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272948A-BA5C-43AB-A2CF-7830B1607E80}" xr6:coauthVersionLast="47" xr6:coauthVersionMax="47" xr10:uidLastSave="{00000000-0000-0000-0000-000000000000}"/>
  <bookViews>
    <workbookView xWindow="-120" yWindow="-120" windowWidth="38640" windowHeight="15720" tabRatio="709" activeTab="1"/>
  </bookViews>
  <sheets>
    <sheet name="Lavo Fcst" sheetId="15" r:id="rId1"/>
    <sheet name="Sheet1" sheetId="26465" r:id="rId2"/>
    <sheet name="Forecast" sheetId="18" r:id="rId3"/>
    <sheet name="Gas Demand Outlook" sheetId="14" r:id="rId4"/>
    <sheet name="Curves" sheetId="16" r:id="rId5"/>
    <sheet name="Spark Spread" sheetId="17" r:id="rId6"/>
    <sheet name="Storage Curve" sheetId="26466" r:id="rId7"/>
    <sheet name="Power Curve" sheetId="26464" r:id="rId8"/>
    <sheet name="Sheet2" sheetId="26467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xlnm.Print_Area" localSheetId="4">Curves!$A$1:$I$42</definedName>
    <definedName name="_xlnm.Print_Area" localSheetId="2">Forecast!$C$3:$T$58</definedName>
    <definedName name="_xlnm.Print_Area" localSheetId="3">'Gas Demand Outlook'!$A$1:$Q$62</definedName>
    <definedName name="_xlnm.Print_Area" localSheetId="0">'Lavo Fcst'!$B$1:$I$55</definedName>
    <definedName name="_xlnm.Print_Area" localSheetId="7">'Power Curve'!$C$6:$AE$282</definedName>
    <definedName name="_xlnm.Print_Area" localSheetId="1">Sheet1!$A$1:$U$44</definedName>
    <definedName name="_xlnm.Print_Area" localSheetId="8">Sheet2!$B$3:$AH$13</definedName>
    <definedName name="_xlnm.Print_Titles" localSheetId="2">Forecast!$C:$C,Forecast!$3:$4</definedName>
    <definedName name="_xlnm.Print_Titles" localSheetId="7">'Power Curve'!$C:$D,'Power Curve'!$6:$8</definedName>
  </definedNames>
  <calcPr calcId="0" fullCalcOnLoad="1"/>
</workbook>
</file>

<file path=xl/calcChain.xml><?xml version="1.0" encoding="utf-8"?>
<calcChain xmlns="http://schemas.openxmlformats.org/spreadsheetml/2006/main">
  <c r="A1" i="16" l="1"/>
  <c r="M1" i="16"/>
  <c r="Y1" i="16"/>
  <c r="AI1" i="16"/>
  <c r="Y2" i="16"/>
  <c r="Z2" i="16"/>
  <c r="AA2" i="16"/>
  <c r="AB2" i="16"/>
  <c r="AC2" i="16"/>
  <c r="AD2" i="16"/>
  <c r="AI2" i="16"/>
  <c r="AJ2" i="16"/>
  <c r="AK2" i="16"/>
  <c r="AL2" i="16"/>
  <c r="A3" i="16"/>
  <c r="B3" i="16"/>
  <c r="C3" i="16"/>
  <c r="D3" i="16"/>
  <c r="E3" i="16"/>
  <c r="F3" i="16"/>
  <c r="G3" i="16"/>
  <c r="H3" i="16"/>
  <c r="I3" i="16"/>
  <c r="J3" i="16"/>
  <c r="K3" i="16"/>
  <c r="L3" i="16"/>
  <c r="M3" i="16"/>
  <c r="N3" i="16"/>
  <c r="O3" i="16"/>
  <c r="P3" i="16"/>
  <c r="Q3" i="16"/>
  <c r="R3" i="16"/>
  <c r="S3" i="16"/>
  <c r="T3" i="16"/>
  <c r="A4" i="16"/>
  <c r="B4" i="16"/>
  <c r="C4" i="16"/>
  <c r="D4" i="16"/>
  <c r="E4" i="16"/>
  <c r="F4" i="16"/>
  <c r="G4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Y4" i="16"/>
  <c r="Z4" i="16"/>
  <c r="AA4" i="16"/>
  <c r="AB4" i="16"/>
  <c r="AC4" i="16"/>
  <c r="AD4" i="16"/>
  <c r="AE4" i="16"/>
  <c r="AF4" i="16"/>
  <c r="AI4" i="16"/>
  <c r="AJ4" i="16"/>
  <c r="AK4" i="16"/>
  <c r="AL4" i="16"/>
  <c r="AM4" i="16"/>
  <c r="AN4" i="16"/>
  <c r="A5" i="16"/>
  <c r="B5" i="16"/>
  <c r="C5" i="16"/>
  <c r="D5" i="16"/>
  <c r="E5" i="16"/>
  <c r="F5" i="16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Y5" i="16"/>
  <c r="Z5" i="16"/>
  <c r="AA5" i="16"/>
  <c r="AB5" i="16"/>
  <c r="AC5" i="16"/>
  <c r="AD5" i="16"/>
  <c r="AE5" i="16"/>
  <c r="AF5" i="16"/>
  <c r="AI5" i="16"/>
  <c r="AJ5" i="16"/>
  <c r="AK5" i="16"/>
  <c r="AL5" i="16"/>
  <c r="AM5" i="16"/>
  <c r="AN5" i="16"/>
  <c r="A6" i="16"/>
  <c r="B6" i="16"/>
  <c r="C6" i="16"/>
  <c r="D6" i="16"/>
  <c r="E6" i="16"/>
  <c r="F6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Y6" i="16"/>
  <c r="Z6" i="16"/>
  <c r="AA6" i="16"/>
  <c r="AB6" i="16"/>
  <c r="AC6" i="16"/>
  <c r="AD6" i="16"/>
  <c r="AE6" i="16"/>
  <c r="AF6" i="16"/>
  <c r="AI6" i="16"/>
  <c r="AJ6" i="16"/>
  <c r="AK6" i="16"/>
  <c r="AL6" i="16"/>
  <c r="AM6" i="16"/>
  <c r="AN6" i="16"/>
  <c r="A7" i="16"/>
  <c r="B7" i="16"/>
  <c r="C7" i="16"/>
  <c r="D7" i="16"/>
  <c r="E7" i="16"/>
  <c r="F7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Y7" i="16"/>
  <c r="Z7" i="16"/>
  <c r="AA7" i="16"/>
  <c r="AB7" i="16"/>
  <c r="AC7" i="16"/>
  <c r="AD7" i="16"/>
  <c r="AE7" i="16"/>
  <c r="AF7" i="16"/>
  <c r="AI7" i="16"/>
  <c r="AJ7" i="16"/>
  <c r="AK7" i="16"/>
  <c r="AL7" i="16"/>
  <c r="AM7" i="16"/>
  <c r="AN7" i="16"/>
  <c r="A8" i="16"/>
  <c r="B8" i="16"/>
  <c r="C8" i="16"/>
  <c r="D8" i="16"/>
  <c r="E8" i="16"/>
  <c r="F8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Y8" i="16"/>
  <c r="Z8" i="16"/>
  <c r="AA8" i="16"/>
  <c r="AB8" i="16"/>
  <c r="AC8" i="16"/>
  <c r="AD8" i="16"/>
  <c r="AE8" i="16"/>
  <c r="AF8" i="16"/>
  <c r="AI8" i="16"/>
  <c r="AJ8" i="16"/>
  <c r="AK8" i="16"/>
  <c r="AL8" i="16"/>
  <c r="AM8" i="16"/>
  <c r="AN8" i="16"/>
  <c r="A9" i="16"/>
  <c r="B9" i="16"/>
  <c r="C9" i="16"/>
  <c r="D9" i="16"/>
  <c r="E9" i="16"/>
  <c r="F9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Y9" i="16"/>
  <c r="Z9" i="16"/>
  <c r="AA9" i="16"/>
  <c r="AB9" i="16"/>
  <c r="AC9" i="16"/>
  <c r="AD9" i="16"/>
  <c r="AE9" i="16"/>
  <c r="AF9" i="16"/>
  <c r="AI9" i="16"/>
  <c r="AJ9" i="16"/>
  <c r="AK9" i="16"/>
  <c r="AL9" i="16"/>
  <c r="AM9" i="16"/>
  <c r="AN9" i="16"/>
  <c r="A10" i="16"/>
  <c r="B10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A11" i="16"/>
  <c r="B11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A12" i="16"/>
  <c r="B12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Y12" i="16"/>
  <c r="Z12" i="16"/>
  <c r="AA12" i="16"/>
  <c r="AB12" i="16"/>
  <c r="AC12" i="16"/>
  <c r="AD12" i="16"/>
  <c r="AE12" i="16"/>
  <c r="AF12" i="16"/>
  <c r="AI12" i="16"/>
  <c r="AJ12" i="16"/>
  <c r="AK12" i="16"/>
  <c r="AL12" i="16"/>
  <c r="AM12" i="16"/>
  <c r="AN12" i="16"/>
  <c r="A13" i="16"/>
  <c r="B13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Y13" i="16"/>
  <c r="Z13" i="16"/>
  <c r="AA13" i="16"/>
  <c r="AB13" i="16"/>
  <c r="AC13" i="16"/>
  <c r="AD13" i="16"/>
  <c r="AE13" i="16"/>
  <c r="AF13" i="16"/>
  <c r="AI13" i="16"/>
  <c r="AJ13" i="16"/>
  <c r="AK13" i="16"/>
  <c r="AL13" i="16"/>
  <c r="AM13" i="16"/>
  <c r="AN13" i="16"/>
  <c r="A14" i="16"/>
  <c r="B14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Y14" i="16"/>
  <c r="Z14" i="16"/>
  <c r="AA14" i="16"/>
  <c r="AB14" i="16"/>
  <c r="AC14" i="16"/>
  <c r="AD14" i="16"/>
  <c r="AE14" i="16"/>
  <c r="AF14" i="16"/>
  <c r="AI14" i="16"/>
  <c r="AJ14" i="16"/>
  <c r="AK14" i="16"/>
  <c r="AL14" i="16"/>
  <c r="AM14" i="16"/>
  <c r="AN14" i="16"/>
  <c r="A15" i="16"/>
  <c r="B15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Y15" i="16"/>
  <c r="Z15" i="16"/>
  <c r="AA15" i="16"/>
  <c r="AB15" i="16"/>
  <c r="AC15" i="16"/>
  <c r="AD15" i="16"/>
  <c r="AE15" i="16"/>
  <c r="AF15" i="16"/>
  <c r="AI15" i="16"/>
  <c r="AJ15" i="16"/>
  <c r="AK15" i="16"/>
  <c r="AL15" i="16"/>
  <c r="AM15" i="16"/>
  <c r="AN15" i="16"/>
  <c r="A16" i="16"/>
  <c r="B16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Y16" i="16"/>
  <c r="Z16" i="16"/>
  <c r="AA16" i="16"/>
  <c r="AB16" i="16"/>
  <c r="AC16" i="16"/>
  <c r="AD16" i="16"/>
  <c r="AE16" i="16"/>
  <c r="AF16" i="16"/>
  <c r="AI16" i="16"/>
  <c r="AJ16" i="16"/>
  <c r="AK16" i="16"/>
  <c r="AL16" i="16"/>
  <c r="AM16" i="16"/>
  <c r="AN16" i="16"/>
  <c r="A17" i="16"/>
  <c r="B17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Y17" i="16"/>
  <c r="Z17" i="16"/>
  <c r="AA17" i="16"/>
  <c r="AB17" i="16"/>
  <c r="AC17" i="16"/>
  <c r="AD17" i="16"/>
  <c r="AE17" i="16"/>
  <c r="AF17" i="16"/>
  <c r="AI17" i="16"/>
  <c r="AJ17" i="16"/>
  <c r="AK17" i="16"/>
  <c r="AL17" i="16"/>
  <c r="AM17" i="16"/>
  <c r="AN17" i="16"/>
  <c r="A18" i="16"/>
  <c r="B18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A19" i="16"/>
  <c r="B19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A20" i="16"/>
  <c r="B20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Y20" i="16"/>
  <c r="Z20" i="16"/>
  <c r="AA20" i="16"/>
  <c r="AB20" i="16"/>
  <c r="AC20" i="16"/>
  <c r="AD20" i="16"/>
  <c r="AE20" i="16"/>
  <c r="AF20" i="16"/>
  <c r="AI20" i="16"/>
  <c r="AJ20" i="16"/>
  <c r="AK20" i="16"/>
  <c r="AL20" i="16"/>
  <c r="AM20" i="16"/>
  <c r="AN20" i="16"/>
  <c r="A21" i="16"/>
  <c r="B21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Y21" i="16"/>
  <c r="Z21" i="16"/>
  <c r="AA21" i="16"/>
  <c r="AB21" i="16"/>
  <c r="AC21" i="16"/>
  <c r="AD21" i="16"/>
  <c r="AE21" i="16"/>
  <c r="AF21" i="16"/>
  <c r="AI21" i="16"/>
  <c r="AJ21" i="16"/>
  <c r="AK21" i="16"/>
  <c r="AL21" i="16"/>
  <c r="AM21" i="16"/>
  <c r="AN21" i="16"/>
  <c r="A22" i="16"/>
  <c r="B22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Y22" i="16"/>
  <c r="Z22" i="16"/>
  <c r="AA22" i="16"/>
  <c r="AB22" i="16"/>
  <c r="AC22" i="16"/>
  <c r="AD22" i="16"/>
  <c r="AE22" i="16"/>
  <c r="AF22" i="16"/>
  <c r="AI22" i="16"/>
  <c r="AJ22" i="16"/>
  <c r="AK22" i="16"/>
  <c r="AL22" i="16"/>
  <c r="AM22" i="16"/>
  <c r="AN22" i="16"/>
  <c r="A23" i="16"/>
  <c r="B23" i="16"/>
  <c r="C23" i="16"/>
  <c r="D23" i="16"/>
  <c r="E23" i="16"/>
  <c r="F23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Y23" i="16"/>
  <c r="Z23" i="16"/>
  <c r="AA23" i="16"/>
  <c r="AB23" i="16"/>
  <c r="AC23" i="16"/>
  <c r="AD23" i="16"/>
  <c r="AE23" i="16"/>
  <c r="AF23" i="16"/>
  <c r="AI23" i="16"/>
  <c r="AJ23" i="16"/>
  <c r="AK23" i="16"/>
  <c r="AL23" i="16"/>
  <c r="AM23" i="16"/>
  <c r="AN23" i="16"/>
  <c r="A24" i="16"/>
  <c r="B24" i="16"/>
  <c r="C24" i="16"/>
  <c r="D24" i="16"/>
  <c r="E24" i="16"/>
  <c r="F24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Y24" i="16"/>
  <c r="Z24" i="16"/>
  <c r="AA24" i="16"/>
  <c r="AB24" i="16"/>
  <c r="AC24" i="16"/>
  <c r="AD24" i="16"/>
  <c r="AE24" i="16"/>
  <c r="AF24" i="16"/>
  <c r="AI24" i="16"/>
  <c r="AJ24" i="16"/>
  <c r="AK24" i="16"/>
  <c r="AL24" i="16"/>
  <c r="AM24" i="16"/>
  <c r="AN24" i="16"/>
  <c r="A25" i="16"/>
  <c r="B25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Y25" i="16"/>
  <c r="Z25" i="16"/>
  <c r="AA25" i="16"/>
  <c r="AB25" i="16"/>
  <c r="AC25" i="16"/>
  <c r="AD25" i="16"/>
  <c r="AE25" i="16"/>
  <c r="AF25" i="16"/>
  <c r="AI25" i="16"/>
  <c r="AJ25" i="16"/>
  <c r="AK25" i="16"/>
  <c r="AL25" i="16"/>
  <c r="AM25" i="16"/>
  <c r="AN25" i="16"/>
  <c r="A26" i="16"/>
  <c r="B26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A27" i="16"/>
  <c r="B27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A28" i="16"/>
  <c r="B28" i="16"/>
  <c r="C28" i="16"/>
  <c r="D28" i="16"/>
  <c r="E28" i="16"/>
  <c r="F28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A29" i="16"/>
  <c r="B29" i="16"/>
  <c r="C29" i="16"/>
  <c r="D29" i="16"/>
  <c r="E29" i="16"/>
  <c r="F29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Y29" i="16"/>
  <c r="Z29" i="16"/>
  <c r="AA29" i="16"/>
  <c r="AB29" i="16"/>
  <c r="AC29" i="16"/>
  <c r="AD29" i="16"/>
  <c r="AE29" i="16"/>
  <c r="AF29" i="16"/>
  <c r="AI29" i="16"/>
  <c r="AJ29" i="16"/>
  <c r="AK29" i="16"/>
  <c r="AL29" i="16"/>
  <c r="AM29" i="16"/>
  <c r="AN29" i="16"/>
  <c r="A30" i="16"/>
  <c r="B30" i="16"/>
  <c r="C30" i="16"/>
  <c r="D30" i="16"/>
  <c r="E30" i="16"/>
  <c r="F30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Y30" i="16"/>
  <c r="Z30" i="16"/>
  <c r="AA30" i="16"/>
  <c r="AB30" i="16"/>
  <c r="AC30" i="16"/>
  <c r="AD30" i="16"/>
  <c r="AE30" i="16"/>
  <c r="AF30" i="16"/>
  <c r="AI30" i="16"/>
  <c r="AJ30" i="16"/>
  <c r="AK30" i="16"/>
  <c r="AL30" i="16"/>
  <c r="AM30" i="16"/>
  <c r="AN30" i="16"/>
  <c r="A31" i="16"/>
  <c r="B31" i="16"/>
  <c r="C31" i="16"/>
  <c r="D31" i="16"/>
  <c r="E31" i="16"/>
  <c r="F31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Y31" i="16"/>
  <c r="Z31" i="16"/>
  <c r="AA31" i="16"/>
  <c r="AB31" i="16"/>
  <c r="AC31" i="16"/>
  <c r="AD31" i="16"/>
  <c r="AE31" i="16"/>
  <c r="AF31" i="16"/>
  <c r="AI31" i="16"/>
  <c r="AJ31" i="16"/>
  <c r="AK31" i="16"/>
  <c r="AL31" i="16"/>
  <c r="AM31" i="16"/>
  <c r="AN31" i="16"/>
  <c r="A32" i="16"/>
  <c r="B32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Y32" i="16"/>
  <c r="Z32" i="16"/>
  <c r="AA32" i="16"/>
  <c r="AB32" i="16"/>
  <c r="AC32" i="16"/>
  <c r="AD32" i="16"/>
  <c r="AE32" i="16"/>
  <c r="AF32" i="16"/>
  <c r="AI32" i="16"/>
  <c r="AJ32" i="16"/>
  <c r="AK32" i="16"/>
  <c r="AL32" i="16"/>
  <c r="AM32" i="16"/>
  <c r="AN32" i="16"/>
  <c r="A33" i="16"/>
  <c r="B33" i="16"/>
  <c r="C33" i="16"/>
  <c r="D33" i="16"/>
  <c r="E33" i="16"/>
  <c r="F33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Y33" i="16"/>
  <c r="Z33" i="16"/>
  <c r="AA33" i="16"/>
  <c r="AB33" i="16"/>
  <c r="AC33" i="16"/>
  <c r="AD33" i="16"/>
  <c r="AE33" i="16"/>
  <c r="AF33" i="16"/>
  <c r="AI33" i="16"/>
  <c r="AJ33" i="16"/>
  <c r="AK33" i="16"/>
  <c r="AL33" i="16"/>
  <c r="AM33" i="16"/>
  <c r="AN33" i="16"/>
  <c r="A34" i="16"/>
  <c r="B34" i="16"/>
  <c r="C34" i="16"/>
  <c r="D34" i="16"/>
  <c r="E34" i="16"/>
  <c r="F34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Y34" i="16"/>
  <c r="Z34" i="16"/>
  <c r="AA34" i="16"/>
  <c r="AB34" i="16"/>
  <c r="AC34" i="16"/>
  <c r="AD34" i="16"/>
  <c r="AE34" i="16"/>
  <c r="AF34" i="16"/>
  <c r="AI34" i="16"/>
  <c r="AJ34" i="16"/>
  <c r="AK34" i="16"/>
  <c r="AL34" i="16"/>
  <c r="AM34" i="16"/>
  <c r="AN34" i="16"/>
  <c r="A35" i="16"/>
  <c r="B35" i="16"/>
  <c r="C35" i="16"/>
  <c r="D35" i="16"/>
  <c r="E35" i="16"/>
  <c r="F35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A36" i="16"/>
  <c r="B36" i="16"/>
  <c r="C36" i="16"/>
  <c r="D36" i="16"/>
  <c r="E36" i="16"/>
  <c r="F36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A37" i="16"/>
  <c r="B37" i="16"/>
  <c r="C37" i="16"/>
  <c r="D37" i="16"/>
  <c r="E37" i="16"/>
  <c r="F37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Z37" i="16"/>
  <c r="AA37" i="16"/>
  <c r="AB37" i="16"/>
  <c r="AC37" i="16"/>
  <c r="A38" i="16"/>
  <c r="B38" i="16"/>
  <c r="C38" i="16"/>
  <c r="D38" i="16"/>
  <c r="E38" i="16"/>
  <c r="F38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Z38" i="16"/>
  <c r="AA38" i="16"/>
  <c r="AB38" i="16"/>
  <c r="AC38" i="16"/>
  <c r="A39" i="16"/>
  <c r="B39" i="16"/>
  <c r="C39" i="16"/>
  <c r="D39" i="16"/>
  <c r="E39" i="16"/>
  <c r="F39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Z39" i="16"/>
  <c r="AA39" i="16"/>
  <c r="AB39" i="16"/>
  <c r="AC39" i="16"/>
  <c r="A40" i="16"/>
  <c r="B40" i="16"/>
  <c r="C40" i="16"/>
  <c r="D40" i="16"/>
  <c r="E40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Z40" i="16"/>
  <c r="AA40" i="16"/>
  <c r="AB40" i="16"/>
  <c r="AC40" i="16"/>
  <c r="AD40" i="16"/>
  <c r="A41" i="16"/>
  <c r="B41" i="16"/>
  <c r="C41" i="16"/>
  <c r="D41" i="16"/>
  <c r="E41" i="16"/>
  <c r="F41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A42" i="16"/>
  <c r="B42" i="16"/>
  <c r="C42" i="16"/>
  <c r="D42" i="16"/>
  <c r="E42" i="16"/>
  <c r="F42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A43" i="16"/>
  <c r="B43" i="16"/>
  <c r="C43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Z43" i="16"/>
  <c r="AA43" i="16"/>
  <c r="AB43" i="16"/>
  <c r="AC43" i="16"/>
  <c r="A44" i="16"/>
  <c r="B44" i="16"/>
  <c r="C44" i="16"/>
  <c r="D44" i="16"/>
  <c r="E44" i="16"/>
  <c r="F44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Z44" i="16"/>
  <c r="AA44" i="16"/>
  <c r="AB44" i="16"/>
  <c r="AC44" i="16"/>
  <c r="A45" i="16"/>
  <c r="B45" i="16"/>
  <c r="C45" i="16"/>
  <c r="D45" i="16"/>
  <c r="E45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Z45" i="16"/>
  <c r="AA45" i="16"/>
  <c r="AB45" i="16"/>
  <c r="AC45" i="16"/>
  <c r="A46" i="16"/>
  <c r="B46" i="16"/>
  <c r="C46" i="16"/>
  <c r="D46" i="16"/>
  <c r="E46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Z46" i="16"/>
  <c r="AA46" i="16"/>
  <c r="AB46" i="16"/>
  <c r="AC46" i="16"/>
  <c r="AD46" i="16"/>
  <c r="A47" i="16"/>
  <c r="B47" i="16"/>
  <c r="C47" i="16"/>
  <c r="D47" i="16"/>
  <c r="E47" i="16"/>
  <c r="F47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A48" i="16"/>
  <c r="B48" i="16"/>
  <c r="C48" i="16"/>
  <c r="D48" i="16"/>
  <c r="E48" i="16"/>
  <c r="F48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A49" i="16"/>
  <c r="B49" i="16"/>
  <c r="C49" i="16"/>
  <c r="D49" i="16"/>
  <c r="E49" i="16"/>
  <c r="F49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AD49" i="16"/>
  <c r="A50" i="16"/>
  <c r="B50" i="16"/>
  <c r="C50" i="16"/>
  <c r="D50" i="16"/>
  <c r="E50" i="16"/>
  <c r="F50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A51" i="16"/>
  <c r="B51" i="16"/>
  <c r="C51" i="16"/>
  <c r="D51" i="16"/>
  <c r="E51" i="16"/>
  <c r="F51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A52" i="16"/>
  <c r="B52" i="16"/>
  <c r="C52" i="16"/>
  <c r="D52" i="16"/>
  <c r="E52" i="16"/>
  <c r="F52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A53" i="16"/>
  <c r="B53" i="16"/>
  <c r="C53" i="16"/>
  <c r="D53" i="16"/>
  <c r="E53" i="16"/>
  <c r="F53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T53" i="16"/>
  <c r="A54" i="16"/>
  <c r="B54" i="16"/>
  <c r="C54" i="16"/>
  <c r="D54" i="16"/>
  <c r="E54" i="16"/>
  <c r="F54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T54" i="16"/>
  <c r="A55" i="16"/>
  <c r="B55" i="16"/>
  <c r="C55" i="16"/>
  <c r="D55" i="16"/>
  <c r="E55" i="16"/>
  <c r="F55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A56" i="16"/>
  <c r="B56" i="16"/>
  <c r="C56" i="16"/>
  <c r="D56" i="16"/>
  <c r="E56" i="16"/>
  <c r="F56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S56" i="16"/>
  <c r="T56" i="16"/>
  <c r="A57" i="16"/>
  <c r="B57" i="16"/>
  <c r="C57" i="16"/>
  <c r="D57" i="16"/>
  <c r="E57" i="16"/>
  <c r="F57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S57" i="16"/>
  <c r="T57" i="16"/>
  <c r="A58" i="16"/>
  <c r="B58" i="16"/>
  <c r="C58" i="16"/>
  <c r="D58" i="16"/>
  <c r="E58" i="16"/>
  <c r="F58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A59" i="16"/>
  <c r="B59" i="16"/>
  <c r="C59" i="16"/>
  <c r="D59" i="16"/>
  <c r="E59" i="16"/>
  <c r="F59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A60" i="16"/>
  <c r="B60" i="16"/>
  <c r="C60" i="16"/>
  <c r="D60" i="16"/>
  <c r="E60" i="16"/>
  <c r="F60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A61" i="16"/>
  <c r="B61" i="16"/>
  <c r="C61" i="16"/>
  <c r="D61" i="16"/>
  <c r="E61" i="16"/>
  <c r="F61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S61" i="16"/>
  <c r="T61" i="16"/>
  <c r="A62" i="16"/>
  <c r="B62" i="16"/>
  <c r="C62" i="16"/>
  <c r="D62" i="16"/>
  <c r="E62" i="16"/>
  <c r="F62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T62" i="16"/>
  <c r="A63" i="16"/>
  <c r="B63" i="16"/>
  <c r="C63" i="16"/>
  <c r="D63" i="16"/>
  <c r="E63" i="16"/>
  <c r="F63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S63" i="16"/>
  <c r="T63" i="16"/>
  <c r="A64" i="16"/>
  <c r="B64" i="16"/>
  <c r="C64" i="16"/>
  <c r="D64" i="16"/>
  <c r="E64" i="16"/>
  <c r="F64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S64" i="16"/>
  <c r="T64" i="16"/>
  <c r="A65" i="16"/>
  <c r="B65" i="16"/>
  <c r="C65" i="16"/>
  <c r="D65" i="16"/>
  <c r="E65" i="16"/>
  <c r="F65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A66" i="16"/>
  <c r="B66" i="16"/>
  <c r="C66" i="16"/>
  <c r="D66" i="16"/>
  <c r="E66" i="16"/>
  <c r="F66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A67" i="16"/>
  <c r="B67" i="16"/>
  <c r="C67" i="16"/>
  <c r="D67" i="16"/>
  <c r="E67" i="16"/>
  <c r="F67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S67" i="16"/>
  <c r="T67" i="16"/>
  <c r="A68" i="16"/>
  <c r="B68" i="16"/>
  <c r="C68" i="16"/>
  <c r="D68" i="16"/>
  <c r="E68" i="16"/>
  <c r="F68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A69" i="16"/>
  <c r="B69" i="16"/>
  <c r="C69" i="16"/>
  <c r="D69" i="16"/>
  <c r="E69" i="16"/>
  <c r="F69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S69" i="16"/>
  <c r="T69" i="16"/>
  <c r="A70" i="16"/>
  <c r="B70" i="16"/>
  <c r="C70" i="16"/>
  <c r="D70" i="16"/>
  <c r="E70" i="16"/>
  <c r="F70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A71" i="16"/>
  <c r="B71" i="16"/>
  <c r="C71" i="16"/>
  <c r="D71" i="16"/>
  <c r="E71" i="16"/>
  <c r="F71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S71" i="16"/>
  <c r="T71" i="16"/>
  <c r="A72" i="16"/>
  <c r="B72" i="16"/>
  <c r="C72" i="16"/>
  <c r="D72" i="16"/>
  <c r="E72" i="16"/>
  <c r="F72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S72" i="16"/>
  <c r="T72" i="16"/>
  <c r="A73" i="16"/>
  <c r="B73" i="16"/>
  <c r="C73" i="16"/>
  <c r="D73" i="16"/>
  <c r="E73" i="16"/>
  <c r="F73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S73" i="16"/>
  <c r="T73" i="16"/>
  <c r="A74" i="16"/>
  <c r="B74" i="16"/>
  <c r="C74" i="16"/>
  <c r="D74" i="16"/>
  <c r="E74" i="16"/>
  <c r="F74" i="16"/>
  <c r="G74" i="16"/>
  <c r="H74" i="16"/>
  <c r="I74" i="16"/>
  <c r="J74" i="16"/>
  <c r="K74" i="16"/>
  <c r="L74" i="16"/>
  <c r="M74" i="16"/>
  <c r="N74" i="16"/>
  <c r="O74" i="16"/>
  <c r="P74" i="16"/>
  <c r="Q74" i="16"/>
  <c r="R74" i="16"/>
  <c r="S74" i="16"/>
  <c r="T74" i="16"/>
  <c r="A75" i="16"/>
  <c r="B75" i="16"/>
  <c r="C75" i="16"/>
  <c r="D75" i="16"/>
  <c r="E75" i="16"/>
  <c r="F75" i="16"/>
  <c r="G75" i="16"/>
  <c r="H75" i="16"/>
  <c r="I75" i="16"/>
  <c r="J75" i="16"/>
  <c r="K75" i="16"/>
  <c r="L75" i="16"/>
  <c r="M75" i="16"/>
  <c r="N75" i="16"/>
  <c r="O75" i="16"/>
  <c r="P75" i="16"/>
  <c r="Q75" i="16"/>
  <c r="R75" i="16"/>
  <c r="S75" i="16"/>
  <c r="T75" i="16"/>
  <c r="A76" i="16"/>
  <c r="B76" i="16"/>
  <c r="C76" i="16"/>
  <c r="D76" i="16"/>
  <c r="E76" i="16"/>
  <c r="F76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S76" i="16"/>
  <c r="T76" i="16"/>
  <c r="A77" i="16"/>
  <c r="B77" i="16"/>
  <c r="C77" i="16"/>
  <c r="D77" i="16"/>
  <c r="E77" i="16"/>
  <c r="F77" i="16"/>
  <c r="G77" i="16"/>
  <c r="H77" i="16"/>
  <c r="I77" i="16"/>
  <c r="J77" i="16"/>
  <c r="K77" i="16"/>
  <c r="L77" i="16"/>
  <c r="M77" i="16"/>
  <c r="N77" i="16"/>
  <c r="O77" i="16"/>
  <c r="P77" i="16"/>
  <c r="Q77" i="16"/>
  <c r="R77" i="16"/>
  <c r="S77" i="16"/>
  <c r="T77" i="16"/>
  <c r="A78" i="16"/>
  <c r="B78" i="16"/>
  <c r="C78" i="16"/>
  <c r="D78" i="16"/>
  <c r="E78" i="16"/>
  <c r="F78" i="16"/>
  <c r="G78" i="16"/>
  <c r="H78" i="16"/>
  <c r="I78" i="16"/>
  <c r="J78" i="16"/>
  <c r="K78" i="16"/>
  <c r="L78" i="16"/>
  <c r="M78" i="16"/>
  <c r="N78" i="16"/>
  <c r="O78" i="16"/>
  <c r="P78" i="16"/>
  <c r="Q78" i="16"/>
  <c r="R78" i="16"/>
  <c r="S78" i="16"/>
  <c r="T78" i="16"/>
  <c r="A79" i="16"/>
  <c r="B79" i="16"/>
  <c r="C79" i="16"/>
  <c r="D79" i="16"/>
  <c r="E79" i="16"/>
  <c r="F79" i="16"/>
  <c r="G79" i="16"/>
  <c r="H79" i="16"/>
  <c r="I79" i="16"/>
  <c r="J79" i="16"/>
  <c r="K79" i="16"/>
  <c r="L79" i="16"/>
  <c r="M79" i="16"/>
  <c r="N79" i="16"/>
  <c r="O79" i="16"/>
  <c r="P79" i="16"/>
  <c r="Q79" i="16"/>
  <c r="R79" i="16"/>
  <c r="S79" i="16"/>
  <c r="T79" i="16"/>
  <c r="A80" i="16"/>
  <c r="B80" i="16"/>
  <c r="C80" i="16"/>
  <c r="D80" i="16"/>
  <c r="E80" i="16"/>
  <c r="F80" i="16"/>
  <c r="G80" i="16"/>
  <c r="H80" i="16"/>
  <c r="I80" i="16"/>
  <c r="J80" i="16"/>
  <c r="K80" i="16"/>
  <c r="L80" i="16"/>
  <c r="M80" i="16"/>
  <c r="N80" i="16"/>
  <c r="O80" i="16"/>
  <c r="P80" i="16"/>
  <c r="Q80" i="16"/>
  <c r="R80" i="16"/>
  <c r="S80" i="16"/>
  <c r="T80" i="16"/>
  <c r="A81" i="16"/>
  <c r="B81" i="16"/>
  <c r="C81" i="16"/>
  <c r="D81" i="16"/>
  <c r="E81" i="16"/>
  <c r="F81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A82" i="16"/>
  <c r="B82" i="16"/>
  <c r="C82" i="16"/>
  <c r="D82" i="16"/>
  <c r="E82" i="16"/>
  <c r="F82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A83" i="16"/>
  <c r="B83" i="16"/>
  <c r="C83" i="16"/>
  <c r="D83" i="16"/>
  <c r="E83" i="16"/>
  <c r="F83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A84" i="16"/>
  <c r="B84" i="16"/>
  <c r="C84" i="16"/>
  <c r="D84" i="16"/>
  <c r="E84" i="16"/>
  <c r="F84" i="16"/>
  <c r="G84" i="16"/>
  <c r="H84" i="16"/>
  <c r="I84" i="16"/>
  <c r="J84" i="16"/>
  <c r="K84" i="16"/>
  <c r="L84" i="16"/>
  <c r="M84" i="16"/>
  <c r="N84" i="16"/>
  <c r="O84" i="16"/>
  <c r="P84" i="16"/>
  <c r="Q84" i="16"/>
  <c r="R84" i="16"/>
  <c r="S84" i="16"/>
  <c r="T84" i="16"/>
  <c r="A85" i="16"/>
  <c r="B85" i="16"/>
  <c r="C85" i="16"/>
  <c r="D85" i="16"/>
  <c r="E85" i="16"/>
  <c r="F85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A86" i="16"/>
  <c r="B86" i="16"/>
  <c r="C86" i="16"/>
  <c r="D86" i="16"/>
  <c r="E86" i="16"/>
  <c r="F86" i="16"/>
  <c r="G86" i="16"/>
  <c r="H86" i="16"/>
  <c r="I86" i="16"/>
  <c r="J86" i="16"/>
  <c r="K86" i="16"/>
  <c r="L86" i="16"/>
  <c r="M86" i="16"/>
  <c r="N86" i="16"/>
  <c r="O86" i="16"/>
  <c r="P86" i="16"/>
  <c r="Q86" i="16"/>
  <c r="R86" i="16"/>
  <c r="S86" i="16"/>
  <c r="T86" i="16"/>
  <c r="A87" i="16"/>
  <c r="B87" i="16"/>
  <c r="C87" i="16"/>
  <c r="D87" i="16"/>
  <c r="E87" i="16"/>
  <c r="F87" i="16"/>
  <c r="G87" i="16"/>
  <c r="H87" i="16"/>
  <c r="I87" i="16"/>
  <c r="J87" i="16"/>
  <c r="K87" i="16"/>
  <c r="L87" i="16"/>
  <c r="M87" i="16"/>
  <c r="N87" i="16"/>
  <c r="O87" i="16"/>
  <c r="P87" i="16"/>
  <c r="Q87" i="16"/>
  <c r="R87" i="16"/>
  <c r="S87" i="16"/>
  <c r="T87" i="16"/>
  <c r="A88" i="16"/>
  <c r="B88" i="16"/>
  <c r="C88" i="16"/>
  <c r="D88" i="16"/>
  <c r="E88" i="16"/>
  <c r="F88" i="16"/>
  <c r="G88" i="16"/>
  <c r="H88" i="16"/>
  <c r="I88" i="16"/>
  <c r="J88" i="16"/>
  <c r="K88" i="16"/>
  <c r="L88" i="16"/>
  <c r="M88" i="16"/>
  <c r="N88" i="16"/>
  <c r="O88" i="16"/>
  <c r="P88" i="16"/>
  <c r="Q88" i="16"/>
  <c r="R88" i="16"/>
  <c r="S88" i="16"/>
  <c r="T88" i="16"/>
  <c r="A89" i="16"/>
  <c r="B89" i="16"/>
  <c r="C89" i="16"/>
  <c r="D89" i="16"/>
  <c r="E89" i="16"/>
  <c r="F89" i="16"/>
  <c r="G89" i="16"/>
  <c r="H89" i="16"/>
  <c r="I89" i="16"/>
  <c r="J89" i="16"/>
  <c r="K89" i="16"/>
  <c r="L89" i="16"/>
  <c r="M89" i="16"/>
  <c r="N89" i="16"/>
  <c r="O89" i="16"/>
  <c r="P89" i="16"/>
  <c r="Q89" i="16"/>
  <c r="R89" i="16"/>
  <c r="S89" i="16"/>
  <c r="T89" i="16"/>
  <c r="A90" i="16"/>
  <c r="B90" i="16"/>
  <c r="C90" i="16"/>
  <c r="D90" i="16"/>
  <c r="E90" i="16"/>
  <c r="F90" i="16"/>
  <c r="G90" i="16"/>
  <c r="H90" i="16"/>
  <c r="I90" i="16"/>
  <c r="J90" i="16"/>
  <c r="K90" i="16"/>
  <c r="L90" i="16"/>
  <c r="M90" i="16"/>
  <c r="N90" i="16"/>
  <c r="O90" i="16"/>
  <c r="P90" i="16"/>
  <c r="Q90" i="16"/>
  <c r="R90" i="16"/>
  <c r="S90" i="16"/>
  <c r="T90" i="16"/>
  <c r="A91" i="16"/>
  <c r="B91" i="16"/>
  <c r="C91" i="16"/>
  <c r="D91" i="16"/>
  <c r="E91" i="16"/>
  <c r="F91" i="16"/>
  <c r="G91" i="16"/>
  <c r="H91" i="16"/>
  <c r="I91" i="16"/>
  <c r="J91" i="16"/>
  <c r="K91" i="16"/>
  <c r="L91" i="16"/>
  <c r="M91" i="16"/>
  <c r="N91" i="16"/>
  <c r="O91" i="16"/>
  <c r="P91" i="16"/>
  <c r="Q91" i="16"/>
  <c r="R91" i="16"/>
  <c r="S91" i="16"/>
  <c r="T91" i="16"/>
  <c r="A92" i="16"/>
  <c r="B92" i="16"/>
  <c r="C92" i="16"/>
  <c r="D92" i="16"/>
  <c r="E92" i="16"/>
  <c r="F92" i="16"/>
  <c r="G92" i="16"/>
  <c r="H92" i="16"/>
  <c r="I92" i="16"/>
  <c r="J92" i="16"/>
  <c r="K92" i="16"/>
  <c r="L92" i="16"/>
  <c r="M92" i="16"/>
  <c r="N92" i="16"/>
  <c r="O92" i="16"/>
  <c r="P92" i="16"/>
  <c r="Q92" i="16"/>
  <c r="R92" i="16"/>
  <c r="S92" i="16"/>
  <c r="T92" i="16"/>
  <c r="A93" i="16"/>
  <c r="B93" i="16"/>
  <c r="C93" i="16"/>
  <c r="D93" i="16"/>
  <c r="E93" i="16"/>
  <c r="F93" i="16"/>
  <c r="G93" i="16"/>
  <c r="H93" i="16"/>
  <c r="I93" i="16"/>
  <c r="J93" i="16"/>
  <c r="K93" i="16"/>
  <c r="L93" i="16"/>
  <c r="M93" i="16"/>
  <c r="N93" i="16"/>
  <c r="O93" i="16"/>
  <c r="P93" i="16"/>
  <c r="Q93" i="16"/>
  <c r="R93" i="16"/>
  <c r="S93" i="16"/>
  <c r="T93" i="16"/>
  <c r="A94" i="16"/>
  <c r="B94" i="16"/>
  <c r="C94" i="16"/>
  <c r="D94" i="16"/>
  <c r="E94" i="16"/>
  <c r="F94" i="16"/>
  <c r="G94" i="16"/>
  <c r="H94" i="16"/>
  <c r="I94" i="16"/>
  <c r="J94" i="16"/>
  <c r="K94" i="16"/>
  <c r="L94" i="16"/>
  <c r="M94" i="16"/>
  <c r="N94" i="16"/>
  <c r="O94" i="16"/>
  <c r="P94" i="16"/>
  <c r="Q94" i="16"/>
  <c r="R94" i="16"/>
  <c r="S94" i="16"/>
  <c r="T94" i="16"/>
  <c r="A95" i="16"/>
  <c r="B95" i="16"/>
  <c r="C95" i="16"/>
  <c r="D95" i="16"/>
  <c r="E95" i="16"/>
  <c r="F95" i="16"/>
  <c r="G95" i="16"/>
  <c r="H95" i="16"/>
  <c r="I95" i="16"/>
  <c r="J95" i="16"/>
  <c r="K95" i="16"/>
  <c r="L95" i="16"/>
  <c r="M95" i="16"/>
  <c r="N95" i="16"/>
  <c r="O95" i="16"/>
  <c r="P95" i="16"/>
  <c r="Q95" i="16"/>
  <c r="R95" i="16"/>
  <c r="S95" i="16"/>
  <c r="T95" i="16"/>
  <c r="A96" i="16"/>
  <c r="B96" i="16"/>
  <c r="C96" i="16"/>
  <c r="D96" i="16"/>
  <c r="E96" i="16"/>
  <c r="F96" i="16"/>
  <c r="G96" i="16"/>
  <c r="H96" i="16"/>
  <c r="I96" i="16"/>
  <c r="J96" i="16"/>
  <c r="K96" i="16"/>
  <c r="L96" i="16"/>
  <c r="M96" i="16"/>
  <c r="N96" i="16"/>
  <c r="O96" i="16"/>
  <c r="P96" i="16"/>
  <c r="Q96" i="16"/>
  <c r="R96" i="16"/>
  <c r="S96" i="16"/>
  <c r="T96" i="16"/>
  <c r="A97" i="16"/>
  <c r="B97" i="16"/>
  <c r="C97" i="16"/>
  <c r="D97" i="16"/>
  <c r="E97" i="16"/>
  <c r="F97" i="16"/>
  <c r="G97" i="16"/>
  <c r="H97" i="16"/>
  <c r="I97" i="16"/>
  <c r="J97" i="16"/>
  <c r="K97" i="16"/>
  <c r="L97" i="16"/>
  <c r="M97" i="16"/>
  <c r="N97" i="16"/>
  <c r="O97" i="16"/>
  <c r="P97" i="16"/>
  <c r="Q97" i="16"/>
  <c r="R97" i="16"/>
  <c r="S97" i="16"/>
  <c r="T97" i="16"/>
  <c r="A98" i="16"/>
  <c r="B98" i="16"/>
  <c r="C98" i="16"/>
  <c r="D98" i="16"/>
  <c r="E98" i="16"/>
  <c r="F98" i="16"/>
  <c r="G98" i="16"/>
  <c r="H98" i="16"/>
  <c r="I98" i="16"/>
  <c r="J98" i="16"/>
  <c r="K98" i="16"/>
  <c r="L98" i="16"/>
  <c r="M98" i="16"/>
  <c r="N98" i="16"/>
  <c r="O98" i="16"/>
  <c r="P98" i="16"/>
  <c r="Q98" i="16"/>
  <c r="R98" i="16"/>
  <c r="S98" i="16"/>
  <c r="T98" i="16"/>
  <c r="A99" i="16"/>
  <c r="B99" i="16"/>
  <c r="C99" i="16"/>
  <c r="D99" i="16"/>
  <c r="E99" i="16"/>
  <c r="F99" i="16"/>
  <c r="G99" i="16"/>
  <c r="H99" i="16"/>
  <c r="I99" i="16"/>
  <c r="J99" i="16"/>
  <c r="K99" i="16"/>
  <c r="L99" i="16"/>
  <c r="M99" i="16"/>
  <c r="N99" i="16"/>
  <c r="O99" i="16"/>
  <c r="P99" i="16"/>
  <c r="Q99" i="16"/>
  <c r="R99" i="16"/>
  <c r="S99" i="16"/>
  <c r="T99" i="16"/>
  <c r="A100" i="16"/>
  <c r="B100" i="16"/>
  <c r="C100" i="16"/>
  <c r="D100" i="16"/>
  <c r="E100" i="16"/>
  <c r="F100" i="16"/>
  <c r="G100" i="16"/>
  <c r="H100" i="16"/>
  <c r="I100" i="16"/>
  <c r="J100" i="16"/>
  <c r="K100" i="16"/>
  <c r="L100" i="16"/>
  <c r="M100" i="16"/>
  <c r="N100" i="16"/>
  <c r="O100" i="16"/>
  <c r="P100" i="16"/>
  <c r="Q100" i="16"/>
  <c r="R100" i="16"/>
  <c r="S100" i="16"/>
  <c r="T100" i="16"/>
  <c r="A101" i="16"/>
  <c r="B101" i="16"/>
  <c r="C101" i="16"/>
  <c r="D101" i="16"/>
  <c r="E101" i="16"/>
  <c r="F101" i="16"/>
  <c r="G101" i="16"/>
  <c r="H101" i="16"/>
  <c r="I101" i="16"/>
  <c r="J101" i="16"/>
  <c r="K101" i="16"/>
  <c r="L101" i="16"/>
  <c r="M101" i="16"/>
  <c r="N101" i="16"/>
  <c r="O101" i="16"/>
  <c r="P101" i="16"/>
  <c r="Q101" i="16"/>
  <c r="R101" i="16"/>
  <c r="S101" i="16"/>
  <c r="T101" i="16"/>
  <c r="A102" i="16"/>
  <c r="B102" i="16"/>
  <c r="C102" i="16"/>
  <c r="D102" i="16"/>
  <c r="E102" i="16"/>
  <c r="F102" i="16"/>
  <c r="G102" i="16"/>
  <c r="H102" i="16"/>
  <c r="I102" i="16"/>
  <c r="J102" i="16"/>
  <c r="K102" i="16"/>
  <c r="L102" i="16"/>
  <c r="M102" i="16"/>
  <c r="N102" i="16"/>
  <c r="O102" i="16"/>
  <c r="P102" i="16"/>
  <c r="Q102" i="16"/>
  <c r="R102" i="16"/>
  <c r="S102" i="16"/>
  <c r="T102" i="16"/>
  <c r="A103" i="16"/>
  <c r="B103" i="16"/>
  <c r="C103" i="16"/>
  <c r="D103" i="16"/>
  <c r="E103" i="16"/>
  <c r="F103" i="16"/>
  <c r="G103" i="16"/>
  <c r="H103" i="16"/>
  <c r="I103" i="16"/>
  <c r="J103" i="16"/>
  <c r="K103" i="16"/>
  <c r="L103" i="16"/>
  <c r="M103" i="16"/>
  <c r="N103" i="16"/>
  <c r="O103" i="16"/>
  <c r="P103" i="16"/>
  <c r="Q103" i="16"/>
  <c r="R103" i="16"/>
  <c r="S103" i="16"/>
  <c r="T103" i="16"/>
  <c r="A104" i="16"/>
  <c r="B104" i="16"/>
  <c r="C104" i="16"/>
  <c r="D104" i="16"/>
  <c r="E104" i="16"/>
  <c r="F104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S104" i="16"/>
  <c r="T104" i="16"/>
  <c r="A105" i="16"/>
  <c r="B105" i="16"/>
  <c r="C105" i="16"/>
  <c r="D105" i="16"/>
  <c r="E105" i="16"/>
  <c r="F105" i="16"/>
  <c r="G105" i="16"/>
  <c r="H105" i="16"/>
  <c r="I105" i="16"/>
  <c r="J105" i="16"/>
  <c r="K105" i="16"/>
  <c r="L105" i="16"/>
  <c r="M105" i="16"/>
  <c r="N105" i="16"/>
  <c r="O105" i="16"/>
  <c r="P105" i="16"/>
  <c r="Q105" i="16"/>
  <c r="R105" i="16"/>
  <c r="S105" i="16"/>
  <c r="T105" i="16"/>
  <c r="A106" i="16"/>
  <c r="B106" i="16"/>
  <c r="C106" i="16"/>
  <c r="D106" i="16"/>
  <c r="E106" i="16"/>
  <c r="F106" i="16"/>
  <c r="G106" i="16"/>
  <c r="H106" i="16"/>
  <c r="I106" i="16"/>
  <c r="J106" i="16"/>
  <c r="K106" i="16"/>
  <c r="L106" i="16"/>
  <c r="M106" i="16"/>
  <c r="N106" i="16"/>
  <c r="O106" i="16"/>
  <c r="P106" i="16"/>
  <c r="Q106" i="16"/>
  <c r="R106" i="16"/>
  <c r="S106" i="16"/>
  <c r="T106" i="16"/>
  <c r="A107" i="16"/>
  <c r="B107" i="16"/>
  <c r="C107" i="16"/>
  <c r="D107" i="16"/>
  <c r="E107" i="16"/>
  <c r="F107" i="16"/>
  <c r="G107" i="16"/>
  <c r="H107" i="16"/>
  <c r="I107" i="16"/>
  <c r="J107" i="16"/>
  <c r="K107" i="16"/>
  <c r="L107" i="16"/>
  <c r="M107" i="16"/>
  <c r="N107" i="16"/>
  <c r="O107" i="16"/>
  <c r="P107" i="16"/>
  <c r="Q107" i="16"/>
  <c r="R107" i="16"/>
  <c r="S107" i="16"/>
  <c r="T107" i="16"/>
  <c r="A108" i="16"/>
  <c r="B108" i="16"/>
  <c r="C108" i="16"/>
  <c r="D108" i="16"/>
  <c r="E108" i="16"/>
  <c r="F108" i="16"/>
  <c r="G108" i="16"/>
  <c r="H108" i="16"/>
  <c r="I108" i="16"/>
  <c r="J108" i="16"/>
  <c r="K108" i="16"/>
  <c r="L108" i="16"/>
  <c r="M108" i="16"/>
  <c r="N108" i="16"/>
  <c r="O108" i="16"/>
  <c r="P108" i="16"/>
  <c r="Q108" i="16"/>
  <c r="R108" i="16"/>
  <c r="S108" i="16"/>
  <c r="T108" i="16"/>
  <c r="A109" i="16"/>
  <c r="B109" i="16"/>
  <c r="C109" i="16"/>
  <c r="D109" i="16"/>
  <c r="E109" i="16"/>
  <c r="F109" i="16"/>
  <c r="G109" i="16"/>
  <c r="H109" i="16"/>
  <c r="I109" i="16"/>
  <c r="J109" i="16"/>
  <c r="K109" i="16"/>
  <c r="L109" i="16"/>
  <c r="M109" i="16"/>
  <c r="N109" i="16"/>
  <c r="O109" i="16"/>
  <c r="P109" i="16"/>
  <c r="Q109" i="16"/>
  <c r="R109" i="16"/>
  <c r="S109" i="16"/>
  <c r="T109" i="16"/>
  <c r="A110" i="16"/>
  <c r="B110" i="16"/>
  <c r="C110" i="16"/>
  <c r="D110" i="16"/>
  <c r="E110" i="16"/>
  <c r="F110" i="16"/>
  <c r="G110" i="16"/>
  <c r="H110" i="16"/>
  <c r="I110" i="16"/>
  <c r="J110" i="16"/>
  <c r="K110" i="16"/>
  <c r="L110" i="16"/>
  <c r="M110" i="16"/>
  <c r="N110" i="16"/>
  <c r="O110" i="16"/>
  <c r="P110" i="16"/>
  <c r="Q110" i="16"/>
  <c r="R110" i="16"/>
  <c r="S110" i="16"/>
  <c r="T110" i="16"/>
  <c r="A111" i="16"/>
  <c r="B111" i="16"/>
  <c r="C111" i="16"/>
  <c r="D111" i="16"/>
  <c r="E111" i="16"/>
  <c r="F111" i="16"/>
  <c r="G111" i="16"/>
  <c r="H111" i="16"/>
  <c r="I111" i="16"/>
  <c r="J111" i="16"/>
  <c r="K111" i="16"/>
  <c r="L111" i="16"/>
  <c r="M111" i="16"/>
  <c r="N111" i="16"/>
  <c r="O111" i="16"/>
  <c r="P111" i="16"/>
  <c r="Q111" i="16"/>
  <c r="R111" i="16"/>
  <c r="S111" i="16"/>
  <c r="T111" i="16"/>
  <c r="A112" i="16"/>
  <c r="B112" i="16"/>
  <c r="C112" i="16"/>
  <c r="D112" i="16"/>
  <c r="E112" i="16"/>
  <c r="F112" i="16"/>
  <c r="G112" i="16"/>
  <c r="H112" i="16"/>
  <c r="I112" i="16"/>
  <c r="J112" i="16"/>
  <c r="K112" i="16"/>
  <c r="L112" i="16"/>
  <c r="M112" i="16"/>
  <c r="N112" i="16"/>
  <c r="O112" i="16"/>
  <c r="P112" i="16"/>
  <c r="Q112" i="16"/>
  <c r="R112" i="16"/>
  <c r="S112" i="16"/>
  <c r="T112" i="16"/>
  <c r="A113" i="16"/>
  <c r="B113" i="16"/>
  <c r="C113" i="16"/>
  <c r="D113" i="16"/>
  <c r="E113" i="16"/>
  <c r="F113" i="16"/>
  <c r="G113" i="16"/>
  <c r="H113" i="16"/>
  <c r="I113" i="16"/>
  <c r="J113" i="16"/>
  <c r="K113" i="16"/>
  <c r="L113" i="16"/>
  <c r="M113" i="16"/>
  <c r="N113" i="16"/>
  <c r="O113" i="16"/>
  <c r="P113" i="16"/>
  <c r="Q113" i="16"/>
  <c r="R113" i="16"/>
  <c r="S113" i="16"/>
  <c r="T113" i="16"/>
  <c r="A114" i="16"/>
  <c r="B114" i="16"/>
  <c r="C114" i="16"/>
  <c r="D114" i="16"/>
  <c r="E114" i="16"/>
  <c r="F114" i="16"/>
  <c r="G114" i="16"/>
  <c r="H114" i="16"/>
  <c r="I114" i="16"/>
  <c r="J114" i="16"/>
  <c r="K114" i="16"/>
  <c r="L114" i="16"/>
  <c r="M114" i="16"/>
  <c r="N114" i="16"/>
  <c r="O114" i="16"/>
  <c r="P114" i="16"/>
  <c r="Q114" i="16"/>
  <c r="R114" i="16"/>
  <c r="S114" i="16"/>
  <c r="T114" i="16"/>
  <c r="A115" i="16"/>
  <c r="B115" i="16"/>
  <c r="C115" i="16"/>
  <c r="D115" i="16"/>
  <c r="E115" i="16"/>
  <c r="F115" i="16"/>
  <c r="G115" i="16"/>
  <c r="H115" i="16"/>
  <c r="I115" i="16"/>
  <c r="J115" i="16"/>
  <c r="K115" i="16"/>
  <c r="L115" i="16"/>
  <c r="M115" i="16"/>
  <c r="N115" i="16"/>
  <c r="O115" i="16"/>
  <c r="P115" i="16"/>
  <c r="Q115" i="16"/>
  <c r="R115" i="16"/>
  <c r="S115" i="16"/>
  <c r="T115" i="16"/>
  <c r="A116" i="16"/>
  <c r="B116" i="16"/>
  <c r="C116" i="16"/>
  <c r="D116" i="16"/>
  <c r="E116" i="16"/>
  <c r="F116" i="16"/>
  <c r="G116" i="16"/>
  <c r="H116" i="16"/>
  <c r="I116" i="16"/>
  <c r="J116" i="16"/>
  <c r="K116" i="16"/>
  <c r="L116" i="16"/>
  <c r="M116" i="16"/>
  <c r="N116" i="16"/>
  <c r="O116" i="16"/>
  <c r="P116" i="16"/>
  <c r="Q116" i="16"/>
  <c r="R116" i="16"/>
  <c r="S116" i="16"/>
  <c r="T116" i="16"/>
  <c r="A117" i="16"/>
  <c r="B117" i="16"/>
  <c r="C117" i="16"/>
  <c r="D117" i="16"/>
  <c r="E117" i="16"/>
  <c r="F117" i="16"/>
  <c r="G117" i="16"/>
  <c r="H117" i="16"/>
  <c r="I117" i="16"/>
  <c r="J117" i="16"/>
  <c r="K117" i="16"/>
  <c r="L117" i="16"/>
  <c r="M117" i="16"/>
  <c r="N117" i="16"/>
  <c r="O117" i="16"/>
  <c r="P117" i="16"/>
  <c r="Q117" i="16"/>
  <c r="R117" i="16"/>
  <c r="S117" i="16"/>
  <c r="T117" i="16"/>
  <c r="A118" i="16"/>
  <c r="B118" i="16"/>
  <c r="C118" i="16"/>
  <c r="D118" i="16"/>
  <c r="E118" i="16"/>
  <c r="F118" i="16"/>
  <c r="G118" i="16"/>
  <c r="H118" i="16"/>
  <c r="I118" i="16"/>
  <c r="J118" i="16"/>
  <c r="K118" i="16"/>
  <c r="L118" i="16"/>
  <c r="M118" i="16"/>
  <c r="N118" i="16"/>
  <c r="O118" i="16"/>
  <c r="P118" i="16"/>
  <c r="Q118" i="16"/>
  <c r="R118" i="16"/>
  <c r="S118" i="16"/>
  <c r="T118" i="16"/>
  <c r="A119" i="16"/>
  <c r="B119" i="16"/>
  <c r="C119" i="16"/>
  <c r="D119" i="16"/>
  <c r="E119" i="16"/>
  <c r="F119" i="16"/>
  <c r="G119" i="16"/>
  <c r="H119" i="16"/>
  <c r="I119" i="16"/>
  <c r="J119" i="16"/>
  <c r="K119" i="16"/>
  <c r="L119" i="16"/>
  <c r="M119" i="16"/>
  <c r="N119" i="16"/>
  <c r="O119" i="16"/>
  <c r="P119" i="16"/>
  <c r="Q119" i="16"/>
  <c r="R119" i="16"/>
  <c r="S119" i="16"/>
  <c r="T119" i="16"/>
  <c r="A120" i="16"/>
  <c r="B120" i="16"/>
  <c r="C120" i="16"/>
  <c r="D120" i="16"/>
  <c r="E120" i="16"/>
  <c r="F120" i="16"/>
  <c r="G120" i="16"/>
  <c r="H120" i="16"/>
  <c r="I120" i="16"/>
  <c r="J120" i="16"/>
  <c r="K120" i="16"/>
  <c r="L120" i="16"/>
  <c r="M120" i="16"/>
  <c r="N120" i="16"/>
  <c r="O120" i="16"/>
  <c r="P120" i="16"/>
  <c r="Q120" i="16"/>
  <c r="R120" i="16"/>
  <c r="S120" i="16"/>
  <c r="T120" i="16"/>
  <c r="A121" i="16"/>
  <c r="B121" i="16"/>
  <c r="C121" i="16"/>
  <c r="D121" i="16"/>
  <c r="E121" i="16"/>
  <c r="F121" i="16"/>
  <c r="G121" i="16"/>
  <c r="H121" i="16"/>
  <c r="I121" i="16"/>
  <c r="J121" i="16"/>
  <c r="K121" i="16"/>
  <c r="L121" i="16"/>
  <c r="M121" i="16"/>
  <c r="N121" i="16"/>
  <c r="O121" i="16"/>
  <c r="P121" i="16"/>
  <c r="Q121" i="16"/>
  <c r="R121" i="16"/>
  <c r="S121" i="16"/>
  <c r="T121" i="16"/>
  <c r="A122" i="16"/>
  <c r="B122" i="16"/>
  <c r="C122" i="16"/>
  <c r="D122" i="16"/>
  <c r="E122" i="16"/>
  <c r="F122" i="16"/>
  <c r="G122" i="16"/>
  <c r="H122" i="16"/>
  <c r="I122" i="16"/>
  <c r="J122" i="16"/>
  <c r="K122" i="16"/>
  <c r="L122" i="16"/>
  <c r="M122" i="16"/>
  <c r="N122" i="16"/>
  <c r="O122" i="16"/>
  <c r="P122" i="16"/>
  <c r="Q122" i="16"/>
  <c r="R122" i="16"/>
  <c r="S122" i="16"/>
  <c r="T122" i="16"/>
  <c r="A123" i="16"/>
  <c r="B123" i="16"/>
  <c r="C123" i="16"/>
  <c r="D123" i="16"/>
  <c r="E123" i="16"/>
  <c r="F123" i="16"/>
  <c r="G123" i="16"/>
  <c r="H123" i="16"/>
  <c r="I123" i="16"/>
  <c r="J123" i="16"/>
  <c r="K123" i="16"/>
  <c r="L123" i="16"/>
  <c r="M123" i="16"/>
  <c r="N123" i="16"/>
  <c r="O123" i="16"/>
  <c r="P123" i="16"/>
  <c r="Q123" i="16"/>
  <c r="R123" i="16"/>
  <c r="S123" i="16"/>
  <c r="T123" i="16"/>
  <c r="A124" i="16"/>
  <c r="B124" i="16"/>
  <c r="C124" i="16"/>
  <c r="D124" i="16"/>
  <c r="E124" i="16"/>
  <c r="F124" i="16"/>
  <c r="G124" i="16"/>
  <c r="H124" i="16"/>
  <c r="I124" i="16"/>
  <c r="J124" i="16"/>
  <c r="K124" i="16"/>
  <c r="L124" i="16"/>
  <c r="M124" i="16"/>
  <c r="N124" i="16"/>
  <c r="O124" i="16"/>
  <c r="P124" i="16"/>
  <c r="Q124" i="16"/>
  <c r="R124" i="16"/>
  <c r="S124" i="16"/>
  <c r="T124" i="16"/>
  <c r="A125" i="16"/>
  <c r="B125" i="16"/>
  <c r="C125" i="16"/>
  <c r="D125" i="16"/>
  <c r="E125" i="16"/>
  <c r="F125" i="16"/>
  <c r="G125" i="16"/>
  <c r="H125" i="16"/>
  <c r="I125" i="16"/>
  <c r="J125" i="16"/>
  <c r="K125" i="16"/>
  <c r="L125" i="16"/>
  <c r="M125" i="16"/>
  <c r="N125" i="16"/>
  <c r="O125" i="16"/>
  <c r="P125" i="16"/>
  <c r="Q125" i="16"/>
  <c r="R125" i="16"/>
  <c r="S125" i="16"/>
  <c r="T125" i="16"/>
  <c r="A126" i="16"/>
  <c r="B126" i="16"/>
  <c r="C126" i="16"/>
  <c r="D126" i="16"/>
  <c r="E126" i="16"/>
  <c r="F126" i="16"/>
  <c r="G126" i="16"/>
  <c r="H126" i="16"/>
  <c r="I126" i="16"/>
  <c r="J126" i="16"/>
  <c r="K126" i="16"/>
  <c r="L126" i="16"/>
  <c r="M126" i="16"/>
  <c r="N126" i="16"/>
  <c r="O126" i="16"/>
  <c r="P126" i="16"/>
  <c r="Q126" i="16"/>
  <c r="R126" i="16"/>
  <c r="S126" i="16"/>
  <c r="T126" i="16"/>
  <c r="A127" i="16"/>
  <c r="B127" i="16"/>
  <c r="C127" i="16"/>
  <c r="D127" i="16"/>
  <c r="E127" i="16"/>
  <c r="F127" i="16"/>
  <c r="G127" i="16"/>
  <c r="H127" i="16"/>
  <c r="I127" i="16"/>
  <c r="J127" i="16"/>
  <c r="K127" i="16"/>
  <c r="L127" i="16"/>
  <c r="M127" i="16"/>
  <c r="N127" i="16"/>
  <c r="O127" i="16"/>
  <c r="P127" i="16"/>
  <c r="Q127" i="16"/>
  <c r="R127" i="16"/>
  <c r="S127" i="16"/>
  <c r="T127" i="16"/>
  <c r="A128" i="16"/>
  <c r="B128" i="16"/>
  <c r="C128" i="16"/>
  <c r="D128" i="16"/>
  <c r="E128" i="16"/>
  <c r="F128" i="16"/>
  <c r="G128" i="16"/>
  <c r="H128" i="16"/>
  <c r="I128" i="16"/>
  <c r="J128" i="16"/>
  <c r="K128" i="16"/>
  <c r="L128" i="16"/>
  <c r="M128" i="16"/>
  <c r="N128" i="16"/>
  <c r="O128" i="16"/>
  <c r="P128" i="16"/>
  <c r="Q128" i="16"/>
  <c r="R128" i="16"/>
  <c r="S128" i="16"/>
  <c r="T128" i="16"/>
  <c r="A129" i="16"/>
  <c r="B129" i="16"/>
  <c r="C129" i="16"/>
  <c r="D129" i="16"/>
  <c r="E129" i="16"/>
  <c r="F129" i="16"/>
  <c r="G129" i="16"/>
  <c r="H129" i="16"/>
  <c r="I129" i="16"/>
  <c r="J129" i="16"/>
  <c r="K129" i="16"/>
  <c r="L129" i="16"/>
  <c r="M129" i="16"/>
  <c r="N129" i="16"/>
  <c r="O129" i="16"/>
  <c r="P129" i="16"/>
  <c r="Q129" i="16"/>
  <c r="R129" i="16"/>
  <c r="S129" i="16"/>
  <c r="T129" i="16"/>
  <c r="A130" i="16"/>
  <c r="B130" i="16"/>
  <c r="C130" i="16"/>
  <c r="D130" i="16"/>
  <c r="E130" i="16"/>
  <c r="F130" i="16"/>
  <c r="G130" i="16"/>
  <c r="H130" i="16"/>
  <c r="I130" i="16"/>
  <c r="J130" i="16"/>
  <c r="K130" i="16"/>
  <c r="L130" i="16"/>
  <c r="M130" i="16"/>
  <c r="N130" i="16"/>
  <c r="O130" i="16"/>
  <c r="P130" i="16"/>
  <c r="Q130" i="16"/>
  <c r="R130" i="16"/>
  <c r="S130" i="16"/>
  <c r="T130" i="16"/>
  <c r="A131" i="16"/>
  <c r="B131" i="16"/>
  <c r="C131" i="16"/>
  <c r="D131" i="16"/>
  <c r="E131" i="16"/>
  <c r="F131" i="16"/>
  <c r="G131" i="16"/>
  <c r="H131" i="16"/>
  <c r="I131" i="16"/>
  <c r="J131" i="16"/>
  <c r="K131" i="16"/>
  <c r="L131" i="16"/>
  <c r="M131" i="16"/>
  <c r="N131" i="16"/>
  <c r="O131" i="16"/>
  <c r="P131" i="16"/>
  <c r="Q131" i="16"/>
  <c r="R131" i="16"/>
  <c r="S131" i="16"/>
  <c r="T131" i="16"/>
  <c r="A132" i="16"/>
  <c r="B132" i="16"/>
  <c r="C132" i="16"/>
  <c r="D132" i="16"/>
  <c r="E132" i="16"/>
  <c r="F132" i="16"/>
  <c r="G132" i="16"/>
  <c r="H132" i="16"/>
  <c r="I132" i="16"/>
  <c r="J132" i="16"/>
  <c r="K132" i="16"/>
  <c r="L132" i="16"/>
  <c r="M132" i="16"/>
  <c r="N132" i="16"/>
  <c r="O132" i="16"/>
  <c r="P132" i="16"/>
  <c r="Q132" i="16"/>
  <c r="R132" i="16"/>
  <c r="S132" i="16"/>
  <c r="T132" i="16"/>
  <c r="A133" i="16"/>
  <c r="B133" i="16"/>
  <c r="C133" i="16"/>
  <c r="D133" i="16"/>
  <c r="E133" i="16"/>
  <c r="F133" i="16"/>
  <c r="G133" i="16"/>
  <c r="H133" i="16"/>
  <c r="I133" i="16"/>
  <c r="J133" i="16"/>
  <c r="K133" i="16"/>
  <c r="L133" i="16"/>
  <c r="M133" i="16"/>
  <c r="N133" i="16"/>
  <c r="O133" i="16"/>
  <c r="P133" i="16"/>
  <c r="Q133" i="16"/>
  <c r="R133" i="16"/>
  <c r="S133" i="16"/>
  <c r="T133" i="16"/>
  <c r="A134" i="16"/>
  <c r="B134" i="16"/>
  <c r="C134" i="16"/>
  <c r="D134" i="16"/>
  <c r="E134" i="16"/>
  <c r="F134" i="16"/>
  <c r="G134" i="16"/>
  <c r="H134" i="16"/>
  <c r="I134" i="16"/>
  <c r="J134" i="16"/>
  <c r="K134" i="16"/>
  <c r="L134" i="16"/>
  <c r="M134" i="16"/>
  <c r="N134" i="16"/>
  <c r="O134" i="16"/>
  <c r="P134" i="16"/>
  <c r="Q134" i="16"/>
  <c r="R134" i="16"/>
  <c r="S134" i="16"/>
  <c r="T134" i="16"/>
  <c r="A135" i="16"/>
  <c r="B135" i="16"/>
  <c r="C135" i="16"/>
  <c r="D135" i="16"/>
  <c r="E135" i="16"/>
  <c r="F135" i="16"/>
  <c r="G135" i="16"/>
  <c r="H135" i="16"/>
  <c r="I135" i="16"/>
  <c r="J135" i="16"/>
  <c r="K135" i="16"/>
  <c r="L135" i="16"/>
  <c r="M135" i="16"/>
  <c r="N135" i="16"/>
  <c r="O135" i="16"/>
  <c r="P135" i="16"/>
  <c r="Q135" i="16"/>
  <c r="R135" i="16"/>
  <c r="S135" i="16"/>
  <c r="T135" i="16"/>
  <c r="A136" i="16"/>
  <c r="B136" i="16"/>
  <c r="C136" i="16"/>
  <c r="D136" i="16"/>
  <c r="E136" i="16"/>
  <c r="F136" i="16"/>
  <c r="G136" i="16"/>
  <c r="H136" i="16"/>
  <c r="I136" i="16"/>
  <c r="J136" i="16"/>
  <c r="K136" i="16"/>
  <c r="L136" i="16"/>
  <c r="M136" i="16"/>
  <c r="N136" i="16"/>
  <c r="O136" i="16"/>
  <c r="P136" i="16"/>
  <c r="Q136" i="16"/>
  <c r="R136" i="16"/>
  <c r="S136" i="16"/>
  <c r="T136" i="16"/>
  <c r="A137" i="16"/>
  <c r="B137" i="16"/>
  <c r="C137" i="16"/>
  <c r="D137" i="16"/>
  <c r="E137" i="16"/>
  <c r="F137" i="16"/>
  <c r="G137" i="16"/>
  <c r="H137" i="16"/>
  <c r="I137" i="16"/>
  <c r="J137" i="16"/>
  <c r="K137" i="16"/>
  <c r="L137" i="16"/>
  <c r="M137" i="16"/>
  <c r="N137" i="16"/>
  <c r="O137" i="16"/>
  <c r="P137" i="16"/>
  <c r="Q137" i="16"/>
  <c r="R137" i="16"/>
  <c r="S137" i="16"/>
  <c r="T137" i="16"/>
  <c r="A138" i="16"/>
  <c r="B138" i="16"/>
  <c r="C138" i="16"/>
  <c r="D138" i="16"/>
  <c r="E138" i="16"/>
  <c r="F138" i="16"/>
  <c r="G138" i="16"/>
  <c r="H138" i="16"/>
  <c r="I138" i="16"/>
  <c r="J138" i="16"/>
  <c r="K138" i="16"/>
  <c r="L138" i="16"/>
  <c r="M138" i="16"/>
  <c r="N138" i="16"/>
  <c r="O138" i="16"/>
  <c r="P138" i="16"/>
  <c r="Q138" i="16"/>
  <c r="R138" i="16"/>
  <c r="S138" i="16"/>
  <c r="T138" i="16"/>
  <c r="A139" i="16"/>
  <c r="B139" i="16"/>
  <c r="C139" i="16"/>
  <c r="D139" i="16"/>
  <c r="E139" i="16"/>
  <c r="F139" i="16"/>
  <c r="G139" i="16"/>
  <c r="H139" i="16"/>
  <c r="I139" i="16"/>
  <c r="J139" i="16"/>
  <c r="K139" i="16"/>
  <c r="L139" i="16"/>
  <c r="M139" i="16"/>
  <c r="N139" i="16"/>
  <c r="O139" i="16"/>
  <c r="P139" i="16"/>
  <c r="Q139" i="16"/>
  <c r="R139" i="16"/>
  <c r="S139" i="16"/>
  <c r="T139" i="16"/>
  <c r="A140" i="16"/>
  <c r="B140" i="16"/>
  <c r="C140" i="16"/>
  <c r="D140" i="16"/>
  <c r="E140" i="16"/>
  <c r="F140" i="16"/>
  <c r="G140" i="16"/>
  <c r="H140" i="16"/>
  <c r="I140" i="16"/>
  <c r="J140" i="16"/>
  <c r="K140" i="16"/>
  <c r="L140" i="16"/>
  <c r="M140" i="16"/>
  <c r="N140" i="16"/>
  <c r="O140" i="16"/>
  <c r="P140" i="16"/>
  <c r="Q140" i="16"/>
  <c r="R140" i="16"/>
  <c r="S140" i="16"/>
  <c r="T140" i="16"/>
  <c r="A141" i="16"/>
  <c r="B141" i="16"/>
  <c r="C141" i="16"/>
  <c r="D141" i="16"/>
  <c r="E141" i="16"/>
  <c r="F141" i="16"/>
  <c r="G141" i="16"/>
  <c r="H141" i="16"/>
  <c r="I141" i="16"/>
  <c r="J141" i="16"/>
  <c r="K141" i="16"/>
  <c r="L141" i="16"/>
  <c r="M141" i="16"/>
  <c r="N141" i="16"/>
  <c r="O141" i="16"/>
  <c r="P141" i="16"/>
  <c r="Q141" i="16"/>
  <c r="R141" i="16"/>
  <c r="S141" i="16"/>
  <c r="T141" i="16"/>
  <c r="A142" i="16"/>
  <c r="B142" i="16"/>
  <c r="C142" i="16"/>
  <c r="D142" i="16"/>
  <c r="E142" i="16"/>
  <c r="F142" i="16"/>
  <c r="G142" i="16"/>
  <c r="H142" i="16"/>
  <c r="I142" i="16"/>
  <c r="J142" i="16"/>
  <c r="K142" i="16"/>
  <c r="L142" i="16"/>
  <c r="M142" i="16"/>
  <c r="N142" i="16"/>
  <c r="O142" i="16"/>
  <c r="P142" i="16"/>
  <c r="Q142" i="16"/>
  <c r="R142" i="16"/>
  <c r="S142" i="16"/>
  <c r="T142" i="16"/>
  <c r="A143" i="16"/>
  <c r="B143" i="16"/>
  <c r="C143" i="16"/>
  <c r="D143" i="16"/>
  <c r="E143" i="16"/>
  <c r="F143" i="16"/>
  <c r="G143" i="16"/>
  <c r="H143" i="16"/>
  <c r="I143" i="16"/>
  <c r="J143" i="16"/>
  <c r="K143" i="16"/>
  <c r="L143" i="16"/>
  <c r="M143" i="16"/>
  <c r="N143" i="16"/>
  <c r="O143" i="16"/>
  <c r="P143" i="16"/>
  <c r="Q143" i="16"/>
  <c r="R143" i="16"/>
  <c r="S143" i="16"/>
  <c r="T143" i="16"/>
  <c r="A144" i="16"/>
  <c r="B144" i="16"/>
  <c r="C144" i="16"/>
  <c r="D144" i="16"/>
  <c r="E144" i="16"/>
  <c r="F144" i="16"/>
  <c r="G144" i="16"/>
  <c r="H144" i="16"/>
  <c r="I144" i="16"/>
  <c r="J144" i="16"/>
  <c r="K144" i="16"/>
  <c r="L144" i="16"/>
  <c r="M144" i="16"/>
  <c r="N144" i="16"/>
  <c r="O144" i="16"/>
  <c r="P144" i="16"/>
  <c r="Q144" i="16"/>
  <c r="R144" i="16"/>
  <c r="S144" i="16"/>
  <c r="T144" i="16"/>
  <c r="A145" i="16"/>
  <c r="B145" i="16"/>
  <c r="C145" i="16"/>
  <c r="D145" i="16"/>
  <c r="E145" i="16"/>
  <c r="F145" i="16"/>
  <c r="G145" i="16"/>
  <c r="H145" i="16"/>
  <c r="I145" i="16"/>
  <c r="J145" i="16"/>
  <c r="K145" i="16"/>
  <c r="L145" i="16"/>
  <c r="M145" i="16"/>
  <c r="N145" i="16"/>
  <c r="O145" i="16"/>
  <c r="P145" i="16"/>
  <c r="Q145" i="16"/>
  <c r="R145" i="16"/>
  <c r="S145" i="16"/>
  <c r="T145" i="16"/>
  <c r="A146" i="16"/>
  <c r="B146" i="16"/>
  <c r="C146" i="16"/>
  <c r="D146" i="16"/>
  <c r="E146" i="16"/>
  <c r="F146" i="16"/>
  <c r="G146" i="16"/>
  <c r="H146" i="16"/>
  <c r="I146" i="16"/>
  <c r="J146" i="16"/>
  <c r="K146" i="16"/>
  <c r="L146" i="16"/>
  <c r="M146" i="16"/>
  <c r="N146" i="16"/>
  <c r="O146" i="16"/>
  <c r="P146" i="16"/>
  <c r="Q146" i="16"/>
  <c r="R146" i="16"/>
  <c r="S146" i="16"/>
  <c r="T146" i="16"/>
  <c r="A147" i="16"/>
  <c r="B147" i="16"/>
  <c r="C147" i="16"/>
  <c r="D147" i="16"/>
  <c r="E147" i="16"/>
  <c r="F147" i="16"/>
  <c r="G147" i="16"/>
  <c r="H147" i="16"/>
  <c r="I147" i="16"/>
  <c r="J147" i="16"/>
  <c r="K147" i="16"/>
  <c r="L147" i="16"/>
  <c r="M147" i="16"/>
  <c r="N147" i="16"/>
  <c r="O147" i="16"/>
  <c r="P147" i="16"/>
  <c r="Q147" i="16"/>
  <c r="R147" i="16"/>
  <c r="S147" i="16"/>
  <c r="T147" i="16"/>
  <c r="A148" i="16"/>
  <c r="B148" i="16"/>
  <c r="C148" i="16"/>
  <c r="D148" i="16"/>
  <c r="E148" i="16"/>
  <c r="F148" i="16"/>
  <c r="G148" i="16"/>
  <c r="H148" i="16"/>
  <c r="I148" i="16"/>
  <c r="J148" i="16"/>
  <c r="K148" i="16"/>
  <c r="L148" i="16"/>
  <c r="M148" i="16"/>
  <c r="N148" i="16"/>
  <c r="O148" i="16"/>
  <c r="P148" i="16"/>
  <c r="Q148" i="16"/>
  <c r="R148" i="16"/>
  <c r="S148" i="16"/>
  <c r="T148" i="16"/>
  <c r="A149" i="16"/>
  <c r="B149" i="16"/>
  <c r="C149" i="16"/>
  <c r="D149" i="16"/>
  <c r="E149" i="16"/>
  <c r="F149" i="16"/>
  <c r="G149" i="16"/>
  <c r="H149" i="16"/>
  <c r="I149" i="16"/>
  <c r="J149" i="16"/>
  <c r="K149" i="16"/>
  <c r="L149" i="16"/>
  <c r="M149" i="16"/>
  <c r="N149" i="16"/>
  <c r="O149" i="16"/>
  <c r="P149" i="16"/>
  <c r="Q149" i="16"/>
  <c r="R149" i="16"/>
  <c r="S149" i="16"/>
  <c r="T149" i="16"/>
  <c r="A150" i="16"/>
  <c r="B150" i="16"/>
  <c r="C150" i="16"/>
  <c r="D150" i="16"/>
  <c r="E150" i="16"/>
  <c r="F150" i="16"/>
  <c r="G150" i="16"/>
  <c r="H150" i="16"/>
  <c r="I150" i="16"/>
  <c r="J150" i="16"/>
  <c r="K150" i="16"/>
  <c r="L150" i="16"/>
  <c r="M150" i="16"/>
  <c r="N150" i="16"/>
  <c r="O150" i="16"/>
  <c r="P150" i="16"/>
  <c r="Q150" i="16"/>
  <c r="R150" i="16"/>
  <c r="S150" i="16"/>
  <c r="T150" i="16"/>
  <c r="A151" i="16"/>
  <c r="B151" i="16"/>
  <c r="C151" i="16"/>
  <c r="D151" i="16"/>
  <c r="E151" i="16"/>
  <c r="F151" i="16"/>
  <c r="G151" i="16"/>
  <c r="H151" i="16"/>
  <c r="I151" i="16"/>
  <c r="J151" i="16"/>
  <c r="K151" i="16"/>
  <c r="L151" i="16"/>
  <c r="M151" i="16"/>
  <c r="N151" i="16"/>
  <c r="O151" i="16"/>
  <c r="P151" i="16"/>
  <c r="Q151" i="16"/>
  <c r="R151" i="16"/>
  <c r="S151" i="16"/>
  <c r="T151" i="16"/>
  <c r="A152" i="16"/>
  <c r="B152" i="16"/>
  <c r="C152" i="16"/>
  <c r="D152" i="16"/>
  <c r="E152" i="16"/>
  <c r="F152" i="16"/>
  <c r="G152" i="16"/>
  <c r="H152" i="16"/>
  <c r="I152" i="16"/>
  <c r="J152" i="16"/>
  <c r="K152" i="16"/>
  <c r="L152" i="16"/>
  <c r="M152" i="16"/>
  <c r="N152" i="16"/>
  <c r="O152" i="16"/>
  <c r="P152" i="16"/>
  <c r="Q152" i="16"/>
  <c r="R152" i="16"/>
  <c r="S152" i="16"/>
  <c r="T152" i="16"/>
  <c r="A153" i="16"/>
  <c r="B153" i="16"/>
  <c r="C153" i="16"/>
  <c r="D153" i="16"/>
  <c r="E153" i="16"/>
  <c r="F153" i="16"/>
  <c r="G153" i="16"/>
  <c r="H153" i="16"/>
  <c r="I153" i="16"/>
  <c r="J153" i="16"/>
  <c r="K153" i="16"/>
  <c r="L153" i="16"/>
  <c r="M153" i="16"/>
  <c r="N153" i="16"/>
  <c r="O153" i="16"/>
  <c r="P153" i="16"/>
  <c r="Q153" i="16"/>
  <c r="R153" i="16"/>
  <c r="S153" i="16"/>
  <c r="T153" i="16"/>
  <c r="A154" i="16"/>
  <c r="B154" i="16"/>
  <c r="C154" i="16"/>
  <c r="D154" i="16"/>
  <c r="E154" i="16"/>
  <c r="F154" i="16"/>
  <c r="G154" i="16"/>
  <c r="H154" i="16"/>
  <c r="I154" i="16"/>
  <c r="J154" i="16"/>
  <c r="K154" i="16"/>
  <c r="L154" i="16"/>
  <c r="M154" i="16"/>
  <c r="N154" i="16"/>
  <c r="O154" i="16"/>
  <c r="P154" i="16"/>
  <c r="Q154" i="16"/>
  <c r="R154" i="16"/>
  <c r="S154" i="16"/>
  <c r="T154" i="16"/>
  <c r="A155" i="16"/>
  <c r="B155" i="16"/>
  <c r="C155" i="16"/>
  <c r="D155" i="16"/>
  <c r="E155" i="16"/>
  <c r="F155" i="16"/>
  <c r="G155" i="16"/>
  <c r="H155" i="16"/>
  <c r="I155" i="16"/>
  <c r="J155" i="16"/>
  <c r="K155" i="16"/>
  <c r="L155" i="16"/>
  <c r="M155" i="16"/>
  <c r="N155" i="16"/>
  <c r="O155" i="16"/>
  <c r="P155" i="16"/>
  <c r="Q155" i="16"/>
  <c r="R155" i="16"/>
  <c r="S155" i="16"/>
  <c r="T155" i="16"/>
  <c r="A156" i="16"/>
  <c r="B156" i="16"/>
  <c r="C156" i="16"/>
  <c r="D156" i="16"/>
  <c r="E156" i="16"/>
  <c r="F156" i="16"/>
  <c r="G156" i="16"/>
  <c r="H156" i="16"/>
  <c r="I156" i="16"/>
  <c r="J156" i="16"/>
  <c r="K156" i="16"/>
  <c r="L156" i="16"/>
  <c r="M156" i="16"/>
  <c r="N156" i="16"/>
  <c r="O156" i="16"/>
  <c r="P156" i="16"/>
  <c r="Q156" i="16"/>
  <c r="R156" i="16"/>
  <c r="S156" i="16"/>
  <c r="T156" i="16"/>
  <c r="A157" i="16"/>
  <c r="B157" i="16"/>
  <c r="C157" i="16"/>
  <c r="D157" i="16"/>
  <c r="E157" i="16"/>
  <c r="F157" i="16"/>
  <c r="G157" i="16"/>
  <c r="H157" i="16"/>
  <c r="I157" i="16"/>
  <c r="J157" i="16"/>
  <c r="K157" i="16"/>
  <c r="L157" i="16"/>
  <c r="M157" i="16"/>
  <c r="N157" i="16"/>
  <c r="O157" i="16"/>
  <c r="P157" i="16"/>
  <c r="Q157" i="16"/>
  <c r="R157" i="16"/>
  <c r="S157" i="16"/>
  <c r="T157" i="16"/>
  <c r="A158" i="16"/>
  <c r="B158" i="16"/>
  <c r="C158" i="16"/>
  <c r="D158" i="16"/>
  <c r="E158" i="16"/>
  <c r="F158" i="16"/>
  <c r="G158" i="16"/>
  <c r="H158" i="16"/>
  <c r="I158" i="16"/>
  <c r="J158" i="16"/>
  <c r="K158" i="16"/>
  <c r="L158" i="16"/>
  <c r="M158" i="16"/>
  <c r="N158" i="16"/>
  <c r="O158" i="16"/>
  <c r="P158" i="16"/>
  <c r="Q158" i="16"/>
  <c r="R158" i="16"/>
  <c r="S158" i="16"/>
  <c r="T158" i="16"/>
  <c r="A159" i="16"/>
  <c r="B159" i="16"/>
  <c r="C159" i="16"/>
  <c r="D159" i="16"/>
  <c r="E159" i="16"/>
  <c r="F159" i="16"/>
  <c r="G159" i="16"/>
  <c r="H159" i="16"/>
  <c r="I159" i="16"/>
  <c r="J159" i="16"/>
  <c r="K159" i="16"/>
  <c r="L159" i="16"/>
  <c r="M159" i="16"/>
  <c r="N159" i="16"/>
  <c r="O159" i="16"/>
  <c r="P159" i="16"/>
  <c r="Q159" i="16"/>
  <c r="R159" i="16"/>
  <c r="S159" i="16"/>
  <c r="T159" i="16"/>
  <c r="A160" i="16"/>
  <c r="B160" i="16"/>
  <c r="C160" i="16"/>
  <c r="D160" i="16"/>
  <c r="E160" i="16"/>
  <c r="F160" i="16"/>
  <c r="G160" i="16"/>
  <c r="H160" i="16"/>
  <c r="I160" i="16"/>
  <c r="J160" i="16"/>
  <c r="K160" i="16"/>
  <c r="L160" i="16"/>
  <c r="M160" i="16"/>
  <c r="N160" i="16"/>
  <c r="O160" i="16"/>
  <c r="P160" i="16"/>
  <c r="Q160" i="16"/>
  <c r="R160" i="16"/>
  <c r="S160" i="16"/>
  <c r="T160" i="16"/>
  <c r="A161" i="16"/>
  <c r="B161" i="16"/>
  <c r="C161" i="16"/>
  <c r="D161" i="16"/>
  <c r="E161" i="16"/>
  <c r="F161" i="16"/>
  <c r="G161" i="16"/>
  <c r="H161" i="16"/>
  <c r="I161" i="16"/>
  <c r="J161" i="16"/>
  <c r="K161" i="16"/>
  <c r="L161" i="16"/>
  <c r="M161" i="16"/>
  <c r="N161" i="16"/>
  <c r="O161" i="16"/>
  <c r="P161" i="16"/>
  <c r="Q161" i="16"/>
  <c r="R161" i="16"/>
  <c r="S161" i="16"/>
  <c r="T161" i="16"/>
  <c r="A162" i="16"/>
  <c r="B162" i="16"/>
  <c r="C162" i="16"/>
  <c r="D162" i="16"/>
  <c r="E162" i="16"/>
  <c r="F162" i="16"/>
  <c r="G162" i="16"/>
  <c r="H162" i="16"/>
  <c r="I162" i="16"/>
  <c r="J162" i="16"/>
  <c r="K162" i="16"/>
  <c r="L162" i="16"/>
  <c r="M162" i="16"/>
  <c r="N162" i="16"/>
  <c r="O162" i="16"/>
  <c r="P162" i="16"/>
  <c r="Q162" i="16"/>
  <c r="R162" i="16"/>
  <c r="S162" i="16"/>
  <c r="T162" i="16"/>
  <c r="A163" i="16"/>
  <c r="B163" i="16"/>
  <c r="C163" i="16"/>
  <c r="D163" i="16"/>
  <c r="E163" i="16"/>
  <c r="F163" i="16"/>
  <c r="G163" i="16"/>
  <c r="H163" i="16"/>
  <c r="I163" i="16"/>
  <c r="J163" i="16"/>
  <c r="K163" i="16"/>
  <c r="L163" i="16"/>
  <c r="M163" i="16"/>
  <c r="N163" i="16"/>
  <c r="O163" i="16"/>
  <c r="P163" i="16"/>
  <c r="Q163" i="16"/>
  <c r="R163" i="16"/>
  <c r="S163" i="16"/>
  <c r="T163" i="16"/>
  <c r="A164" i="16"/>
  <c r="B164" i="16"/>
  <c r="C164" i="16"/>
  <c r="D164" i="16"/>
  <c r="E164" i="16"/>
  <c r="F164" i="16"/>
  <c r="G164" i="16"/>
  <c r="H164" i="16"/>
  <c r="I164" i="16"/>
  <c r="J164" i="16"/>
  <c r="K164" i="16"/>
  <c r="L164" i="16"/>
  <c r="M164" i="16"/>
  <c r="N164" i="16"/>
  <c r="O164" i="16"/>
  <c r="P164" i="16"/>
  <c r="Q164" i="16"/>
  <c r="R164" i="16"/>
  <c r="S164" i="16"/>
  <c r="T164" i="16"/>
  <c r="A165" i="16"/>
  <c r="B165" i="16"/>
  <c r="C165" i="16"/>
  <c r="D165" i="16"/>
  <c r="E165" i="16"/>
  <c r="F165" i="16"/>
  <c r="G165" i="16"/>
  <c r="H165" i="16"/>
  <c r="I165" i="16"/>
  <c r="J165" i="16"/>
  <c r="K165" i="16"/>
  <c r="L165" i="16"/>
  <c r="M165" i="16"/>
  <c r="N165" i="16"/>
  <c r="O165" i="16"/>
  <c r="P165" i="16"/>
  <c r="Q165" i="16"/>
  <c r="R165" i="16"/>
  <c r="S165" i="16"/>
  <c r="T165" i="16"/>
  <c r="A166" i="16"/>
  <c r="B166" i="16"/>
  <c r="C166" i="16"/>
  <c r="D166" i="16"/>
  <c r="E166" i="16"/>
  <c r="F166" i="16"/>
  <c r="G166" i="16"/>
  <c r="H166" i="16"/>
  <c r="I166" i="16"/>
  <c r="J166" i="16"/>
  <c r="K166" i="16"/>
  <c r="L166" i="16"/>
  <c r="M166" i="16"/>
  <c r="N166" i="16"/>
  <c r="O166" i="16"/>
  <c r="P166" i="16"/>
  <c r="Q166" i="16"/>
  <c r="R166" i="16"/>
  <c r="S166" i="16"/>
  <c r="T166" i="16"/>
  <c r="A167" i="16"/>
  <c r="B167" i="16"/>
  <c r="C167" i="16"/>
  <c r="D167" i="16"/>
  <c r="E167" i="16"/>
  <c r="F167" i="16"/>
  <c r="G167" i="16"/>
  <c r="H167" i="16"/>
  <c r="I167" i="16"/>
  <c r="J167" i="16"/>
  <c r="K167" i="16"/>
  <c r="L167" i="16"/>
  <c r="M167" i="16"/>
  <c r="N167" i="16"/>
  <c r="O167" i="16"/>
  <c r="P167" i="16"/>
  <c r="Q167" i="16"/>
  <c r="R167" i="16"/>
  <c r="S167" i="16"/>
  <c r="T167" i="16"/>
  <c r="A168" i="16"/>
  <c r="B168" i="16"/>
  <c r="C168" i="16"/>
  <c r="D168" i="16"/>
  <c r="E168" i="16"/>
  <c r="F168" i="16"/>
  <c r="G168" i="16"/>
  <c r="H168" i="16"/>
  <c r="I168" i="16"/>
  <c r="J168" i="16"/>
  <c r="K168" i="16"/>
  <c r="L168" i="16"/>
  <c r="M168" i="16"/>
  <c r="N168" i="16"/>
  <c r="O168" i="16"/>
  <c r="P168" i="16"/>
  <c r="Q168" i="16"/>
  <c r="R168" i="16"/>
  <c r="S168" i="16"/>
  <c r="T168" i="16"/>
  <c r="A169" i="16"/>
  <c r="B169" i="16"/>
  <c r="C169" i="16"/>
  <c r="D169" i="16"/>
  <c r="E169" i="16"/>
  <c r="F169" i="16"/>
  <c r="G169" i="16"/>
  <c r="H169" i="16"/>
  <c r="I169" i="16"/>
  <c r="J169" i="16"/>
  <c r="K169" i="16"/>
  <c r="L169" i="16"/>
  <c r="M169" i="16"/>
  <c r="N169" i="16"/>
  <c r="O169" i="16"/>
  <c r="P169" i="16"/>
  <c r="Q169" i="16"/>
  <c r="R169" i="16"/>
  <c r="S169" i="16"/>
  <c r="T169" i="16"/>
  <c r="A170" i="16"/>
  <c r="B170" i="16"/>
  <c r="C170" i="16"/>
  <c r="D170" i="16"/>
  <c r="E170" i="16"/>
  <c r="F170" i="16"/>
  <c r="G170" i="16"/>
  <c r="H170" i="16"/>
  <c r="I170" i="16"/>
  <c r="J170" i="16"/>
  <c r="K170" i="16"/>
  <c r="L170" i="16"/>
  <c r="M170" i="16"/>
  <c r="N170" i="16"/>
  <c r="O170" i="16"/>
  <c r="P170" i="16"/>
  <c r="Q170" i="16"/>
  <c r="R170" i="16"/>
  <c r="S170" i="16"/>
  <c r="T170" i="16"/>
  <c r="A171" i="16"/>
  <c r="B171" i="16"/>
  <c r="C171" i="16"/>
  <c r="D171" i="16"/>
  <c r="E171" i="16"/>
  <c r="F171" i="16"/>
  <c r="G171" i="16"/>
  <c r="H171" i="16"/>
  <c r="I171" i="16"/>
  <c r="J171" i="16"/>
  <c r="K171" i="16"/>
  <c r="L171" i="16"/>
  <c r="M171" i="16"/>
  <c r="N171" i="16"/>
  <c r="O171" i="16"/>
  <c r="P171" i="16"/>
  <c r="Q171" i="16"/>
  <c r="R171" i="16"/>
  <c r="S171" i="16"/>
  <c r="T171" i="16"/>
  <c r="A172" i="16"/>
  <c r="B172" i="16"/>
  <c r="C172" i="16"/>
  <c r="D172" i="16"/>
  <c r="E172" i="16"/>
  <c r="F172" i="16"/>
  <c r="G172" i="16"/>
  <c r="H172" i="16"/>
  <c r="I172" i="16"/>
  <c r="J172" i="16"/>
  <c r="K172" i="16"/>
  <c r="L172" i="16"/>
  <c r="M172" i="16"/>
  <c r="N172" i="16"/>
  <c r="O172" i="16"/>
  <c r="P172" i="16"/>
  <c r="Q172" i="16"/>
  <c r="R172" i="16"/>
  <c r="S172" i="16"/>
  <c r="T172" i="16"/>
  <c r="A173" i="16"/>
  <c r="B173" i="16"/>
  <c r="C173" i="16"/>
  <c r="D173" i="16"/>
  <c r="E173" i="16"/>
  <c r="F173" i="16"/>
  <c r="G173" i="16"/>
  <c r="H173" i="16"/>
  <c r="I173" i="16"/>
  <c r="J173" i="16"/>
  <c r="K173" i="16"/>
  <c r="L173" i="16"/>
  <c r="M173" i="16"/>
  <c r="N173" i="16"/>
  <c r="O173" i="16"/>
  <c r="P173" i="16"/>
  <c r="Q173" i="16"/>
  <c r="R173" i="16"/>
  <c r="S173" i="16"/>
  <c r="T173" i="16"/>
  <c r="A174" i="16"/>
  <c r="B174" i="16"/>
  <c r="C174" i="16"/>
  <c r="D174" i="16"/>
  <c r="E174" i="16"/>
  <c r="F174" i="16"/>
  <c r="G174" i="16"/>
  <c r="H174" i="16"/>
  <c r="I174" i="16"/>
  <c r="J174" i="16"/>
  <c r="K174" i="16"/>
  <c r="L174" i="16"/>
  <c r="M174" i="16"/>
  <c r="N174" i="16"/>
  <c r="O174" i="16"/>
  <c r="P174" i="16"/>
  <c r="Q174" i="16"/>
  <c r="R174" i="16"/>
  <c r="S174" i="16"/>
  <c r="T174" i="16"/>
  <c r="A175" i="16"/>
  <c r="B175" i="16"/>
  <c r="C175" i="16"/>
  <c r="D175" i="16"/>
  <c r="E175" i="16"/>
  <c r="F175" i="16"/>
  <c r="G175" i="16"/>
  <c r="H175" i="16"/>
  <c r="I175" i="16"/>
  <c r="J175" i="16"/>
  <c r="K175" i="16"/>
  <c r="L175" i="16"/>
  <c r="M175" i="16"/>
  <c r="N175" i="16"/>
  <c r="O175" i="16"/>
  <c r="P175" i="16"/>
  <c r="Q175" i="16"/>
  <c r="R175" i="16"/>
  <c r="S175" i="16"/>
  <c r="T175" i="16"/>
  <c r="A176" i="16"/>
  <c r="B176" i="16"/>
  <c r="C176" i="16"/>
  <c r="D176" i="16"/>
  <c r="E176" i="16"/>
  <c r="F176" i="16"/>
  <c r="G176" i="16"/>
  <c r="H176" i="16"/>
  <c r="I176" i="16"/>
  <c r="J176" i="16"/>
  <c r="K176" i="16"/>
  <c r="L176" i="16"/>
  <c r="M176" i="16"/>
  <c r="N176" i="16"/>
  <c r="O176" i="16"/>
  <c r="P176" i="16"/>
  <c r="Q176" i="16"/>
  <c r="R176" i="16"/>
  <c r="S176" i="16"/>
  <c r="T176" i="16"/>
  <c r="A177" i="16"/>
  <c r="B177" i="16"/>
  <c r="C177" i="16"/>
  <c r="D177" i="16"/>
  <c r="E177" i="16"/>
  <c r="F177" i="16"/>
  <c r="G177" i="16"/>
  <c r="H177" i="16"/>
  <c r="I177" i="16"/>
  <c r="J177" i="16"/>
  <c r="K177" i="16"/>
  <c r="L177" i="16"/>
  <c r="M177" i="16"/>
  <c r="N177" i="16"/>
  <c r="O177" i="16"/>
  <c r="P177" i="16"/>
  <c r="Q177" i="16"/>
  <c r="R177" i="16"/>
  <c r="S177" i="16"/>
  <c r="T177" i="16"/>
  <c r="A178" i="16"/>
  <c r="B178" i="16"/>
  <c r="C178" i="16"/>
  <c r="D178" i="16"/>
  <c r="E178" i="16"/>
  <c r="F178" i="16"/>
  <c r="G178" i="16"/>
  <c r="H178" i="16"/>
  <c r="I178" i="16"/>
  <c r="J178" i="16"/>
  <c r="K178" i="16"/>
  <c r="L178" i="16"/>
  <c r="M178" i="16"/>
  <c r="N178" i="16"/>
  <c r="O178" i="16"/>
  <c r="P178" i="16"/>
  <c r="Q178" i="16"/>
  <c r="R178" i="16"/>
  <c r="S178" i="16"/>
  <c r="T178" i="16"/>
  <c r="A179" i="16"/>
  <c r="B179" i="16"/>
  <c r="C179" i="16"/>
  <c r="D179" i="16"/>
  <c r="E179" i="16"/>
  <c r="F179" i="16"/>
  <c r="G179" i="16"/>
  <c r="H179" i="16"/>
  <c r="I179" i="16"/>
  <c r="J179" i="16"/>
  <c r="K179" i="16"/>
  <c r="L179" i="16"/>
  <c r="M179" i="16"/>
  <c r="N179" i="16"/>
  <c r="O179" i="16"/>
  <c r="P179" i="16"/>
  <c r="Q179" i="16"/>
  <c r="R179" i="16"/>
  <c r="S179" i="16"/>
  <c r="T179" i="16"/>
  <c r="A180" i="16"/>
  <c r="B180" i="16"/>
  <c r="C180" i="16"/>
  <c r="D180" i="16"/>
  <c r="E180" i="16"/>
  <c r="F180" i="16"/>
  <c r="G180" i="16"/>
  <c r="H180" i="16"/>
  <c r="I180" i="16"/>
  <c r="J180" i="16"/>
  <c r="K180" i="16"/>
  <c r="L180" i="16"/>
  <c r="M180" i="16"/>
  <c r="N180" i="16"/>
  <c r="O180" i="16"/>
  <c r="P180" i="16"/>
  <c r="Q180" i="16"/>
  <c r="R180" i="16"/>
  <c r="S180" i="16"/>
  <c r="T180" i="16"/>
  <c r="A181" i="16"/>
  <c r="B181" i="16"/>
  <c r="C181" i="16"/>
  <c r="D181" i="16"/>
  <c r="E181" i="16"/>
  <c r="F181" i="16"/>
  <c r="G181" i="16"/>
  <c r="H181" i="16"/>
  <c r="I181" i="16"/>
  <c r="J181" i="16"/>
  <c r="K181" i="16"/>
  <c r="L181" i="16"/>
  <c r="M181" i="16"/>
  <c r="N181" i="16"/>
  <c r="O181" i="16"/>
  <c r="P181" i="16"/>
  <c r="Q181" i="16"/>
  <c r="R181" i="16"/>
  <c r="S181" i="16"/>
  <c r="T181" i="16"/>
  <c r="A182" i="16"/>
  <c r="B182" i="16"/>
  <c r="C182" i="16"/>
  <c r="D182" i="16"/>
  <c r="E182" i="16"/>
  <c r="F182" i="16"/>
  <c r="G182" i="16"/>
  <c r="H182" i="16"/>
  <c r="I182" i="16"/>
  <c r="J182" i="16"/>
  <c r="K182" i="16"/>
  <c r="L182" i="16"/>
  <c r="M182" i="16"/>
  <c r="N182" i="16"/>
  <c r="O182" i="16"/>
  <c r="P182" i="16"/>
  <c r="Q182" i="16"/>
  <c r="R182" i="16"/>
  <c r="S182" i="16"/>
  <c r="T182" i="16"/>
  <c r="A183" i="16"/>
  <c r="B183" i="16"/>
  <c r="C183" i="16"/>
  <c r="D183" i="16"/>
  <c r="E183" i="16"/>
  <c r="F183" i="16"/>
  <c r="G183" i="16"/>
  <c r="H183" i="16"/>
  <c r="I183" i="16"/>
  <c r="J183" i="16"/>
  <c r="K183" i="16"/>
  <c r="L183" i="16"/>
  <c r="M183" i="16"/>
  <c r="N183" i="16"/>
  <c r="O183" i="16"/>
  <c r="P183" i="16"/>
  <c r="Q183" i="16"/>
  <c r="R183" i="16"/>
  <c r="S183" i="16"/>
  <c r="T183" i="16"/>
  <c r="A184" i="16"/>
  <c r="B184" i="16"/>
  <c r="C184" i="16"/>
  <c r="D184" i="16"/>
  <c r="E184" i="16"/>
  <c r="F184" i="16"/>
  <c r="G184" i="16"/>
  <c r="H184" i="16"/>
  <c r="I184" i="16"/>
  <c r="J184" i="16"/>
  <c r="K184" i="16"/>
  <c r="L184" i="16"/>
  <c r="M184" i="16"/>
  <c r="N184" i="16"/>
  <c r="O184" i="16"/>
  <c r="P184" i="16"/>
  <c r="Q184" i="16"/>
  <c r="R184" i="16"/>
  <c r="S184" i="16"/>
  <c r="T184" i="16"/>
  <c r="A185" i="16"/>
  <c r="B185" i="16"/>
  <c r="C185" i="16"/>
  <c r="D185" i="16"/>
  <c r="E185" i="16"/>
  <c r="F185" i="16"/>
  <c r="G185" i="16"/>
  <c r="H185" i="16"/>
  <c r="I185" i="16"/>
  <c r="J185" i="16"/>
  <c r="K185" i="16"/>
  <c r="L185" i="16"/>
  <c r="M185" i="16"/>
  <c r="N185" i="16"/>
  <c r="O185" i="16"/>
  <c r="P185" i="16"/>
  <c r="Q185" i="16"/>
  <c r="R185" i="16"/>
  <c r="S185" i="16"/>
  <c r="T185" i="16"/>
  <c r="A186" i="16"/>
  <c r="B186" i="16"/>
  <c r="C186" i="16"/>
  <c r="D186" i="16"/>
  <c r="E186" i="16"/>
  <c r="F186" i="16"/>
  <c r="G186" i="16"/>
  <c r="H186" i="16"/>
  <c r="I186" i="16"/>
  <c r="J186" i="16"/>
  <c r="K186" i="16"/>
  <c r="L186" i="16"/>
  <c r="M186" i="16"/>
  <c r="N186" i="16"/>
  <c r="O186" i="16"/>
  <c r="P186" i="16"/>
  <c r="Q186" i="16"/>
  <c r="R186" i="16"/>
  <c r="S186" i="16"/>
  <c r="T186" i="16"/>
  <c r="A187" i="16"/>
  <c r="B187" i="16"/>
  <c r="C187" i="16"/>
  <c r="D187" i="16"/>
  <c r="E187" i="16"/>
  <c r="F187" i="16"/>
  <c r="G187" i="16"/>
  <c r="H187" i="16"/>
  <c r="I187" i="16"/>
  <c r="J187" i="16"/>
  <c r="K187" i="16"/>
  <c r="L187" i="16"/>
  <c r="M187" i="16"/>
  <c r="N187" i="16"/>
  <c r="O187" i="16"/>
  <c r="P187" i="16"/>
  <c r="Q187" i="16"/>
  <c r="R187" i="16"/>
  <c r="S187" i="16"/>
  <c r="T187" i="16"/>
  <c r="A188" i="16"/>
  <c r="B188" i="16"/>
  <c r="C188" i="16"/>
  <c r="D188" i="16"/>
  <c r="E188" i="16"/>
  <c r="F188" i="16"/>
  <c r="G188" i="16"/>
  <c r="H188" i="16"/>
  <c r="I188" i="16"/>
  <c r="J188" i="16"/>
  <c r="K188" i="16"/>
  <c r="L188" i="16"/>
  <c r="M188" i="16"/>
  <c r="N188" i="16"/>
  <c r="O188" i="16"/>
  <c r="P188" i="16"/>
  <c r="Q188" i="16"/>
  <c r="R188" i="16"/>
  <c r="S188" i="16"/>
  <c r="T188" i="16"/>
  <c r="A189" i="16"/>
  <c r="B189" i="16"/>
  <c r="C189" i="16"/>
  <c r="D189" i="16"/>
  <c r="E189" i="16"/>
  <c r="F189" i="16"/>
  <c r="G189" i="16"/>
  <c r="H189" i="16"/>
  <c r="I189" i="16"/>
  <c r="J189" i="16"/>
  <c r="K189" i="16"/>
  <c r="L189" i="16"/>
  <c r="M189" i="16"/>
  <c r="N189" i="16"/>
  <c r="O189" i="16"/>
  <c r="P189" i="16"/>
  <c r="Q189" i="16"/>
  <c r="R189" i="16"/>
  <c r="S189" i="16"/>
  <c r="T189" i="16"/>
  <c r="A190" i="16"/>
  <c r="B190" i="16"/>
  <c r="C190" i="16"/>
  <c r="D190" i="16"/>
  <c r="E190" i="16"/>
  <c r="F190" i="16"/>
  <c r="G190" i="16"/>
  <c r="H190" i="16"/>
  <c r="I190" i="16"/>
  <c r="J190" i="16"/>
  <c r="K190" i="16"/>
  <c r="L190" i="16"/>
  <c r="M190" i="16"/>
  <c r="N190" i="16"/>
  <c r="O190" i="16"/>
  <c r="P190" i="16"/>
  <c r="Q190" i="16"/>
  <c r="R190" i="16"/>
  <c r="S190" i="16"/>
  <c r="T190" i="16"/>
  <c r="A191" i="16"/>
  <c r="B191" i="16"/>
  <c r="C191" i="16"/>
  <c r="D191" i="16"/>
  <c r="E191" i="16"/>
  <c r="F191" i="16"/>
  <c r="G191" i="16"/>
  <c r="H191" i="16"/>
  <c r="I191" i="16"/>
  <c r="J191" i="16"/>
  <c r="K191" i="16"/>
  <c r="L191" i="16"/>
  <c r="M191" i="16"/>
  <c r="N191" i="16"/>
  <c r="O191" i="16"/>
  <c r="P191" i="16"/>
  <c r="Q191" i="16"/>
  <c r="R191" i="16"/>
  <c r="S191" i="16"/>
  <c r="T191" i="16"/>
  <c r="A192" i="16"/>
  <c r="B192" i="16"/>
  <c r="C192" i="16"/>
  <c r="D192" i="16"/>
  <c r="E192" i="16"/>
  <c r="F192" i="16"/>
  <c r="G192" i="16"/>
  <c r="H192" i="16"/>
  <c r="I192" i="16"/>
  <c r="J192" i="16"/>
  <c r="K192" i="16"/>
  <c r="L192" i="16"/>
  <c r="M192" i="16"/>
  <c r="N192" i="16"/>
  <c r="O192" i="16"/>
  <c r="P192" i="16"/>
  <c r="Q192" i="16"/>
  <c r="R192" i="16"/>
  <c r="S192" i="16"/>
  <c r="T192" i="16"/>
  <c r="A193" i="16"/>
  <c r="B193" i="16"/>
  <c r="C193" i="16"/>
  <c r="D193" i="16"/>
  <c r="E193" i="16"/>
  <c r="F193" i="16"/>
  <c r="G193" i="16"/>
  <c r="H193" i="16"/>
  <c r="I193" i="16"/>
  <c r="J193" i="16"/>
  <c r="K193" i="16"/>
  <c r="L193" i="16"/>
  <c r="M193" i="16"/>
  <c r="N193" i="16"/>
  <c r="O193" i="16"/>
  <c r="P193" i="16"/>
  <c r="Q193" i="16"/>
  <c r="R193" i="16"/>
  <c r="S193" i="16"/>
  <c r="T193" i="16"/>
  <c r="A194" i="16"/>
  <c r="B194" i="16"/>
  <c r="C194" i="16"/>
  <c r="D194" i="16"/>
  <c r="E194" i="16"/>
  <c r="F194" i="16"/>
  <c r="G194" i="16"/>
  <c r="H194" i="16"/>
  <c r="I194" i="16"/>
  <c r="J194" i="16"/>
  <c r="K194" i="16"/>
  <c r="L194" i="16"/>
  <c r="M194" i="16"/>
  <c r="N194" i="16"/>
  <c r="O194" i="16"/>
  <c r="P194" i="16"/>
  <c r="Q194" i="16"/>
  <c r="R194" i="16"/>
  <c r="S194" i="16"/>
  <c r="T194" i="16"/>
  <c r="A195" i="16"/>
  <c r="B195" i="16"/>
  <c r="C195" i="16"/>
  <c r="D195" i="16"/>
  <c r="E195" i="16"/>
  <c r="F195" i="16"/>
  <c r="G195" i="16"/>
  <c r="H195" i="16"/>
  <c r="I195" i="16"/>
  <c r="J195" i="16"/>
  <c r="K195" i="16"/>
  <c r="L195" i="16"/>
  <c r="M195" i="16"/>
  <c r="N195" i="16"/>
  <c r="O195" i="16"/>
  <c r="P195" i="16"/>
  <c r="Q195" i="16"/>
  <c r="R195" i="16"/>
  <c r="S195" i="16"/>
  <c r="T195" i="16"/>
  <c r="A196" i="16"/>
  <c r="B196" i="16"/>
  <c r="C196" i="16"/>
  <c r="D196" i="16"/>
  <c r="E196" i="16"/>
  <c r="F196" i="16"/>
  <c r="G196" i="16"/>
  <c r="H196" i="16"/>
  <c r="I196" i="16"/>
  <c r="J196" i="16"/>
  <c r="K196" i="16"/>
  <c r="L196" i="16"/>
  <c r="M196" i="16"/>
  <c r="N196" i="16"/>
  <c r="O196" i="16"/>
  <c r="P196" i="16"/>
  <c r="Q196" i="16"/>
  <c r="R196" i="16"/>
  <c r="S196" i="16"/>
  <c r="T196" i="16"/>
  <c r="A197" i="16"/>
  <c r="B197" i="16"/>
  <c r="C197" i="16"/>
  <c r="D197" i="16"/>
  <c r="E197" i="16"/>
  <c r="F197" i="16"/>
  <c r="G197" i="16"/>
  <c r="H197" i="16"/>
  <c r="I197" i="16"/>
  <c r="J197" i="16"/>
  <c r="K197" i="16"/>
  <c r="L197" i="16"/>
  <c r="M197" i="16"/>
  <c r="N197" i="16"/>
  <c r="O197" i="16"/>
  <c r="P197" i="16"/>
  <c r="Q197" i="16"/>
  <c r="R197" i="16"/>
  <c r="S197" i="16"/>
  <c r="T197" i="16"/>
  <c r="A198" i="16"/>
  <c r="B198" i="16"/>
  <c r="C198" i="16"/>
  <c r="D198" i="16"/>
  <c r="E198" i="16"/>
  <c r="F198" i="16"/>
  <c r="G198" i="16"/>
  <c r="H198" i="16"/>
  <c r="I198" i="16"/>
  <c r="J198" i="16"/>
  <c r="K198" i="16"/>
  <c r="L198" i="16"/>
  <c r="M198" i="16"/>
  <c r="N198" i="16"/>
  <c r="O198" i="16"/>
  <c r="P198" i="16"/>
  <c r="Q198" i="16"/>
  <c r="R198" i="16"/>
  <c r="S198" i="16"/>
  <c r="T198" i="16"/>
  <c r="A199" i="16"/>
  <c r="B199" i="16"/>
  <c r="C199" i="16"/>
  <c r="D199" i="16"/>
  <c r="E199" i="16"/>
  <c r="F199" i="16"/>
  <c r="G199" i="16"/>
  <c r="H199" i="16"/>
  <c r="I199" i="16"/>
  <c r="J199" i="16"/>
  <c r="K199" i="16"/>
  <c r="L199" i="16"/>
  <c r="M199" i="16"/>
  <c r="N199" i="16"/>
  <c r="O199" i="16"/>
  <c r="P199" i="16"/>
  <c r="Q199" i="16"/>
  <c r="R199" i="16"/>
  <c r="S199" i="16"/>
  <c r="T199" i="16"/>
  <c r="A200" i="16"/>
  <c r="B200" i="16"/>
  <c r="C200" i="16"/>
  <c r="D200" i="16"/>
  <c r="E200" i="16"/>
  <c r="F200" i="16"/>
  <c r="G200" i="16"/>
  <c r="H200" i="16"/>
  <c r="I200" i="16"/>
  <c r="J200" i="16"/>
  <c r="K200" i="16"/>
  <c r="L200" i="16"/>
  <c r="M200" i="16"/>
  <c r="N200" i="16"/>
  <c r="O200" i="16"/>
  <c r="P200" i="16"/>
  <c r="Q200" i="16"/>
  <c r="R200" i="16"/>
  <c r="S200" i="16"/>
  <c r="T200" i="16"/>
  <c r="A201" i="16"/>
  <c r="B201" i="16"/>
  <c r="C201" i="16"/>
  <c r="D201" i="16"/>
  <c r="E201" i="16"/>
  <c r="F201" i="16"/>
  <c r="G201" i="16"/>
  <c r="H201" i="16"/>
  <c r="I201" i="16"/>
  <c r="J201" i="16"/>
  <c r="K201" i="16"/>
  <c r="L201" i="16"/>
  <c r="M201" i="16"/>
  <c r="N201" i="16"/>
  <c r="O201" i="16"/>
  <c r="P201" i="16"/>
  <c r="Q201" i="16"/>
  <c r="R201" i="16"/>
  <c r="S201" i="16"/>
  <c r="T201" i="16"/>
  <c r="A202" i="16"/>
  <c r="B202" i="16"/>
  <c r="C202" i="16"/>
  <c r="D202" i="16"/>
  <c r="E202" i="16"/>
  <c r="F202" i="16"/>
  <c r="G202" i="16"/>
  <c r="H202" i="16"/>
  <c r="I202" i="16"/>
  <c r="J202" i="16"/>
  <c r="K202" i="16"/>
  <c r="L202" i="16"/>
  <c r="M202" i="16"/>
  <c r="N202" i="16"/>
  <c r="O202" i="16"/>
  <c r="P202" i="16"/>
  <c r="Q202" i="16"/>
  <c r="R202" i="16"/>
  <c r="S202" i="16"/>
  <c r="T202" i="16"/>
  <c r="A203" i="16"/>
  <c r="B203" i="16"/>
  <c r="C203" i="16"/>
  <c r="D203" i="16"/>
  <c r="E203" i="16"/>
  <c r="F203" i="16"/>
  <c r="G203" i="16"/>
  <c r="H203" i="16"/>
  <c r="I203" i="16"/>
  <c r="J203" i="16"/>
  <c r="K203" i="16"/>
  <c r="L203" i="16"/>
  <c r="M203" i="16"/>
  <c r="N203" i="16"/>
  <c r="O203" i="16"/>
  <c r="P203" i="16"/>
  <c r="Q203" i="16"/>
  <c r="R203" i="16"/>
  <c r="S203" i="16"/>
  <c r="T203" i="16"/>
  <c r="A204" i="16"/>
  <c r="B204" i="16"/>
  <c r="C204" i="16"/>
  <c r="D204" i="16"/>
  <c r="E204" i="16"/>
  <c r="F204" i="16"/>
  <c r="G204" i="16"/>
  <c r="H204" i="16"/>
  <c r="I204" i="16"/>
  <c r="J204" i="16"/>
  <c r="K204" i="16"/>
  <c r="L204" i="16"/>
  <c r="M204" i="16"/>
  <c r="N204" i="16"/>
  <c r="O204" i="16"/>
  <c r="P204" i="16"/>
  <c r="Q204" i="16"/>
  <c r="R204" i="16"/>
  <c r="S204" i="16"/>
  <c r="T204" i="16"/>
  <c r="A205" i="16"/>
  <c r="B205" i="16"/>
  <c r="C205" i="16"/>
  <c r="D205" i="16"/>
  <c r="E205" i="16"/>
  <c r="F205" i="16"/>
  <c r="G205" i="16"/>
  <c r="H205" i="16"/>
  <c r="I205" i="16"/>
  <c r="J205" i="16"/>
  <c r="K205" i="16"/>
  <c r="L205" i="16"/>
  <c r="M205" i="16"/>
  <c r="N205" i="16"/>
  <c r="O205" i="16"/>
  <c r="P205" i="16"/>
  <c r="Q205" i="16"/>
  <c r="R205" i="16"/>
  <c r="S205" i="16"/>
  <c r="T205" i="16"/>
  <c r="A206" i="16"/>
  <c r="B206" i="16"/>
  <c r="C206" i="16"/>
  <c r="D206" i="16"/>
  <c r="E206" i="16"/>
  <c r="F206" i="16"/>
  <c r="G206" i="16"/>
  <c r="H206" i="16"/>
  <c r="I206" i="16"/>
  <c r="J206" i="16"/>
  <c r="K206" i="16"/>
  <c r="L206" i="16"/>
  <c r="M206" i="16"/>
  <c r="N206" i="16"/>
  <c r="O206" i="16"/>
  <c r="P206" i="16"/>
  <c r="Q206" i="16"/>
  <c r="R206" i="16"/>
  <c r="S206" i="16"/>
  <c r="T206" i="16"/>
  <c r="A207" i="16"/>
  <c r="B207" i="16"/>
  <c r="C207" i="16"/>
  <c r="D207" i="16"/>
  <c r="E207" i="16"/>
  <c r="F207" i="16"/>
  <c r="G207" i="16"/>
  <c r="H207" i="16"/>
  <c r="I207" i="16"/>
  <c r="J207" i="16"/>
  <c r="K207" i="16"/>
  <c r="L207" i="16"/>
  <c r="M207" i="16"/>
  <c r="N207" i="16"/>
  <c r="O207" i="16"/>
  <c r="P207" i="16"/>
  <c r="Q207" i="16"/>
  <c r="R207" i="16"/>
  <c r="S207" i="16"/>
  <c r="T207" i="16"/>
  <c r="A208" i="16"/>
  <c r="B208" i="16"/>
  <c r="C208" i="16"/>
  <c r="D208" i="16"/>
  <c r="E208" i="16"/>
  <c r="F208" i="16"/>
  <c r="G208" i="16"/>
  <c r="H208" i="16"/>
  <c r="I208" i="16"/>
  <c r="J208" i="16"/>
  <c r="K208" i="16"/>
  <c r="L208" i="16"/>
  <c r="M208" i="16"/>
  <c r="N208" i="16"/>
  <c r="O208" i="16"/>
  <c r="P208" i="16"/>
  <c r="Q208" i="16"/>
  <c r="R208" i="16"/>
  <c r="S208" i="16"/>
  <c r="T208" i="16"/>
  <c r="A209" i="16"/>
  <c r="B209" i="16"/>
  <c r="C209" i="16"/>
  <c r="D209" i="16"/>
  <c r="E209" i="16"/>
  <c r="F209" i="16"/>
  <c r="G209" i="16"/>
  <c r="H209" i="16"/>
  <c r="I209" i="16"/>
  <c r="J209" i="16"/>
  <c r="K209" i="16"/>
  <c r="L209" i="16"/>
  <c r="M209" i="16"/>
  <c r="N209" i="16"/>
  <c r="O209" i="16"/>
  <c r="P209" i="16"/>
  <c r="Q209" i="16"/>
  <c r="R209" i="16"/>
  <c r="S209" i="16"/>
  <c r="T209" i="16"/>
  <c r="A210" i="16"/>
  <c r="B210" i="16"/>
  <c r="C210" i="16"/>
  <c r="D210" i="16"/>
  <c r="E210" i="16"/>
  <c r="F210" i="16"/>
  <c r="G210" i="16"/>
  <c r="H210" i="16"/>
  <c r="I210" i="16"/>
  <c r="J210" i="16"/>
  <c r="K210" i="16"/>
  <c r="L210" i="16"/>
  <c r="M210" i="16"/>
  <c r="N210" i="16"/>
  <c r="O210" i="16"/>
  <c r="P210" i="16"/>
  <c r="Q210" i="16"/>
  <c r="R210" i="16"/>
  <c r="S210" i="16"/>
  <c r="T210" i="16"/>
  <c r="A211" i="16"/>
  <c r="B211" i="16"/>
  <c r="C211" i="16"/>
  <c r="D211" i="16"/>
  <c r="E211" i="16"/>
  <c r="F211" i="16"/>
  <c r="G211" i="16"/>
  <c r="H211" i="16"/>
  <c r="I211" i="16"/>
  <c r="J211" i="16"/>
  <c r="K211" i="16"/>
  <c r="L211" i="16"/>
  <c r="M211" i="16"/>
  <c r="N211" i="16"/>
  <c r="O211" i="16"/>
  <c r="P211" i="16"/>
  <c r="Q211" i="16"/>
  <c r="R211" i="16"/>
  <c r="S211" i="16"/>
  <c r="T211" i="16"/>
  <c r="A212" i="16"/>
  <c r="B212" i="16"/>
  <c r="C212" i="16"/>
  <c r="D212" i="16"/>
  <c r="E212" i="16"/>
  <c r="F212" i="16"/>
  <c r="G212" i="16"/>
  <c r="H212" i="16"/>
  <c r="I212" i="16"/>
  <c r="J212" i="16"/>
  <c r="K212" i="16"/>
  <c r="L212" i="16"/>
  <c r="M212" i="16"/>
  <c r="N212" i="16"/>
  <c r="O212" i="16"/>
  <c r="P212" i="16"/>
  <c r="Q212" i="16"/>
  <c r="R212" i="16"/>
  <c r="S212" i="16"/>
  <c r="T212" i="16"/>
  <c r="A213" i="16"/>
  <c r="B213" i="16"/>
  <c r="C213" i="16"/>
  <c r="D213" i="16"/>
  <c r="E213" i="16"/>
  <c r="F213" i="16"/>
  <c r="G213" i="16"/>
  <c r="H213" i="16"/>
  <c r="I213" i="16"/>
  <c r="J213" i="16"/>
  <c r="K213" i="16"/>
  <c r="L213" i="16"/>
  <c r="M213" i="16"/>
  <c r="N213" i="16"/>
  <c r="O213" i="16"/>
  <c r="P213" i="16"/>
  <c r="Q213" i="16"/>
  <c r="R213" i="16"/>
  <c r="S213" i="16"/>
  <c r="T213" i="16"/>
  <c r="A214" i="16"/>
  <c r="B214" i="16"/>
  <c r="C214" i="16"/>
  <c r="D214" i="16"/>
  <c r="E214" i="16"/>
  <c r="F214" i="16"/>
  <c r="G214" i="16"/>
  <c r="H214" i="16"/>
  <c r="I214" i="16"/>
  <c r="J214" i="16"/>
  <c r="K214" i="16"/>
  <c r="L214" i="16"/>
  <c r="M214" i="16"/>
  <c r="N214" i="16"/>
  <c r="O214" i="16"/>
  <c r="P214" i="16"/>
  <c r="Q214" i="16"/>
  <c r="R214" i="16"/>
  <c r="S214" i="16"/>
  <c r="T214" i="16"/>
  <c r="A215" i="16"/>
  <c r="B215" i="16"/>
  <c r="C215" i="16"/>
  <c r="D215" i="16"/>
  <c r="E215" i="16"/>
  <c r="F215" i="16"/>
  <c r="G215" i="16"/>
  <c r="H215" i="16"/>
  <c r="I215" i="16"/>
  <c r="J215" i="16"/>
  <c r="K215" i="16"/>
  <c r="L215" i="16"/>
  <c r="M215" i="16"/>
  <c r="N215" i="16"/>
  <c r="O215" i="16"/>
  <c r="P215" i="16"/>
  <c r="Q215" i="16"/>
  <c r="R215" i="16"/>
  <c r="S215" i="16"/>
  <c r="T215" i="16"/>
  <c r="A216" i="16"/>
  <c r="B216" i="16"/>
  <c r="C216" i="16"/>
  <c r="D216" i="16"/>
  <c r="E216" i="16"/>
  <c r="F216" i="16"/>
  <c r="G216" i="16"/>
  <c r="H216" i="16"/>
  <c r="I216" i="16"/>
  <c r="J216" i="16"/>
  <c r="K216" i="16"/>
  <c r="L216" i="16"/>
  <c r="M216" i="16"/>
  <c r="N216" i="16"/>
  <c r="O216" i="16"/>
  <c r="P216" i="16"/>
  <c r="Q216" i="16"/>
  <c r="R216" i="16"/>
  <c r="S216" i="16"/>
  <c r="T216" i="16"/>
  <c r="A217" i="16"/>
  <c r="B217" i="16"/>
  <c r="C217" i="16"/>
  <c r="D217" i="16"/>
  <c r="E217" i="16"/>
  <c r="F217" i="16"/>
  <c r="G217" i="16"/>
  <c r="H217" i="16"/>
  <c r="I217" i="16"/>
  <c r="J217" i="16"/>
  <c r="K217" i="16"/>
  <c r="L217" i="16"/>
  <c r="M217" i="16"/>
  <c r="N217" i="16"/>
  <c r="O217" i="16"/>
  <c r="P217" i="16"/>
  <c r="Q217" i="16"/>
  <c r="R217" i="16"/>
  <c r="S217" i="16"/>
  <c r="T217" i="16"/>
  <c r="A218" i="16"/>
  <c r="B218" i="16"/>
  <c r="C218" i="16"/>
  <c r="D218" i="16"/>
  <c r="E218" i="16"/>
  <c r="F218" i="16"/>
  <c r="G218" i="16"/>
  <c r="H218" i="16"/>
  <c r="I218" i="16"/>
  <c r="J218" i="16"/>
  <c r="K218" i="16"/>
  <c r="L218" i="16"/>
  <c r="M218" i="16"/>
  <c r="N218" i="16"/>
  <c r="O218" i="16"/>
  <c r="P218" i="16"/>
  <c r="Q218" i="16"/>
  <c r="R218" i="16"/>
  <c r="S218" i="16"/>
  <c r="T218" i="16"/>
  <c r="A219" i="16"/>
  <c r="B219" i="16"/>
  <c r="C219" i="16"/>
  <c r="D219" i="16"/>
  <c r="E219" i="16"/>
  <c r="F219" i="16"/>
  <c r="G219" i="16"/>
  <c r="H219" i="16"/>
  <c r="I219" i="16"/>
  <c r="J219" i="16"/>
  <c r="K219" i="16"/>
  <c r="L219" i="16"/>
  <c r="M219" i="16"/>
  <c r="N219" i="16"/>
  <c r="O219" i="16"/>
  <c r="P219" i="16"/>
  <c r="Q219" i="16"/>
  <c r="R219" i="16"/>
  <c r="S219" i="16"/>
  <c r="T219" i="16"/>
  <c r="A220" i="16"/>
  <c r="B220" i="16"/>
  <c r="C220" i="16"/>
  <c r="D220" i="16"/>
  <c r="E220" i="16"/>
  <c r="F220" i="16"/>
  <c r="G220" i="16"/>
  <c r="H220" i="16"/>
  <c r="I220" i="16"/>
  <c r="J220" i="16"/>
  <c r="K220" i="16"/>
  <c r="L220" i="16"/>
  <c r="M220" i="16"/>
  <c r="N220" i="16"/>
  <c r="O220" i="16"/>
  <c r="P220" i="16"/>
  <c r="Q220" i="16"/>
  <c r="R220" i="16"/>
  <c r="S220" i="16"/>
  <c r="T220" i="16"/>
  <c r="A221" i="16"/>
  <c r="B221" i="16"/>
  <c r="C221" i="16"/>
  <c r="D221" i="16"/>
  <c r="E221" i="16"/>
  <c r="F221" i="16"/>
  <c r="G221" i="16"/>
  <c r="H221" i="16"/>
  <c r="I221" i="16"/>
  <c r="J221" i="16"/>
  <c r="K221" i="16"/>
  <c r="L221" i="16"/>
  <c r="M221" i="16"/>
  <c r="N221" i="16"/>
  <c r="O221" i="16"/>
  <c r="P221" i="16"/>
  <c r="Q221" i="16"/>
  <c r="R221" i="16"/>
  <c r="S221" i="16"/>
  <c r="T221" i="16"/>
  <c r="A222" i="16"/>
  <c r="B222" i="16"/>
  <c r="C222" i="16"/>
  <c r="D222" i="16"/>
  <c r="E222" i="16"/>
  <c r="F222" i="16"/>
  <c r="G222" i="16"/>
  <c r="H222" i="16"/>
  <c r="I222" i="16"/>
  <c r="J222" i="16"/>
  <c r="K222" i="16"/>
  <c r="L222" i="16"/>
  <c r="M222" i="16"/>
  <c r="N222" i="16"/>
  <c r="O222" i="16"/>
  <c r="P222" i="16"/>
  <c r="Q222" i="16"/>
  <c r="R222" i="16"/>
  <c r="S222" i="16"/>
  <c r="T222" i="16"/>
  <c r="A223" i="16"/>
  <c r="B223" i="16"/>
  <c r="C223" i="16"/>
  <c r="D223" i="16"/>
  <c r="E223" i="16"/>
  <c r="F223" i="16"/>
  <c r="G223" i="16"/>
  <c r="H223" i="16"/>
  <c r="I223" i="16"/>
  <c r="J223" i="16"/>
  <c r="K223" i="16"/>
  <c r="L223" i="16"/>
  <c r="M223" i="16"/>
  <c r="N223" i="16"/>
  <c r="O223" i="16"/>
  <c r="P223" i="16"/>
  <c r="Q223" i="16"/>
  <c r="R223" i="16"/>
  <c r="S223" i="16"/>
  <c r="T223" i="16"/>
  <c r="A224" i="16"/>
  <c r="B224" i="16"/>
  <c r="C224" i="16"/>
  <c r="D224" i="16"/>
  <c r="E224" i="16"/>
  <c r="F224" i="16"/>
  <c r="G224" i="16"/>
  <c r="H224" i="16"/>
  <c r="I224" i="16"/>
  <c r="J224" i="16"/>
  <c r="K224" i="16"/>
  <c r="L224" i="16"/>
  <c r="M224" i="16"/>
  <c r="N224" i="16"/>
  <c r="O224" i="16"/>
  <c r="P224" i="16"/>
  <c r="Q224" i="16"/>
  <c r="R224" i="16"/>
  <c r="S224" i="16"/>
  <c r="T224" i="16"/>
  <c r="A225" i="16"/>
  <c r="B225" i="16"/>
  <c r="C225" i="16"/>
  <c r="D225" i="16"/>
  <c r="E225" i="16"/>
  <c r="F225" i="16"/>
  <c r="G225" i="16"/>
  <c r="H225" i="16"/>
  <c r="I225" i="16"/>
  <c r="J225" i="16"/>
  <c r="K225" i="16"/>
  <c r="L225" i="16"/>
  <c r="M225" i="16"/>
  <c r="N225" i="16"/>
  <c r="O225" i="16"/>
  <c r="P225" i="16"/>
  <c r="Q225" i="16"/>
  <c r="R225" i="16"/>
  <c r="S225" i="16"/>
  <c r="T225" i="16"/>
  <c r="A226" i="16"/>
  <c r="B226" i="16"/>
  <c r="C226" i="16"/>
  <c r="D226" i="16"/>
  <c r="E226" i="16"/>
  <c r="F226" i="16"/>
  <c r="G226" i="16"/>
  <c r="H226" i="16"/>
  <c r="I226" i="16"/>
  <c r="J226" i="16"/>
  <c r="K226" i="16"/>
  <c r="L226" i="16"/>
  <c r="M226" i="16"/>
  <c r="N226" i="16"/>
  <c r="O226" i="16"/>
  <c r="P226" i="16"/>
  <c r="Q226" i="16"/>
  <c r="R226" i="16"/>
  <c r="S226" i="16"/>
  <c r="T226" i="16"/>
  <c r="A227" i="16"/>
  <c r="B227" i="16"/>
  <c r="C227" i="16"/>
  <c r="D227" i="16"/>
  <c r="E227" i="16"/>
  <c r="F227" i="16"/>
  <c r="G227" i="16"/>
  <c r="H227" i="16"/>
  <c r="I227" i="16"/>
  <c r="J227" i="16"/>
  <c r="K227" i="16"/>
  <c r="L227" i="16"/>
  <c r="M227" i="16"/>
  <c r="N227" i="16"/>
  <c r="O227" i="16"/>
  <c r="P227" i="16"/>
  <c r="Q227" i="16"/>
  <c r="R227" i="16"/>
  <c r="S227" i="16"/>
  <c r="T227" i="16"/>
  <c r="A228" i="16"/>
  <c r="B228" i="16"/>
  <c r="C228" i="16"/>
  <c r="D228" i="16"/>
  <c r="E228" i="16"/>
  <c r="F228" i="16"/>
  <c r="G228" i="16"/>
  <c r="H228" i="16"/>
  <c r="I228" i="16"/>
  <c r="J228" i="16"/>
  <c r="K228" i="16"/>
  <c r="L228" i="16"/>
  <c r="M228" i="16"/>
  <c r="N228" i="16"/>
  <c r="O228" i="16"/>
  <c r="P228" i="16"/>
  <c r="Q228" i="16"/>
  <c r="R228" i="16"/>
  <c r="S228" i="16"/>
  <c r="T228" i="16"/>
  <c r="A229" i="16"/>
  <c r="B229" i="16"/>
  <c r="C229" i="16"/>
  <c r="D229" i="16"/>
  <c r="E229" i="16"/>
  <c r="F229" i="16"/>
  <c r="G229" i="16"/>
  <c r="H229" i="16"/>
  <c r="I229" i="16"/>
  <c r="J229" i="16"/>
  <c r="K229" i="16"/>
  <c r="L229" i="16"/>
  <c r="M229" i="16"/>
  <c r="N229" i="16"/>
  <c r="O229" i="16"/>
  <c r="P229" i="16"/>
  <c r="Q229" i="16"/>
  <c r="R229" i="16"/>
  <c r="S229" i="16"/>
  <c r="T229" i="16"/>
  <c r="A230" i="16"/>
  <c r="B230" i="16"/>
  <c r="C230" i="16"/>
  <c r="D230" i="16"/>
  <c r="E230" i="16"/>
  <c r="F230" i="16"/>
  <c r="G230" i="16"/>
  <c r="H230" i="16"/>
  <c r="I230" i="16"/>
  <c r="J230" i="16"/>
  <c r="K230" i="16"/>
  <c r="L230" i="16"/>
  <c r="M230" i="16"/>
  <c r="N230" i="16"/>
  <c r="O230" i="16"/>
  <c r="P230" i="16"/>
  <c r="Q230" i="16"/>
  <c r="R230" i="16"/>
  <c r="S230" i="16"/>
  <c r="T230" i="16"/>
  <c r="A231" i="16"/>
  <c r="B231" i="16"/>
  <c r="C231" i="16"/>
  <c r="D231" i="16"/>
  <c r="E231" i="16"/>
  <c r="F231" i="16"/>
  <c r="G231" i="16"/>
  <c r="H231" i="16"/>
  <c r="I231" i="16"/>
  <c r="J231" i="16"/>
  <c r="K231" i="16"/>
  <c r="L231" i="16"/>
  <c r="M231" i="16"/>
  <c r="N231" i="16"/>
  <c r="O231" i="16"/>
  <c r="P231" i="16"/>
  <c r="Q231" i="16"/>
  <c r="R231" i="16"/>
  <c r="S231" i="16"/>
  <c r="T231" i="16"/>
  <c r="A232" i="16"/>
  <c r="B232" i="16"/>
  <c r="C232" i="16"/>
  <c r="D232" i="16"/>
  <c r="E232" i="16"/>
  <c r="F232" i="16"/>
  <c r="G232" i="16"/>
  <c r="H232" i="16"/>
  <c r="I232" i="16"/>
  <c r="J232" i="16"/>
  <c r="K232" i="16"/>
  <c r="L232" i="16"/>
  <c r="M232" i="16"/>
  <c r="N232" i="16"/>
  <c r="O232" i="16"/>
  <c r="P232" i="16"/>
  <c r="Q232" i="16"/>
  <c r="R232" i="16"/>
  <c r="S232" i="16"/>
  <c r="T232" i="16"/>
  <c r="A233" i="16"/>
  <c r="B233" i="16"/>
  <c r="C233" i="16"/>
  <c r="D233" i="16"/>
  <c r="E233" i="16"/>
  <c r="F233" i="16"/>
  <c r="G233" i="16"/>
  <c r="H233" i="16"/>
  <c r="I233" i="16"/>
  <c r="J233" i="16"/>
  <c r="K233" i="16"/>
  <c r="L233" i="16"/>
  <c r="M233" i="16"/>
  <c r="N233" i="16"/>
  <c r="O233" i="16"/>
  <c r="P233" i="16"/>
  <c r="Q233" i="16"/>
  <c r="R233" i="16"/>
  <c r="S233" i="16"/>
  <c r="T233" i="16"/>
  <c r="A234" i="16"/>
  <c r="B234" i="16"/>
  <c r="C234" i="16"/>
  <c r="D234" i="16"/>
  <c r="E234" i="16"/>
  <c r="F234" i="16"/>
  <c r="G234" i="16"/>
  <c r="H234" i="16"/>
  <c r="I234" i="16"/>
  <c r="J234" i="16"/>
  <c r="K234" i="16"/>
  <c r="L234" i="16"/>
  <c r="M234" i="16"/>
  <c r="N234" i="16"/>
  <c r="O234" i="16"/>
  <c r="P234" i="16"/>
  <c r="Q234" i="16"/>
  <c r="R234" i="16"/>
  <c r="S234" i="16"/>
  <c r="T234" i="16"/>
  <c r="A235" i="16"/>
  <c r="B235" i="16"/>
  <c r="C235" i="16"/>
  <c r="D235" i="16"/>
  <c r="E235" i="16"/>
  <c r="F235" i="16"/>
  <c r="G235" i="16"/>
  <c r="H235" i="16"/>
  <c r="I235" i="16"/>
  <c r="J235" i="16"/>
  <c r="K235" i="16"/>
  <c r="L235" i="16"/>
  <c r="M235" i="16"/>
  <c r="N235" i="16"/>
  <c r="O235" i="16"/>
  <c r="P235" i="16"/>
  <c r="Q235" i="16"/>
  <c r="R235" i="16"/>
  <c r="S235" i="16"/>
  <c r="T235" i="16"/>
  <c r="A236" i="16"/>
  <c r="B236" i="16"/>
  <c r="C236" i="16"/>
  <c r="D236" i="16"/>
  <c r="E236" i="16"/>
  <c r="F236" i="16"/>
  <c r="G236" i="16"/>
  <c r="H236" i="16"/>
  <c r="I236" i="16"/>
  <c r="J236" i="16"/>
  <c r="K236" i="16"/>
  <c r="L236" i="16"/>
  <c r="M236" i="16"/>
  <c r="N236" i="16"/>
  <c r="O236" i="16"/>
  <c r="P236" i="16"/>
  <c r="Q236" i="16"/>
  <c r="R236" i="16"/>
  <c r="S236" i="16"/>
  <c r="T236" i="16"/>
  <c r="A237" i="16"/>
  <c r="B237" i="16"/>
  <c r="C237" i="16"/>
  <c r="D237" i="16"/>
  <c r="E237" i="16"/>
  <c r="F237" i="16"/>
  <c r="G237" i="16"/>
  <c r="H237" i="16"/>
  <c r="I237" i="16"/>
  <c r="J237" i="16"/>
  <c r="K237" i="16"/>
  <c r="L237" i="16"/>
  <c r="M237" i="16"/>
  <c r="N237" i="16"/>
  <c r="O237" i="16"/>
  <c r="P237" i="16"/>
  <c r="Q237" i="16"/>
  <c r="R237" i="16"/>
  <c r="S237" i="16"/>
  <c r="T237" i="16"/>
  <c r="A238" i="16"/>
  <c r="B238" i="16"/>
  <c r="C238" i="16"/>
  <c r="D238" i="16"/>
  <c r="E238" i="16"/>
  <c r="F238" i="16"/>
  <c r="G238" i="16"/>
  <c r="H238" i="16"/>
  <c r="I238" i="16"/>
  <c r="J238" i="16"/>
  <c r="K238" i="16"/>
  <c r="L238" i="16"/>
  <c r="M238" i="16"/>
  <c r="N238" i="16"/>
  <c r="O238" i="16"/>
  <c r="P238" i="16"/>
  <c r="Q238" i="16"/>
  <c r="R238" i="16"/>
  <c r="S238" i="16"/>
  <c r="T238" i="16"/>
  <c r="A239" i="16"/>
  <c r="B239" i="16"/>
  <c r="C239" i="16"/>
  <c r="D239" i="16"/>
  <c r="E239" i="16"/>
  <c r="F239" i="16"/>
  <c r="G239" i="16"/>
  <c r="H239" i="16"/>
  <c r="I239" i="16"/>
  <c r="J239" i="16"/>
  <c r="K239" i="16"/>
  <c r="L239" i="16"/>
  <c r="M239" i="16"/>
  <c r="N239" i="16"/>
  <c r="O239" i="16"/>
  <c r="P239" i="16"/>
  <c r="Q239" i="16"/>
  <c r="R239" i="16"/>
  <c r="S239" i="16"/>
  <c r="T239" i="16"/>
  <c r="A240" i="16"/>
  <c r="B240" i="16"/>
  <c r="C240" i="16"/>
  <c r="D240" i="16"/>
  <c r="E240" i="16"/>
  <c r="F240" i="16"/>
  <c r="G240" i="16"/>
  <c r="H240" i="16"/>
  <c r="I240" i="16"/>
  <c r="J240" i="16"/>
  <c r="K240" i="16"/>
  <c r="L240" i="16"/>
  <c r="M240" i="16"/>
  <c r="N240" i="16"/>
  <c r="O240" i="16"/>
  <c r="P240" i="16"/>
  <c r="Q240" i="16"/>
  <c r="R240" i="16"/>
  <c r="S240" i="16"/>
  <c r="T240" i="16"/>
  <c r="A241" i="16"/>
  <c r="B241" i="16"/>
  <c r="C241" i="16"/>
  <c r="D241" i="16"/>
  <c r="E241" i="16"/>
  <c r="F241" i="16"/>
  <c r="G241" i="16"/>
  <c r="H241" i="16"/>
  <c r="I241" i="16"/>
  <c r="J241" i="16"/>
  <c r="K241" i="16"/>
  <c r="L241" i="16"/>
  <c r="M241" i="16"/>
  <c r="N241" i="16"/>
  <c r="O241" i="16"/>
  <c r="P241" i="16"/>
  <c r="Q241" i="16"/>
  <c r="R241" i="16"/>
  <c r="S241" i="16"/>
  <c r="T241" i="16"/>
  <c r="A242" i="16"/>
  <c r="B242" i="16"/>
  <c r="C242" i="16"/>
  <c r="D242" i="16"/>
  <c r="E242" i="16"/>
  <c r="F242" i="16"/>
  <c r="G242" i="16"/>
  <c r="H242" i="16"/>
  <c r="I242" i="16"/>
  <c r="J242" i="16"/>
  <c r="K242" i="16"/>
  <c r="L242" i="16"/>
  <c r="M242" i="16"/>
  <c r="N242" i="16"/>
  <c r="O242" i="16"/>
  <c r="P242" i="16"/>
  <c r="Q242" i="16"/>
  <c r="R242" i="16"/>
  <c r="S242" i="16"/>
  <c r="T242" i="16"/>
  <c r="A243" i="16"/>
  <c r="B243" i="16"/>
  <c r="C243" i="16"/>
  <c r="D243" i="16"/>
  <c r="E243" i="16"/>
  <c r="F243" i="16"/>
  <c r="G243" i="16"/>
  <c r="H243" i="16"/>
  <c r="I243" i="16"/>
  <c r="J243" i="16"/>
  <c r="K243" i="16"/>
  <c r="L243" i="16"/>
  <c r="M243" i="16"/>
  <c r="N243" i="16"/>
  <c r="O243" i="16"/>
  <c r="P243" i="16"/>
  <c r="Q243" i="16"/>
  <c r="R243" i="16"/>
  <c r="S243" i="16"/>
  <c r="T243" i="16"/>
  <c r="A244" i="16"/>
  <c r="B244" i="16"/>
  <c r="C244" i="16"/>
  <c r="D244" i="16"/>
  <c r="E244" i="16"/>
  <c r="F244" i="16"/>
  <c r="G244" i="16"/>
  <c r="H244" i="16"/>
  <c r="I244" i="16"/>
  <c r="J244" i="16"/>
  <c r="K244" i="16"/>
  <c r="L244" i="16"/>
  <c r="M244" i="16"/>
  <c r="N244" i="16"/>
  <c r="O244" i="16"/>
  <c r="P244" i="16"/>
  <c r="Q244" i="16"/>
  <c r="R244" i="16"/>
  <c r="S244" i="16"/>
  <c r="T244" i="16"/>
  <c r="A245" i="16"/>
  <c r="B245" i="16"/>
  <c r="C245" i="16"/>
  <c r="D245" i="16"/>
  <c r="E245" i="16"/>
  <c r="F245" i="16"/>
  <c r="G245" i="16"/>
  <c r="H245" i="16"/>
  <c r="I245" i="16"/>
  <c r="J245" i="16"/>
  <c r="K245" i="16"/>
  <c r="L245" i="16"/>
  <c r="M245" i="16"/>
  <c r="N245" i="16"/>
  <c r="O245" i="16"/>
  <c r="P245" i="16"/>
  <c r="Q245" i="16"/>
  <c r="R245" i="16"/>
  <c r="S245" i="16"/>
  <c r="T245" i="16"/>
  <c r="A246" i="16"/>
  <c r="B246" i="16"/>
  <c r="C246" i="16"/>
  <c r="D246" i="16"/>
  <c r="E246" i="16"/>
  <c r="F246" i="16"/>
  <c r="G246" i="16"/>
  <c r="H246" i="16"/>
  <c r="I246" i="16"/>
  <c r="J246" i="16"/>
  <c r="K246" i="16"/>
  <c r="L246" i="16"/>
  <c r="M246" i="16"/>
  <c r="N246" i="16"/>
  <c r="O246" i="16"/>
  <c r="P246" i="16"/>
  <c r="Q246" i="16"/>
  <c r="R246" i="16"/>
  <c r="S246" i="16"/>
  <c r="T246" i="16"/>
  <c r="A247" i="16"/>
  <c r="B247" i="16"/>
  <c r="C247" i="16"/>
  <c r="D247" i="16"/>
  <c r="E247" i="16"/>
  <c r="F247" i="16"/>
  <c r="G247" i="16"/>
  <c r="H247" i="16"/>
  <c r="I247" i="16"/>
  <c r="J247" i="16"/>
  <c r="K247" i="16"/>
  <c r="L247" i="16"/>
  <c r="M247" i="16"/>
  <c r="N247" i="16"/>
  <c r="O247" i="16"/>
  <c r="P247" i="16"/>
  <c r="Q247" i="16"/>
  <c r="R247" i="16"/>
  <c r="S247" i="16"/>
  <c r="T247" i="16"/>
  <c r="A248" i="16"/>
  <c r="B248" i="16"/>
  <c r="C248" i="16"/>
  <c r="D248" i="16"/>
  <c r="E248" i="16"/>
  <c r="F248" i="16"/>
  <c r="G248" i="16"/>
  <c r="H248" i="16"/>
  <c r="I248" i="16"/>
  <c r="J248" i="16"/>
  <c r="K248" i="16"/>
  <c r="L248" i="16"/>
  <c r="M248" i="16"/>
  <c r="N248" i="16"/>
  <c r="O248" i="16"/>
  <c r="P248" i="16"/>
  <c r="Q248" i="16"/>
  <c r="R248" i="16"/>
  <c r="S248" i="16"/>
  <c r="T248" i="16"/>
  <c r="A249" i="16"/>
  <c r="B249" i="16"/>
  <c r="C249" i="16"/>
  <c r="D249" i="16"/>
  <c r="E249" i="16"/>
  <c r="F249" i="16"/>
  <c r="G249" i="16"/>
  <c r="H249" i="16"/>
  <c r="I249" i="16"/>
  <c r="J249" i="16"/>
  <c r="K249" i="16"/>
  <c r="L249" i="16"/>
  <c r="M249" i="16"/>
  <c r="N249" i="16"/>
  <c r="O249" i="16"/>
  <c r="P249" i="16"/>
  <c r="Q249" i="16"/>
  <c r="R249" i="16"/>
  <c r="S249" i="16"/>
  <c r="T249" i="16"/>
  <c r="A250" i="16"/>
  <c r="B250" i="16"/>
  <c r="C250" i="16"/>
  <c r="D250" i="16"/>
  <c r="E250" i="16"/>
  <c r="F250" i="16"/>
  <c r="G250" i="16"/>
  <c r="H250" i="16"/>
  <c r="I250" i="16"/>
  <c r="J250" i="16"/>
  <c r="K250" i="16"/>
  <c r="L250" i="16"/>
  <c r="M250" i="16"/>
  <c r="N250" i="16"/>
  <c r="O250" i="16"/>
  <c r="P250" i="16"/>
  <c r="Q250" i="16"/>
  <c r="R250" i="16"/>
  <c r="S250" i="16"/>
  <c r="T250" i="16"/>
  <c r="A251" i="16"/>
  <c r="B251" i="16"/>
  <c r="C251" i="16"/>
  <c r="D251" i="16"/>
  <c r="E251" i="16"/>
  <c r="F251" i="16"/>
  <c r="G251" i="16"/>
  <c r="H251" i="16"/>
  <c r="I251" i="16"/>
  <c r="J251" i="16"/>
  <c r="K251" i="16"/>
  <c r="L251" i="16"/>
  <c r="M251" i="16"/>
  <c r="N251" i="16"/>
  <c r="O251" i="16"/>
  <c r="P251" i="16"/>
  <c r="Q251" i="16"/>
  <c r="R251" i="16"/>
  <c r="S251" i="16"/>
  <c r="T251" i="16"/>
  <c r="A252" i="16"/>
  <c r="B252" i="16"/>
  <c r="C252" i="16"/>
  <c r="D252" i="16"/>
  <c r="E252" i="16"/>
  <c r="F252" i="16"/>
  <c r="G252" i="16"/>
  <c r="H252" i="16"/>
  <c r="I252" i="16"/>
  <c r="J252" i="16"/>
  <c r="K252" i="16"/>
  <c r="L252" i="16"/>
  <c r="M252" i="16"/>
  <c r="N252" i="16"/>
  <c r="O252" i="16"/>
  <c r="P252" i="16"/>
  <c r="Q252" i="16"/>
  <c r="R252" i="16"/>
  <c r="S252" i="16"/>
  <c r="T252" i="16"/>
  <c r="A253" i="16"/>
  <c r="B253" i="16"/>
  <c r="C253" i="16"/>
  <c r="D253" i="16"/>
  <c r="E253" i="16"/>
  <c r="F253" i="16"/>
  <c r="G253" i="16"/>
  <c r="H253" i="16"/>
  <c r="I253" i="16"/>
  <c r="J253" i="16"/>
  <c r="K253" i="16"/>
  <c r="L253" i="16"/>
  <c r="M253" i="16"/>
  <c r="N253" i="16"/>
  <c r="O253" i="16"/>
  <c r="P253" i="16"/>
  <c r="Q253" i="16"/>
  <c r="R253" i="16"/>
  <c r="S253" i="16"/>
  <c r="T253" i="16"/>
  <c r="A254" i="16"/>
  <c r="B254" i="16"/>
  <c r="C254" i="16"/>
  <c r="D254" i="16"/>
  <c r="E254" i="16"/>
  <c r="F254" i="16"/>
  <c r="G254" i="16"/>
  <c r="H254" i="16"/>
  <c r="I254" i="16"/>
  <c r="J254" i="16"/>
  <c r="K254" i="16"/>
  <c r="L254" i="16"/>
  <c r="M254" i="16"/>
  <c r="N254" i="16"/>
  <c r="O254" i="16"/>
  <c r="P254" i="16"/>
  <c r="Q254" i="16"/>
  <c r="R254" i="16"/>
  <c r="S254" i="16"/>
  <c r="T254" i="16"/>
  <c r="A255" i="16"/>
  <c r="B255" i="16"/>
  <c r="C255" i="16"/>
  <c r="D255" i="16"/>
  <c r="E255" i="16"/>
  <c r="F255" i="16"/>
  <c r="G255" i="16"/>
  <c r="H255" i="16"/>
  <c r="I255" i="16"/>
  <c r="J255" i="16"/>
  <c r="K255" i="16"/>
  <c r="L255" i="16"/>
  <c r="M255" i="16"/>
  <c r="N255" i="16"/>
  <c r="O255" i="16"/>
  <c r="P255" i="16"/>
  <c r="Q255" i="16"/>
  <c r="R255" i="16"/>
  <c r="S255" i="16"/>
  <c r="T255" i="16"/>
  <c r="A256" i="16"/>
  <c r="B256" i="16"/>
  <c r="C256" i="16"/>
  <c r="D256" i="16"/>
  <c r="E256" i="16"/>
  <c r="F256" i="16"/>
  <c r="G256" i="16"/>
  <c r="H256" i="16"/>
  <c r="I256" i="16"/>
  <c r="J256" i="16"/>
  <c r="K256" i="16"/>
  <c r="L256" i="16"/>
  <c r="M256" i="16"/>
  <c r="N256" i="16"/>
  <c r="O256" i="16"/>
  <c r="P256" i="16"/>
  <c r="Q256" i="16"/>
  <c r="R256" i="16"/>
  <c r="S256" i="16"/>
  <c r="T256" i="16"/>
  <c r="A257" i="16"/>
  <c r="B257" i="16"/>
  <c r="C257" i="16"/>
  <c r="D257" i="16"/>
  <c r="E257" i="16"/>
  <c r="F257" i="16"/>
  <c r="G257" i="16"/>
  <c r="H257" i="16"/>
  <c r="I257" i="16"/>
  <c r="J257" i="16"/>
  <c r="K257" i="16"/>
  <c r="L257" i="16"/>
  <c r="M257" i="16"/>
  <c r="N257" i="16"/>
  <c r="O257" i="16"/>
  <c r="P257" i="16"/>
  <c r="Q257" i="16"/>
  <c r="R257" i="16"/>
  <c r="S257" i="16"/>
  <c r="T257" i="16"/>
  <c r="A258" i="16"/>
  <c r="B258" i="16"/>
  <c r="C258" i="16"/>
  <c r="D258" i="16"/>
  <c r="E258" i="16"/>
  <c r="F258" i="16"/>
  <c r="G258" i="16"/>
  <c r="H258" i="16"/>
  <c r="I258" i="16"/>
  <c r="J258" i="16"/>
  <c r="K258" i="16"/>
  <c r="L258" i="16"/>
  <c r="M258" i="16"/>
  <c r="N258" i="16"/>
  <c r="O258" i="16"/>
  <c r="P258" i="16"/>
  <c r="Q258" i="16"/>
  <c r="R258" i="16"/>
  <c r="S258" i="16"/>
  <c r="T258" i="16"/>
  <c r="A259" i="16"/>
  <c r="B259" i="16"/>
  <c r="C259" i="16"/>
  <c r="D259" i="16"/>
  <c r="E259" i="16"/>
  <c r="F259" i="16"/>
  <c r="G259" i="16"/>
  <c r="H259" i="16"/>
  <c r="I259" i="16"/>
  <c r="J259" i="16"/>
  <c r="K259" i="16"/>
  <c r="L259" i="16"/>
  <c r="M259" i="16"/>
  <c r="N259" i="16"/>
  <c r="O259" i="16"/>
  <c r="P259" i="16"/>
  <c r="Q259" i="16"/>
  <c r="R259" i="16"/>
  <c r="S259" i="16"/>
  <c r="T259" i="16"/>
  <c r="A260" i="16"/>
  <c r="B260" i="16"/>
  <c r="C260" i="16"/>
  <c r="D260" i="16"/>
  <c r="E260" i="16"/>
  <c r="F260" i="16"/>
  <c r="G260" i="16"/>
  <c r="H260" i="16"/>
  <c r="I260" i="16"/>
  <c r="J260" i="16"/>
  <c r="K260" i="16"/>
  <c r="L260" i="16"/>
  <c r="M260" i="16"/>
  <c r="N260" i="16"/>
  <c r="O260" i="16"/>
  <c r="P260" i="16"/>
  <c r="Q260" i="16"/>
  <c r="R260" i="16"/>
  <c r="S260" i="16"/>
  <c r="T260" i="16"/>
  <c r="A261" i="16"/>
  <c r="B261" i="16"/>
  <c r="C261" i="16"/>
  <c r="D261" i="16"/>
  <c r="E261" i="16"/>
  <c r="F261" i="16"/>
  <c r="G261" i="16"/>
  <c r="H261" i="16"/>
  <c r="I261" i="16"/>
  <c r="J261" i="16"/>
  <c r="K261" i="16"/>
  <c r="L261" i="16"/>
  <c r="M261" i="16"/>
  <c r="N261" i="16"/>
  <c r="O261" i="16"/>
  <c r="P261" i="16"/>
  <c r="Q261" i="16"/>
  <c r="R261" i="16"/>
  <c r="S261" i="16"/>
  <c r="T261" i="16"/>
  <c r="A262" i="16"/>
  <c r="B262" i="16"/>
  <c r="C262" i="16"/>
  <c r="D262" i="16"/>
  <c r="E262" i="16"/>
  <c r="F262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A263" i="16"/>
  <c r="B263" i="16"/>
  <c r="C263" i="16"/>
  <c r="D263" i="16"/>
  <c r="E263" i="16"/>
  <c r="F263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S263" i="16"/>
  <c r="T263" i="16"/>
  <c r="A264" i="16"/>
  <c r="B264" i="16"/>
  <c r="C264" i="16"/>
  <c r="D264" i="16"/>
  <c r="E264" i="16"/>
  <c r="F264" i="16"/>
  <c r="G264" i="16"/>
  <c r="H264" i="16"/>
  <c r="I264" i="16"/>
  <c r="J264" i="16"/>
  <c r="K264" i="16"/>
  <c r="L264" i="16"/>
  <c r="M264" i="16"/>
  <c r="N264" i="16"/>
  <c r="O264" i="16"/>
  <c r="P264" i="16"/>
  <c r="Q264" i="16"/>
  <c r="R264" i="16"/>
  <c r="S264" i="16"/>
  <c r="T264" i="16"/>
  <c r="A265" i="16"/>
  <c r="B265" i="16"/>
  <c r="C265" i="16"/>
  <c r="D265" i="16"/>
  <c r="E265" i="16"/>
  <c r="F265" i="16"/>
  <c r="G265" i="16"/>
  <c r="H265" i="16"/>
  <c r="I265" i="16"/>
  <c r="J265" i="16"/>
  <c r="K265" i="16"/>
  <c r="L265" i="16"/>
  <c r="M265" i="16"/>
  <c r="N265" i="16"/>
  <c r="O265" i="16"/>
  <c r="P265" i="16"/>
  <c r="Q265" i="16"/>
  <c r="R265" i="16"/>
  <c r="S265" i="16"/>
  <c r="T265" i="16"/>
  <c r="A266" i="16"/>
  <c r="B266" i="16"/>
  <c r="C266" i="16"/>
  <c r="D266" i="16"/>
  <c r="E266" i="16"/>
  <c r="F266" i="16"/>
  <c r="G266" i="16"/>
  <c r="H266" i="16"/>
  <c r="I266" i="16"/>
  <c r="J266" i="16"/>
  <c r="K266" i="16"/>
  <c r="L266" i="16"/>
  <c r="M266" i="16"/>
  <c r="N266" i="16"/>
  <c r="O266" i="16"/>
  <c r="P266" i="16"/>
  <c r="Q266" i="16"/>
  <c r="R266" i="16"/>
  <c r="S266" i="16"/>
  <c r="T266" i="16"/>
  <c r="A267" i="16"/>
  <c r="B267" i="16"/>
  <c r="C267" i="16"/>
  <c r="D267" i="16"/>
  <c r="E267" i="16"/>
  <c r="F267" i="16"/>
  <c r="G267" i="16"/>
  <c r="H267" i="16"/>
  <c r="I267" i="16"/>
  <c r="J267" i="16"/>
  <c r="K267" i="16"/>
  <c r="L267" i="16"/>
  <c r="M267" i="16"/>
  <c r="N267" i="16"/>
  <c r="O267" i="16"/>
  <c r="P267" i="16"/>
  <c r="Q267" i="16"/>
  <c r="R267" i="16"/>
  <c r="S267" i="16"/>
  <c r="T267" i="16"/>
  <c r="A268" i="16"/>
  <c r="B268" i="16"/>
  <c r="C268" i="16"/>
  <c r="D268" i="16"/>
  <c r="E268" i="16"/>
  <c r="F268" i="16"/>
  <c r="G268" i="16"/>
  <c r="H268" i="16"/>
  <c r="I268" i="16"/>
  <c r="J268" i="16"/>
  <c r="K268" i="16"/>
  <c r="L268" i="16"/>
  <c r="M268" i="16"/>
  <c r="N268" i="16"/>
  <c r="O268" i="16"/>
  <c r="P268" i="16"/>
  <c r="Q268" i="16"/>
  <c r="R268" i="16"/>
  <c r="S268" i="16"/>
  <c r="T268" i="16"/>
  <c r="A269" i="16"/>
  <c r="B269" i="16"/>
  <c r="C269" i="16"/>
  <c r="D269" i="16"/>
  <c r="E269" i="16"/>
  <c r="F269" i="16"/>
  <c r="G269" i="16"/>
  <c r="H269" i="16"/>
  <c r="I269" i="16"/>
  <c r="J269" i="16"/>
  <c r="K269" i="16"/>
  <c r="L269" i="16"/>
  <c r="M269" i="16"/>
  <c r="N269" i="16"/>
  <c r="O269" i="16"/>
  <c r="P269" i="16"/>
  <c r="Q269" i="16"/>
  <c r="R269" i="16"/>
  <c r="S269" i="16"/>
  <c r="T269" i="16"/>
  <c r="A270" i="16"/>
  <c r="B270" i="16"/>
  <c r="C270" i="16"/>
  <c r="D270" i="16"/>
  <c r="E270" i="16"/>
  <c r="F270" i="16"/>
  <c r="G270" i="16"/>
  <c r="H270" i="16"/>
  <c r="I270" i="16"/>
  <c r="J270" i="16"/>
  <c r="K270" i="16"/>
  <c r="L270" i="16"/>
  <c r="M270" i="16"/>
  <c r="N270" i="16"/>
  <c r="O270" i="16"/>
  <c r="P270" i="16"/>
  <c r="Q270" i="16"/>
  <c r="R270" i="16"/>
  <c r="S270" i="16"/>
  <c r="T270" i="16"/>
  <c r="Y2" i="18"/>
  <c r="A5" i="18"/>
  <c r="D5" i="18"/>
  <c r="G5" i="18"/>
  <c r="H5" i="18"/>
  <c r="I5" i="18"/>
  <c r="J5" i="18"/>
  <c r="K5" i="18"/>
  <c r="L5" i="18"/>
  <c r="M5" i="18"/>
  <c r="O5" i="18"/>
  <c r="R5" i="18"/>
  <c r="S5" i="18"/>
  <c r="AA5" i="18"/>
  <c r="A6" i="18"/>
  <c r="C6" i="18"/>
  <c r="D6" i="18"/>
  <c r="G6" i="18"/>
  <c r="H6" i="18"/>
  <c r="I6" i="18"/>
  <c r="J6" i="18"/>
  <c r="K6" i="18"/>
  <c r="L6" i="18"/>
  <c r="M6" i="18"/>
  <c r="O6" i="18"/>
  <c r="R6" i="18"/>
  <c r="S6" i="18"/>
  <c r="AA6" i="18"/>
  <c r="A7" i="18"/>
  <c r="C7" i="18"/>
  <c r="D7" i="18"/>
  <c r="G7" i="18"/>
  <c r="H7" i="18"/>
  <c r="I7" i="18"/>
  <c r="J7" i="18"/>
  <c r="K7" i="18"/>
  <c r="L7" i="18"/>
  <c r="M7" i="18"/>
  <c r="O7" i="18"/>
  <c r="R7" i="18"/>
  <c r="S7" i="18"/>
  <c r="AA7" i="18"/>
  <c r="A8" i="18"/>
  <c r="C8" i="18"/>
  <c r="D8" i="18"/>
  <c r="G8" i="18"/>
  <c r="H8" i="18"/>
  <c r="I8" i="18"/>
  <c r="J8" i="18"/>
  <c r="K8" i="18"/>
  <c r="L8" i="18"/>
  <c r="M8" i="18"/>
  <c r="O8" i="18"/>
  <c r="R8" i="18"/>
  <c r="S8" i="18"/>
  <c r="AA8" i="18"/>
  <c r="A9" i="18"/>
  <c r="C9" i="18"/>
  <c r="D9" i="18"/>
  <c r="G9" i="18"/>
  <c r="H9" i="18"/>
  <c r="I9" i="18"/>
  <c r="J9" i="18"/>
  <c r="K9" i="18"/>
  <c r="L9" i="18"/>
  <c r="M9" i="18"/>
  <c r="O9" i="18"/>
  <c r="R9" i="18"/>
  <c r="S9" i="18"/>
  <c r="AA9" i="18"/>
  <c r="A10" i="18"/>
  <c r="C10" i="18"/>
  <c r="D10" i="18"/>
  <c r="G10" i="18"/>
  <c r="H10" i="18"/>
  <c r="I10" i="18"/>
  <c r="J10" i="18"/>
  <c r="K10" i="18"/>
  <c r="L10" i="18"/>
  <c r="M10" i="18"/>
  <c r="O10" i="18"/>
  <c r="R10" i="18"/>
  <c r="S10" i="18"/>
  <c r="AA10" i="18"/>
  <c r="A11" i="18"/>
  <c r="C11" i="18"/>
  <c r="D11" i="18"/>
  <c r="G11" i="18"/>
  <c r="H11" i="18"/>
  <c r="I11" i="18"/>
  <c r="J11" i="18"/>
  <c r="K11" i="18"/>
  <c r="L11" i="18"/>
  <c r="M11" i="18"/>
  <c r="O11" i="18"/>
  <c r="R11" i="18"/>
  <c r="S11" i="18"/>
  <c r="AA11" i="18"/>
  <c r="A12" i="18"/>
  <c r="C12" i="18"/>
  <c r="D12" i="18"/>
  <c r="G12" i="18"/>
  <c r="H12" i="18"/>
  <c r="I12" i="18"/>
  <c r="J12" i="18"/>
  <c r="K12" i="18"/>
  <c r="L12" i="18"/>
  <c r="M12" i="18"/>
  <c r="O12" i="18"/>
  <c r="R12" i="18"/>
  <c r="S12" i="18"/>
  <c r="AA12" i="18"/>
  <c r="A13" i="18"/>
  <c r="C13" i="18"/>
  <c r="D13" i="18"/>
  <c r="G13" i="18"/>
  <c r="H13" i="18"/>
  <c r="I13" i="18"/>
  <c r="J13" i="18"/>
  <c r="K13" i="18"/>
  <c r="L13" i="18"/>
  <c r="M13" i="18"/>
  <c r="O13" i="18"/>
  <c r="R13" i="18"/>
  <c r="S13" i="18"/>
  <c r="AA13" i="18"/>
  <c r="A14" i="18"/>
  <c r="C14" i="18"/>
  <c r="D14" i="18"/>
  <c r="G14" i="18"/>
  <c r="H14" i="18"/>
  <c r="I14" i="18"/>
  <c r="J14" i="18"/>
  <c r="K14" i="18"/>
  <c r="L14" i="18"/>
  <c r="M14" i="18"/>
  <c r="O14" i="18"/>
  <c r="R14" i="18"/>
  <c r="S14" i="18"/>
  <c r="AA14" i="18"/>
  <c r="A15" i="18"/>
  <c r="C15" i="18"/>
  <c r="D15" i="18"/>
  <c r="G15" i="18"/>
  <c r="H15" i="18"/>
  <c r="I15" i="18"/>
  <c r="J15" i="18"/>
  <c r="K15" i="18"/>
  <c r="L15" i="18"/>
  <c r="M15" i="18"/>
  <c r="O15" i="18"/>
  <c r="R15" i="18"/>
  <c r="S15" i="18"/>
  <c r="AA15" i="18"/>
  <c r="A16" i="18"/>
  <c r="C16" i="18"/>
  <c r="D16" i="18"/>
  <c r="G16" i="18"/>
  <c r="H16" i="18"/>
  <c r="I16" i="18"/>
  <c r="J16" i="18"/>
  <c r="K16" i="18"/>
  <c r="L16" i="18"/>
  <c r="M16" i="18"/>
  <c r="O16" i="18"/>
  <c r="R16" i="18"/>
  <c r="S16" i="18"/>
  <c r="AA16" i="18"/>
  <c r="A17" i="18"/>
  <c r="C17" i="18"/>
  <c r="D17" i="18"/>
  <c r="G17" i="18"/>
  <c r="H17" i="18"/>
  <c r="I17" i="18"/>
  <c r="J17" i="18"/>
  <c r="K17" i="18"/>
  <c r="L17" i="18"/>
  <c r="M17" i="18"/>
  <c r="O17" i="18"/>
  <c r="R17" i="18"/>
  <c r="S17" i="18"/>
  <c r="AA17" i="18"/>
  <c r="A18" i="18"/>
  <c r="C18" i="18"/>
  <c r="D18" i="18"/>
  <c r="G18" i="18"/>
  <c r="H18" i="18"/>
  <c r="I18" i="18"/>
  <c r="J18" i="18"/>
  <c r="K18" i="18"/>
  <c r="L18" i="18"/>
  <c r="M18" i="18"/>
  <c r="O18" i="18"/>
  <c r="R18" i="18"/>
  <c r="S18" i="18"/>
  <c r="AA18" i="18"/>
  <c r="A19" i="18"/>
  <c r="C19" i="18"/>
  <c r="D19" i="18"/>
  <c r="G19" i="18"/>
  <c r="H19" i="18"/>
  <c r="I19" i="18"/>
  <c r="J19" i="18"/>
  <c r="K19" i="18"/>
  <c r="L19" i="18"/>
  <c r="M19" i="18"/>
  <c r="O19" i="18"/>
  <c r="R19" i="18"/>
  <c r="S19" i="18"/>
  <c r="AA19" i="18"/>
  <c r="A20" i="18"/>
  <c r="B20" i="18"/>
  <c r="C20" i="18"/>
  <c r="D20" i="18"/>
  <c r="G20" i="18"/>
  <c r="H20" i="18"/>
  <c r="I20" i="18"/>
  <c r="J20" i="18"/>
  <c r="K20" i="18"/>
  <c r="L20" i="18"/>
  <c r="M20" i="18"/>
  <c r="O20" i="18"/>
  <c r="R20" i="18"/>
  <c r="S20" i="18"/>
  <c r="AA20" i="18"/>
  <c r="A21" i="18"/>
  <c r="B21" i="18"/>
  <c r="C21" i="18"/>
  <c r="D21" i="18"/>
  <c r="G21" i="18"/>
  <c r="H21" i="18"/>
  <c r="I21" i="18"/>
  <c r="J21" i="18"/>
  <c r="K21" i="18"/>
  <c r="L21" i="18"/>
  <c r="M21" i="18"/>
  <c r="O21" i="18"/>
  <c r="R21" i="18"/>
  <c r="S21" i="18"/>
  <c r="AA21" i="18"/>
  <c r="A22" i="18"/>
  <c r="B22" i="18"/>
  <c r="C22" i="18"/>
  <c r="D22" i="18"/>
  <c r="G22" i="18"/>
  <c r="H22" i="18"/>
  <c r="I22" i="18"/>
  <c r="J22" i="18"/>
  <c r="K22" i="18"/>
  <c r="L22" i="18"/>
  <c r="M22" i="18"/>
  <c r="O22" i="18"/>
  <c r="R22" i="18"/>
  <c r="S22" i="18"/>
  <c r="AA22" i="18"/>
  <c r="A23" i="18"/>
  <c r="B23" i="18"/>
  <c r="C23" i="18"/>
  <c r="D23" i="18"/>
  <c r="G23" i="18"/>
  <c r="H23" i="18"/>
  <c r="I23" i="18"/>
  <c r="J23" i="18"/>
  <c r="K23" i="18"/>
  <c r="L23" i="18"/>
  <c r="M23" i="18"/>
  <c r="O23" i="18"/>
  <c r="R23" i="18"/>
  <c r="S23" i="18"/>
  <c r="AA23" i="18"/>
  <c r="A24" i="18"/>
  <c r="B24" i="18"/>
  <c r="C24" i="18"/>
  <c r="D24" i="18"/>
  <c r="G24" i="18"/>
  <c r="H24" i="18"/>
  <c r="I24" i="18"/>
  <c r="J24" i="18"/>
  <c r="K24" i="18"/>
  <c r="L24" i="18"/>
  <c r="M24" i="18"/>
  <c r="O24" i="18"/>
  <c r="R24" i="18"/>
  <c r="S24" i="18"/>
  <c r="AA24" i="18"/>
  <c r="A25" i="18"/>
  <c r="B25" i="18"/>
  <c r="C25" i="18"/>
  <c r="D25" i="18"/>
  <c r="G25" i="18"/>
  <c r="H25" i="18"/>
  <c r="I25" i="18"/>
  <c r="J25" i="18"/>
  <c r="K25" i="18"/>
  <c r="L25" i="18"/>
  <c r="M25" i="18"/>
  <c r="O25" i="18"/>
  <c r="R25" i="18"/>
  <c r="S25" i="18"/>
  <c r="AA25" i="18"/>
  <c r="A26" i="18"/>
  <c r="B26" i="18"/>
  <c r="C26" i="18"/>
  <c r="D26" i="18"/>
  <c r="G26" i="18"/>
  <c r="H26" i="18"/>
  <c r="I26" i="18"/>
  <c r="J26" i="18"/>
  <c r="K26" i="18"/>
  <c r="L26" i="18"/>
  <c r="M26" i="18"/>
  <c r="O26" i="18"/>
  <c r="R26" i="18"/>
  <c r="S26" i="18"/>
  <c r="AA26" i="18"/>
  <c r="A27" i="18"/>
  <c r="B27" i="18"/>
  <c r="C27" i="18"/>
  <c r="D27" i="18"/>
  <c r="G27" i="18"/>
  <c r="H27" i="18"/>
  <c r="I27" i="18"/>
  <c r="J27" i="18"/>
  <c r="K27" i="18"/>
  <c r="L27" i="18"/>
  <c r="M27" i="18"/>
  <c r="O27" i="18"/>
  <c r="R27" i="18"/>
  <c r="S27" i="18"/>
  <c r="AA27" i="18"/>
  <c r="A28" i="18"/>
  <c r="B28" i="18"/>
  <c r="C28" i="18"/>
  <c r="D28" i="18"/>
  <c r="G28" i="18"/>
  <c r="H28" i="18"/>
  <c r="I28" i="18"/>
  <c r="J28" i="18"/>
  <c r="K28" i="18"/>
  <c r="L28" i="18"/>
  <c r="M28" i="18"/>
  <c r="O28" i="18"/>
  <c r="R28" i="18"/>
  <c r="S28" i="18"/>
  <c r="AA28" i="18"/>
  <c r="A29" i="18"/>
  <c r="C29" i="18"/>
  <c r="D29" i="18"/>
  <c r="G29" i="18"/>
  <c r="H29" i="18"/>
  <c r="I29" i="18"/>
  <c r="J29" i="18"/>
  <c r="K29" i="18"/>
  <c r="L29" i="18"/>
  <c r="M29" i="18"/>
  <c r="O29" i="18"/>
  <c r="R29" i="18"/>
  <c r="S29" i="18"/>
  <c r="AA29" i="18"/>
  <c r="A30" i="18"/>
  <c r="C30" i="18"/>
  <c r="D30" i="18"/>
  <c r="G30" i="18"/>
  <c r="H30" i="18"/>
  <c r="I30" i="18"/>
  <c r="J30" i="18"/>
  <c r="K30" i="18"/>
  <c r="L30" i="18"/>
  <c r="M30" i="18"/>
  <c r="O30" i="18"/>
  <c r="R30" i="18"/>
  <c r="S30" i="18"/>
  <c r="AA30" i="18"/>
  <c r="A31" i="18"/>
  <c r="C31" i="18"/>
  <c r="D31" i="18"/>
  <c r="G31" i="18"/>
  <c r="H31" i="18"/>
  <c r="I31" i="18"/>
  <c r="J31" i="18"/>
  <c r="K31" i="18"/>
  <c r="L31" i="18"/>
  <c r="M31" i="18"/>
  <c r="O31" i="18"/>
  <c r="R31" i="18"/>
  <c r="S31" i="18"/>
  <c r="AA31" i="18"/>
  <c r="A32" i="18"/>
  <c r="B32" i="18"/>
  <c r="C32" i="18"/>
  <c r="D32" i="18"/>
  <c r="G32" i="18"/>
  <c r="H32" i="18"/>
  <c r="I32" i="18"/>
  <c r="J32" i="18"/>
  <c r="K32" i="18"/>
  <c r="L32" i="18"/>
  <c r="M32" i="18"/>
  <c r="O32" i="18"/>
  <c r="R32" i="18"/>
  <c r="S32" i="18"/>
  <c r="AA32" i="18"/>
  <c r="A33" i="18"/>
  <c r="B33" i="18"/>
  <c r="C33" i="18"/>
  <c r="D33" i="18"/>
  <c r="G33" i="18"/>
  <c r="H33" i="18"/>
  <c r="I33" i="18"/>
  <c r="J33" i="18"/>
  <c r="K33" i="18"/>
  <c r="L33" i="18"/>
  <c r="M33" i="18"/>
  <c r="O33" i="18"/>
  <c r="R33" i="18"/>
  <c r="S33" i="18"/>
  <c r="AA33" i="18"/>
  <c r="A34" i="18"/>
  <c r="B34" i="18"/>
  <c r="C34" i="18"/>
  <c r="D34" i="18"/>
  <c r="G34" i="18"/>
  <c r="H34" i="18"/>
  <c r="I34" i="18"/>
  <c r="J34" i="18"/>
  <c r="K34" i="18"/>
  <c r="L34" i="18"/>
  <c r="M34" i="18"/>
  <c r="O34" i="18"/>
  <c r="R34" i="18"/>
  <c r="S34" i="18"/>
  <c r="AA34" i="18"/>
  <c r="A35" i="18"/>
  <c r="B35" i="18"/>
  <c r="C35" i="18"/>
  <c r="D35" i="18"/>
  <c r="G35" i="18"/>
  <c r="H35" i="18"/>
  <c r="I35" i="18"/>
  <c r="J35" i="18"/>
  <c r="K35" i="18"/>
  <c r="L35" i="18"/>
  <c r="M35" i="18"/>
  <c r="O35" i="18"/>
  <c r="R35" i="18"/>
  <c r="S35" i="18"/>
  <c r="AA35" i="18"/>
  <c r="A36" i="18"/>
  <c r="B36" i="18"/>
  <c r="C36" i="18"/>
  <c r="D36" i="18"/>
  <c r="G36" i="18"/>
  <c r="H36" i="18"/>
  <c r="I36" i="18"/>
  <c r="J36" i="18"/>
  <c r="K36" i="18"/>
  <c r="L36" i="18"/>
  <c r="M36" i="18"/>
  <c r="O36" i="18"/>
  <c r="R36" i="18"/>
  <c r="S36" i="18"/>
  <c r="AA36" i="18"/>
  <c r="A37" i="18"/>
  <c r="B37" i="18"/>
  <c r="C37" i="18"/>
  <c r="D37" i="18"/>
  <c r="G37" i="18"/>
  <c r="H37" i="18"/>
  <c r="I37" i="18"/>
  <c r="J37" i="18"/>
  <c r="K37" i="18"/>
  <c r="L37" i="18"/>
  <c r="M37" i="18"/>
  <c r="O37" i="18"/>
  <c r="R37" i="18"/>
  <c r="S37" i="18"/>
  <c r="AA37" i="18"/>
  <c r="A38" i="18"/>
  <c r="B38" i="18"/>
  <c r="C38" i="18"/>
  <c r="D38" i="18"/>
  <c r="G38" i="18"/>
  <c r="H38" i="18"/>
  <c r="I38" i="18"/>
  <c r="J38" i="18"/>
  <c r="K38" i="18"/>
  <c r="L38" i="18"/>
  <c r="M38" i="18"/>
  <c r="O38" i="18"/>
  <c r="R38" i="18"/>
  <c r="S38" i="18"/>
  <c r="AA38" i="18"/>
  <c r="A39" i="18"/>
  <c r="B39" i="18"/>
  <c r="C39" i="18"/>
  <c r="D39" i="18"/>
  <c r="G39" i="18"/>
  <c r="H39" i="18"/>
  <c r="I39" i="18"/>
  <c r="J39" i="18"/>
  <c r="K39" i="18"/>
  <c r="L39" i="18"/>
  <c r="M39" i="18"/>
  <c r="O39" i="18"/>
  <c r="R39" i="18"/>
  <c r="S39" i="18"/>
  <c r="AA39" i="18"/>
  <c r="A40" i="18"/>
  <c r="B40" i="18"/>
  <c r="C40" i="18"/>
  <c r="D40" i="18"/>
  <c r="G40" i="18"/>
  <c r="H40" i="18"/>
  <c r="I40" i="18"/>
  <c r="J40" i="18"/>
  <c r="K40" i="18"/>
  <c r="L40" i="18"/>
  <c r="M40" i="18"/>
  <c r="O40" i="18"/>
  <c r="R40" i="18"/>
  <c r="S40" i="18"/>
  <c r="AA40" i="18"/>
  <c r="A41" i="18"/>
  <c r="B41" i="18"/>
  <c r="C41" i="18"/>
  <c r="D41" i="18"/>
  <c r="G41" i="18"/>
  <c r="H41" i="18"/>
  <c r="I41" i="18"/>
  <c r="J41" i="18"/>
  <c r="K41" i="18"/>
  <c r="L41" i="18"/>
  <c r="M41" i="18"/>
  <c r="O41" i="18"/>
  <c r="R41" i="18"/>
  <c r="S41" i="18"/>
  <c r="AA41" i="18"/>
  <c r="A42" i="18"/>
  <c r="B42" i="18"/>
  <c r="C42" i="18"/>
  <c r="D42" i="18"/>
  <c r="G42" i="18"/>
  <c r="H42" i="18"/>
  <c r="I42" i="18"/>
  <c r="J42" i="18"/>
  <c r="K42" i="18"/>
  <c r="L42" i="18"/>
  <c r="M42" i="18"/>
  <c r="O42" i="18"/>
  <c r="R42" i="18"/>
  <c r="S42" i="18"/>
  <c r="AA42" i="18"/>
  <c r="A43" i="18"/>
  <c r="B43" i="18"/>
  <c r="D43" i="18"/>
  <c r="G43" i="18"/>
  <c r="H43" i="18"/>
  <c r="I43" i="18"/>
  <c r="J43" i="18"/>
  <c r="K43" i="18"/>
  <c r="L43" i="18"/>
  <c r="M43" i="18"/>
  <c r="O43" i="18"/>
  <c r="R43" i="18"/>
  <c r="S43" i="18"/>
  <c r="AA43" i="18"/>
  <c r="A44" i="18"/>
  <c r="C44" i="18"/>
  <c r="D44" i="18"/>
  <c r="G44" i="18"/>
  <c r="H44" i="18"/>
  <c r="I44" i="18"/>
  <c r="J44" i="18"/>
  <c r="K44" i="18"/>
  <c r="L44" i="18"/>
  <c r="M44" i="18"/>
  <c r="O44" i="18"/>
  <c r="R44" i="18"/>
  <c r="S44" i="18"/>
  <c r="T44" i="18"/>
  <c r="AA44" i="18"/>
  <c r="A45" i="18"/>
  <c r="C45" i="18"/>
  <c r="D45" i="18"/>
  <c r="G45" i="18"/>
  <c r="H45" i="18"/>
  <c r="I45" i="18"/>
  <c r="J45" i="18"/>
  <c r="K45" i="18"/>
  <c r="L45" i="18"/>
  <c r="M45" i="18"/>
  <c r="O45" i="18"/>
  <c r="R45" i="18"/>
  <c r="S45" i="18"/>
  <c r="T45" i="18"/>
  <c r="AA45" i="18"/>
  <c r="A46" i="18"/>
  <c r="C46" i="18"/>
  <c r="D46" i="18"/>
  <c r="G46" i="18"/>
  <c r="H46" i="18"/>
  <c r="I46" i="18"/>
  <c r="J46" i="18"/>
  <c r="K46" i="18"/>
  <c r="L46" i="18"/>
  <c r="M46" i="18"/>
  <c r="O46" i="18"/>
  <c r="R46" i="18"/>
  <c r="S46" i="18"/>
  <c r="T46" i="18"/>
  <c r="AA46" i="18"/>
  <c r="A47" i="18"/>
  <c r="C47" i="18"/>
  <c r="D47" i="18"/>
  <c r="G47" i="18"/>
  <c r="H47" i="18"/>
  <c r="I47" i="18"/>
  <c r="J47" i="18"/>
  <c r="K47" i="18"/>
  <c r="L47" i="18"/>
  <c r="M47" i="18"/>
  <c r="O47" i="18"/>
  <c r="R47" i="18"/>
  <c r="S47" i="18"/>
  <c r="T47" i="18"/>
  <c r="AA47" i="18"/>
  <c r="A48" i="18"/>
  <c r="C48" i="18"/>
  <c r="D48" i="18"/>
  <c r="G48" i="18"/>
  <c r="H48" i="18"/>
  <c r="I48" i="18"/>
  <c r="J48" i="18"/>
  <c r="K48" i="18"/>
  <c r="L48" i="18"/>
  <c r="M48" i="18"/>
  <c r="O48" i="18"/>
  <c r="R48" i="18"/>
  <c r="S48" i="18"/>
  <c r="T48" i="18"/>
  <c r="AA48" i="18"/>
  <c r="A49" i="18"/>
  <c r="C49" i="18"/>
  <c r="D49" i="18"/>
  <c r="G49" i="18"/>
  <c r="H49" i="18"/>
  <c r="O49" i="18"/>
  <c r="R49" i="18"/>
  <c r="S49" i="18"/>
  <c r="T49" i="18"/>
  <c r="AA49" i="18"/>
  <c r="A50" i="18"/>
  <c r="C50" i="18"/>
  <c r="D50" i="18"/>
  <c r="F50" i="18"/>
  <c r="G50" i="18"/>
  <c r="O50" i="18"/>
  <c r="Q50" i="18"/>
  <c r="R50" i="18"/>
  <c r="S50" i="18"/>
  <c r="T50" i="18"/>
  <c r="AA50" i="18"/>
  <c r="A51" i="18"/>
  <c r="C51" i="18"/>
  <c r="D51" i="18"/>
  <c r="F51" i="18"/>
  <c r="G51" i="18"/>
  <c r="O51" i="18"/>
  <c r="Q51" i="18"/>
  <c r="R51" i="18"/>
  <c r="S51" i="18"/>
  <c r="T51" i="18"/>
  <c r="AA51" i="18"/>
  <c r="A52" i="18"/>
  <c r="C52" i="18"/>
  <c r="D52" i="18"/>
  <c r="F52" i="18"/>
  <c r="G52" i="18"/>
  <c r="K52" i="18"/>
  <c r="O52" i="18"/>
  <c r="Q52" i="18"/>
  <c r="R52" i="18"/>
  <c r="S52" i="18"/>
  <c r="T52" i="18"/>
  <c r="AA52" i="18"/>
  <c r="A53" i="18"/>
  <c r="C53" i="18"/>
  <c r="D53" i="18"/>
  <c r="F53" i="18"/>
  <c r="G53" i="18"/>
  <c r="K53" i="18"/>
  <c r="O53" i="18"/>
  <c r="Q53" i="18"/>
  <c r="R53" i="18"/>
  <c r="S53" i="18"/>
  <c r="T53" i="18"/>
  <c r="AA53" i="18"/>
  <c r="A54" i="18"/>
  <c r="C54" i="18"/>
  <c r="D54" i="18"/>
  <c r="F54" i="18"/>
  <c r="G54" i="18"/>
  <c r="K54" i="18"/>
  <c r="O54" i="18"/>
  <c r="Q54" i="18"/>
  <c r="R54" i="18"/>
  <c r="S54" i="18"/>
  <c r="T54" i="18"/>
  <c r="AA54" i="18"/>
  <c r="A55" i="18"/>
  <c r="C55" i="18"/>
  <c r="D55" i="18"/>
  <c r="F55" i="18"/>
  <c r="G55" i="18"/>
  <c r="K55" i="18"/>
  <c r="O55" i="18"/>
  <c r="Q55" i="18"/>
  <c r="R55" i="18"/>
  <c r="S55" i="18"/>
  <c r="T55" i="18"/>
  <c r="AA55" i="18"/>
  <c r="A56" i="18"/>
  <c r="C56" i="18"/>
  <c r="D56" i="18"/>
  <c r="F56" i="18"/>
  <c r="G56" i="18"/>
  <c r="K56" i="18"/>
  <c r="O56" i="18"/>
  <c r="Q56" i="18"/>
  <c r="R56" i="18"/>
  <c r="S56" i="18"/>
  <c r="T56" i="18"/>
  <c r="AA56" i="18"/>
  <c r="A57" i="18"/>
  <c r="C57" i="18"/>
  <c r="D57" i="18"/>
  <c r="F57" i="18"/>
  <c r="G57" i="18"/>
  <c r="K57" i="18"/>
  <c r="O57" i="18"/>
  <c r="Q57" i="18"/>
  <c r="R57" i="18"/>
  <c r="S57" i="18"/>
  <c r="T57" i="18"/>
  <c r="AA57" i="18"/>
  <c r="A58" i="18"/>
  <c r="C58" i="18"/>
  <c r="D58" i="18"/>
  <c r="F58" i="18"/>
  <c r="G58" i="18"/>
  <c r="K58" i="18"/>
  <c r="O58" i="18"/>
  <c r="Q58" i="18"/>
  <c r="R58" i="18"/>
  <c r="S58" i="18"/>
  <c r="T58" i="18"/>
  <c r="AA58" i="18"/>
  <c r="A59" i="18"/>
  <c r="C59" i="18"/>
  <c r="D59" i="18"/>
  <c r="F59" i="18"/>
  <c r="G59" i="18"/>
  <c r="K59" i="18"/>
  <c r="O59" i="18"/>
  <c r="Q59" i="18"/>
  <c r="R59" i="18"/>
  <c r="S59" i="18"/>
  <c r="T59" i="18"/>
  <c r="AA59" i="18"/>
  <c r="A60" i="18"/>
  <c r="C60" i="18"/>
  <c r="D60" i="18"/>
  <c r="F60" i="18"/>
  <c r="G60" i="18"/>
  <c r="K60" i="18"/>
  <c r="O60" i="18"/>
  <c r="Q60" i="18"/>
  <c r="R60" i="18"/>
  <c r="S60" i="18"/>
  <c r="T60" i="18"/>
  <c r="AA60" i="18"/>
  <c r="A61" i="18"/>
  <c r="C61" i="18"/>
  <c r="D61" i="18"/>
  <c r="F61" i="18"/>
  <c r="G61" i="18"/>
  <c r="K61" i="18"/>
  <c r="O61" i="18"/>
  <c r="Q61" i="18"/>
  <c r="R61" i="18"/>
  <c r="S61" i="18"/>
  <c r="T61" i="18"/>
  <c r="AA61" i="18"/>
  <c r="A62" i="18"/>
  <c r="C62" i="18"/>
  <c r="D62" i="18"/>
  <c r="F62" i="18"/>
  <c r="G62" i="18"/>
  <c r="K62" i="18"/>
  <c r="O62" i="18"/>
  <c r="Q62" i="18"/>
  <c r="R62" i="18"/>
  <c r="S62" i="18"/>
  <c r="T62" i="18"/>
  <c r="AA62" i="18"/>
  <c r="A63" i="18"/>
  <c r="C63" i="18"/>
  <c r="D63" i="18"/>
  <c r="F63" i="18"/>
  <c r="G63" i="18"/>
  <c r="K63" i="18"/>
  <c r="O63" i="18"/>
  <c r="Q63" i="18"/>
  <c r="R63" i="18"/>
  <c r="S63" i="18"/>
  <c r="T63" i="18"/>
  <c r="AA63" i="18"/>
  <c r="A64" i="18"/>
  <c r="C64" i="18"/>
  <c r="D64" i="18"/>
  <c r="F64" i="18"/>
  <c r="G64" i="18"/>
  <c r="K64" i="18"/>
  <c r="O64" i="18"/>
  <c r="Q64" i="18"/>
  <c r="R64" i="18"/>
  <c r="S64" i="18"/>
  <c r="T64" i="18"/>
  <c r="AA64" i="18"/>
  <c r="A65" i="18"/>
  <c r="C65" i="18"/>
  <c r="D65" i="18"/>
  <c r="F65" i="18"/>
  <c r="G65" i="18"/>
  <c r="K65" i="18"/>
  <c r="O65" i="18"/>
  <c r="Q65" i="18"/>
  <c r="R65" i="18"/>
  <c r="S65" i="18"/>
  <c r="T65" i="18"/>
  <c r="AA65" i="18"/>
  <c r="A66" i="18"/>
  <c r="C66" i="18"/>
  <c r="D66" i="18"/>
  <c r="F66" i="18"/>
  <c r="G66" i="18"/>
  <c r="K66" i="18"/>
  <c r="O66" i="18"/>
  <c r="Q66" i="18"/>
  <c r="R66" i="18"/>
  <c r="S66" i="18"/>
  <c r="T66" i="18"/>
  <c r="AA66" i="18"/>
  <c r="A67" i="18"/>
  <c r="C67" i="18"/>
  <c r="D67" i="18"/>
  <c r="F67" i="18"/>
  <c r="G67" i="18"/>
  <c r="K67" i="18"/>
  <c r="O67" i="18"/>
  <c r="Q67" i="18"/>
  <c r="R67" i="18"/>
  <c r="S67" i="18"/>
  <c r="T67" i="18"/>
  <c r="AA67" i="18"/>
  <c r="A68" i="18"/>
  <c r="C68" i="18"/>
  <c r="D68" i="18"/>
  <c r="F68" i="18"/>
  <c r="G68" i="18"/>
  <c r="K68" i="18"/>
  <c r="O68" i="18"/>
  <c r="Q68" i="18"/>
  <c r="R68" i="18"/>
  <c r="S68" i="18"/>
  <c r="T68" i="18"/>
  <c r="AA68" i="18"/>
  <c r="A69" i="18"/>
  <c r="C69" i="18"/>
  <c r="D69" i="18"/>
  <c r="F69" i="18"/>
  <c r="G69" i="18"/>
  <c r="K69" i="18"/>
  <c r="O69" i="18"/>
  <c r="Q69" i="18"/>
  <c r="R69" i="18"/>
  <c r="S69" i="18"/>
  <c r="T69" i="18"/>
  <c r="AA69" i="18"/>
  <c r="A70" i="18"/>
  <c r="C70" i="18"/>
  <c r="D70" i="18"/>
  <c r="F70" i="18"/>
  <c r="G70" i="18"/>
  <c r="K70" i="18"/>
  <c r="O70" i="18"/>
  <c r="Q70" i="18"/>
  <c r="R70" i="18"/>
  <c r="S70" i="18"/>
  <c r="T70" i="18"/>
  <c r="AA70" i="18"/>
  <c r="A71" i="18"/>
  <c r="C71" i="18"/>
  <c r="D71" i="18"/>
  <c r="F71" i="18"/>
  <c r="G71" i="18"/>
  <c r="K71" i="18"/>
  <c r="O71" i="18"/>
  <c r="Q71" i="18"/>
  <c r="R71" i="18"/>
  <c r="S71" i="18"/>
  <c r="T71" i="18"/>
  <c r="AA71" i="18"/>
  <c r="A72" i="18"/>
  <c r="C72" i="18"/>
  <c r="D72" i="18"/>
  <c r="F72" i="18"/>
  <c r="G72" i="18"/>
  <c r="K72" i="18"/>
  <c r="O72" i="18"/>
  <c r="Q72" i="18"/>
  <c r="R72" i="18"/>
  <c r="S72" i="18"/>
  <c r="T72" i="18"/>
  <c r="AA72" i="18"/>
  <c r="A73" i="18"/>
  <c r="C73" i="18"/>
  <c r="D73" i="18"/>
  <c r="F73" i="18"/>
  <c r="G73" i="18"/>
  <c r="K73" i="18"/>
  <c r="O73" i="18"/>
  <c r="Q73" i="18"/>
  <c r="R73" i="18"/>
  <c r="S73" i="18"/>
  <c r="T73" i="18"/>
  <c r="AA73" i="18"/>
  <c r="A74" i="18"/>
  <c r="C74" i="18"/>
  <c r="D74" i="18"/>
  <c r="F74" i="18"/>
  <c r="G74" i="18"/>
  <c r="K74" i="18"/>
  <c r="O74" i="18"/>
  <c r="Q74" i="18"/>
  <c r="R74" i="18"/>
  <c r="S74" i="18"/>
  <c r="T74" i="18"/>
  <c r="AA74" i="18"/>
  <c r="A75" i="18"/>
  <c r="C75" i="18"/>
  <c r="D75" i="18"/>
  <c r="F75" i="18"/>
  <c r="G75" i="18"/>
  <c r="K75" i="18"/>
  <c r="O75" i="18"/>
  <c r="Q75" i="18"/>
  <c r="R75" i="18"/>
  <c r="S75" i="18"/>
  <c r="T75" i="18"/>
  <c r="AA75" i="18"/>
  <c r="A76" i="18"/>
  <c r="C76" i="18"/>
  <c r="D76" i="18"/>
  <c r="F76" i="18"/>
  <c r="G76" i="18"/>
  <c r="K76" i="18"/>
  <c r="O76" i="18"/>
  <c r="Q76" i="18"/>
  <c r="R76" i="18"/>
  <c r="S76" i="18"/>
  <c r="T76" i="18"/>
  <c r="AA76" i="18"/>
  <c r="A77" i="18"/>
  <c r="C77" i="18"/>
  <c r="D77" i="18"/>
  <c r="F77" i="18"/>
  <c r="G77" i="18"/>
  <c r="K77" i="18"/>
  <c r="O77" i="18"/>
  <c r="Q77" i="18"/>
  <c r="R77" i="18"/>
  <c r="S77" i="18"/>
  <c r="T77" i="18"/>
  <c r="AA77" i="18"/>
  <c r="A78" i="18"/>
  <c r="C78" i="18"/>
  <c r="D78" i="18"/>
  <c r="F78" i="18"/>
  <c r="G78" i="18"/>
  <c r="K78" i="18"/>
  <c r="O78" i="18"/>
  <c r="Q78" i="18"/>
  <c r="R78" i="18"/>
  <c r="S78" i="18"/>
  <c r="T78" i="18"/>
  <c r="AA78" i="18"/>
  <c r="A79" i="18"/>
  <c r="C79" i="18"/>
  <c r="D79" i="18"/>
  <c r="F79" i="18"/>
  <c r="G79" i="18"/>
  <c r="K79" i="18"/>
  <c r="O79" i="18"/>
  <c r="Q79" i="18"/>
  <c r="R79" i="18"/>
  <c r="S79" i="18"/>
  <c r="T79" i="18"/>
  <c r="AA79" i="18"/>
  <c r="A80" i="18"/>
  <c r="C80" i="18"/>
  <c r="D80" i="18"/>
  <c r="F80" i="18"/>
  <c r="G80" i="18"/>
  <c r="K80" i="18"/>
  <c r="O80" i="18"/>
  <c r="Q80" i="18"/>
  <c r="R80" i="18"/>
  <c r="S80" i="18"/>
  <c r="T80" i="18"/>
  <c r="AA80" i="18"/>
  <c r="A81" i="18"/>
  <c r="C81" i="18"/>
  <c r="D81" i="18"/>
  <c r="F81" i="18"/>
  <c r="G81" i="18"/>
  <c r="K81" i="18"/>
  <c r="O81" i="18"/>
  <c r="Q81" i="18"/>
  <c r="R81" i="18"/>
  <c r="S81" i="18"/>
  <c r="T81" i="18"/>
  <c r="AA81" i="18"/>
  <c r="A82" i="18"/>
  <c r="C82" i="18"/>
  <c r="D82" i="18"/>
  <c r="F82" i="18"/>
  <c r="G82" i="18"/>
  <c r="K82" i="18"/>
  <c r="O82" i="18"/>
  <c r="Q82" i="18"/>
  <c r="R82" i="18"/>
  <c r="S82" i="18"/>
  <c r="T82" i="18"/>
  <c r="AA82" i="18"/>
  <c r="A83" i="18"/>
  <c r="C83" i="18"/>
  <c r="D83" i="18"/>
  <c r="F83" i="18"/>
  <c r="G83" i="18"/>
  <c r="K83" i="18"/>
  <c r="O83" i="18"/>
  <c r="Q83" i="18"/>
  <c r="R83" i="18"/>
  <c r="S83" i="18"/>
  <c r="T83" i="18"/>
  <c r="AA83" i="18"/>
  <c r="A84" i="18"/>
  <c r="C84" i="18"/>
  <c r="D84" i="18"/>
  <c r="F84" i="18"/>
  <c r="G84" i="18"/>
  <c r="K84" i="18"/>
  <c r="O84" i="18"/>
  <c r="Q84" i="18"/>
  <c r="R84" i="18"/>
  <c r="S84" i="18"/>
  <c r="T84" i="18"/>
  <c r="AA84" i="18"/>
  <c r="A85" i="18"/>
  <c r="C85" i="18"/>
  <c r="D85" i="18"/>
  <c r="F85" i="18"/>
  <c r="G85" i="18"/>
  <c r="K85" i="18"/>
  <c r="O85" i="18"/>
  <c r="Q85" i="18"/>
  <c r="R85" i="18"/>
  <c r="S85" i="18"/>
  <c r="T85" i="18"/>
  <c r="AA85" i="18"/>
  <c r="A86" i="18"/>
  <c r="C86" i="18"/>
  <c r="D86" i="18"/>
  <c r="F86" i="18"/>
  <c r="G86" i="18"/>
  <c r="K86" i="18"/>
  <c r="O86" i="18"/>
  <c r="Q86" i="18"/>
  <c r="R86" i="18"/>
  <c r="S86" i="18"/>
  <c r="T86" i="18"/>
  <c r="AA86" i="18"/>
  <c r="A87" i="18"/>
  <c r="C87" i="18"/>
  <c r="D87" i="18"/>
  <c r="F87" i="18"/>
  <c r="G87" i="18"/>
  <c r="K87" i="18"/>
  <c r="O87" i="18"/>
  <c r="Q87" i="18"/>
  <c r="R87" i="18"/>
  <c r="S87" i="18"/>
  <c r="T87" i="18"/>
  <c r="AA87" i="18"/>
  <c r="O3" i="14"/>
  <c r="G4" i="14"/>
  <c r="H4" i="14"/>
  <c r="I4" i="14"/>
  <c r="J4" i="14"/>
  <c r="G5" i="14"/>
  <c r="H5" i="14"/>
  <c r="I5" i="14"/>
  <c r="J5" i="14"/>
  <c r="G6" i="14"/>
  <c r="H6" i="14"/>
  <c r="I6" i="14"/>
  <c r="J6" i="14"/>
  <c r="O6" i="14"/>
  <c r="P6" i="14"/>
  <c r="Q6" i="14"/>
  <c r="H7" i="14"/>
  <c r="I7" i="14"/>
  <c r="J7" i="14"/>
  <c r="N7" i="14"/>
  <c r="O7" i="14"/>
  <c r="P7" i="14"/>
  <c r="G8" i="14"/>
  <c r="H8" i="14"/>
  <c r="I8" i="14"/>
  <c r="J8" i="14"/>
  <c r="P8" i="14"/>
  <c r="G9" i="14"/>
  <c r="H9" i="14"/>
  <c r="I9" i="14"/>
  <c r="J9" i="14"/>
  <c r="M9" i="14"/>
  <c r="N9" i="14"/>
  <c r="O9" i="14"/>
  <c r="P9" i="14"/>
  <c r="Q9" i="14"/>
  <c r="H10" i="14"/>
  <c r="I10" i="14"/>
  <c r="J10" i="14"/>
  <c r="H11" i="14"/>
  <c r="I11" i="14"/>
  <c r="J11" i="14"/>
  <c r="P11" i="14"/>
  <c r="Q11" i="14"/>
  <c r="G12" i="14"/>
  <c r="H12" i="14"/>
  <c r="I12" i="14"/>
  <c r="J12" i="14"/>
  <c r="M12" i="14"/>
  <c r="O12" i="14"/>
  <c r="P12" i="14"/>
  <c r="G13" i="14"/>
  <c r="H13" i="14"/>
  <c r="I13" i="14"/>
  <c r="J13" i="14"/>
  <c r="M13" i="14"/>
  <c r="P13" i="14"/>
  <c r="G14" i="14"/>
  <c r="H14" i="14"/>
  <c r="I14" i="14"/>
  <c r="J14" i="14"/>
  <c r="M14" i="14"/>
  <c r="N14" i="14"/>
  <c r="O14" i="14"/>
  <c r="P14" i="14"/>
  <c r="Q14" i="14"/>
  <c r="H15" i="14"/>
  <c r="I15" i="14"/>
  <c r="J15" i="14"/>
  <c r="M15" i="14"/>
  <c r="O15" i="14"/>
  <c r="P15" i="14"/>
  <c r="Q15" i="14"/>
  <c r="G16" i="14"/>
  <c r="H16" i="14"/>
  <c r="I16" i="14"/>
  <c r="J16" i="14"/>
  <c r="M16" i="14"/>
  <c r="N16" i="14"/>
  <c r="O16" i="14"/>
  <c r="P16" i="14"/>
  <c r="Q16" i="14"/>
  <c r="G17" i="14"/>
  <c r="H17" i="14"/>
  <c r="I17" i="14"/>
  <c r="J17" i="14"/>
  <c r="O17" i="14"/>
  <c r="G18" i="14"/>
  <c r="H18" i="14"/>
  <c r="I18" i="14"/>
  <c r="J18" i="14"/>
  <c r="P18" i="14"/>
  <c r="G19" i="14"/>
  <c r="H19" i="14"/>
  <c r="I19" i="14"/>
  <c r="J19" i="14"/>
  <c r="M19" i="14"/>
  <c r="N19" i="14"/>
  <c r="O19" i="14"/>
  <c r="P19" i="14"/>
  <c r="Q19" i="14"/>
  <c r="G20" i="14"/>
  <c r="H20" i="14"/>
  <c r="I20" i="14"/>
  <c r="J20" i="14"/>
  <c r="M20" i="14"/>
  <c r="G21" i="14"/>
  <c r="H21" i="14"/>
  <c r="I21" i="14"/>
  <c r="J21" i="14"/>
  <c r="N21" i="14"/>
  <c r="G22" i="14"/>
  <c r="H22" i="14"/>
  <c r="I22" i="14"/>
  <c r="J22" i="14"/>
  <c r="H23" i="14"/>
  <c r="I23" i="14"/>
  <c r="J23" i="14"/>
  <c r="G24" i="14"/>
  <c r="H24" i="14"/>
  <c r="I24" i="14"/>
  <c r="J24" i="14"/>
  <c r="M24" i="14"/>
  <c r="N24" i="14"/>
  <c r="O24" i="14"/>
  <c r="P24" i="14"/>
  <c r="Q24" i="14"/>
  <c r="G25" i="14"/>
  <c r="H25" i="14"/>
  <c r="I25" i="14"/>
  <c r="J25" i="14"/>
  <c r="H26" i="14"/>
  <c r="I26" i="14"/>
  <c r="J26" i="14"/>
  <c r="H27" i="14"/>
  <c r="I27" i="14"/>
  <c r="J27" i="14"/>
  <c r="G28" i="14"/>
  <c r="H28" i="14"/>
  <c r="I28" i="14"/>
  <c r="J28" i="14"/>
  <c r="G29" i="14"/>
  <c r="H29" i="14"/>
  <c r="I29" i="14"/>
  <c r="J29" i="14"/>
  <c r="H30" i="14"/>
  <c r="I30" i="14"/>
  <c r="J30" i="14"/>
  <c r="G31" i="14"/>
  <c r="H31" i="14"/>
  <c r="I31" i="14"/>
  <c r="J31" i="14"/>
  <c r="H32" i="14"/>
  <c r="I32" i="14"/>
  <c r="J32" i="14"/>
  <c r="G33" i="14"/>
  <c r="H33" i="14"/>
  <c r="I33" i="14"/>
  <c r="J33" i="14"/>
  <c r="H34" i="14"/>
  <c r="I34" i="14"/>
  <c r="J34" i="14"/>
  <c r="G35" i="14"/>
  <c r="H35" i="14"/>
  <c r="I35" i="14"/>
  <c r="J35" i="14"/>
  <c r="H36" i="14"/>
  <c r="I36" i="14"/>
  <c r="J36" i="14"/>
  <c r="G37" i="14"/>
  <c r="H37" i="14"/>
  <c r="I37" i="14"/>
  <c r="J37" i="14"/>
  <c r="G38" i="14"/>
  <c r="H38" i="14"/>
  <c r="I38" i="14"/>
  <c r="J38" i="14"/>
  <c r="G39" i="14"/>
  <c r="H39" i="14"/>
  <c r="I39" i="14"/>
  <c r="J39" i="14"/>
  <c r="H40" i="14"/>
  <c r="I40" i="14"/>
  <c r="J40" i="14"/>
  <c r="H41" i="14"/>
  <c r="I41" i="14"/>
  <c r="J41" i="14"/>
  <c r="G43" i="14"/>
  <c r="H43" i="14"/>
  <c r="I43" i="14"/>
  <c r="J43" i="14"/>
  <c r="H44" i="14"/>
  <c r="I44" i="14"/>
  <c r="J44" i="14"/>
  <c r="G45" i="14"/>
  <c r="H45" i="14"/>
  <c r="I45" i="14"/>
  <c r="J45" i="14"/>
  <c r="G46" i="14"/>
  <c r="H46" i="14"/>
  <c r="I46" i="14"/>
  <c r="J46" i="14"/>
  <c r="H47" i="14"/>
  <c r="I47" i="14"/>
  <c r="J47" i="14"/>
  <c r="G48" i="14"/>
  <c r="H48" i="14"/>
  <c r="I48" i="14"/>
  <c r="J48" i="14"/>
  <c r="G49" i="14"/>
  <c r="H49" i="14"/>
  <c r="I49" i="14"/>
  <c r="J49" i="14"/>
  <c r="H50" i="14"/>
  <c r="I50" i="14"/>
  <c r="J50" i="14"/>
  <c r="G51" i="14"/>
  <c r="H51" i="14"/>
  <c r="I51" i="14"/>
  <c r="J51" i="14"/>
  <c r="G52" i="14"/>
  <c r="H52" i="14"/>
  <c r="I52" i="14"/>
  <c r="J52" i="14"/>
  <c r="G53" i="14"/>
  <c r="H53" i="14"/>
  <c r="I53" i="14"/>
  <c r="J53" i="14"/>
  <c r="H54" i="14"/>
  <c r="I54" i="14"/>
  <c r="J54" i="14"/>
  <c r="G55" i="14"/>
  <c r="H55" i="14"/>
  <c r="I55" i="14"/>
  <c r="J55" i="14"/>
  <c r="G56" i="14"/>
  <c r="H56" i="14"/>
  <c r="I56" i="14"/>
  <c r="J56" i="14"/>
  <c r="G57" i="14"/>
  <c r="H57" i="14"/>
  <c r="I57" i="14"/>
  <c r="J57" i="14"/>
  <c r="G58" i="14"/>
  <c r="H58" i="14"/>
  <c r="I58" i="14"/>
  <c r="J58" i="14"/>
  <c r="G59" i="14"/>
  <c r="H59" i="14"/>
  <c r="I59" i="14"/>
  <c r="J59" i="14"/>
  <c r="G60" i="14"/>
  <c r="H60" i="14"/>
  <c r="I60" i="14"/>
  <c r="J60" i="14"/>
  <c r="H61" i="14"/>
  <c r="I61" i="14"/>
  <c r="J61" i="14"/>
  <c r="H62" i="14"/>
  <c r="I62" i="14"/>
  <c r="J62" i="14"/>
  <c r="A2" i="15"/>
  <c r="C2" i="15"/>
  <c r="D2" i="15"/>
  <c r="E2" i="15"/>
  <c r="G2" i="15"/>
  <c r="A3" i="15"/>
  <c r="B3" i="15"/>
  <c r="C3" i="15"/>
  <c r="D3" i="15"/>
  <c r="E3" i="15"/>
  <c r="G3" i="15"/>
  <c r="A4" i="15"/>
  <c r="B4" i="15"/>
  <c r="C4" i="15"/>
  <c r="D4" i="15"/>
  <c r="E4" i="15"/>
  <c r="G4" i="15"/>
  <c r="A5" i="15"/>
  <c r="B5" i="15"/>
  <c r="C5" i="15"/>
  <c r="D5" i="15"/>
  <c r="E5" i="15"/>
  <c r="G5" i="15"/>
  <c r="A6" i="15"/>
  <c r="B6" i="15"/>
  <c r="C6" i="15"/>
  <c r="D6" i="15"/>
  <c r="E6" i="15"/>
  <c r="G6" i="15"/>
  <c r="A7" i="15"/>
  <c r="B7" i="15"/>
  <c r="C7" i="15"/>
  <c r="D7" i="15"/>
  <c r="E7" i="15"/>
  <c r="G7" i="15"/>
  <c r="A8" i="15"/>
  <c r="B8" i="15"/>
  <c r="C8" i="15"/>
  <c r="D8" i="15"/>
  <c r="E8" i="15"/>
  <c r="G8" i="15"/>
  <c r="A9" i="15"/>
  <c r="B9" i="15"/>
  <c r="C9" i="15"/>
  <c r="D9" i="15"/>
  <c r="E9" i="15"/>
  <c r="G9" i="15"/>
  <c r="A10" i="15"/>
  <c r="B10" i="15"/>
  <c r="C10" i="15"/>
  <c r="D10" i="15"/>
  <c r="E10" i="15"/>
  <c r="G10" i="15"/>
  <c r="A11" i="15"/>
  <c r="B11" i="15"/>
  <c r="C11" i="15"/>
  <c r="D11" i="15"/>
  <c r="E11" i="15"/>
  <c r="G11" i="15"/>
  <c r="A12" i="15"/>
  <c r="B12" i="15"/>
  <c r="C12" i="15"/>
  <c r="D12" i="15"/>
  <c r="E12" i="15"/>
  <c r="G12" i="15"/>
  <c r="A13" i="15"/>
  <c r="B13" i="15"/>
  <c r="C13" i="15"/>
  <c r="D13" i="15"/>
  <c r="E13" i="15"/>
  <c r="G13" i="15"/>
  <c r="A14" i="15"/>
  <c r="B14" i="15"/>
  <c r="C14" i="15"/>
  <c r="D14" i="15"/>
  <c r="E14" i="15"/>
  <c r="G14" i="15"/>
  <c r="A15" i="15"/>
  <c r="B15" i="15"/>
  <c r="C15" i="15"/>
  <c r="D15" i="15"/>
  <c r="E15" i="15"/>
  <c r="G15" i="15"/>
  <c r="A16" i="15"/>
  <c r="B16" i="15"/>
  <c r="C16" i="15"/>
  <c r="D16" i="15"/>
  <c r="E16" i="15"/>
  <c r="G16" i="15"/>
  <c r="A17" i="15"/>
  <c r="B17" i="15"/>
  <c r="C17" i="15"/>
  <c r="D17" i="15"/>
  <c r="E17" i="15"/>
  <c r="G17" i="15"/>
  <c r="A18" i="15"/>
  <c r="B18" i="15"/>
  <c r="C18" i="15"/>
  <c r="D18" i="15"/>
  <c r="E18" i="15"/>
  <c r="G18" i="15"/>
  <c r="A19" i="15"/>
  <c r="B19" i="15"/>
  <c r="C19" i="15"/>
  <c r="D19" i="15"/>
  <c r="E19" i="15"/>
  <c r="G19" i="15"/>
  <c r="A20" i="15"/>
  <c r="B20" i="15"/>
  <c r="C20" i="15"/>
  <c r="D20" i="15"/>
  <c r="E20" i="15"/>
  <c r="G20" i="15"/>
  <c r="A21" i="15"/>
  <c r="B21" i="15"/>
  <c r="C21" i="15"/>
  <c r="D21" i="15"/>
  <c r="E21" i="15"/>
  <c r="G21" i="15"/>
  <c r="A22" i="15"/>
  <c r="B22" i="15"/>
  <c r="C22" i="15"/>
  <c r="D22" i="15"/>
  <c r="E22" i="15"/>
  <c r="G22" i="15"/>
  <c r="A23" i="15"/>
  <c r="B23" i="15"/>
  <c r="C23" i="15"/>
  <c r="D23" i="15"/>
  <c r="E23" i="15"/>
  <c r="G23" i="15"/>
  <c r="A24" i="15"/>
  <c r="B24" i="15"/>
  <c r="C24" i="15"/>
  <c r="D24" i="15"/>
  <c r="E24" i="15"/>
  <c r="G24" i="15"/>
  <c r="A25" i="15"/>
  <c r="B25" i="15"/>
  <c r="C25" i="15"/>
  <c r="D25" i="15"/>
  <c r="E25" i="15"/>
  <c r="G25" i="15"/>
  <c r="A26" i="15"/>
  <c r="B26" i="15"/>
  <c r="C26" i="15"/>
  <c r="D26" i="15"/>
  <c r="E26" i="15"/>
  <c r="G26" i="15"/>
  <c r="A27" i="15"/>
  <c r="B27" i="15"/>
  <c r="C27" i="15"/>
  <c r="D27" i="15"/>
  <c r="E27" i="15"/>
  <c r="G27" i="15"/>
  <c r="A28" i="15"/>
  <c r="B28" i="15"/>
  <c r="C28" i="15"/>
  <c r="D28" i="15"/>
  <c r="E28" i="15"/>
  <c r="G28" i="15"/>
  <c r="A29" i="15"/>
  <c r="B29" i="15"/>
  <c r="C29" i="15"/>
  <c r="D29" i="15"/>
  <c r="E29" i="15"/>
  <c r="G29" i="15"/>
  <c r="A30" i="15"/>
  <c r="B30" i="15"/>
  <c r="C30" i="15"/>
  <c r="D30" i="15"/>
  <c r="E30" i="15"/>
  <c r="G30" i="15"/>
  <c r="A31" i="15"/>
  <c r="B31" i="15"/>
  <c r="C31" i="15"/>
  <c r="D31" i="15"/>
  <c r="E31" i="15"/>
  <c r="G31" i="15"/>
  <c r="A32" i="15"/>
  <c r="B32" i="15"/>
  <c r="C32" i="15"/>
  <c r="D32" i="15"/>
  <c r="E32" i="15"/>
  <c r="G32" i="15"/>
  <c r="A33" i="15"/>
  <c r="B33" i="15"/>
  <c r="C33" i="15"/>
  <c r="D33" i="15"/>
  <c r="E33" i="15"/>
  <c r="G33" i="15"/>
  <c r="A34" i="15"/>
  <c r="B34" i="15"/>
  <c r="C34" i="15"/>
  <c r="D34" i="15"/>
  <c r="E34" i="15"/>
  <c r="G34" i="15"/>
  <c r="A35" i="15"/>
  <c r="B35" i="15"/>
  <c r="C35" i="15"/>
  <c r="D35" i="15"/>
  <c r="E35" i="15"/>
  <c r="G35" i="15"/>
  <c r="A36" i="15"/>
  <c r="B36" i="15"/>
  <c r="C36" i="15"/>
  <c r="D36" i="15"/>
  <c r="E36" i="15"/>
  <c r="G36" i="15"/>
  <c r="A37" i="15"/>
  <c r="B37" i="15"/>
  <c r="C37" i="15"/>
  <c r="D37" i="15"/>
  <c r="E37" i="15"/>
  <c r="G37" i="15"/>
  <c r="A38" i="15"/>
  <c r="B38" i="15"/>
  <c r="C38" i="15"/>
  <c r="D38" i="15"/>
  <c r="E38" i="15"/>
  <c r="G38" i="15"/>
  <c r="A39" i="15"/>
  <c r="B39" i="15"/>
  <c r="C39" i="15"/>
  <c r="D39" i="15"/>
  <c r="E39" i="15"/>
  <c r="G39" i="15"/>
  <c r="A40" i="15"/>
  <c r="B40" i="15"/>
  <c r="C40" i="15"/>
  <c r="D40" i="15"/>
  <c r="E40" i="15"/>
  <c r="G40" i="15"/>
  <c r="A41" i="15"/>
  <c r="B41" i="15"/>
  <c r="C41" i="15"/>
  <c r="D41" i="15"/>
  <c r="E41" i="15"/>
  <c r="F41" i="15"/>
  <c r="G41" i="15"/>
  <c r="A42" i="15"/>
  <c r="B42" i="15"/>
  <c r="C42" i="15"/>
  <c r="D42" i="15"/>
  <c r="E42" i="15"/>
  <c r="F42" i="15"/>
  <c r="G42" i="15"/>
  <c r="H42" i="15"/>
  <c r="I42" i="15"/>
  <c r="A43" i="15"/>
  <c r="B43" i="15"/>
  <c r="C43" i="15"/>
  <c r="D43" i="15"/>
  <c r="E43" i="15"/>
  <c r="F43" i="15"/>
  <c r="G43" i="15"/>
  <c r="H43" i="15"/>
  <c r="I43" i="15"/>
  <c r="A44" i="15"/>
  <c r="B44" i="15"/>
  <c r="C44" i="15"/>
  <c r="D44" i="15"/>
  <c r="E44" i="15"/>
  <c r="F44" i="15"/>
  <c r="G44" i="15"/>
  <c r="H44" i="15"/>
  <c r="I44" i="15"/>
  <c r="A45" i="15"/>
  <c r="B45" i="15"/>
  <c r="C45" i="15"/>
  <c r="D45" i="15"/>
  <c r="E45" i="15"/>
  <c r="F45" i="15"/>
  <c r="G45" i="15"/>
  <c r="H45" i="15"/>
  <c r="I45" i="15"/>
  <c r="A46" i="15"/>
  <c r="B46" i="15"/>
  <c r="C46" i="15"/>
  <c r="D46" i="15"/>
  <c r="E46" i="15"/>
  <c r="F46" i="15"/>
  <c r="G46" i="15"/>
  <c r="H46" i="15"/>
  <c r="I46" i="15"/>
  <c r="A47" i="15"/>
  <c r="B47" i="15"/>
  <c r="C47" i="15"/>
  <c r="D47" i="15"/>
  <c r="E47" i="15"/>
  <c r="F47" i="15"/>
  <c r="G47" i="15"/>
  <c r="H47" i="15"/>
  <c r="I47" i="15"/>
  <c r="A48" i="15"/>
  <c r="B48" i="15"/>
  <c r="C48" i="15"/>
  <c r="D48" i="15"/>
  <c r="E48" i="15"/>
  <c r="F48" i="15"/>
  <c r="G48" i="15"/>
  <c r="H48" i="15"/>
  <c r="I48" i="15"/>
  <c r="A49" i="15"/>
  <c r="B49" i="15"/>
  <c r="C49" i="15"/>
  <c r="D49" i="15"/>
  <c r="E49" i="15"/>
  <c r="F49" i="15"/>
  <c r="G49" i="15"/>
  <c r="H49" i="15"/>
  <c r="I49" i="15"/>
  <c r="A50" i="15"/>
  <c r="B50" i="15"/>
  <c r="C50" i="15"/>
  <c r="D50" i="15"/>
  <c r="E50" i="15"/>
  <c r="F50" i="15"/>
  <c r="G50" i="15"/>
  <c r="H50" i="15"/>
  <c r="I50" i="15"/>
  <c r="A51" i="15"/>
  <c r="B51" i="15"/>
  <c r="C51" i="15"/>
  <c r="D51" i="15"/>
  <c r="E51" i="15"/>
  <c r="F51" i="15"/>
  <c r="G51" i="15"/>
  <c r="H51" i="15"/>
  <c r="I51" i="15"/>
  <c r="A52" i="15"/>
  <c r="B52" i="15"/>
  <c r="C52" i="15"/>
  <c r="D52" i="15"/>
  <c r="E52" i="15"/>
  <c r="F52" i="15"/>
  <c r="G52" i="15"/>
  <c r="H52" i="15"/>
  <c r="I52" i="15"/>
  <c r="A53" i="15"/>
  <c r="B53" i="15"/>
  <c r="C53" i="15"/>
  <c r="D53" i="15"/>
  <c r="E53" i="15"/>
  <c r="F53" i="15"/>
  <c r="G53" i="15"/>
  <c r="H53" i="15"/>
  <c r="I53" i="15"/>
  <c r="A54" i="15"/>
  <c r="B54" i="15"/>
  <c r="C54" i="15"/>
  <c r="D54" i="15"/>
  <c r="E54" i="15"/>
  <c r="F54" i="15"/>
  <c r="G54" i="15"/>
  <c r="H54" i="15"/>
  <c r="I54" i="15"/>
  <c r="A55" i="15"/>
  <c r="B55" i="15"/>
  <c r="C55" i="15"/>
  <c r="D55" i="15"/>
  <c r="E55" i="15"/>
  <c r="F55" i="15"/>
  <c r="G55" i="15"/>
  <c r="H55" i="15"/>
  <c r="I55" i="15"/>
  <c r="A56" i="15"/>
  <c r="B56" i="15"/>
  <c r="C56" i="15"/>
  <c r="D56" i="15"/>
  <c r="E56" i="15"/>
  <c r="F56" i="15"/>
  <c r="G56" i="15"/>
  <c r="H56" i="15"/>
  <c r="I56" i="15"/>
  <c r="A57" i="15"/>
  <c r="B57" i="15"/>
  <c r="C57" i="15"/>
  <c r="D57" i="15"/>
  <c r="E57" i="15"/>
  <c r="F57" i="15"/>
  <c r="G57" i="15"/>
  <c r="H57" i="15"/>
  <c r="I57" i="15"/>
  <c r="A58" i="15"/>
  <c r="B58" i="15"/>
  <c r="C58" i="15"/>
  <c r="D58" i="15"/>
  <c r="E58" i="15"/>
  <c r="F58" i="15"/>
  <c r="G58" i="15"/>
  <c r="H58" i="15"/>
  <c r="I58" i="15"/>
  <c r="A59" i="15"/>
  <c r="B59" i="15"/>
  <c r="C59" i="15"/>
  <c r="D59" i="15"/>
  <c r="E59" i="15"/>
  <c r="F59" i="15"/>
  <c r="G59" i="15"/>
  <c r="H59" i="15"/>
  <c r="I59" i="15"/>
  <c r="A60" i="15"/>
  <c r="B60" i="15"/>
  <c r="C60" i="15"/>
  <c r="D60" i="15"/>
  <c r="E60" i="15"/>
  <c r="F60" i="15"/>
  <c r="G60" i="15"/>
  <c r="H60" i="15"/>
  <c r="I60" i="15"/>
  <c r="A1" i="26464"/>
  <c r="A9" i="26464"/>
  <c r="B9" i="26464"/>
  <c r="C9" i="26464"/>
  <c r="E9" i="26464"/>
  <c r="F9" i="26464"/>
  <c r="G9" i="26464"/>
  <c r="H9" i="26464"/>
  <c r="I9" i="26464"/>
  <c r="J9" i="26464"/>
  <c r="K9" i="26464"/>
  <c r="L9" i="26464"/>
  <c r="M9" i="26464"/>
  <c r="N9" i="26464"/>
  <c r="O9" i="26464"/>
  <c r="P9" i="26464"/>
  <c r="Q9" i="26464"/>
  <c r="R9" i="26464"/>
  <c r="S9" i="26464"/>
  <c r="T9" i="26464"/>
  <c r="U9" i="26464"/>
  <c r="V9" i="26464"/>
  <c r="W9" i="26464"/>
  <c r="X9" i="26464"/>
  <c r="Y9" i="26464"/>
  <c r="Z9" i="26464"/>
  <c r="AA9" i="26464"/>
  <c r="AB9" i="26464"/>
  <c r="AC9" i="26464"/>
  <c r="AD9" i="26464"/>
  <c r="AE9" i="26464"/>
  <c r="AT9" i="26464"/>
  <c r="AU9" i="26464"/>
  <c r="AV9" i="26464"/>
  <c r="BW9" i="26464"/>
  <c r="BX9" i="26464"/>
  <c r="BY9" i="26464"/>
  <c r="CF9" i="26464"/>
  <c r="CG9" i="26464"/>
  <c r="CH9" i="26464"/>
  <c r="DS9" i="26464"/>
  <c r="DT9" i="26464"/>
  <c r="DU9" i="26464"/>
  <c r="EN9" i="26464"/>
  <c r="EO9" i="26464"/>
  <c r="EP9" i="26464"/>
  <c r="A10" i="26464"/>
  <c r="B10" i="26464"/>
  <c r="C10" i="26464"/>
  <c r="E10" i="26464"/>
  <c r="F10" i="26464"/>
  <c r="G10" i="26464"/>
  <c r="H10" i="26464"/>
  <c r="I10" i="26464"/>
  <c r="J10" i="26464"/>
  <c r="K10" i="26464"/>
  <c r="L10" i="26464"/>
  <c r="M10" i="26464"/>
  <c r="N10" i="26464"/>
  <c r="O10" i="26464"/>
  <c r="P10" i="26464"/>
  <c r="Q10" i="26464"/>
  <c r="R10" i="26464"/>
  <c r="S10" i="26464"/>
  <c r="T10" i="26464"/>
  <c r="U10" i="26464"/>
  <c r="V10" i="26464"/>
  <c r="W10" i="26464"/>
  <c r="X10" i="26464"/>
  <c r="Y10" i="26464"/>
  <c r="Z10" i="26464"/>
  <c r="AA10" i="26464"/>
  <c r="AB10" i="26464"/>
  <c r="AC10" i="26464"/>
  <c r="AD10" i="26464"/>
  <c r="AE10" i="26464"/>
  <c r="AT10" i="26464"/>
  <c r="AU10" i="26464"/>
  <c r="AV10" i="26464"/>
  <c r="BW10" i="26464"/>
  <c r="BX10" i="26464"/>
  <c r="BY10" i="26464"/>
  <c r="CF10" i="26464"/>
  <c r="CG10" i="26464"/>
  <c r="CH10" i="26464"/>
  <c r="DS10" i="26464"/>
  <c r="DT10" i="26464"/>
  <c r="DU10" i="26464"/>
  <c r="EN10" i="26464"/>
  <c r="EO10" i="26464"/>
  <c r="EP10" i="26464"/>
  <c r="A11" i="26464"/>
  <c r="B11" i="26464"/>
  <c r="C11" i="26464"/>
  <c r="E11" i="26464"/>
  <c r="F11" i="26464"/>
  <c r="G11" i="26464"/>
  <c r="H11" i="26464"/>
  <c r="I11" i="26464"/>
  <c r="J11" i="26464"/>
  <c r="K11" i="26464"/>
  <c r="L11" i="26464"/>
  <c r="M11" i="26464"/>
  <c r="N11" i="26464"/>
  <c r="O11" i="26464"/>
  <c r="P11" i="26464"/>
  <c r="Q11" i="26464"/>
  <c r="R11" i="26464"/>
  <c r="S11" i="26464"/>
  <c r="T11" i="26464"/>
  <c r="U11" i="26464"/>
  <c r="V11" i="26464"/>
  <c r="W11" i="26464"/>
  <c r="X11" i="26464"/>
  <c r="Y11" i="26464"/>
  <c r="Z11" i="26464"/>
  <c r="AA11" i="26464"/>
  <c r="AB11" i="26464"/>
  <c r="AC11" i="26464"/>
  <c r="AD11" i="26464"/>
  <c r="AE11" i="26464"/>
  <c r="AT11" i="26464"/>
  <c r="AU11" i="26464"/>
  <c r="AV11" i="26464"/>
  <c r="BW11" i="26464"/>
  <c r="BX11" i="26464"/>
  <c r="BY11" i="26464"/>
  <c r="CF11" i="26464"/>
  <c r="CG11" i="26464"/>
  <c r="CH11" i="26464"/>
  <c r="DS11" i="26464"/>
  <c r="DT11" i="26464"/>
  <c r="DU11" i="26464"/>
  <c r="EN11" i="26464"/>
  <c r="EO11" i="26464"/>
  <c r="EP11" i="26464"/>
  <c r="A12" i="26464"/>
  <c r="B12" i="26464"/>
  <c r="C12" i="26464"/>
  <c r="E12" i="26464"/>
  <c r="F12" i="26464"/>
  <c r="G12" i="26464"/>
  <c r="H12" i="26464"/>
  <c r="I12" i="26464"/>
  <c r="J12" i="26464"/>
  <c r="K12" i="26464"/>
  <c r="L12" i="26464"/>
  <c r="M12" i="26464"/>
  <c r="N12" i="26464"/>
  <c r="O12" i="26464"/>
  <c r="P12" i="26464"/>
  <c r="Q12" i="26464"/>
  <c r="R12" i="26464"/>
  <c r="S12" i="26464"/>
  <c r="T12" i="26464"/>
  <c r="U12" i="26464"/>
  <c r="V12" i="26464"/>
  <c r="W12" i="26464"/>
  <c r="X12" i="26464"/>
  <c r="Y12" i="26464"/>
  <c r="Z12" i="26464"/>
  <c r="AA12" i="26464"/>
  <c r="AB12" i="26464"/>
  <c r="AC12" i="26464"/>
  <c r="AD12" i="26464"/>
  <c r="AE12" i="26464"/>
  <c r="AT12" i="26464"/>
  <c r="AU12" i="26464"/>
  <c r="AV12" i="26464"/>
  <c r="AY12" i="26464"/>
  <c r="AZ12" i="26464"/>
  <c r="BW12" i="26464"/>
  <c r="BX12" i="26464"/>
  <c r="BY12" i="26464"/>
  <c r="CF12" i="26464"/>
  <c r="CG12" i="26464"/>
  <c r="CH12" i="26464"/>
  <c r="DS12" i="26464"/>
  <c r="DT12" i="26464"/>
  <c r="DU12" i="26464"/>
  <c r="EN12" i="26464"/>
  <c r="EO12" i="26464"/>
  <c r="EP12" i="26464"/>
  <c r="A13" i="26464"/>
  <c r="B13" i="26464"/>
  <c r="C13" i="26464"/>
  <c r="E13" i="26464"/>
  <c r="F13" i="26464"/>
  <c r="G13" i="26464"/>
  <c r="H13" i="26464"/>
  <c r="I13" i="26464"/>
  <c r="J13" i="26464"/>
  <c r="K13" i="26464"/>
  <c r="L13" i="26464"/>
  <c r="M13" i="26464"/>
  <c r="N13" i="26464"/>
  <c r="O13" i="26464"/>
  <c r="P13" i="26464"/>
  <c r="Q13" i="26464"/>
  <c r="R13" i="26464"/>
  <c r="S13" i="26464"/>
  <c r="T13" i="26464"/>
  <c r="U13" i="26464"/>
  <c r="V13" i="26464"/>
  <c r="W13" i="26464"/>
  <c r="X13" i="26464"/>
  <c r="Y13" i="26464"/>
  <c r="Z13" i="26464"/>
  <c r="AA13" i="26464"/>
  <c r="AB13" i="26464"/>
  <c r="AC13" i="26464"/>
  <c r="AD13" i="26464"/>
  <c r="AE13" i="26464"/>
  <c r="AF13" i="26464"/>
  <c r="AG13" i="26464"/>
  <c r="AT13" i="26464"/>
  <c r="AU13" i="26464"/>
  <c r="AV13" i="26464"/>
  <c r="AY13" i="26464"/>
  <c r="AZ13" i="26464"/>
  <c r="BA13" i="26464"/>
  <c r="BB13" i="26464"/>
  <c r="BW13" i="26464"/>
  <c r="BX13" i="26464"/>
  <c r="BY13" i="26464"/>
  <c r="CF13" i="26464"/>
  <c r="CG13" i="26464"/>
  <c r="CH13" i="26464"/>
  <c r="CM13" i="26464"/>
  <c r="CN13" i="26464"/>
  <c r="DS13" i="26464"/>
  <c r="DT13" i="26464"/>
  <c r="DU13" i="26464"/>
  <c r="EN13" i="26464"/>
  <c r="EO13" i="26464"/>
  <c r="EP13" i="26464"/>
  <c r="A14" i="26464"/>
  <c r="B14" i="26464"/>
  <c r="C14" i="26464"/>
  <c r="E14" i="26464"/>
  <c r="F14" i="26464"/>
  <c r="G14" i="26464"/>
  <c r="H14" i="26464"/>
  <c r="I14" i="26464"/>
  <c r="J14" i="26464"/>
  <c r="K14" i="26464"/>
  <c r="L14" i="26464"/>
  <c r="M14" i="26464"/>
  <c r="N14" i="26464"/>
  <c r="O14" i="26464"/>
  <c r="P14" i="26464"/>
  <c r="Q14" i="26464"/>
  <c r="R14" i="26464"/>
  <c r="S14" i="26464"/>
  <c r="T14" i="26464"/>
  <c r="U14" i="26464"/>
  <c r="V14" i="26464"/>
  <c r="W14" i="26464"/>
  <c r="X14" i="26464"/>
  <c r="Y14" i="26464"/>
  <c r="Z14" i="26464"/>
  <c r="AA14" i="26464"/>
  <c r="AB14" i="26464"/>
  <c r="AC14" i="26464"/>
  <c r="AD14" i="26464"/>
  <c r="AE14" i="26464"/>
  <c r="AF14" i="26464"/>
  <c r="AG14" i="26464"/>
  <c r="AT14" i="26464"/>
  <c r="AU14" i="26464"/>
  <c r="AV14" i="26464"/>
  <c r="AY14" i="26464"/>
  <c r="AZ14" i="26464"/>
  <c r="BA14" i="26464"/>
  <c r="BB14" i="26464"/>
  <c r="BW14" i="26464"/>
  <c r="BX14" i="26464"/>
  <c r="BY14" i="26464"/>
  <c r="CF14" i="26464"/>
  <c r="CG14" i="26464"/>
  <c r="CH14" i="26464"/>
  <c r="CI14" i="26464"/>
  <c r="CJ14" i="26464"/>
  <c r="CK14" i="26464"/>
  <c r="CL14" i="26464"/>
  <c r="CM14" i="26464"/>
  <c r="CN14" i="26464"/>
  <c r="DS14" i="26464"/>
  <c r="DT14" i="26464"/>
  <c r="DU14" i="26464"/>
  <c r="EN14" i="26464"/>
  <c r="EO14" i="26464"/>
  <c r="EP14" i="26464"/>
  <c r="A15" i="26464"/>
  <c r="B15" i="26464"/>
  <c r="C15" i="26464"/>
  <c r="E15" i="26464"/>
  <c r="F15" i="26464"/>
  <c r="G15" i="26464"/>
  <c r="H15" i="26464"/>
  <c r="I15" i="26464"/>
  <c r="J15" i="26464"/>
  <c r="K15" i="26464"/>
  <c r="L15" i="26464"/>
  <c r="M15" i="26464"/>
  <c r="N15" i="26464"/>
  <c r="O15" i="26464"/>
  <c r="P15" i="26464"/>
  <c r="Q15" i="26464"/>
  <c r="R15" i="26464"/>
  <c r="S15" i="26464"/>
  <c r="T15" i="26464"/>
  <c r="U15" i="26464"/>
  <c r="V15" i="26464"/>
  <c r="W15" i="26464"/>
  <c r="X15" i="26464"/>
  <c r="Y15" i="26464"/>
  <c r="Z15" i="26464"/>
  <c r="AA15" i="26464"/>
  <c r="AB15" i="26464"/>
  <c r="AC15" i="26464"/>
  <c r="AD15" i="26464"/>
  <c r="AE15" i="26464"/>
  <c r="AF15" i="26464"/>
  <c r="AG15" i="26464"/>
  <c r="AT15" i="26464"/>
  <c r="AU15" i="26464"/>
  <c r="AV15" i="26464"/>
  <c r="AY15" i="26464"/>
  <c r="AZ15" i="26464"/>
  <c r="BA15" i="26464"/>
  <c r="BB15" i="26464"/>
  <c r="BC15" i="26464"/>
  <c r="BD15" i="26464"/>
  <c r="BW15" i="26464"/>
  <c r="BX15" i="26464"/>
  <c r="BY15" i="26464"/>
  <c r="CF15" i="26464"/>
  <c r="CG15" i="26464"/>
  <c r="CH15" i="26464"/>
  <c r="CI15" i="26464"/>
  <c r="CJ15" i="26464"/>
  <c r="CK15" i="26464"/>
  <c r="CL15" i="26464"/>
  <c r="CM15" i="26464"/>
  <c r="CN15" i="26464"/>
  <c r="CO15" i="26464"/>
  <c r="CP15" i="26464"/>
  <c r="DS15" i="26464"/>
  <c r="DT15" i="26464"/>
  <c r="DU15" i="26464"/>
  <c r="EN15" i="26464"/>
  <c r="EO15" i="26464"/>
  <c r="EP15" i="26464"/>
  <c r="A16" i="26464"/>
  <c r="B16" i="26464"/>
  <c r="C16" i="26464"/>
  <c r="E16" i="26464"/>
  <c r="F16" i="26464"/>
  <c r="G16" i="26464"/>
  <c r="H16" i="26464"/>
  <c r="I16" i="26464"/>
  <c r="J16" i="26464"/>
  <c r="K16" i="26464"/>
  <c r="L16" i="26464"/>
  <c r="M16" i="26464"/>
  <c r="N16" i="26464"/>
  <c r="O16" i="26464"/>
  <c r="P16" i="26464"/>
  <c r="Q16" i="26464"/>
  <c r="R16" i="26464"/>
  <c r="S16" i="26464"/>
  <c r="T16" i="26464"/>
  <c r="U16" i="26464"/>
  <c r="V16" i="26464"/>
  <c r="W16" i="26464"/>
  <c r="X16" i="26464"/>
  <c r="Y16" i="26464"/>
  <c r="Z16" i="26464"/>
  <c r="AA16" i="26464"/>
  <c r="AB16" i="26464"/>
  <c r="AC16" i="26464"/>
  <c r="AD16" i="26464"/>
  <c r="AE16" i="26464"/>
  <c r="AF16" i="26464"/>
  <c r="AG16" i="26464"/>
  <c r="AT16" i="26464"/>
  <c r="AU16" i="26464"/>
  <c r="AV16" i="26464"/>
  <c r="AW16" i="26464"/>
  <c r="AX16" i="26464"/>
  <c r="AY16" i="26464"/>
  <c r="AZ16" i="26464"/>
  <c r="BA16" i="26464"/>
  <c r="BB16" i="26464"/>
  <c r="BC16" i="26464"/>
  <c r="BD16" i="26464"/>
  <c r="BW16" i="26464"/>
  <c r="BX16" i="26464"/>
  <c r="BY16" i="26464"/>
  <c r="BZ16" i="26464"/>
  <c r="CA16" i="26464"/>
  <c r="CF16" i="26464"/>
  <c r="CG16" i="26464"/>
  <c r="CH16" i="26464"/>
  <c r="CI16" i="26464"/>
  <c r="CJ16" i="26464"/>
  <c r="CK16" i="26464"/>
  <c r="CL16" i="26464"/>
  <c r="CM16" i="26464"/>
  <c r="CN16" i="26464"/>
  <c r="CO16" i="26464"/>
  <c r="CP16" i="26464"/>
  <c r="DS16" i="26464"/>
  <c r="DT16" i="26464"/>
  <c r="DU16" i="26464"/>
  <c r="EN16" i="26464"/>
  <c r="EO16" i="26464"/>
  <c r="EP16" i="26464"/>
  <c r="A17" i="26464"/>
  <c r="B17" i="26464"/>
  <c r="C17" i="26464"/>
  <c r="E17" i="26464"/>
  <c r="F17" i="26464"/>
  <c r="G17" i="26464"/>
  <c r="H17" i="26464"/>
  <c r="I17" i="26464"/>
  <c r="J17" i="26464"/>
  <c r="K17" i="26464"/>
  <c r="L17" i="26464"/>
  <c r="M17" i="26464"/>
  <c r="N17" i="26464"/>
  <c r="O17" i="26464"/>
  <c r="P17" i="26464"/>
  <c r="Q17" i="26464"/>
  <c r="R17" i="26464"/>
  <c r="S17" i="26464"/>
  <c r="T17" i="26464"/>
  <c r="U17" i="26464"/>
  <c r="V17" i="26464"/>
  <c r="W17" i="26464"/>
  <c r="X17" i="26464"/>
  <c r="Y17" i="26464"/>
  <c r="Z17" i="26464"/>
  <c r="AA17" i="26464"/>
  <c r="AB17" i="26464"/>
  <c r="AC17" i="26464"/>
  <c r="AD17" i="26464"/>
  <c r="AE17" i="26464"/>
  <c r="AF17" i="26464"/>
  <c r="AG17" i="26464"/>
  <c r="AT17" i="26464"/>
  <c r="AU17" i="26464"/>
  <c r="AV17" i="26464"/>
  <c r="AW17" i="26464"/>
  <c r="AX17" i="26464"/>
  <c r="AY17" i="26464"/>
  <c r="AZ17" i="26464"/>
  <c r="BA17" i="26464"/>
  <c r="BB17" i="26464"/>
  <c r="BC17" i="26464"/>
  <c r="BD17" i="26464"/>
  <c r="BW17" i="26464"/>
  <c r="BX17" i="26464"/>
  <c r="BY17" i="26464"/>
  <c r="BZ17" i="26464"/>
  <c r="CA17" i="26464"/>
  <c r="CF17" i="26464"/>
  <c r="CG17" i="26464"/>
  <c r="CH17" i="26464"/>
  <c r="CI17" i="26464"/>
  <c r="CJ17" i="26464"/>
  <c r="CK17" i="26464"/>
  <c r="CL17" i="26464"/>
  <c r="CM17" i="26464"/>
  <c r="CN17" i="26464"/>
  <c r="CO17" i="26464"/>
  <c r="CP17" i="26464"/>
  <c r="DS17" i="26464"/>
  <c r="DT17" i="26464"/>
  <c r="DU17" i="26464"/>
  <c r="EN17" i="26464"/>
  <c r="EO17" i="26464"/>
  <c r="EP17" i="26464"/>
  <c r="A18" i="26464"/>
  <c r="B18" i="26464"/>
  <c r="C18" i="26464"/>
  <c r="E18" i="26464"/>
  <c r="F18" i="26464"/>
  <c r="G18" i="26464"/>
  <c r="H18" i="26464"/>
  <c r="I18" i="26464"/>
  <c r="J18" i="26464"/>
  <c r="K18" i="26464"/>
  <c r="L18" i="26464"/>
  <c r="M18" i="26464"/>
  <c r="N18" i="26464"/>
  <c r="O18" i="26464"/>
  <c r="P18" i="26464"/>
  <c r="Q18" i="26464"/>
  <c r="R18" i="26464"/>
  <c r="S18" i="26464"/>
  <c r="T18" i="26464"/>
  <c r="U18" i="26464"/>
  <c r="V18" i="26464"/>
  <c r="W18" i="26464"/>
  <c r="X18" i="26464"/>
  <c r="Y18" i="26464"/>
  <c r="Z18" i="26464"/>
  <c r="AA18" i="26464"/>
  <c r="AB18" i="26464"/>
  <c r="AC18" i="26464"/>
  <c r="AD18" i="26464"/>
  <c r="AE18" i="26464"/>
  <c r="AF18" i="26464"/>
  <c r="AG18" i="26464"/>
  <c r="AT18" i="26464"/>
  <c r="AU18" i="26464"/>
  <c r="AV18" i="26464"/>
  <c r="AW18" i="26464"/>
  <c r="AX18" i="26464"/>
  <c r="AY18" i="26464"/>
  <c r="AZ18" i="26464"/>
  <c r="BA18" i="26464"/>
  <c r="BB18" i="26464"/>
  <c r="BC18" i="26464"/>
  <c r="BD18" i="26464"/>
  <c r="BW18" i="26464"/>
  <c r="BX18" i="26464"/>
  <c r="BY18" i="26464"/>
  <c r="BZ18" i="26464"/>
  <c r="CA18" i="26464"/>
  <c r="CF18" i="26464"/>
  <c r="CG18" i="26464"/>
  <c r="CH18" i="26464"/>
  <c r="CI18" i="26464"/>
  <c r="CJ18" i="26464"/>
  <c r="CK18" i="26464"/>
  <c r="CL18" i="26464"/>
  <c r="CM18" i="26464"/>
  <c r="CN18" i="26464"/>
  <c r="CO18" i="26464"/>
  <c r="CP18" i="26464"/>
  <c r="DS18" i="26464"/>
  <c r="DT18" i="26464"/>
  <c r="DU18" i="26464"/>
  <c r="EN18" i="26464"/>
  <c r="EO18" i="26464"/>
  <c r="EP18" i="26464"/>
  <c r="A19" i="26464"/>
  <c r="B19" i="26464"/>
  <c r="C19" i="26464"/>
  <c r="E19" i="26464"/>
  <c r="F19" i="26464"/>
  <c r="G19" i="26464"/>
  <c r="H19" i="26464"/>
  <c r="I19" i="26464"/>
  <c r="J19" i="26464"/>
  <c r="K19" i="26464"/>
  <c r="L19" i="26464"/>
  <c r="M19" i="26464"/>
  <c r="N19" i="26464"/>
  <c r="O19" i="26464"/>
  <c r="P19" i="26464"/>
  <c r="Q19" i="26464"/>
  <c r="R19" i="26464"/>
  <c r="S19" i="26464"/>
  <c r="T19" i="26464"/>
  <c r="U19" i="26464"/>
  <c r="V19" i="26464"/>
  <c r="W19" i="26464"/>
  <c r="X19" i="26464"/>
  <c r="Y19" i="26464"/>
  <c r="Z19" i="26464"/>
  <c r="AA19" i="26464"/>
  <c r="AB19" i="26464"/>
  <c r="AC19" i="26464"/>
  <c r="AD19" i="26464"/>
  <c r="AE19" i="26464"/>
  <c r="AF19" i="26464"/>
  <c r="AG19" i="26464"/>
  <c r="AH19" i="26464"/>
  <c r="AI19" i="26464"/>
  <c r="AT19" i="26464"/>
  <c r="AU19" i="26464"/>
  <c r="AV19" i="26464"/>
  <c r="AW19" i="26464"/>
  <c r="AX19" i="26464"/>
  <c r="AY19" i="26464"/>
  <c r="AZ19" i="26464"/>
  <c r="BA19" i="26464"/>
  <c r="BB19" i="26464"/>
  <c r="BC19" i="26464"/>
  <c r="BD19" i="26464"/>
  <c r="BE19" i="26464"/>
  <c r="BF19" i="26464"/>
  <c r="BW19" i="26464"/>
  <c r="BX19" i="26464"/>
  <c r="BY19" i="26464"/>
  <c r="BZ19" i="26464"/>
  <c r="CA19" i="26464"/>
  <c r="CF19" i="26464"/>
  <c r="CG19" i="26464"/>
  <c r="CH19" i="26464"/>
  <c r="CI19" i="26464"/>
  <c r="CJ19" i="26464"/>
  <c r="CK19" i="26464"/>
  <c r="CL19" i="26464"/>
  <c r="CM19" i="26464"/>
  <c r="CN19" i="26464"/>
  <c r="CO19" i="26464"/>
  <c r="CP19" i="26464"/>
  <c r="CQ19" i="26464"/>
  <c r="CR19" i="26464"/>
  <c r="CS19" i="26464"/>
  <c r="CT19" i="26464"/>
  <c r="DE19" i="26464"/>
  <c r="DF19" i="26464"/>
  <c r="DS19" i="26464"/>
  <c r="DT19" i="26464"/>
  <c r="DU19" i="26464"/>
  <c r="DZ19" i="26464"/>
  <c r="EA19" i="26464"/>
  <c r="EN19" i="26464"/>
  <c r="EO19" i="26464"/>
  <c r="EP19" i="26464"/>
  <c r="A20" i="26464"/>
  <c r="B20" i="26464"/>
  <c r="C20" i="26464"/>
  <c r="E20" i="26464"/>
  <c r="F20" i="26464"/>
  <c r="G20" i="26464"/>
  <c r="H20" i="26464"/>
  <c r="I20" i="26464"/>
  <c r="J20" i="26464"/>
  <c r="K20" i="26464"/>
  <c r="L20" i="26464"/>
  <c r="M20" i="26464"/>
  <c r="N20" i="26464"/>
  <c r="O20" i="26464"/>
  <c r="P20" i="26464"/>
  <c r="Q20" i="26464"/>
  <c r="R20" i="26464"/>
  <c r="S20" i="26464"/>
  <c r="T20" i="26464"/>
  <c r="U20" i="26464"/>
  <c r="V20" i="26464"/>
  <c r="W20" i="26464"/>
  <c r="X20" i="26464"/>
  <c r="Y20" i="26464"/>
  <c r="Z20" i="26464"/>
  <c r="AA20" i="26464"/>
  <c r="AB20" i="26464"/>
  <c r="AC20" i="26464"/>
  <c r="AD20" i="26464"/>
  <c r="AE20" i="26464"/>
  <c r="AF20" i="26464"/>
  <c r="AG20" i="26464"/>
  <c r="AH20" i="26464"/>
  <c r="AI20" i="26464"/>
  <c r="AT20" i="26464"/>
  <c r="AU20" i="26464"/>
  <c r="AV20" i="26464"/>
  <c r="AW20" i="26464"/>
  <c r="AX20" i="26464"/>
  <c r="AY20" i="26464"/>
  <c r="AZ20" i="26464"/>
  <c r="BA20" i="26464"/>
  <c r="BB20" i="26464"/>
  <c r="BC20" i="26464"/>
  <c r="BD20" i="26464"/>
  <c r="BE20" i="26464"/>
  <c r="BF20" i="26464"/>
  <c r="BW20" i="26464"/>
  <c r="BX20" i="26464"/>
  <c r="BY20" i="26464"/>
  <c r="BZ20" i="26464"/>
  <c r="CA20" i="26464"/>
  <c r="CF20" i="26464"/>
  <c r="CG20" i="26464"/>
  <c r="CH20" i="26464"/>
  <c r="CI20" i="26464"/>
  <c r="CJ20" i="26464"/>
  <c r="CK20" i="26464"/>
  <c r="CL20" i="26464"/>
  <c r="CM20" i="26464"/>
  <c r="CN20" i="26464"/>
  <c r="CO20" i="26464"/>
  <c r="CP20" i="26464"/>
  <c r="CQ20" i="26464"/>
  <c r="CR20" i="26464"/>
  <c r="CS20" i="26464"/>
  <c r="CT20" i="26464"/>
  <c r="DE20" i="26464"/>
  <c r="DF20" i="26464"/>
  <c r="DS20" i="26464"/>
  <c r="DT20" i="26464"/>
  <c r="DU20" i="26464"/>
  <c r="DZ20" i="26464"/>
  <c r="EA20" i="26464"/>
  <c r="EN20" i="26464"/>
  <c r="EO20" i="26464"/>
  <c r="EP20" i="26464"/>
  <c r="A21" i="26464"/>
  <c r="B21" i="26464"/>
  <c r="C21" i="26464"/>
  <c r="E21" i="26464"/>
  <c r="F21" i="26464"/>
  <c r="G21" i="26464"/>
  <c r="H21" i="26464"/>
  <c r="I21" i="26464"/>
  <c r="J21" i="26464"/>
  <c r="K21" i="26464"/>
  <c r="L21" i="26464"/>
  <c r="M21" i="26464"/>
  <c r="N21" i="26464"/>
  <c r="O21" i="26464"/>
  <c r="P21" i="26464"/>
  <c r="Q21" i="26464"/>
  <c r="R21" i="26464"/>
  <c r="S21" i="26464"/>
  <c r="T21" i="26464"/>
  <c r="U21" i="26464"/>
  <c r="V21" i="26464"/>
  <c r="W21" i="26464"/>
  <c r="X21" i="26464"/>
  <c r="Y21" i="26464"/>
  <c r="Z21" i="26464"/>
  <c r="AA21" i="26464"/>
  <c r="AB21" i="26464"/>
  <c r="AC21" i="26464"/>
  <c r="AD21" i="26464"/>
  <c r="AE21" i="26464"/>
  <c r="AF21" i="26464"/>
  <c r="AG21" i="26464"/>
  <c r="AH21" i="26464"/>
  <c r="AI21" i="26464"/>
  <c r="AT21" i="26464"/>
  <c r="AU21" i="26464"/>
  <c r="AV21" i="26464"/>
  <c r="AW21" i="26464"/>
  <c r="AX21" i="26464"/>
  <c r="AY21" i="26464"/>
  <c r="AZ21" i="26464"/>
  <c r="BA21" i="26464"/>
  <c r="BB21" i="26464"/>
  <c r="BC21" i="26464"/>
  <c r="BD21" i="26464"/>
  <c r="BE21" i="26464"/>
  <c r="BF21" i="26464"/>
  <c r="BW21" i="26464"/>
  <c r="BX21" i="26464"/>
  <c r="BY21" i="26464"/>
  <c r="BZ21" i="26464"/>
  <c r="CA21" i="26464"/>
  <c r="CF21" i="26464"/>
  <c r="CG21" i="26464"/>
  <c r="CH21" i="26464"/>
  <c r="CI21" i="26464"/>
  <c r="CJ21" i="26464"/>
  <c r="CK21" i="26464"/>
  <c r="CL21" i="26464"/>
  <c r="CM21" i="26464"/>
  <c r="CN21" i="26464"/>
  <c r="CO21" i="26464"/>
  <c r="CP21" i="26464"/>
  <c r="CQ21" i="26464"/>
  <c r="CR21" i="26464"/>
  <c r="CS21" i="26464"/>
  <c r="CT21" i="26464"/>
  <c r="DE21" i="26464"/>
  <c r="DF21" i="26464"/>
  <c r="DS21" i="26464"/>
  <c r="DT21" i="26464"/>
  <c r="DU21" i="26464"/>
  <c r="DZ21" i="26464"/>
  <c r="EA21" i="26464"/>
  <c r="EN21" i="26464"/>
  <c r="EO21" i="26464"/>
  <c r="EP21" i="26464"/>
  <c r="A22" i="26464"/>
  <c r="B22" i="26464"/>
  <c r="C22" i="26464"/>
  <c r="E22" i="26464"/>
  <c r="F22" i="26464"/>
  <c r="G22" i="26464"/>
  <c r="H22" i="26464"/>
  <c r="I22" i="26464"/>
  <c r="J22" i="26464"/>
  <c r="K22" i="26464"/>
  <c r="L22" i="26464"/>
  <c r="M22" i="26464"/>
  <c r="N22" i="26464"/>
  <c r="O22" i="26464"/>
  <c r="P22" i="26464"/>
  <c r="Q22" i="26464"/>
  <c r="R22" i="26464"/>
  <c r="S22" i="26464"/>
  <c r="T22" i="26464"/>
  <c r="U22" i="26464"/>
  <c r="V22" i="26464"/>
  <c r="W22" i="26464"/>
  <c r="X22" i="26464"/>
  <c r="Y22" i="26464"/>
  <c r="Z22" i="26464"/>
  <c r="AA22" i="26464"/>
  <c r="AB22" i="26464"/>
  <c r="AC22" i="26464"/>
  <c r="AD22" i="26464"/>
  <c r="AE22" i="26464"/>
  <c r="AF22" i="26464"/>
  <c r="AG22" i="26464"/>
  <c r="AH22" i="26464"/>
  <c r="AI22" i="26464"/>
  <c r="AT22" i="26464"/>
  <c r="AU22" i="26464"/>
  <c r="AV22" i="26464"/>
  <c r="AW22" i="26464"/>
  <c r="AX22" i="26464"/>
  <c r="AY22" i="26464"/>
  <c r="AZ22" i="26464"/>
  <c r="BA22" i="26464"/>
  <c r="BB22" i="26464"/>
  <c r="BC22" i="26464"/>
  <c r="BD22" i="26464"/>
  <c r="BE22" i="26464"/>
  <c r="BF22" i="26464"/>
  <c r="BW22" i="26464"/>
  <c r="BX22" i="26464"/>
  <c r="BY22" i="26464"/>
  <c r="BZ22" i="26464"/>
  <c r="CA22" i="26464"/>
  <c r="CF22" i="26464"/>
  <c r="CG22" i="26464"/>
  <c r="CH22" i="26464"/>
  <c r="CI22" i="26464"/>
  <c r="CJ22" i="26464"/>
  <c r="CK22" i="26464"/>
  <c r="CL22" i="26464"/>
  <c r="CM22" i="26464"/>
  <c r="CN22" i="26464"/>
  <c r="CO22" i="26464"/>
  <c r="CP22" i="26464"/>
  <c r="CQ22" i="26464"/>
  <c r="CR22" i="26464"/>
  <c r="CS22" i="26464"/>
  <c r="CT22" i="26464"/>
  <c r="CU22" i="26464"/>
  <c r="CV22" i="26464"/>
  <c r="DE22" i="26464"/>
  <c r="DF22" i="26464"/>
  <c r="DS22" i="26464"/>
  <c r="DT22" i="26464"/>
  <c r="DU22" i="26464"/>
  <c r="DZ22" i="26464"/>
  <c r="EA22" i="26464"/>
  <c r="EN22" i="26464"/>
  <c r="EO22" i="26464"/>
  <c r="EP22" i="26464"/>
  <c r="A23" i="26464"/>
  <c r="B23" i="26464"/>
  <c r="C23" i="26464"/>
  <c r="E23" i="26464"/>
  <c r="F23" i="26464"/>
  <c r="G23" i="26464"/>
  <c r="H23" i="26464"/>
  <c r="I23" i="26464"/>
  <c r="J23" i="26464"/>
  <c r="K23" i="26464"/>
  <c r="L23" i="26464"/>
  <c r="M23" i="26464"/>
  <c r="N23" i="26464"/>
  <c r="O23" i="26464"/>
  <c r="P23" i="26464"/>
  <c r="Q23" i="26464"/>
  <c r="R23" i="26464"/>
  <c r="S23" i="26464"/>
  <c r="T23" i="26464"/>
  <c r="U23" i="26464"/>
  <c r="V23" i="26464"/>
  <c r="W23" i="26464"/>
  <c r="X23" i="26464"/>
  <c r="Y23" i="26464"/>
  <c r="Z23" i="26464"/>
  <c r="AA23" i="26464"/>
  <c r="AB23" i="26464"/>
  <c r="AC23" i="26464"/>
  <c r="AD23" i="26464"/>
  <c r="AE23" i="26464"/>
  <c r="AF23" i="26464"/>
  <c r="AG23" i="26464"/>
  <c r="AH23" i="26464"/>
  <c r="AI23" i="26464"/>
  <c r="AT23" i="26464"/>
  <c r="AU23" i="26464"/>
  <c r="AV23" i="26464"/>
  <c r="AW23" i="26464"/>
  <c r="AX23" i="26464"/>
  <c r="AY23" i="26464"/>
  <c r="AZ23" i="26464"/>
  <c r="BA23" i="26464"/>
  <c r="BB23" i="26464"/>
  <c r="BC23" i="26464"/>
  <c r="BD23" i="26464"/>
  <c r="BE23" i="26464"/>
  <c r="BF23" i="26464"/>
  <c r="BW23" i="26464"/>
  <c r="BX23" i="26464"/>
  <c r="BY23" i="26464"/>
  <c r="BZ23" i="26464"/>
  <c r="CA23" i="26464"/>
  <c r="CF23" i="26464"/>
  <c r="CG23" i="26464"/>
  <c r="CH23" i="26464"/>
  <c r="CI23" i="26464"/>
  <c r="CJ23" i="26464"/>
  <c r="CK23" i="26464"/>
  <c r="CL23" i="26464"/>
  <c r="CM23" i="26464"/>
  <c r="CN23" i="26464"/>
  <c r="CO23" i="26464"/>
  <c r="CP23" i="26464"/>
  <c r="CQ23" i="26464"/>
  <c r="CR23" i="26464"/>
  <c r="CS23" i="26464"/>
  <c r="CT23" i="26464"/>
  <c r="CU23" i="26464"/>
  <c r="CV23" i="26464"/>
  <c r="DE23" i="26464"/>
  <c r="DF23" i="26464"/>
  <c r="DS23" i="26464"/>
  <c r="DT23" i="26464"/>
  <c r="DU23" i="26464"/>
  <c r="DZ23" i="26464"/>
  <c r="EA23" i="26464"/>
  <c r="EN23" i="26464"/>
  <c r="EO23" i="26464"/>
  <c r="EP23" i="26464"/>
  <c r="A24" i="26464"/>
  <c r="B24" i="26464"/>
  <c r="C24" i="26464"/>
  <c r="E24" i="26464"/>
  <c r="F24" i="26464"/>
  <c r="G24" i="26464"/>
  <c r="H24" i="26464"/>
  <c r="I24" i="26464"/>
  <c r="J24" i="26464"/>
  <c r="K24" i="26464"/>
  <c r="L24" i="26464"/>
  <c r="M24" i="26464"/>
  <c r="N24" i="26464"/>
  <c r="O24" i="26464"/>
  <c r="P24" i="26464"/>
  <c r="Q24" i="26464"/>
  <c r="R24" i="26464"/>
  <c r="S24" i="26464"/>
  <c r="T24" i="26464"/>
  <c r="U24" i="26464"/>
  <c r="V24" i="26464"/>
  <c r="W24" i="26464"/>
  <c r="X24" i="26464"/>
  <c r="Y24" i="26464"/>
  <c r="Z24" i="26464"/>
  <c r="AA24" i="26464"/>
  <c r="AB24" i="26464"/>
  <c r="AC24" i="26464"/>
  <c r="AD24" i="26464"/>
  <c r="AE24" i="26464"/>
  <c r="AF24" i="26464"/>
  <c r="AG24" i="26464"/>
  <c r="AH24" i="26464"/>
  <c r="AI24" i="26464"/>
  <c r="AT24" i="26464"/>
  <c r="AU24" i="26464"/>
  <c r="AV24" i="26464"/>
  <c r="AW24" i="26464"/>
  <c r="AX24" i="26464"/>
  <c r="AY24" i="26464"/>
  <c r="AZ24" i="26464"/>
  <c r="BA24" i="26464"/>
  <c r="BB24" i="26464"/>
  <c r="BC24" i="26464"/>
  <c r="BD24" i="26464"/>
  <c r="BE24" i="26464"/>
  <c r="BF24" i="26464"/>
  <c r="BW24" i="26464"/>
  <c r="BX24" i="26464"/>
  <c r="BY24" i="26464"/>
  <c r="BZ24" i="26464"/>
  <c r="CA24" i="26464"/>
  <c r="CF24" i="26464"/>
  <c r="CG24" i="26464"/>
  <c r="CH24" i="26464"/>
  <c r="CI24" i="26464"/>
  <c r="CJ24" i="26464"/>
  <c r="CK24" i="26464"/>
  <c r="CL24" i="26464"/>
  <c r="CM24" i="26464"/>
  <c r="CN24" i="26464"/>
  <c r="CO24" i="26464"/>
  <c r="CP24" i="26464"/>
  <c r="CQ24" i="26464"/>
  <c r="CR24" i="26464"/>
  <c r="CS24" i="26464"/>
  <c r="CT24" i="26464"/>
  <c r="CU24" i="26464"/>
  <c r="CV24" i="26464"/>
  <c r="DE24" i="26464"/>
  <c r="DF24" i="26464"/>
  <c r="DS24" i="26464"/>
  <c r="DT24" i="26464"/>
  <c r="DU24" i="26464"/>
  <c r="DZ24" i="26464"/>
  <c r="EA24" i="26464"/>
  <c r="EN24" i="26464"/>
  <c r="EO24" i="26464"/>
  <c r="EP24" i="26464"/>
  <c r="A25" i="26464"/>
  <c r="B25" i="26464"/>
  <c r="C25" i="26464"/>
  <c r="E25" i="26464"/>
  <c r="F25" i="26464"/>
  <c r="G25" i="26464"/>
  <c r="H25" i="26464"/>
  <c r="I25" i="26464"/>
  <c r="J25" i="26464"/>
  <c r="K25" i="26464"/>
  <c r="L25" i="26464"/>
  <c r="M25" i="26464"/>
  <c r="N25" i="26464"/>
  <c r="O25" i="26464"/>
  <c r="P25" i="26464"/>
  <c r="Q25" i="26464"/>
  <c r="R25" i="26464"/>
  <c r="S25" i="26464"/>
  <c r="T25" i="26464"/>
  <c r="U25" i="26464"/>
  <c r="V25" i="26464"/>
  <c r="W25" i="26464"/>
  <c r="X25" i="26464"/>
  <c r="Y25" i="26464"/>
  <c r="Z25" i="26464"/>
  <c r="AA25" i="26464"/>
  <c r="AB25" i="26464"/>
  <c r="AC25" i="26464"/>
  <c r="AD25" i="26464"/>
  <c r="AE25" i="26464"/>
  <c r="AF25" i="26464"/>
  <c r="AG25" i="26464"/>
  <c r="AH25" i="26464"/>
  <c r="AI25" i="26464"/>
  <c r="AT25" i="26464"/>
  <c r="AU25" i="26464"/>
  <c r="AV25" i="26464"/>
  <c r="AW25" i="26464"/>
  <c r="AX25" i="26464"/>
  <c r="AY25" i="26464"/>
  <c r="AZ25" i="26464"/>
  <c r="BA25" i="26464"/>
  <c r="BB25" i="26464"/>
  <c r="BC25" i="26464"/>
  <c r="BD25" i="26464"/>
  <c r="BE25" i="26464"/>
  <c r="BF25" i="26464"/>
  <c r="BG25" i="26464"/>
  <c r="BH25" i="26464"/>
  <c r="BW25" i="26464"/>
  <c r="BX25" i="26464"/>
  <c r="BY25" i="26464"/>
  <c r="BZ25" i="26464"/>
  <c r="CA25" i="26464"/>
  <c r="CF25" i="26464"/>
  <c r="CG25" i="26464"/>
  <c r="CH25" i="26464"/>
  <c r="CI25" i="26464"/>
  <c r="CJ25" i="26464"/>
  <c r="CK25" i="26464"/>
  <c r="CL25" i="26464"/>
  <c r="CM25" i="26464"/>
  <c r="CN25" i="26464"/>
  <c r="CO25" i="26464"/>
  <c r="CP25" i="26464"/>
  <c r="CQ25" i="26464"/>
  <c r="CR25" i="26464"/>
  <c r="CS25" i="26464"/>
  <c r="CT25" i="26464"/>
  <c r="CU25" i="26464"/>
  <c r="CV25" i="26464"/>
  <c r="CY25" i="26464"/>
  <c r="CZ25" i="26464"/>
  <c r="DE25" i="26464"/>
  <c r="DF25" i="26464"/>
  <c r="DS25" i="26464"/>
  <c r="DT25" i="26464"/>
  <c r="DU25" i="26464"/>
  <c r="DZ25" i="26464"/>
  <c r="EA25" i="26464"/>
  <c r="EB25" i="26464"/>
  <c r="EC25" i="26464"/>
  <c r="EN25" i="26464"/>
  <c r="EO25" i="26464"/>
  <c r="EP25" i="26464"/>
  <c r="A26" i="26464"/>
  <c r="B26" i="26464"/>
  <c r="C26" i="26464"/>
  <c r="E26" i="26464"/>
  <c r="F26" i="26464"/>
  <c r="G26" i="26464"/>
  <c r="H26" i="26464"/>
  <c r="I26" i="26464"/>
  <c r="J26" i="26464"/>
  <c r="K26" i="26464"/>
  <c r="L26" i="26464"/>
  <c r="M26" i="26464"/>
  <c r="N26" i="26464"/>
  <c r="O26" i="26464"/>
  <c r="P26" i="26464"/>
  <c r="Q26" i="26464"/>
  <c r="R26" i="26464"/>
  <c r="S26" i="26464"/>
  <c r="T26" i="26464"/>
  <c r="U26" i="26464"/>
  <c r="V26" i="26464"/>
  <c r="W26" i="26464"/>
  <c r="X26" i="26464"/>
  <c r="Y26" i="26464"/>
  <c r="Z26" i="26464"/>
  <c r="AA26" i="26464"/>
  <c r="AB26" i="26464"/>
  <c r="AC26" i="26464"/>
  <c r="AD26" i="26464"/>
  <c r="AE26" i="26464"/>
  <c r="AF26" i="26464"/>
  <c r="AG26" i="26464"/>
  <c r="AH26" i="26464"/>
  <c r="AI26" i="26464"/>
  <c r="AT26" i="26464"/>
  <c r="AU26" i="26464"/>
  <c r="AV26" i="26464"/>
  <c r="AW26" i="26464"/>
  <c r="AX26" i="26464"/>
  <c r="AY26" i="26464"/>
  <c r="AZ26" i="26464"/>
  <c r="BA26" i="26464"/>
  <c r="BB26" i="26464"/>
  <c r="BC26" i="26464"/>
  <c r="BD26" i="26464"/>
  <c r="BE26" i="26464"/>
  <c r="BF26" i="26464"/>
  <c r="BG26" i="26464"/>
  <c r="BH26" i="26464"/>
  <c r="BI26" i="26464"/>
  <c r="BJ26" i="26464"/>
  <c r="BW26" i="26464"/>
  <c r="BX26" i="26464"/>
  <c r="BY26" i="26464"/>
  <c r="BZ26" i="26464"/>
  <c r="CA26" i="26464"/>
  <c r="CF26" i="26464"/>
  <c r="CG26" i="26464"/>
  <c r="CH26" i="26464"/>
  <c r="CI26" i="26464"/>
  <c r="CJ26" i="26464"/>
  <c r="CK26" i="26464"/>
  <c r="CL26" i="26464"/>
  <c r="CM26" i="26464"/>
  <c r="CN26" i="26464"/>
  <c r="CO26" i="26464"/>
  <c r="CP26" i="26464"/>
  <c r="CQ26" i="26464"/>
  <c r="CR26" i="26464"/>
  <c r="CS26" i="26464"/>
  <c r="CT26" i="26464"/>
  <c r="CU26" i="26464"/>
  <c r="CV26" i="26464"/>
  <c r="CY26" i="26464"/>
  <c r="CZ26" i="26464"/>
  <c r="DE26" i="26464"/>
  <c r="DF26" i="26464"/>
  <c r="DS26" i="26464"/>
  <c r="DT26" i="26464"/>
  <c r="DU26" i="26464"/>
  <c r="DZ26" i="26464"/>
  <c r="EA26" i="26464"/>
  <c r="EB26" i="26464"/>
  <c r="EC26" i="26464"/>
  <c r="EN26" i="26464"/>
  <c r="EO26" i="26464"/>
  <c r="EP26" i="26464"/>
  <c r="A27" i="26464"/>
  <c r="B27" i="26464"/>
  <c r="C27" i="26464"/>
  <c r="E27" i="26464"/>
  <c r="F27" i="26464"/>
  <c r="G27" i="26464"/>
  <c r="H27" i="26464"/>
  <c r="I27" i="26464"/>
  <c r="J27" i="26464"/>
  <c r="K27" i="26464"/>
  <c r="L27" i="26464"/>
  <c r="M27" i="26464"/>
  <c r="N27" i="26464"/>
  <c r="O27" i="26464"/>
  <c r="P27" i="26464"/>
  <c r="Q27" i="26464"/>
  <c r="R27" i="26464"/>
  <c r="S27" i="26464"/>
  <c r="T27" i="26464"/>
  <c r="U27" i="26464"/>
  <c r="V27" i="26464"/>
  <c r="W27" i="26464"/>
  <c r="X27" i="26464"/>
  <c r="Y27" i="26464"/>
  <c r="Z27" i="26464"/>
  <c r="AA27" i="26464"/>
  <c r="AB27" i="26464"/>
  <c r="AC27" i="26464"/>
  <c r="AD27" i="26464"/>
  <c r="AE27" i="26464"/>
  <c r="AF27" i="26464"/>
  <c r="AG27" i="26464"/>
  <c r="AH27" i="26464"/>
  <c r="AI27" i="26464"/>
  <c r="AJ27" i="26464"/>
  <c r="AK27" i="26464"/>
  <c r="AT27" i="26464"/>
  <c r="AU27" i="26464"/>
  <c r="AV27" i="26464"/>
  <c r="AW27" i="26464"/>
  <c r="AX27" i="26464"/>
  <c r="AY27" i="26464"/>
  <c r="AZ27" i="26464"/>
  <c r="BA27" i="26464"/>
  <c r="BB27" i="26464"/>
  <c r="BC27" i="26464"/>
  <c r="BD27" i="26464"/>
  <c r="BE27" i="26464"/>
  <c r="BF27" i="26464"/>
  <c r="BG27" i="26464"/>
  <c r="BH27" i="26464"/>
  <c r="BI27" i="26464"/>
  <c r="BJ27" i="26464"/>
  <c r="BW27" i="26464"/>
  <c r="BX27" i="26464"/>
  <c r="BY27" i="26464"/>
  <c r="BZ27" i="26464"/>
  <c r="CA27" i="26464"/>
  <c r="CF27" i="26464"/>
  <c r="CG27" i="26464"/>
  <c r="CH27" i="26464"/>
  <c r="CI27" i="26464"/>
  <c r="CJ27" i="26464"/>
  <c r="CK27" i="26464"/>
  <c r="CL27" i="26464"/>
  <c r="CM27" i="26464"/>
  <c r="CN27" i="26464"/>
  <c r="CO27" i="26464"/>
  <c r="CP27" i="26464"/>
  <c r="CQ27" i="26464"/>
  <c r="CR27" i="26464"/>
  <c r="CS27" i="26464"/>
  <c r="CT27" i="26464"/>
  <c r="CU27" i="26464"/>
  <c r="CV27" i="26464"/>
  <c r="CY27" i="26464"/>
  <c r="CZ27" i="26464"/>
  <c r="DE27" i="26464"/>
  <c r="DF27" i="26464"/>
  <c r="DS27" i="26464"/>
  <c r="DT27" i="26464"/>
  <c r="DU27" i="26464"/>
  <c r="DZ27" i="26464"/>
  <c r="EA27" i="26464"/>
  <c r="EB27" i="26464"/>
  <c r="EC27" i="26464"/>
  <c r="EN27" i="26464"/>
  <c r="EO27" i="26464"/>
  <c r="EP27" i="26464"/>
  <c r="A28" i="26464"/>
  <c r="B28" i="26464"/>
  <c r="C28" i="26464"/>
  <c r="E28" i="26464"/>
  <c r="F28" i="26464"/>
  <c r="G28" i="26464"/>
  <c r="H28" i="26464"/>
  <c r="I28" i="26464"/>
  <c r="J28" i="26464"/>
  <c r="K28" i="26464"/>
  <c r="L28" i="26464"/>
  <c r="M28" i="26464"/>
  <c r="N28" i="26464"/>
  <c r="O28" i="26464"/>
  <c r="P28" i="26464"/>
  <c r="Q28" i="26464"/>
  <c r="R28" i="26464"/>
  <c r="S28" i="26464"/>
  <c r="T28" i="26464"/>
  <c r="U28" i="26464"/>
  <c r="V28" i="26464"/>
  <c r="W28" i="26464"/>
  <c r="X28" i="26464"/>
  <c r="Y28" i="26464"/>
  <c r="Z28" i="26464"/>
  <c r="AA28" i="26464"/>
  <c r="AB28" i="26464"/>
  <c r="AC28" i="26464"/>
  <c r="AD28" i="26464"/>
  <c r="AE28" i="26464"/>
  <c r="AF28" i="26464"/>
  <c r="AG28" i="26464"/>
  <c r="AH28" i="26464"/>
  <c r="AI28" i="26464"/>
  <c r="AJ28" i="26464"/>
  <c r="AK28" i="26464"/>
  <c r="AT28" i="26464"/>
  <c r="AU28" i="26464"/>
  <c r="AV28" i="26464"/>
  <c r="AW28" i="26464"/>
  <c r="AX28" i="26464"/>
  <c r="AY28" i="26464"/>
  <c r="AZ28" i="26464"/>
  <c r="BA28" i="26464"/>
  <c r="BB28" i="26464"/>
  <c r="BC28" i="26464"/>
  <c r="BD28" i="26464"/>
  <c r="BE28" i="26464"/>
  <c r="BF28" i="26464"/>
  <c r="BG28" i="26464"/>
  <c r="BH28" i="26464"/>
  <c r="BI28" i="26464"/>
  <c r="BJ28" i="26464"/>
  <c r="BW28" i="26464"/>
  <c r="BX28" i="26464"/>
  <c r="BY28" i="26464"/>
  <c r="BZ28" i="26464"/>
  <c r="CA28" i="26464"/>
  <c r="CF28" i="26464"/>
  <c r="CG28" i="26464"/>
  <c r="CH28" i="26464"/>
  <c r="CI28" i="26464"/>
  <c r="CJ28" i="26464"/>
  <c r="CK28" i="26464"/>
  <c r="CL28" i="26464"/>
  <c r="CM28" i="26464"/>
  <c r="CN28" i="26464"/>
  <c r="CO28" i="26464"/>
  <c r="CP28" i="26464"/>
  <c r="CQ28" i="26464"/>
  <c r="CR28" i="26464"/>
  <c r="CS28" i="26464"/>
  <c r="CT28" i="26464"/>
  <c r="CU28" i="26464"/>
  <c r="CV28" i="26464"/>
  <c r="CY28" i="26464"/>
  <c r="CZ28" i="26464"/>
  <c r="DE28" i="26464"/>
  <c r="DF28" i="26464"/>
  <c r="DS28" i="26464"/>
  <c r="DT28" i="26464"/>
  <c r="DU28" i="26464"/>
  <c r="DZ28" i="26464"/>
  <c r="EA28" i="26464"/>
  <c r="EB28" i="26464"/>
  <c r="EC28" i="26464"/>
  <c r="EN28" i="26464"/>
  <c r="EO28" i="26464"/>
  <c r="EP28" i="26464"/>
  <c r="A29" i="26464"/>
  <c r="B29" i="26464"/>
  <c r="C29" i="26464"/>
  <c r="E29" i="26464"/>
  <c r="F29" i="26464"/>
  <c r="G29" i="26464"/>
  <c r="H29" i="26464"/>
  <c r="I29" i="26464"/>
  <c r="J29" i="26464"/>
  <c r="K29" i="26464"/>
  <c r="L29" i="26464"/>
  <c r="M29" i="26464"/>
  <c r="N29" i="26464"/>
  <c r="O29" i="26464"/>
  <c r="P29" i="26464"/>
  <c r="Q29" i="26464"/>
  <c r="R29" i="26464"/>
  <c r="S29" i="26464"/>
  <c r="T29" i="26464"/>
  <c r="U29" i="26464"/>
  <c r="V29" i="26464"/>
  <c r="W29" i="26464"/>
  <c r="X29" i="26464"/>
  <c r="Y29" i="26464"/>
  <c r="Z29" i="26464"/>
  <c r="AA29" i="26464"/>
  <c r="AB29" i="26464"/>
  <c r="AC29" i="26464"/>
  <c r="AD29" i="26464"/>
  <c r="AE29" i="26464"/>
  <c r="AF29" i="26464"/>
  <c r="AG29" i="26464"/>
  <c r="AH29" i="26464"/>
  <c r="AI29" i="26464"/>
  <c r="AJ29" i="26464"/>
  <c r="AK29" i="26464"/>
  <c r="AT29" i="26464"/>
  <c r="AU29" i="26464"/>
  <c r="AV29" i="26464"/>
  <c r="AW29" i="26464"/>
  <c r="AX29" i="26464"/>
  <c r="AY29" i="26464"/>
  <c r="AZ29" i="26464"/>
  <c r="BA29" i="26464"/>
  <c r="BB29" i="26464"/>
  <c r="BC29" i="26464"/>
  <c r="BD29" i="26464"/>
  <c r="BE29" i="26464"/>
  <c r="BF29" i="26464"/>
  <c r="BG29" i="26464"/>
  <c r="BH29" i="26464"/>
  <c r="BI29" i="26464"/>
  <c r="BJ29" i="26464"/>
  <c r="BW29" i="26464"/>
  <c r="BX29" i="26464"/>
  <c r="BY29" i="26464"/>
  <c r="BZ29" i="26464"/>
  <c r="CA29" i="26464"/>
  <c r="CF29" i="26464"/>
  <c r="CG29" i="26464"/>
  <c r="CH29" i="26464"/>
  <c r="CI29" i="26464"/>
  <c r="CJ29" i="26464"/>
  <c r="CK29" i="26464"/>
  <c r="CL29" i="26464"/>
  <c r="CM29" i="26464"/>
  <c r="CN29" i="26464"/>
  <c r="CO29" i="26464"/>
  <c r="CP29" i="26464"/>
  <c r="CQ29" i="26464"/>
  <c r="CR29" i="26464"/>
  <c r="CS29" i="26464"/>
  <c r="CT29" i="26464"/>
  <c r="CU29" i="26464"/>
  <c r="CV29" i="26464"/>
  <c r="CY29" i="26464"/>
  <c r="CZ29" i="26464"/>
  <c r="DE29" i="26464"/>
  <c r="DF29" i="26464"/>
  <c r="DS29" i="26464"/>
  <c r="DT29" i="26464"/>
  <c r="DU29" i="26464"/>
  <c r="DZ29" i="26464"/>
  <c r="EA29" i="26464"/>
  <c r="EB29" i="26464"/>
  <c r="EC29" i="26464"/>
  <c r="EN29" i="26464"/>
  <c r="EO29" i="26464"/>
  <c r="EP29" i="26464"/>
  <c r="A30" i="26464"/>
  <c r="B30" i="26464"/>
  <c r="C30" i="26464"/>
  <c r="E30" i="26464"/>
  <c r="F30" i="26464"/>
  <c r="G30" i="26464"/>
  <c r="H30" i="26464"/>
  <c r="I30" i="26464"/>
  <c r="J30" i="26464"/>
  <c r="K30" i="26464"/>
  <c r="L30" i="26464"/>
  <c r="M30" i="26464"/>
  <c r="N30" i="26464"/>
  <c r="O30" i="26464"/>
  <c r="P30" i="26464"/>
  <c r="Q30" i="26464"/>
  <c r="R30" i="26464"/>
  <c r="S30" i="26464"/>
  <c r="T30" i="26464"/>
  <c r="U30" i="26464"/>
  <c r="V30" i="26464"/>
  <c r="W30" i="26464"/>
  <c r="X30" i="26464"/>
  <c r="Y30" i="26464"/>
  <c r="Z30" i="26464"/>
  <c r="AA30" i="26464"/>
  <c r="AB30" i="26464"/>
  <c r="AC30" i="26464"/>
  <c r="AD30" i="26464"/>
  <c r="AE30" i="26464"/>
  <c r="AF30" i="26464"/>
  <c r="AG30" i="26464"/>
  <c r="AH30" i="26464"/>
  <c r="AI30" i="26464"/>
  <c r="AJ30" i="26464"/>
  <c r="AK30" i="26464"/>
  <c r="AT30" i="26464"/>
  <c r="AU30" i="26464"/>
  <c r="AV30" i="26464"/>
  <c r="AW30" i="26464"/>
  <c r="AX30" i="26464"/>
  <c r="AY30" i="26464"/>
  <c r="AZ30" i="26464"/>
  <c r="BA30" i="26464"/>
  <c r="BB30" i="26464"/>
  <c r="BC30" i="26464"/>
  <c r="BD30" i="26464"/>
  <c r="BE30" i="26464"/>
  <c r="BF30" i="26464"/>
  <c r="BG30" i="26464"/>
  <c r="BH30" i="26464"/>
  <c r="BI30" i="26464"/>
  <c r="BJ30" i="26464"/>
  <c r="BW30" i="26464"/>
  <c r="BX30" i="26464"/>
  <c r="BY30" i="26464"/>
  <c r="BZ30" i="26464"/>
  <c r="CA30" i="26464"/>
  <c r="CF30" i="26464"/>
  <c r="CG30" i="26464"/>
  <c r="CH30" i="26464"/>
  <c r="CI30" i="26464"/>
  <c r="CJ30" i="26464"/>
  <c r="CK30" i="26464"/>
  <c r="CL30" i="26464"/>
  <c r="CM30" i="26464"/>
  <c r="CN30" i="26464"/>
  <c r="CO30" i="26464"/>
  <c r="CP30" i="26464"/>
  <c r="CQ30" i="26464"/>
  <c r="CR30" i="26464"/>
  <c r="CS30" i="26464"/>
  <c r="CT30" i="26464"/>
  <c r="CU30" i="26464"/>
  <c r="CV30" i="26464"/>
  <c r="CY30" i="26464"/>
  <c r="CZ30" i="26464"/>
  <c r="DE30" i="26464"/>
  <c r="DF30" i="26464"/>
  <c r="DS30" i="26464"/>
  <c r="DT30" i="26464"/>
  <c r="DU30" i="26464"/>
  <c r="DZ30" i="26464"/>
  <c r="EA30" i="26464"/>
  <c r="EB30" i="26464"/>
  <c r="EC30" i="26464"/>
  <c r="EN30" i="26464"/>
  <c r="EO30" i="26464"/>
  <c r="EP30" i="26464"/>
  <c r="A31" i="26464"/>
  <c r="B31" i="26464"/>
  <c r="C31" i="26464"/>
  <c r="E31" i="26464"/>
  <c r="F31" i="26464"/>
  <c r="G31" i="26464"/>
  <c r="H31" i="26464"/>
  <c r="I31" i="26464"/>
  <c r="J31" i="26464"/>
  <c r="K31" i="26464"/>
  <c r="L31" i="26464"/>
  <c r="M31" i="26464"/>
  <c r="N31" i="26464"/>
  <c r="O31" i="26464"/>
  <c r="P31" i="26464"/>
  <c r="Q31" i="26464"/>
  <c r="R31" i="26464"/>
  <c r="S31" i="26464"/>
  <c r="T31" i="26464"/>
  <c r="U31" i="26464"/>
  <c r="V31" i="26464"/>
  <c r="W31" i="26464"/>
  <c r="X31" i="26464"/>
  <c r="Y31" i="26464"/>
  <c r="Z31" i="26464"/>
  <c r="AA31" i="26464"/>
  <c r="AB31" i="26464"/>
  <c r="AC31" i="26464"/>
  <c r="AD31" i="26464"/>
  <c r="AE31" i="26464"/>
  <c r="AF31" i="26464"/>
  <c r="AG31" i="26464"/>
  <c r="AH31" i="26464"/>
  <c r="AI31" i="26464"/>
  <c r="AJ31" i="26464"/>
  <c r="AK31" i="26464"/>
  <c r="AL31" i="26464"/>
  <c r="AM31" i="26464"/>
  <c r="AN31" i="26464"/>
  <c r="AO31" i="26464"/>
  <c r="AT31" i="26464"/>
  <c r="AU31" i="26464"/>
  <c r="AV31" i="26464"/>
  <c r="AW31" i="26464"/>
  <c r="AX31" i="26464"/>
  <c r="AY31" i="26464"/>
  <c r="AZ31" i="26464"/>
  <c r="BA31" i="26464"/>
  <c r="BB31" i="26464"/>
  <c r="BC31" i="26464"/>
  <c r="BD31" i="26464"/>
  <c r="BE31" i="26464"/>
  <c r="BF31" i="26464"/>
  <c r="BG31" i="26464"/>
  <c r="BH31" i="26464"/>
  <c r="BI31" i="26464"/>
  <c r="BJ31" i="26464"/>
  <c r="BK31" i="26464"/>
  <c r="BL31" i="26464"/>
  <c r="BW31" i="26464"/>
  <c r="BX31" i="26464"/>
  <c r="BY31" i="26464"/>
  <c r="BZ31" i="26464"/>
  <c r="CA31" i="26464"/>
  <c r="CB31" i="26464"/>
  <c r="CC31" i="26464"/>
  <c r="CF31" i="26464"/>
  <c r="CG31" i="26464"/>
  <c r="CH31" i="26464"/>
  <c r="CI31" i="26464"/>
  <c r="CJ31" i="26464"/>
  <c r="CK31" i="26464"/>
  <c r="CL31" i="26464"/>
  <c r="CM31" i="26464"/>
  <c r="CN31" i="26464"/>
  <c r="CO31" i="26464"/>
  <c r="CP31" i="26464"/>
  <c r="CQ31" i="26464"/>
  <c r="CR31" i="26464"/>
  <c r="CS31" i="26464"/>
  <c r="CT31" i="26464"/>
  <c r="CU31" i="26464"/>
  <c r="CV31" i="26464"/>
  <c r="CY31" i="26464"/>
  <c r="CZ31" i="26464"/>
  <c r="DA31" i="26464"/>
  <c r="DB31" i="26464"/>
  <c r="DE31" i="26464"/>
  <c r="DF31" i="26464"/>
  <c r="DS31" i="26464"/>
  <c r="DT31" i="26464"/>
  <c r="DU31" i="26464"/>
  <c r="DZ31" i="26464"/>
  <c r="EA31" i="26464"/>
  <c r="EB31" i="26464"/>
  <c r="EC31" i="26464"/>
  <c r="EN31" i="26464"/>
  <c r="EO31" i="26464"/>
  <c r="EP31" i="26464"/>
  <c r="A32" i="26464"/>
  <c r="B32" i="26464"/>
  <c r="C32" i="26464"/>
  <c r="E32" i="26464"/>
  <c r="F32" i="26464"/>
  <c r="G32" i="26464"/>
  <c r="H32" i="26464"/>
  <c r="I32" i="26464"/>
  <c r="J32" i="26464"/>
  <c r="K32" i="26464"/>
  <c r="L32" i="26464"/>
  <c r="M32" i="26464"/>
  <c r="N32" i="26464"/>
  <c r="O32" i="26464"/>
  <c r="P32" i="26464"/>
  <c r="Q32" i="26464"/>
  <c r="R32" i="26464"/>
  <c r="S32" i="26464"/>
  <c r="T32" i="26464"/>
  <c r="U32" i="26464"/>
  <c r="V32" i="26464"/>
  <c r="W32" i="26464"/>
  <c r="X32" i="26464"/>
  <c r="Y32" i="26464"/>
  <c r="Z32" i="26464"/>
  <c r="AA32" i="26464"/>
  <c r="AB32" i="26464"/>
  <c r="AC32" i="26464"/>
  <c r="AD32" i="26464"/>
  <c r="AE32" i="26464"/>
  <c r="AF32" i="26464"/>
  <c r="AG32" i="26464"/>
  <c r="AH32" i="26464"/>
  <c r="AI32" i="26464"/>
  <c r="AJ32" i="26464"/>
  <c r="AK32" i="26464"/>
  <c r="AL32" i="26464"/>
  <c r="AM32" i="26464"/>
  <c r="AN32" i="26464"/>
  <c r="AO32" i="26464"/>
  <c r="AT32" i="26464"/>
  <c r="AU32" i="26464"/>
  <c r="AV32" i="26464"/>
  <c r="AW32" i="26464"/>
  <c r="AX32" i="26464"/>
  <c r="AY32" i="26464"/>
  <c r="AZ32" i="26464"/>
  <c r="BA32" i="26464"/>
  <c r="BB32" i="26464"/>
  <c r="BC32" i="26464"/>
  <c r="BD32" i="26464"/>
  <c r="BE32" i="26464"/>
  <c r="BF32" i="26464"/>
  <c r="BG32" i="26464"/>
  <c r="BH32" i="26464"/>
  <c r="BI32" i="26464"/>
  <c r="BJ32" i="26464"/>
  <c r="BK32" i="26464"/>
  <c r="BL32" i="26464"/>
  <c r="BW32" i="26464"/>
  <c r="BX32" i="26464"/>
  <c r="BY32" i="26464"/>
  <c r="BZ32" i="26464"/>
  <c r="CA32" i="26464"/>
  <c r="CB32" i="26464"/>
  <c r="CC32" i="26464"/>
  <c r="CF32" i="26464"/>
  <c r="CG32" i="26464"/>
  <c r="CH32" i="26464"/>
  <c r="CI32" i="26464"/>
  <c r="CJ32" i="26464"/>
  <c r="CK32" i="26464"/>
  <c r="CL32" i="26464"/>
  <c r="CM32" i="26464"/>
  <c r="CN32" i="26464"/>
  <c r="CO32" i="26464"/>
  <c r="CP32" i="26464"/>
  <c r="CQ32" i="26464"/>
  <c r="CR32" i="26464"/>
  <c r="CS32" i="26464"/>
  <c r="CT32" i="26464"/>
  <c r="CU32" i="26464"/>
  <c r="CV32" i="26464"/>
  <c r="CY32" i="26464"/>
  <c r="CZ32" i="26464"/>
  <c r="DA32" i="26464"/>
  <c r="DB32" i="26464"/>
  <c r="DE32" i="26464"/>
  <c r="DF32" i="26464"/>
  <c r="DG32" i="26464"/>
  <c r="DH32" i="26464"/>
  <c r="DS32" i="26464"/>
  <c r="DT32" i="26464"/>
  <c r="DU32" i="26464"/>
  <c r="DZ32" i="26464"/>
  <c r="EA32" i="26464"/>
  <c r="EB32" i="26464"/>
  <c r="EC32" i="26464"/>
  <c r="ED32" i="26464"/>
  <c r="EE32" i="26464"/>
  <c r="EN32" i="26464"/>
  <c r="EO32" i="26464"/>
  <c r="EP32" i="26464"/>
  <c r="A33" i="26464"/>
  <c r="B33" i="26464"/>
  <c r="C33" i="26464"/>
  <c r="E33" i="26464"/>
  <c r="F33" i="26464"/>
  <c r="G33" i="26464"/>
  <c r="H33" i="26464"/>
  <c r="I33" i="26464"/>
  <c r="J33" i="26464"/>
  <c r="K33" i="26464"/>
  <c r="L33" i="26464"/>
  <c r="M33" i="26464"/>
  <c r="N33" i="26464"/>
  <c r="O33" i="26464"/>
  <c r="P33" i="26464"/>
  <c r="Q33" i="26464"/>
  <c r="R33" i="26464"/>
  <c r="S33" i="26464"/>
  <c r="T33" i="26464"/>
  <c r="U33" i="26464"/>
  <c r="V33" i="26464"/>
  <c r="W33" i="26464"/>
  <c r="X33" i="26464"/>
  <c r="Y33" i="26464"/>
  <c r="Z33" i="26464"/>
  <c r="AA33" i="26464"/>
  <c r="AB33" i="26464"/>
  <c r="AC33" i="26464"/>
  <c r="AD33" i="26464"/>
  <c r="AE33" i="26464"/>
  <c r="AF33" i="26464"/>
  <c r="AG33" i="26464"/>
  <c r="AH33" i="26464"/>
  <c r="AI33" i="26464"/>
  <c r="AJ33" i="26464"/>
  <c r="AK33" i="26464"/>
  <c r="AL33" i="26464"/>
  <c r="AM33" i="26464"/>
  <c r="AN33" i="26464"/>
  <c r="AO33" i="26464"/>
  <c r="AT33" i="26464"/>
  <c r="AU33" i="26464"/>
  <c r="AV33" i="26464"/>
  <c r="AW33" i="26464"/>
  <c r="AX33" i="26464"/>
  <c r="AY33" i="26464"/>
  <c r="AZ33" i="26464"/>
  <c r="BA33" i="26464"/>
  <c r="BB33" i="26464"/>
  <c r="BC33" i="26464"/>
  <c r="BD33" i="26464"/>
  <c r="BE33" i="26464"/>
  <c r="BF33" i="26464"/>
  <c r="BG33" i="26464"/>
  <c r="BH33" i="26464"/>
  <c r="BI33" i="26464"/>
  <c r="BJ33" i="26464"/>
  <c r="BK33" i="26464"/>
  <c r="BL33" i="26464"/>
  <c r="BW33" i="26464"/>
  <c r="BX33" i="26464"/>
  <c r="BY33" i="26464"/>
  <c r="BZ33" i="26464"/>
  <c r="CA33" i="26464"/>
  <c r="CB33" i="26464"/>
  <c r="CC33" i="26464"/>
  <c r="CF33" i="26464"/>
  <c r="CG33" i="26464"/>
  <c r="CH33" i="26464"/>
  <c r="CI33" i="26464"/>
  <c r="CJ33" i="26464"/>
  <c r="CK33" i="26464"/>
  <c r="CL33" i="26464"/>
  <c r="CM33" i="26464"/>
  <c r="CN33" i="26464"/>
  <c r="CO33" i="26464"/>
  <c r="CP33" i="26464"/>
  <c r="CQ33" i="26464"/>
  <c r="CR33" i="26464"/>
  <c r="CS33" i="26464"/>
  <c r="CT33" i="26464"/>
  <c r="CU33" i="26464"/>
  <c r="CV33" i="26464"/>
  <c r="CY33" i="26464"/>
  <c r="CZ33" i="26464"/>
  <c r="DA33" i="26464"/>
  <c r="DB33" i="26464"/>
  <c r="DE33" i="26464"/>
  <c r="DF33" i="26464"/>
  <c r="DG33" i="26464"/>
  <c r="DH33" i="26464"/>
  <c r="DS33" i="26464"/>
  <c r="DT33" i="26464"/>
  <c r="DU33" i="26464"/>
  <c r="DZ33" i="26464"/>
  <c r="EA33" i="26464"/>
  <c r="EB33" i="26464"/>
  <c r="EC33" i="26464"/>
  <c r="ED33" i="26464"/>
  <c r="EE33" i="26464"/>
  <c r="EN33" i="26464"/>
  <c r="EO33" i="26464"/>
  <c r="EP33" i="26464"/>
  <c r="A34" i="26464"/>
  <c r="B34" i="26464"/>
  <c r="C34" i="26464"/>
  <c r="E34" i="26464"/>
  <c r="F34" i="26464"/>
  <c r="G34" i="26464"/>
  <c r="H34" i="26464"/>
  <c r="I34" i="26464"/>
  <c r="J34" i="26464"/>
  <c r="K34" i="26464"/>
  <c r="L34" i="26464"/>
  <c r="M34" i="26464"/>
  <c r="N34" i="26464"/>
  <c r="O34" i="26464"/>
  <c r="P34" i="26464"/>
  <c r="Q34" i="26464"/>
  <c r="R34" i="26464"/>
  <c r="S34" i="26464"/>
  <c r="T34" i="26464"/>
  <c r="U34" i="26464"/>
  <c r="V34" i="26464"/>
  <c r="W34" i="26464"/>
  <c r="X34" i="26464"/>
  <c r="Y34" i="26464"/>
  <c r="Z34" i="26464"/>
  <c r="AA34" i="26464"/>
  <c r="AB34" i="26464"/>
  <c r="AC34" i="26464"/>
  <c r="AD34" i="26464"/>
  <c r="AE34" i="26464"/>
  <c r="AF34" i="26464"/>
  <c r="AG34" i="26464"/>
  <c r="AH34" i="26464"/>
  <c r="AI34" i="26464"/>
  <c r="AJ34" i="26464"/>
  <c r="AK34" i="26464"/>
  <c r="AL34" i="26464"/>
  <c r="AM34" i="26464"/>
  <c r="AN34" i="26464"/>
  <c r="AO34" i="26464"/>
  <c r="AT34" i="26464"/>
  <c r="AU34" i="26464"/>
  <c r="AV34" i="26464"/>
  <c r="AW34" i="26464"/>
  <c r="AX34" i="26464"/>
  <c r="AY34" i="26464"/>
  <c r="AZ34" i="26464"/>
  <c r="BA34" i="26464"/>
  <c r="BB34" i="26464"/>
  <c r="BC34" i="26464"/>
  <c r="BD34" i="26464"/>
  <c r="BE34" i="26464"/>
  <c r="BF34" i="26464"/>
  <c r="BG34" i="26464"/>
  <c r="BH34" i="26464"/>
  <c r="BI34" i="26464"/>
  <c r="BJ34" i="26464"/>
  <c r="BK34" i="26464"/>
  <c r="BL34" i="26464"/>
  <c r="BW34" i="26464"/>
  <c r="BX34" i="26464"/>
  <c r="BY34" i="26464"/>
  <c r="BZ34" i="26464"/>
  <c r="CA34" i="26464"/>
  <c r="CB34" i="26464"/>
  <c r="CC34" i="26464"/>
  <c r="CF34" i="26464"/>
  <c r="CG34" i="26464"/>
  <c r="CH34" i="26464"/>
  <c r="CI34" i="26464"/>
  <c r="CJ34" i="26464"/>
  <c r="CK34" i="26464"/>
  <c r="CL34" i="26464"/>
  <c r="CM34" i="26464"/>
  <c r="CN34" i="26464"/>
  <c r="CO34" i="26464"/>
  <c r="CP34" i="26464"/>
  <c r="CQ34" i="26464"/>
  <c r="CR34" i="26464"/>
  <c r="CS34" i="26464"/>
  <c r="CT34" i="26464"/>
  <c r="CU34" i="26464"/>
  <c r="CV34" i="26464"/>
  <c r="CY34" i="26464"/>
  <c r="CZ34" i="26464"/>
  <c r="DA34" i="26464"/>
  <c r="DB34" i="26464"/>
  <c r="DE34" i="26464"/>
  <c r="DF34" i="26464"/>
  <c r="DG34" i="26464"/>
  <c r="DH34" i="26464"/>
  <c r="DS34" i="26464"/>
  <c r="DT34" i="26464"/>
  <c r="DU34" i="26464"/>
  <c r="DZ34" i="26464"/>
  <c r="EA34" i="26464"/>
  <c r="EB34" i="26464"/>
  <c r="EC34" i="26464"/>
  <c r="ED34" i="26464"/>
  <c r="EE34" i="26464"/>
  <c r="EN34" i="26464"/>
  <c r="EO34" i="26464"/>
  <c r="EP34" i="26464"/>
  <c r="A35" i="26464"/>
  <c r="B35" i="26464"/>
  <c r="C35" i="26464"/>
  <c r="E35" i="26464"/>
  <c r="F35" i="26464"/>
  <c r="G35" i="26464"/>
  <c r="H35" i="26464"/>
  <c r="I35" i="26464"/>
  <c r="J35" i="26464"/>
  <c r="K35" i="26464"/>
  <c r="L35" i="26464"/>
  <c r="M35" i="26464"/>
  <c r="N35" i="26464"/>
  <c r="O35" i="26464"/>
  <c r="P35" i="26464"/>
  <c r="Q35" i="26464"/>
  <c r="R35" i="26464"/>
  <c r="S35" i="26464"/>
  <c r="T35" i="26464"/>
  <c r="U35" i="26464"/>
  <c r="V35" i="26464"/>
  <c r="W35" i="26464"/>
  <c r="X35" i="26464"/>
  <c r="Y35" i="26464"/>
  <c r="Z35" i="26464"/>
  <c r="AA35" i="26464"/>
  <c r="AB35" i="26464"/>
  <c r="AC35" i="26464"/>
  <c r="AD35" i="26464"/>
  <c r="AE35" i="26464"/>
  <c r="AF35" i="26464"/>
  <c r="AG35" i="26464"/>
  <c r="AH35" i="26464"/>
  <c r="AI35" i="26464"/>
  <c r="AJ35" i="26464"/>
  <c r="AK35" i="26464"/>
  <c r="AL35" i="26464"/>
  <c r="AM35" i="26464"/>
  <c r="AN35" i="26464"/>
  <c r="AO35" i="26464"/>
  <c r="AT35" i="26464"/>
  <c r="AU35" i="26464"/>
  <c r="AV35" i="26464"/>
  <c r="AW35" i="26464"/>
  <c r="AX35" i="26464"/>
  <c r="AY35" i="26464"/>
  <c r="AZ35" i="26464"/>
  <c r="BA35" i="26464"/>
  <c r="BB35" i="26464"/>
  <c r="BC35" i="26464"/>
  <c r="BD35" i="26464"/>
  <c r="BE35" i="26464"/>
  <c r="BF35" i="26464"/>
  <c r="BG35" i="26464"/>
  <c r="BH35" i="26464"/>
  <c r="BI35" i="26464"/>
  <c r="BJ35" i="26464"/>
  <c r="BK35" i="26464"/>
  <c r="BL35" i="26464"/>
  <c r="BM35" i="26464"/>
  <c r="BN35" i="26464"/>
  <c r="BW35" i="26464"/>
  <c r="BX35" i="26464"/>
  <c r="BY35" i="26464"/>
  <c r="BZ35" i="26464"/>
  <c r="CA35" i="26464"/>
  <c r="CB35" i="26464"/>
  <c r="CC35" i="26464"/>
  <c r="CF35" i="26464"/>
  <c r="CG35" i="26464"/>
  <c r="CH35" i="26464"/>
  <c r="CI35" i="26464"/>
  <c r="CJ35" i="26464"/>
  <c r="CK35" i="26464"/>
  <c r="CL35" i="26464"/>
  <c r="CM35" i="26464"/>
  <c r="CN35" i="26464"/>
  <c r="CO35" i="26464"/>
  <c r="CP35" i="26464"/>
  <c r="CQ35" i="26464"/>
  <c r="CR35" i="26464"/>
  <c r="CS35" i="26464"/>
  <c r="CT35" i="26464"/>
  <c r="CU35" i="26464"/>
  <c r="CV35" i="26464"/>
  <c r="CY35" i="26464"/>
  <c r="CZ35" i="26464"/>
  <c r="DA35" i="26464"/>
  <c r="DB35" i="26464"/>
  <c r="DE35" i="26464"/>
  <c r="DF35" i="26464"/>
  <c r="DG35" i="26464"/>
  <c r="DH35" i="26464"/>
  <c r="DS35" i="26464"/>
  <c r="DT35" i="26464"/>
  <c r="DU35" i="26464"/>
  <c r="DZ35" i="26464"/>
  <c r="EA35" i="26464"/>
  <c r="EB35" i="26464"/>
  <c r="EC35" i="26464"/>
  <c r="ED35" i="26464"/>
  <c r="EE35" i="26464"/>
  <c r="EN35" i="26464"/>
  <c r="EO35" i="26464"/>
  <c r="EP35" i="26464"/>
  <c r="A36" i="26464"/>
  <c r="B36" i="26464"/>
  <c r="C36" i="26464"/>
  <c r="E36" i="26464"/>
  <c r="F36" i="26464"/>
  <c r="G36" i="26464"/>
  <c r="H36" i="26464"/>
  <c r="I36" i="26464"/>
  <c r="J36" i="26464"/>
  <c r="K36" i="26464"/>
  <c r="L36" i="26464"/>
  <c r="M36" i="26464"/>
  <c r="N36" i="26464"/>
  <c r="O36" i="26464"/>
  <c r="P36" i="26464"/>
  <c r="Q36" i="26464"/>
  <c r="R36" i="26464"/>
  <c r="S36" i="26464"/>
  <c r="T36" i="26464"/>
  <c r="U36" i="26464"/>
  <c r="V36" i="26464"/>
  <c r="W36" i="26464"/>
  <c r="X36" i="26464"/>
  <c r="Y36" i="26464"/>
  <c r="Z36" i="26464"/>
  <c r="AA36" i="26464"/>
  <c r="AB36" i="26464"/>
  <c r="AC36" i="26464"/>
  <c r="AD36" i="26464"/>
  <c r="AE36" i="26464"/>
  <c r="AF36" i="26464"/>
  <c r="AG36" i="26464"/>
  <c r="AH36" i="26464"/>
  <c r="AI36" i="26464"/>
  <c r="AJ36" i="26464"/>
  <c r="AK36" i="26464"/>
  <c r="AL36" i="26464"/>
  <c r="AM36" i="26464"/>
  <c r="AN36" i="26464"/>
  <c r="AO36" i="26464"/>
  <c r="AT36" i="26464"/>
  <c r="AU36" i="26464"/>
  <c r="AV36" i="26464"/>
  <c r="AW36" i="26464"/>
  <c r="AX36" i="26464"/>
  <c r="AY36" i="26464"/>
  <c r="AZ36" i="26464"/>
  <c r="BA36" i="26464"/>
  <c r="BB36" i="26464"/>
  <c r="BC36" i="26464"/>
  <c r="BD36" i="26464"/>
  <c r="BE36" i="26464"/>
  <c r="BF36" i="26464"/>
  <c r="BG36" i="26464"/>
  <c r="BH36" i="26464"/>
  <c r="BI36" i="26464"/>
  <c r="BJ36" i="26464"/>
  <c r="BK36" i="26464"/>
  <c r="BL36" i="26464"/>
  <c r="BM36" i="26464"/>
  <c r="BN36" i="26464"/>
  <c r="BW36" i="26464"/>
  <c r="BX36" i="26464"/>
  <c r="BY36" i="26464"/>
  <c r="BZ36" i="26464"/>
  <c r="CA36" i="26464"/>
  <c r="CB36" i="26464"/>
  <c r="CC36" i="26464"/>
  <c r="CF36" i="26464"/>
  <c r="CG36" i="26464"/>
  <c r="CH36" i="26464"/>
  <c r="CI36" i="26464"/>
  <c r="CJ36" i="26464"/>
  <c r="CK36" i="26464"/>
  <c r="CL36" i="26464"/>
  <c r="CM36" i="26464"/>
  <c r="CN36" i="26464"/>
  <c r="CO36" i="26464"/>
  <c r="CP36" i="26464"/>
  <c r="CQ36" i="26464"/>
  <c r="CR36" i="26464"/>
  <c r="CS36" i="26464"/>
  <c r="CT36" i="26464"/>
  <c r="CU36" i="26464"/>
  <c r="CV36" i="26464"/>
  <c r="CY36" i="26464"/>
  <c r="CZ36" i="26464"/>
  <c r="DA36" i="26464"/>
  <c r="DB36" i="26464"/>
  <c r="DE36" i="26464"/>
  <c r="DF36" i="26464"/>
  <c r="DG36" i="26464"/>
  <c r="DH36" i="26464"/>
  <c r="DS36" i="26464"/>
  <c r="DT36" i="26464"/>
  <c r="DU36" i="26464"/>
  <c r="DZ36" i="26464"/>
  <c r="EA36" i="26464"/>
  <c r="EB36" i="26464"/>
  <c r="EC36" i="26464"/>
  <c r="ED36" i="26464"/>
  <c r="EE36" i="26464"/>
  <c r="EN36" i="26464"/>
  <c r="EO36" i="26464"/>
  <c r="EP36" i="26464"/>
  <c r="A37" i="26464"/>
  <c r="B37" i="26464"/>
  <c r="C37" i="26464"/>
  <c r="E37" i="26464"/>
  <c r="F37" i="26464"/>
  <c r="G37" i="26464"/>
  <c r="H37" i="26464"/>
  <c r="I37" i="26464"/>
  <c r="J37" i="26464"/>
  <c r="K37" i="26464"/>
  <c r="L37" i="26464"/>
  <c r="M37" i="26464"/>
  <c r="N37" i="26464"/>
  <c r="O37" i="26464"/>
  <c r="P37" i="26464"/>
  <c r="Q37" i="26464"/>
  <c r="R37" i="26464"/>
  <c r="S37" i="26464"/>
  <c r="T37" i="26464"/>
  <c r="U37" i="26464"/>
  <c r="V37" i="26464"/>
  <c r="W37" i="26464"/>
  <c r="X37" i="26464"/>
  <c r="Y37" i="26464"/>
  <c r="Z37" i="26464"/>
  <c r="AA37" i="26464"/>
  <c r="AB37" i="26464"/>
  <c r="AC37" i="26464"/>
  <c r="AD37" i="26464"/>
  <c r="AE37" i="26464"/>
  <c r="AF37" i="26464"/>
  <c r="AG37" i="26464"/>
  <c r="AH37" i="26464"/>
  <c r="AI37" i="26464"/>
  <c r="AJ37" i="26464"/>
  <c r="AK37" i="26464"/>
  <c r="AL37" i="26464"/>
  <c r="AM37" i="26464"/>
  <c r="AN37" i="26464"/>
  <c r="AO37" i="26464"/>
  <c r="AP37" i="26464"/>
  <c r="AQ37" i="26464"/>
  <c r="AT37" i="26464"/>
  <c r="AU37" i="26464"/>
  <c r="AV37" i="26464"/>
  <c r="AW37" i="26464"/>
  <c r="AX37" i="26464"/>
  <c r="AY37" i="26464"/>
  <c r="AZ37" i="26464"/>
  <c r="BA37" i="26464"/>
  <c r="BB37" i="26464"/>
  <c r="BC37" i="26464"/>
  <c r="BD37" i="26464"/>
  <c r="BE37" i="26464"/>
  <c r="BF37" i="26464"/>
  <c r="BG37" i="26464"/>
  <c r="BH37" i="26464"/>
  <c r="BI37" i="26464"/>
  <c r="BJ37" i="26464"/>
  <c r="BK37" i="26464"/>
  <c r="BL37" i="26464"/>
  <c r="BM37" i="26464"/>
  <c r="BN37" i="26464"/>
  <c r="BO37" i="26464"/>
  <c r="BP37" i="26464"/>
  <c r="BW37" i="26464"/>
  <c r="BX37" i="26464"/>
  <c r="BY37" i="26464"/>
  <c r="BZ37" i="26464"/>
  <c r="CA37" i="26464"/>
  <c r="CB37" i="26464"/>
  <c r="CC37" i="26464"/>
  <c r="CF37" i="26464"/>
  <c r="CG37" i="26464"/>
  <c r="CH37" i="26464"/>
  <c r="CI37" i="26464"/>
  <c r="CJ37" i="26464"/>
  <c r="CK37" i="26464"/>
  <c r="CL37" i="26464"/>
  <c r="CM37" i="26464"/>
  <c r="CN37" i="26464"/>
  <c r="CO37" i="26464"/>
  <c r="CP37" i="26464"/>
  <c r="CQ37" i="26464"/>
  <c r="CR37" i="26464"/>
  <c r="CS37" i="26464"/>
  <c r="CT37" i="26464"/>
  <c r="CU37" i="26464"/>
  <c r="CV37" i="26464"/>
  <c r="CY37" i="26464"/>
  <c r="CZ37" i="26464"/>
  <c r="DA37" i="26464"/>
  <c r="DB37" i="26464"/>
  <c r="DE37" i="26464"/>
  <c r="DF37" i="26464"/>
  <c r="DG37" i="26464"/>
  <c r="DH37" i="26464"/>
  <c r="DI37" i="26464"/>
  <c r="DJ37" i="26464"/>
  <c r="DS37" i="26464"/>
  <c r="DT37" i="26464"/>
  <c r="DU37" i="26464"/>
  <c r="DZ37" i="26464"/>
  <c r="EA37" i="26464"/>
  <c r="EB37" i="26464"/>
  <c r="EC37" i="26464"/>
  <c r="ED37" i="26464"/>
  <c r="EE37" i="26464"/>
  <c r="EH37" i="26464"/>
  <c r="EI37" i="26464"/>
  <c r="EN37" i="26464"/>
  <c r="EO37" i="26464"/>
  <c r="EP37" i="26464"/>
  <c r="A38" i="26464"/>
  <c r="B38" i="26464"/>
  <c r="C38" i="26464"/>
  <c r="E38" i="26464"/>
  <c r="F38" i="26464"/>
  <c r="G38" i="26464"/>
  <c r="H38" i="26464"/>
  <c r="I38" i="26464"/>
  <c r="J38" i="26464"/>
  <c r="K38" i="26464"/>
  <c r="L38" i="26464"/>
  <c r="M38" i="26464"/>
  <c r="N38" i="26464"/>
  <c r="O38" i="26464"/>
  <c r="P38" i="26464"/>
  <c r="Q38" i="26464"/>
  <c r="R38" i="26464"/>
  <c r="S38" i="26464"/>
  <c r="T38" i="26464"/>
  <c r="U38" i="26464"/>
  <c r="V38" i="26464"/>
  <c r="W38" i="26464"/>
  <c r="X38" i="26464"/>
  <c r="Y38" i="26464"/>
  <c r="Z38" i="26464"/>
  <c r="AA38" i="26464"/>
  <c r="AB38" i="26464"/>
  <c r="AC38" i="26464"/>
  <c r="AD38" i="26464"/>
  <c r="AE38" i="26464"/>
  <c r="AF38" i="26464"/>
  <c r="AG38" i="26464"/>
  <c r="AH38" i="26464"/>
  <c r="AI38" i="26464"/>
  <c r="AJ38" i="26464"/>
  <c r="AK38" i="26464"/>
  <c r="AL38" i="26464"/>
  <c r="AM38" i="26464"/>
  <c r="AN38" i="26464"/>
  <c r="AO38" i="26464"/>
  <c r="AP38" i="26464"/>
  <c r="AQ38" i="26464"/>
  <c r="AT38" i="26464"/>
  <c r="AU38" i="26464"/>
  <c r="AV38" i="26464"/>
  <c r="AW38" i="26464"/>
  <c r="AX38" i="26464"/>
  <c r="AY38" i="26464"/>
  <c r="AZ38" i="26464"/>
  <c r="BA38" i="26464"/>
  <c r="BB38" i="26464"/>
  <c r="BC38" i="26464"/>
  <c r="BD38" i="26464"/>
  <c r="BE38" i="26464"/>
  <c r="BF38" i="26464"/>
  <c r="BG38" i="26464"/>
  <c r="BH38" i="26464"/>
  <c r="BI38" i="26464"/>
  <c r="BJ38" i="26464"/>
  <c r="BK38" i="26464"/>
  <c r="BL38" i="26464"/>
  <c r="BM38" i="26464"/>
  <c r="BN38" i="26464"/>
  <c r="BO38" i="26464"/>
  <c r="BP38" i="26464"/>
  <c r="BW38" i="26464"/>
  <c r="BX38" i="26464"/>
  <c r="BY38" i="26464"/>
  <c r="BZ38" i="26464"/>
  <c r="CA38" i="26464"/>
  <c r="CB38" i="26464"/>
  <c r="CC38" i="26464"/>
  <c r="CF38" i="26464"/>
  <c r="CG38" i="26464"/>
  <c r="CH38" i="26464"/>
  <c r="CI38" i="26464"/>
  <c r="CJ38" i="26464"/>
  <c r="CK38" i="26464"/>
  <c r="CL38" i="26464"/>
  <c r="CM38" i="26464"/>
  <c r="CN38" i="26464"/>
  <c r="CO38" i="26464"/>
  <c r="CP38" i="26464"/>
  <c r="CQ38" i="26464"/>
  <c r="CR38" i="26464"/>
  <c r="CS38" i="26464"/>
  <c r="CT38" i="26464"/>
  <c r="CU38" i="26464"/>
  <c r="CV38" i="26464"/>
  <c r="CY38" i="26464"/>
  <c r="CZ38" i="26464"/>
  <c r="DA38" i="26464"/>
  <c r="DB38" i="26464"/>
  <c r="DE38" i="26464"/>
  <c r="DF38" i="26464"/>
  <c r="DG38" i="26464"/>
  <c r="DH38" i="26464"/>
  <c r="DI38" i="26464"/>
  <c r="DJ38" i="26464"/>
  <c r="DS38" i="26464"/>
  <c r="DT38" i="26464"/>
  <c r="DU38" i="26464"/>
  <c r="DZ38" i="26464"/>
  <c r="EA38" i="26464"/>
  <c r="EB38" i="26464"/>
  <c r="EC38" i="26464"/>
  <c r="ED38" i="26464"/>
  <c r="EE38" i="26464"/>
  <c r="EH38" i="26464"/>
  <c r="EI38" i="26464"/>
  <c r="EN38" i="26464"/>
  <c r="EO38" i="26464"/>
  <c r="EP38" i="26464"/>
  <c r="A39" i="26464"/>
  <c r="B39" i="26464"/>
  <c r="C39" i="26464"/>
  <c r="E39" i="26464"/>
  <c r="F39" i="26464"/>
  <c r="G39" i="26464"/>
  <c r="H39" i="26464"/>
  <c r="I39" i="26464"/>
  <c r="J39" i="26464"/>
  <c r="K39" i="26464"/>
  <c r="L39" i="26464"/>
  <c r="M39" i="26464"/>
  <c r="N39" i="26464"/>
  <c r="O39" i="26464"/>
  <c r="P39" i="26464"/>
  <c r="Q39" i="26464"/>
  <c r="R39" i="26464"/>
  <c r="S39" i="26464"/>
  <c r="T39" i="26464"/>
  <c r="U39" i="26464"/>
  <c r="V39" i="26464"/>
  <c r="W39" i="26464"/>
  <c r="X39" i="26464"/>
  <c r="Y39" i="26464"/>
  <c r="Z39" i="26464"/>
  <c r="AA39" i="26464"/>
  <c r="AB39" i="26464"/>
  <c r="AC39" i="26464"/>
  <c r="AD39" i="26464"/>
  <c r="AE39" i="26464"/>
  <c r="AF39" i="26464"/>
  <c r="AG39" i="26464"/>
  <c r="AH39" i="26464"/>
  <c r="AI39" i="26464"/>
  <c r="AJ39" i="26464"/>
  <c r="AK39" i="26464"/>
  <c r="AL39" i="26464"/>
  <c r="AM39" i="26464"/>
  <c r="AN39" i="26464"/>
  <c r="AO39" i="26464"/>
  <c r="AP39" i="26464"/>
  <c r="AQ39" i="26464"/>
  <c r="AT39" i="26464"/>
  <c r="AU39" i="26464"/>
  <c r="AV39" i="26464"/>
  <c r="AW39" i="26464"/>
  <c r="AX39" i="26464"/>
  <c r="AY39" i="26464"/>
  <c r="AZ39" i="26464"/>
  <c r="BA39" i="26464"/>
  <c r="BB39" i="26464"/>
  <c r="BC39" i="26464"/>
  <c r="BD39" i="26464"/>
  <c r="BE39" i="26464"/>
  <c r="BF39" i="26464"/>
  <c r="BG39" i="26464"/>
  <c r="BH39" i="26464"/>
  <c r="BI39" i="26464"/>
  <c r="BJ39" i="26464"/>
  <c r="BK39" i="26464"/>
  <c r="BL39" i="26464"/>
  <c r="BM39" i="26464"/>
  <c r="BN39" i="26464"/>
  <c r="BO39" i="26464"/>
  <c r="BP39" i="26464"/>
  <c r="BW39" i="26464"/>
  <c r="BX39" i="26464"/>
  <c r="BY39" i="26464"/>
  <c r="BZ39" i="26464"/>
  <c r="CA39" i="26464"/>
  <c r="CB39" i="26464"/>
  <c r="CC39" i="26464"/>
  <c r="CF39" i="26464"/>
  <c r="CG39" i="26464"/>
  <c r="CH39" i="26464"/>
  <c r="CI39" i="26464"/>
  <c r="CJ39" i="26464"/>
  <c r="CK39" i="26464"/>
  <c r="CL39" i="26464"/>
  <c r="CM39" i="26464"/>
  <c r="CN39" i="26464"/>
  <c r="CO39" i="26464"/>
  <c r="CP39" i="26464"/>
  <c r="CQ39" i="26464"/>
  <c r="CR39" i="26464"/>
  <c r="CS39" i="26464"/>
  <c r="CT39" i="26464"/>
  <c r="CU39" i="26464"/>
  <c r="CV39" i="26464"/>
  <c r="CY39" i="26464"/>
  <c r="CZ39" i="26464"/>
  <c r="DA39" i="26464"/>
  <c r="DB39" i="26464"/>
  <c r="DE39" i="26464"/>
  <c r="DF39" i="26464"/>
  <c r="DG39" i="26464"/>
  <c r="DH39" i="26464"/>
  <c r="DI39" i="26464"/>
  <c r="DJ39" i="26464"/>
  <c r="DS39" i="26464"/>
  <c r="DT39" i="26464"/>
  <c r="DU39" i="26464"/>
  <c r="DZ39" i="26464"/>
  <c r="EA39" i="26464"/>
  <c r="EB39" i="26464"/>
  <c r="EC39" i="26464"/>
  <c r="ED39" i="26464"/>
  <c r="EE39" i="26464"/>
  <c r="EH39" i="26464"/>
  <c r="EI39" i="26464"/>
  <c r="EN39" i="26464"/>
  <c r="EO39" i="26464"/>
  <c r="EP39" i="26464"/>
  <c r="A40" i="26464"/>
  <c r="B40" i="26464"/>
  <c r="C40" i="26464"/>
  <c r="E40" i="26464"/>
  <c r="F40" i="26464"/>
  <c r="G40" i="26464"/>
  <c r="H40" i="26464"/>
  <c r="I40" i="26464"/>
  <c r="J40" i="26464"/>
  <c r="K40" i="26464"/>
  <c r="L40" i="26464"/>
  <c r="M40" i="26464"/>
  <c r="N40" i="26464"/>
  <c r="O40" i="26464"/>
  <c r="P40" i="26464"/>
  <c r="Q40" i="26464"/>
  <c r="R40" i="26464"/>
  <c r="S40" i="26464"/>
  <c r="T40" i="26464"/>
  <c r="U40" i="26464"/>
  <c r="V40" i="26464"/>
  <c r="W40" i="26464"/>
  <c r="X40" i="26464"/>
  <c r="Y40" i="26464"/>
  <c r="Z40" i="26464"/>
  <c r="AA40" i="26464"/>
  <c r="AB40" i="26464"/>
  <c r="AC40" i="26464"/>
  <c r="AD40" i="26464"/>
  <c r="AE40" i="26464"/>
  <c r="AF40" i="26464"/>
  <c r="AG40" i="26464"/>
  <c r="AH40" i="26464"/>
  <c r="AI40" i="26464"/>
  <c r="AJ40" i="26464"/>
  <c r="AK40" i="26464"/>
  <c r="AL40" i="26464"/>
  <c r="AM40" i="26464"/>
  <c r="AN40" i="26464"/>
  <c r="AO40" i="26464"/>
  <c r="AP40" i="26464"/>
  <c r="AQ40" i="26464"/>
  <c r="AT40" i="26464"/>
  <c r="AU40" i="26464"/>
  <c r="AV40" i="26464"/>
  <c r="AW40" i="26464"/>
  <c r="AX40" i="26464"/>
  <c r="AY40" i="26464"/>
  <c r="AZ40" i="26464"/>
  <c r="BA40" i="26464"/>
  <c r="BB40" i="26464"/>
  <c r="BC40" i="26464"/>
  <c r="BD40" i="26464"/>
  <c r="BE40" i="26464"/>
  <c r="BF40" i="26464"/>
  <c r="BG40" i="26464"/>
  <c r="BH40" i="26464"/>
  <c r="BI40" i="26464"/>
  <c r="BJ40" i="26464"/>
  <c r="BK40" i="26464"/>
  <c r="BL40" i="26464"/>
  <c r="BM40" i="26464"/>
  <c r="BN40" i="26464"/>
  <c r="BO40" i="26464"/>
  <c r="BP40" i="26464"/>
  <c r="BQ40" i="26464"/>
  <c r="BR40" i="26464"/>
  <c r="BW40" i="26464"/>
  <c r="BX40" i="26464"/>
  <c r="BY40" i="26464"/>
  <c r="BZ40" i="26464"/>
  <c r="CA40" i="26464"/>
  <c r="CB40" i="26464"/>
  <c r="CC40" i="26464"/>
  <c r="CF40" i="26464"/>
  <c r="CG40" i="26464"/>
  <c r="CH40" i="26464"/>
  <c r="CI40" i="26464"/>
  <c r="CJ40" i="26464"/>
  <c r="CK40" i="26464"/>
  <c r="CL40" i="26464"/>
  <c r="CM40" i="26464"/>
  <c r="CN40" i="26464"/>
  <c r="CO40" i="26464"/>
  <c r="CP40" i="26464"/>
  <c r="CQ40" i="26464"/>
  <c r="CR40" i="26464"/>
  <c r="CS40" i="26464"/>
  <c r="CT40" i="26464"/>
  <c r="CU40" i="26464"/>
  <c r="CV40" i="26464"/>
  <c r="CY40" i="26464"/>
  <c r="CZ40" i="26464"/>
  <c r="DA40" i="26464"/>
  <c r="DB40" i="26464"/>
  <c r="DE40" i="26464"/>
  <c r="DF40" i="26464"/>
  <c r="DG40" i="26464"/>
  <c r="DH40" i="26464"/>
  <c r="DI40" i="26464"/>
  <c r="DJ40" i="26464"/>
  <c r="DS40" i="26464"/>
  <c r="DT40" i="26464"/>
  <c r="DU40" i="26464"/>
  <c r="DZ40" i="26464"/>
  <c r="EA40" i="26464"/>
  <c r="EB40" i="26464"/>
  <c r="EC40" i="26464"/>
  <c r="ED40" i="26464"/>
  <c r="EE40" i="26464"/>
  <c r="EH40" i="26464"/>
  <c r="EI40" i="26464"/>
  <c r="EN40" i="26464"/>
  <c r="EO40" i="26464"/>
  <c r="EP40" i="26464"/>
  <c r="A41" i="26464"/>
  <c r="B41" i="26464"/>
  <c r="C41" i="26464"/>
  <c r="E41" i="26464"/>
  <c r="F41" i="26464"/>
  <c r="G41" i="26464"/>
  <c r="H41" i="26464"/>
  <c r="I41" i="26464"/>
  <c r="J41" i="26464"/>
  <c r="K41" i="26464"/>
  <c r="L41" i="26464"/>
  <c r="M41" i="26464"/>
  <c r="N41" i="26464"/>
  <c r="O41" i="26464"/>
  <c r="P41" i="26464"/>
  <c r="Q41" i="26464"/>
  <c r="R41" i="26464"/>
  <c r="S41" i="26464"/>
  <c r="T41" i="26464"/>
  <c r="U41" i="26464"/>
  <c r="V41" i="26464"/>
  <c r="W41" i="26464"/>
  <c r="X41" i="26464"/>
  <c r="Y41" i="26464"/>
  <c r="Z41" i="26464"/>
  <c r="AA41" i="26464"/>
  <c r="AB41" i="26464"/>
  <c r="AC41" i="26464"/>
  <c r="AD41" i="26464"/>
  <c r="AE41" i="26464"/>
  <c r="AF41" i="26464"/>
  <c r="AG41" i="26464"/>
  <c r="AH41" i="26464"/>
  <c r="AI41" i="26464"/>
  <c r="AJ41" i="26464"/>
  <c r="AK41" i="26464"/>
  <c r="AL41" i="26464"/>
  <c r="AM41" i="26464"/>
  <c r="AN41" i="26464"/>
  <c r="AO41" i="26464"/>
  <c r="AP41" i="26464"/>
  <c r="AQ41" i="26464"/>
  <c r="AT41" i="26464"/>
  <c r="AU41" i="26464"/>
  <c r="AV41" i="26464"/>
  <c r="AW41" i="26464"/>
  <c r="AX41" i="26464"/>
  <c r="AY41" i="26464"/>
  <c r="AZ41" i="26464"/>
  <c r="BA41" i="26464"/>
  <c r="BB41" i="26464"/>
  <c r="BC41" i="26464"/>
  <c r="BD41" i="26464"/>
  <c r="BE41" i="26464"/>
  <c r="BF41" i="26464"/>
  <c r="BG41" i="26464"/>
  <c r="BH41" i="26464"/>
  <c r="BI41" i="26464"/>
  <c r="BJ41" i="26464"/>
  <c r="BK41" i="26464"/>
  <c r="BL41" i="26464"/>
  <c r="BM41" i="26464"/>
  <c r="BN41" i="26464"/>
  <c r="BO41" i="26464"/>
  <c r="BP41" i="26464"/>
  <c r="BQ41" i="26464"/>
  <c r="BR41" i="26464"/>
  <c r="BW41" i="26464"/>
  <c r="BX41" i="26464"/>
  <c r="BY41" i="26464"/>
  <c r="BZ41" i="26464"/>
  <c r="CA41" i="26464"/>
  <c r="CB41" i="26464"/>
  <c r="CC41" i="26464"/>
  <c r="CF41" i="26464"/>
  <c r="CG41" i="26464"/>
  <c r="CH41" i="26464"/>
  <c r="CI41" i="26464"/>
  <c r="CJ41" i="26464"/>
  <c r="CK41" i="26464"/>
  <c r="CL41" i="26464"/>
  <c r="CM41" i="26464"/>
  <c r="CN41" i="26464"/>
  <c r="CO41" i="26464"/>
  <c r="CP41" i="26464"/>
  <c r="CQ41" i="26464"/>
  <c r="CR41" i="26464"/>
  <c r="CS41" i="26464"/>
  <c r="CT41" i="26464"/>
  <c r="CU41" i="26464"/>
  <c r="CV41" i="26464"/>
  <c r="CY41" i="26464"/>
  <c r="CZ41" i="26464"/>
  <c r="DA41" i="26464"/>
  <c r="DB41" i="26464"/>
  <c r="DE41" i="26464"/>
  <c r="DF41" i="26464"/>
  <c r="DG41" i="26464"/>
  <c r="DH41" i="26464"/>
  <c r="DI41" i="26464"/>
  <c r="DJ41" i="26464"/>
  <c r="DS41" i="26464"/>
  <c r="DT41" i="26464"/>
  <c r="DU41" i="26464"/>
  <c r="DZ41" i="26464"/>
  <c r="EA41" i="26464"/>
  <c r="EB41" i="26464"/>
  <c r="EC41" i="26464"/>
  <c r="ED41" i="26464"/>
  <c r="EE41" i="26464"/>
  <c r="EH41" i="26464"/>
  <c r="EI41" i="26464"/>
  <c r="EN41" i="26464"/>
  <c r="EO41" i="26464"/>
  <c r="EP41" i="26464"/>
  <c r="A42" i="26464"/>
  <c r="B42" i="26464"/>
  <c r="C42" i="26464"/>
  <c r="E42" i="26464"/>
  <c r="F42" i="26464"/>
  <c r="G42" i="26464"/>
  <c r="H42" i="26464"/>
  <c r="I42" i="26464"/>
  <c r="J42" i="26464"/>
  <c r="K42" i="26464"/>
  <c r="L42" i="26464"/>
  <c r="M42" i="26464"/>
  <c r="N42" i="26464"/>
  <c r="O42" i="26464"/>
  <c r="P42" i="26464"/>
  <c r="Q42" i="26464"/>
  <c r="R42" i="26464"/>
  <c r="S42" i="26464"/>
  <c r="T42" i="26464"/>
  <c r="U42" i="26464"/>
  <c r="V42" i="26464"/>
  <c r="W42" i="26464"/>
  <c r="X42" i="26464"/>
  <c r="Y42" i="26464"/>
  <c r="Z42" i="26464"/>
  <c r="AA42" i="26464"/>
  <c r="AB42" i="26464"/>
  <c r="AC42" i="26464"/>
  <c r="AD42" i="26464"/>
  <c r="AE42" i="26464"/>
  <c r="AF42" i="26464"/>
  <c r="AG42" i="26464"/>
  <c r="AH42" i="26464"/>
  <c r="AI42" i="26464"/>
  <c r="AJ42" i="26464"/>
  <c r="AK42" i="26464"/>
  <c r="AL42" i="26464"/>
  <c r="AM42" i="26464"/>
  <c r="AN42" i="26464"/>
  <c r="AO42" i="26464"/>
  <c r="AP42" i="26464"/>
  <c r="AQ42" i="26464"/>
  <c r="AT42" i="26464"/>
  <c r="AU42" i="26464"/>
  <c r="AV42" i="26464"/>
  <c r="AW42" i="26464"/>
  <c r="AX42" i="26464"/>
  <c r="AY42" i="26464"/>
  <c r="AZ42" i="26464"/>
  <c r="BA42" i="26464"/>
  <c r="BB42" i="26464"/>
  <c r="BC42" i="26464"/>
  <c r="BD42" i="26464"/>
  <c r="BE42" i="26464"/>
  <c r="BF42" i="26464"/>
  <c r="BG42" i="26464"/>
  <c r="BH42" i="26464"/>
  <c r="BI42" i="26464"/>
  <c r="BJ42" i="26464"/>
  <c r="BK42" i="26464"/>
  <c r="BL42" i="26464"/>
  <c r="BM42" i="26464"/>
  <c r="BN42" i="26464"/>
  <c r="BO42" i="26464"/>
  <c r="BP42" i="26464"/>
  <c r="BQ42" i="26464"/>
  <c r="BR42" i="26464"/>
  <c r="BW42" i="26464"/>
  <c r="BX42" i="26464"/>
  <c r="BY42" i="26464"/>
  <c r="BZ42" i="26464"/>
  <c r="CA42" i="26464"/>
  <c r="CB42" i="26464"/>
  <c r="CC42" i="26464"/>
  <c r="CF42" i="26464"/>
  <c r="CG42" i="26464"/>
  <c r="CH42" i="26464"/>
  <c r="CI42" i="26464"/>
  <c r="CJ42" i="26464"/>
  <c r="CK42" i="26464"/>
  <c r="CL42" i="26464"/>
  <c r="CM42" i="26464"/>
  <c r="CN42" i="26464"/>
  <c r="CO42" i="26464"/>
  <c r="CP42" i="26464"/>
  <c r="CQ42" i="26464"/>
  <c r="CR42" i="26464"/>
  <c r="CS42" i="26464"/>
  <c r="CT42" i="26464"/>
  <c r="CU42" i="26464"/>
  <c r="CV42" i="26464"/>
  <c r="CY42" i="26464"/>
  <c r="CZ42" i="26464"/>
  <c r="DA42" i="26464"/>
  <c r="DB42" i="26464"/>
  <c r="DE42" i="26464"/>
  <c r="DF42" i="26464"/>
  <c r="DG42" i="26464"/>
  <c r="DH42" i="26464"/>
  <c r="DI42" i="26464"/>
  <c r="DJ42" i="26464"/>
  <c r="DK42" i="26464"/>
  <c r="DL42" i="26464"/>
  <c r="DS42" i="26464"/>
  <c r="DT42" i="26464"/>
  <c r="DU42" i="26464"/>
  <c r="DZ42" i="26464"/>
  <c r="EA42" i="26464"/>
  <c r="EB42" i="26464"/>
  <c r="EC42" i="26464"/>
  <c r="ED42" i="26464"/>
  <c r="EE42" i="26464"/>
  <c r="EH42" i="26464"/>
  <c r="EI42" i="26464"/>
  <c r="EN42" i="26464"/>
  <c r="EO42" i="26464"/>
  <c r="EP42" i="26464"/>
  <c r="A43" i="26464"/>
  <c r="B43" i="26464"/>
  <c r="C43" i="26464"/>
  <c r="E43" i="26464"/>
  <c r="F43" i="26464"/>
  <c r="G43" i="26464"/>
  <c r="H43" i="26464"/>
  <c r="I43" i="26464"/>
  <c r="J43" i="26464"/>
  <c r="K43" i="26464"/>
  <c r="L43" i="26464"/>
  <c r="M43" i="26464"/>
  <c r="N43" i="26464"/>
  <c r="O43" i="26464"/>
  <c r="P43" i="26464"/>
  <c r="Q43" i="26464"/>
  <c r="R43" i="26464"/>
  <c r="S43" i="26464"/>
  <c r="T43" i="26464"/>
  <c r="U43" i="26464"/>
  <c r="V43" i="26464"/>
  <c r="W43" i="26464"/>
  <c r="X43" i="26464"/>
  <c r="Y43" i="26464"/>
  <c r="Z43" i="26464"/>
  <c r="AA43" i="26464"/>
  <c r="AB43" i="26464"/>
  <c r="AC43" i="26464"/>
  <c r="AD43" i="26464"/>
  <c r="AE43" i="26464"/>
  <c r="AF43" i="26464"/>
  <c r="AG43" i="26464"/>
  <c r="AH43" i="26464"/>
  <c r="AI43" i="26464"/>
  <c r="AJ43" i="26464"/>
  <c r="AK43" i="26464"/>
  <c r="AL43" i="26464"/>
  <c r="AM43" i="26464"/>
  <c r="AN43" i="26464"/>
  <c r="AO43" i="26464"/>
  <c r="AP43" i="26464"/>
  <c r="AQ43" i="26464"/>
  <c r="AT43" i="26464"/>
  <c r="AU43" i="26464"/>
  <c r="AV43" i="26464"/>
  <c r="AW43" i="26464"/>
  <c r="AX43" i="26464"/>
  <c r="AY43" i="26464"/>
  <c r="AZ43" i="26464"/>
  <c r="BA43" i="26464"/>
  <c r="BB43" i="26464"/>
  <c r="BC43" i="26464"/>
  <c r="BD43" i="26464"/>
  <c r="BE43" i="26464"/>
  <c r="BF43" i="26464"/>
  <c r="BG43" i="26464"/>
  <c r="BH43" i="26464"/>
  <c r="BI43" i="26464"/>
  <c r="BJ43" i="26464"/>
  <c r="BK43" i="26464"/>
  <c r="BL43" i="26464"/>
  <c r="BM43" i="26464"/>
  <c r="BN43" i="26464"/>
  <c r="BO43" i="26464"/>
  <c r="BP43" i="26464"/>
  <c r="BQ43" i="26464"/>
  <c r="BR43" i="26464"/>
  <c r="BW43" i="26464"/>
  <c r="BX43" i="26464"/>
  <c r="BY43" i="26464"/>
  <c r="BZ43" i="26464"/>
  <c r="CA43" i="26464"/>
  <c r="CB43" i="26464"/>
  <c r="CC43" i="26464"/>
  <c r="CD43" i="26464"/>
  <c r="CE43" i="26464"/>
  <c r="CF43" i="26464"/>
  <c r="CG43" i="26464"/>
  <c r="CH43" i="26464"/>
  <c r="CI43" i="26464"/>
  <c r="CJ43" i="26464"/>
  <c r="CK43" i="26464"/>
  <c r="CL43" i="26464"/>
  <c r="CM43" i="26464"/>
  <c r="CN43" i="26464"/>
  <c r="CO43" i="26464"/>
  <c r="CP43" i="26464"/>
  <c r="CQ43" i="26464"/>
  <c r="CR43" i="26464"/>
  <c r="CS43" i="26464"/>
  <c r="CT43" i="26464"/>
  <c r="CU43" i="26464"/>
  <c r="CV43" i="26464"/>
  <c r="CW43" i="26464"/>
  <c r="CX43" i="26464"/>
  <c r="CY43" i="26464"/>
  <c r="CZ43" i="26464"/>
  <c r="DA43" i="26464"/>
  <c r="DB43" i="26464"/>
  <c r="DE43" i="26464"/>
  <c r="DF43" i="26464"/>
  <c r="DG43" i="26464"/>
  <c r="DH43" i="26464"/>
  <c r="DI43" i="26464"/>
  <c r="DJ43" i="26464"/>
  <c r="DK43" i="26464"/>
  <c r="DL43" i="26464"/>
  <c r="DM43" i="26464"/>
  <c r="DN43" i="26464"/>
  <c r="DO43" i="26464"/>
  <c r="DP43" i="26464"/>
  <c r="DS43" i="26464"/>
  <c r="DT43" i="26464"/>
  <c r="DU43" i="26464"/>
  <c r="DZ43" i="26464"/>
  <c r="EA43" i="26464"/>
  <c r="EB43" i="26464"/>
  <c r="EC43" i="26464"/>
  <c r="ED43" i="26464"/>
  <c r="EE43" i="26464"/>
  <c r="EH43" i="26464"/>
  <c r="EI43" i="26464"/>
  <c r="EJ43" i="26464"/>
  <c r="EK43" i="26464"/>
  <c r="EN43" i="26464"/>
  <c r="EO43" i="26464"/>
  <c r="EP43" i="26464"/>
  <c r="A44" i="26464"/>
  <c r="B44" i="26464"/>
  <c r="C44" i="26464"/>
  <c r="E44" i="26464"/>
  <c r="F44" i="26464"/>
  <c r="G44" i="26464"/>
  <c r="H44" i="26464"/>
  <c r="I44" i="26464"/>
  <c r="J44" i="26464"/>
  <c r="K44" i="26464"/>
  <c r="L44" i="26464"/>
  <c r="M44" i="26464"/>
  <c r="N44" i="26464"/>
  <c r="O44" i="26464"/>
  <c r="P44" i="26464"/>
  <c r="Q44" i="26464"/>
  <c r="R44" i="26464"/>
  <c r="S44" i="26464"/>
  <c r="T44" i="26464"/>
  <c r="U44" i="26464"/>
  <c r="V44" i="26464"/>
  <c r="W44" i="26464"/>
  <c r="X44" i="26464"/>
  <c r="Y44" i="26464"/>
  <c r="Z44" i="26464"/>
  <c r="AA44" i="26464"/>
  <c r="AB44" i="26464"/>
  <c r="AC44" i="26464"/>
  <c r="AD44" i="26464"/>
  <c r="AE44" i="26464"/>
  <c r="AF44" i="26464"/>
  <c r="AG44" i="26464"/>
  <c r="AH44" i="26464"/>
  <c r="AI44" i="26464"/>
  <c r="AJ44" i="26464"/>
  <c r="AK44" i="26464"/>
  <c r="AL44" i="26464"/>
  <c r="AM44" i="26464"/>
  <c r="AN44" i="26464"/>
  <c r="AO44" i="26464"/>
  <c r="AP44" i="26464"/>
  <c r="AQ44" i="26464"/>
  <c r="AR44" i="26464"/>
  <c r="AS44" i="26464"/>
  <c r="AT44" i="26464"/>
  <c r="AU44" i="26464"/>
  <c r="AV44" i="26464"/>
  <c r="AW44" i="26464"/>
  <c r="AX44" i="26464"/>
  <c r="AY44" i="26464"/>
  <c r="AZ44" i="26464"/>
  <c r="BA44" i="26464"/>
  <c r="BB44" i="26464"/>
  <c r="BC44" i="26464"/>
  <c r="BD44" i="26464"/>
  <c r="BE44" i="26464"/>
  <c r="BF44" i="26464"/>
  <c r="BG44" i="26464"/>
  <c r="BH44" i="26464"/>
  <c r="BI44" i="26464"/>
  <c r="BJ44" i="26464"/>
  <c r="BK44" i="26464"/>
  <c r="BL44" i="26464"/>
  <c r="BM44" i="26464"/>
  <c r="BN44" i="26464"/>
  <c r="BO44" i="26464"/>
  <c r="BP44" i="26464"/>
  <c r="BQ44" i="26464"/>
  <c r="BR44" i="26464"/>
  <c r="BW44" i="26464"/>
  <c r="BX44" i="26464"/>
  <c r="BY44" i="26464"/>
  <c r="BZ44" i="26464"/>
  <c r="CA44" i="26464"/>
  <c r="CB44" i="26464"/>
  <c r="CC44" i="26464"/>
  <c r="CD44" i="26464"/>
  <c r="CE44" i="26464"/>
  <c r="CF44" i="26464"/>
  <c r="CG44" i="26464"/>
  <c r="CH44" i="26464"/>
  <c r="CI44" i="26464"/>
  <c r="CJ44" i="26464"/>
  <c r="CK44" i="26464"/>
  <c r="CL44" i="26464"/>
  <c r="CM44" i="26464"/>
  <c r="CN44" i="26464"/>
  <c r="CO44" i="26464"/>
  <c r="CP44" i="26464"/>
  <c r="CQ44" i="26464"/>
  <c r="CR44" i="26464"/>
  <c r="CS44" i="26464"/>
  <c r="CT44" i="26464"/>
  <c r="CU44" i="26464"/>
  <c r="CV44" i="26464"/>
  <c r="CW44" i="26464"/>
  <c r="CX44" i="26464"/>
  <c r="CY44" i="26464"/>
  <c r="CZ44" i="26464"/>
  <c r="DA44" i="26464"/>
  <c r="DB44" i="26464"/>
  <c r="DE44" i="26464"/>
  <c r="DF44" i="26464"/>
  <c r="DG44" i="26464"/>
  <c r="DH44" i="26464"/>
  <c r="DI44" i="26464"/>
  <c r="DJ44" i="26464"/>
  <c r="DK44" i="26464"/>
  <c r="DL44" i="26464"/>
  <c r="DM44" i="26464"/>
  <c r="DN44" i="26464"/>
  <c r="DO44" i="26464"/>
  <c r="DP44" i="26464"/>
  <c r="DS44" i="26464"/>
  <c r="DT44" i="26464"/>
  <c r="DU44" i="26464"/>
  <c r="DZ44" i="26464"/>
  <c r="EA44" i="26464"/>
  <c r="EB44" i="26464"/>
  <c r="EC44" i="26464"/>
  <c r="ED44" i="26464"/>
  <c r="EE44" i="26464"/>
  <c r="EF44" i="26464"/>
  <c r="EG44" i="26464"/>
  <c r="EH44" i="26464"/>
  <c r="EI44" i="26464"/>
  <c r="EJ44" i="26464"/>
  <c r="EK44" i="26464"/>
  <c r="EN44" i="26464"/>
  <c r="EO44" i="26464"/>
  <c r="EP44" i="26464"/>
  <c r="A45" i="26464"/>
  <c r="B45" i="26464"/>
  <c r="C45" i="26464"/>
  <c r="E45" i="26464"/>
  <c r="F45" i="26464"/>
  <c r="G45" i="26464"/>
  <c r="H45" i="26464"/>
  <c r="I45" i="26464"/>
  <c r="J45" i="26464"/>
  <c r="K45" i="26464"/>
  <c r="L45" i="26464"/>
  <c r="M45" i="26464"/>
  <c r="N45" i="26464"/>
  <c r="O45" i="26464"/>
  <c r="P45" i="26464"/>
  <c r="Q45" i="26464"/>
  <c r="R45" i="26464"/>
  <c r="S45" i="26464"/>
  <c r="T45" i="26464"/>
  <c r="U45" i="26464"/>
  <c r="V45" i="26464"/>
  <c r="W45" i="26464"/>
  <c r="X45" i="26464"/>
  <c r="Y45" i="26464"/>
  <c r="Z45" i="26464"/>
  <c r="AA45" i="26464"/>
  <c r="AB45" i="26464"/>
  <c r="AC45" i="26464"/>
  <c r="AD45" i="26464"/>
  <c r="AE45" i="26464"/>
  <c r="AF45" i="26464"/>
  <c r="AG45" i="26464"/>
  <c r="AH45" i="26464"/>
  <c r="AI45" i="26464"/>
  <c r="AJ45" i="26464"/>
  <c r="AK45" i="26464"/>
  <c r="AL45" i="26464"/>
  <c r="AM45" i="26464"/>
  <c r="AN45" i="26464"/>
  <c r="AO45" i="26464"/>
  <c r="AP45" i="26464"/>
  <c r="AQ45" i="26464"/>
  <c r="AR45" i="26464"/>
  <c r="AS45" i="26464"/>
  <c r="AT45" i="26464"/>
  <c r="AU45" i="26464"/>
  <c r="AV45" i="26464"/>
  <c r="AW45" i="26464"/>
  <c r="AX45" i="26464"/>
  <c r="AY45" i="26464"/>
  <c r="AZ45" i="26464"/>
  <c r="BA45" i="26464"/>
  <c r="BB45" i="26464"/>
  <c r="BC45" i="26464"/>
  <c r="BD45" i="26464"/>
  <c r="BE45" i="26464"/>
  <c r="BF45" i="26464"/>
  <c r="BG45" i="26464"/>
  <c r="BH45" i="26464"/>
  <c r="BI45" i="26464"/>
  <c r="BJ45" i="26464"/>
  <c r="BK45" i="26464"/>
  <c r="BL45" i="26464"/>
  <c r="BM45" i="26464"/>
  <c r="BN45" i="26464"/>
  <c r="BO45" i="26464"/>
  <c r="BP45" i="26464"/>
  <c r="BQ45" i="26464"/>
  <c r="BR45" i="26464"/>
  <c r="BW45" i="26464"/>
  <c r="BX45" i="26464"/>
  <c r="BY45" i="26464"/>
  <c r="BZ45" i="26464"/>
  <c r="CA45" i="26464"/>
  <c r="CB45" i="26464"/>
  <c r="CC45" i="26464"/>
  <c r="CD45" i="26464"/>
  <c r="CE45" i="26464"/>
  <c r="CF45" i="26464"/>
  <c r="CG45" i="26464"/>
  <c r="CH45" i="26464"/>
  <c r="CI45" i="26464"/>
  <c r="CJ45" i="26464"/>
  <c r="CK45" i="26464"/>
  <c r="CL45" i="26464"/>
  <c r="CM45" i="26464"/>
  <c r="CN45" i="26464"/>
  <c r="CO45" i="26464"/>
  <c r="CP45" i="26464"/>
  <c r="CQ45" i="26464"/>
  <c r="CR45" i="26464"/>
  <c r="CS45" i="26464"/>
  <c r="CT45" i="26464"/>
  <c r="CU45" i="26464"/>
  <c r="CV45" i="26464"/>
  <c r="CW45" i="26464"/>
  <c r="CX45" i="26464"/>
  <c r="CY45" i="26464"/>
  <c r="CZ45" i="26464"/>
  <c r="DA45" i="26464"/>
  <c r="DB45" i="26464"/>
  <c r="DE45" i="26464"/>
  <c r="DF45" i="26464"/>
  <c r="DG45" i="26464"/>
  <c r="DH45" i="26464"/>
  <c r="DI45" i="26464"/>
  <c r="DJ45" i="26464"/>
  <c r="DK45" i="26464"/>
  <c r="DL45" i="26464"/>
  <c r="DM45" i="26464"/>
  <c r="DN45" i="26464"/>
  <c r="DO45" i="26464"/>
  <c r="DP45" i="26464"/>
  <c r="DS45" i="26464"/>
  <c r="DT45" i="26464"/>
  <c r="DU45" i="26464"/>
  <c r="DZ45" i="26464"/>
  <c r="EA45" i="26464"/>
  <c r="EB45" i="26464"/>
  <c r="EC45" i="26464"/>
  <c r="ED45" i="26464"/>
  <c r="EE45" i="26464"/>
  <c r="EF45" i="26464"/>
  <c r="EG45" i="26464"/>
  <c r="EH45" i="26464"/>
  <c r="EI45" i="26464"/>
  <c r="EJ45" i="26464"/>
  <c r="EK45" i="26464"/>
  <c r="EN45" i="26464"/>
  <c r="EO45" i="26464"/>
  <c r="EP45" i="26464"/>
  <c r="A46" i="26464"/>
  <c r="B46" i="26464"/>
  <c r="C46" i="26464"/>
  <c r="E46" i="26464"/>
  <c r="F46" i="26464"/>
  <c r="G46" i="26464"/>
  <c r="H46" i="26464"/>
  <c r="I46" i="26464"/>
  <c r="J46" i="26464"/>
  <c r="K46" i="26464"/>
  <c r="L46" i="26464"/>
  <c r="M46" i="26464"/>
  <c r="N46" i="26464"/>
  <c r="O46" i="26464"/>
  <c r="P46" i="26464"/>
  <c r="Q46" i="26464"/>
  <c r="R46" i="26464"/>
  <c r="S46" i="26464"/>
  <c r="T46" i="26464"/>
  <c r="U46" i="26464"/>
  <c r="V46" i="26464"/>
  <c r="W46" i="26464"/>
  <c r="X46" i="26464"/>
  <c r="Y46" i="26464"/>
  <c r="Z46" i="26464"/>
  <c r="AA46" i="26464"/>
  <c r="AB46" i="26464"/>
  <c r="AC46" i="26464"/>
  <c r="AD46" i="26464"/>
  <c r="AE46" i="26464"/>
  <c r="AF46" i="26464"/>
  <c r="AG46" i="26464"/>
  <c r="AH46" i="26464"/>
  <c r="AI46" i="26464"/>
  <c r="AJ46" i="26464"/>
  <c r="AK46" i="26464"/>
  <c r="AL46" i="26464"/>
  <c r="AM46" i="26464"/>
  <c r="AN46" i="26464"/>
  <c r="AO46" i="26464"/>
  <c r="AP46" i="26464"/>
  <c r="AQ46" i="26464"/>
  <c r="AR46" i="26464"/>
  <c r="AS46" i="26464"/>
  <c r="AT46" i="26464"/>
  <c r="AU46" i="26464"/>
  <c r="AV46" i="26464"/>
  <c r="AW46" i="26464"/>
  <c r="AX46" i="26464"/>
  <c r="AY46" i="26464"/>
  <c r="AZ46" i="26464"/>
  <c r="BA46" i="26464"/>
  <c r="BB46" i="26464"/>
  <c r="BC46" i="26464"/>
  <c r="BD46" i="26464"/>
  <c r="BE46" i="26464"/>
  <c r="BF46" i="26464"/>
  <c r="BG46" i="26464"/>
  <c r="BH46" i="26464"/>
  <c r="BI46" i="26464"/>
  <c r="BJ46" i="26464"/>
  <c r="BK46" i="26464"/>
  <c r="BL46" i="26464"/>
  <c r="BM46" i="26464"/>
  <c r="BN46" i="26464"/>
  <c r="BO46" i="26464"/>
  <c r="BP46" i="26464"/>
  <c r="BQ46" i="26464"/>
  <c r="BR46" i="26464"/>
  <c r="BW46" i="26464"/>
  <c r="BX46" i="26464"/>
  <c r="BY46" i="26464"/>
  <c r="BZ46" i="26464"/>
  <c r="CA46" i="26464"/>
  <c r="CB46" i="26464"/>
  <c r="CC46" i="26464"/>
  <c r="CD46" i="26464"/>
  <c r="CE46" i="26464"/>
  <c r="CF46" i="26464"/>
  <c r="CG46" i="26464"/>
  <c r="CH46" i="26464"/>
  <c r="CI46" i="26464"/>
  <c r="CJ46" i="26464"/>
  <c r="CK46" i="26464"/>
  <c r="CL46" i="26464"/>
  <c r="CM46" i="26464"/>
  <c r="CN46" i="26464"/>
  <c r="CO46" i="26464"/>
  <c r="CP46" i="26464"/>
  <c r="CQ46" i="26464"/>
  <c r="CR46" i="26464"/>
  <c r="CS46" i="26464"/>
  <c r="CT46" i="26464"/>
  <c r="CU46" i="26464"/>
  <c r="CV46" i="26464"/>
  <c r="CW46" i="26464"/>
  <c r="CX46" i="26464"/>
  <c r="CY46" i="26464"/>
  <c r="CZ46" i="26464"/>
  <c r="DA46" i="26464"/>
  <c r="DB46" i="26464"/>
  <c r="DE46" i="26464"/>
  <c r="DF46" i="26464"/>
  <c r="DG46" i="26464"/>
  <c r="DH46" i="26464"/>
  <c r="DI46" i="26464"/>
  <c r="DJ46" i="26464"/>
  <c r="DK46" i="26464"/>
  <c r="DL46" i="26464"/>
  <c r="DM46" i="26464"/>
  <c r="DN46" i="26464"/>
  <c r="DO46" i="26464"/>
  <c r="DP46" i="26464"/>
  <c r="DS46" i="26464"/>
  <c r="DT46" i="26464"/>
  <c r="DU46" i="26464"/>
  <c r="DZ46" i="26464"/>
  <c r="EA46" i="26464"/>
  <c r="EB46" i="26464"/>
  <c r="EC46" i="26464"/>
  <c r="ED46" i="26464"/>
  <c r="EE46" i="26464"/>
  <c r="EF46" i="26464"/>
  <c r="EG46" i="26464"/>
  <c r="EH46" i="26464"/>
  <c r="EI46" i="26464"/>
  <c r="EJ46" i="26464"/>
  <c r="EK46" i="26464"/>
  <c r="EN46" i="26464"/>
  <c r="EO46" i="26464"/>
  <c r="EP46" i="26464"/>
  <c r="A47" i="26464"/>
  <c r="B47" i="26464"/>
  <c r="C47" i="26464"/>
  <c r="E47" i="26464"/>
  <c r="F47" i="26464"/>
  <c r="G47" i="26464"/>
  <c r="H47" i="26464"/>
  <c r="I47" i="26464"/>
  <c r="J47" i="26464"/>
  <c r="K47" i="26464"/>
  <c r="L47" i="26464"/>
  <c r="M47" i="26464"/>
  <c r="N47" i="26464"/>
  <c r="O47" i="26464"/>
  <c r="P47" i="26464"/>
  <c r="Q47" i="26464"/>
  <c r="R47" i="26464"/>
  <c r="S47" i="26464"/>
  <c r="T47" i="26464"/>
  <c r="U47" i="26464"/>
  <c r="V47" i="26464"/>
  <c r="W47" i="26464"/>
  <c r="X47" i="26464"/>
  <c r="Y47" i="26464"/>
  <c r="Z47" i="26464"/>
  <c r="AA47" i="26464"/>
  <c r="AB47" i="26464"/>
  <c r="AC47" i="26464"/>
  <c r="AD47" i="26464"/>
  <c r="AE47" i="26464"/>
  <c r="AF47" i="26464"/>
  <c r="AG47" i="26464"/>
  <c r="AH47" i="26464"/>
  <c r="AI47" i="26464"/>
  <c r="AJ47" i="26464"/>
  <c r="AK47" i="26464"/>
  <c r="AL47" i="26464"/>
  <c r="AM47" i="26464"/>
  <c r="AN47" i="26464"/>
  <c r="AO47" i="26464"/>
  <c r="AP47" i="26464"/>
  <c r="AQ47" i="26464"/>
  <c r="AR47" i="26464"/>
  <c r="AS47" i="26464"/>
  <c r="AT47" i="26464"/>
  <c r="AU47" i="26464"/>
  <c r="AV47" i="26464"/>
  <c r="AW47" i="26464"/>
  <c r="AX47" i="26464"/>
  <c r="AY47" i="26464"/>
  <c r="AZ47" i="26464"/>
  <c r="BA47" i="26464"/>
  <c r="BB47" i="26464"/>
  <c r="BC47" i="26464"/>
  <c r="BD47" i="26464"/>
  <c r="BE47" i="26464"/>
  <c r="BF47" i="26464"/>
  <c r="BG47" i="26464"/>
  <c r="BH47" i="26464"/>
  <c r="BI47" i="26464"/>
  <c r="BJ47" i="26464"/>
  <c r="BK47" i="26464"/>
  <c r="BL47" i="26464"/>
  <c r="BM47" i="26464"/>
  <c r="BN47" i="26464"/>
  <c r="BO47" i="26464"/>
  <c r="BP47" i="26464"/>
  <c r="BQ47" i="26464"/>
  <c r="BR47" i="26464"/>
  <c r="BW47" i="26464"/>
  <c r="BX47" i="26464"/>
  <c r="BY47" i="26464"/>
  <c r="BZ47" i="26464"/>
  <c r="CA47" i="26464"/>
  <c r="CB47" i="26464"/>
  <c r="CC47" i="26464"/>
  <c r="CD47" i="26464"/>
  <c r="CE47" i="26464"/>
  <c r="CF47" i="26464"/>
  <c r="CG47" i="26464"/>
  <c r="CH47" i="26464"/>
  <c r="CI47" i="26464"/>
  <c r="CJ47" i="26464"/>
  <c r="CK47" i="26464"/>
  <c r="CL47" i="26464"/>
  <c r="CM47" i="26464"/>
  <c r="CN47" i="26464"/>
  <c r="CO47" i="26464"/>
  <c r="CP47" i="26464"/>
  <c r="CQ47" i="26464"/>
  <c r="CR47" i="26464"/>
  <c r="CS47" i="26464"/>
  <c r="CT47" i="26464"/>
  <c r="CU47" i="26464"/>
  <c r="CV47" i="26464"/>
  <c r="CW47" i="26464"/>
  <c r="CX47" i="26464"/>
  <c r="CY47" i="26464"/>
  <c r="CZ47" i="26464"/>
  <c r="DA47" i="26464"/>
  <c r="DB47" i="26464"/>
  <c r="DE47" i="26464"/>
  <c r="DF47" i="26464"/>
  <c r="DG47" i="26464"/>
  <c r="DH47" i="26464"/>
  <c r="DI47" i="26464"/>
  <c r="DJ47" i="26464"/>
  <c r="DK47" i="26464"/>
  <c r="DL47" i="26464"/>
  <c r="DM47" i="26464"/>
  <c r="DN47" i="26464"/>
  <c r="DO47" i="26464"/>
  <c r="DP47" i="26464"/>
  <c r="DS47" i="26464"/>
  <c r="DT47" i="26464"/>
  <c r="DU47" i="26464"/>
  <c r="DZ47" i="26464"/>
  <c r="EA47" i="26464"/>
  <c r="EB47" i="26464"/>
  <c r="EC47" i="26464"/>
  <c r="ED47" i="26464"/>
  <c r="EE47" i="26464"/>
  <c r="EF47" i="26464"/>
  <c r="EG47" i="26464"/>
  <c r="EH47" i="26464"/>
  <c r="EI47" i="26464"/>
  <c r="EJ47" i="26464"/>
  <c r="EK47" i="26464"/>
  <c r="EN47" i="26464"/>
  <c r="EO47" i="26464"/>
  <c r="EP47" i="26464"/>
  <c r="A48" i="26464"/>
  <c r="B48" i="26464"/>
  <c r="C48" i="26464"/>
  <c r="E48" i="26464"/>
  <c r="F48" i="26464"/>
  <c r="G48" i="26464"/>
  <c r="H48" i="26464"/>
  <c r="I48" i="26464"/>
  <c r="J48" i="26464"/>
  <c r="K48" i="26464"/>
  <c r="L48" i="26464"/>
  <c r="M48" i="26464"/>
  <c r="N48" i="26464"/>
  <c r="O48" i="26464"/>
  <c r="P48" i="26464"/>
  <c r="Q48" i="26464"/>
  <c r="R48" i="26464"/>
  <c r="S48" i="26464"/>
  <c r="T48" i="26464"/>
  <c r="U48" i="26464"/>
  <c r="V48" i="26464"/>
  <c r="W48" i="26464"/>
  <c r="X48" i="26464"/>
  <c r="Y48" i="26464"/>
  <c r="Z48" i="26464"/>
  <c r="AA48" i="26464"/>
  <c r="AB48" i="26464"/>
  <c r="AC48" i="26464"/>
  <c r="AD48" i="26464"/>
  <c r="AE48" i="26464"/>
  <c r="AF48" i="26464"/>
  <c r="AG48" i="26464"/>
  <c r="AH48" i="26464"/>
  <c r="AI48" i="26464"/>
  <c r="AJ48" i="26464"/>
  <c r="AK48" i="26464"/>
  <c r="AL48" i="26464"/>
  <c r="AM48" i="26464"/>
  <c r="AN48" i="26464"/>
  <c r="AO48" i="26464"/>
  <c r="AP48" i="26464"/>
  <c r="AQ48" i="26464"/>
  <c r="AR48" i="26464"/>
  <c r="AS48" i="26464"/>
  <c r="AT48" i="26464"/>
  <c r="AU48" i="26464"/>
  <c r="AV48" i="26464"/>
  <c r="AW48" i="26464"/>
  <c r="AX48" i="26464"/>
  <c r="AY48" i="26464"/>
  <c r="AZ48" i="26464"/>
  <c r="BA48" i="26464"/>
  <c r="BB48" i="26464"/>
  <c r="BC48" i="26464"/>
  <c r="BD48" i="26464"/>
  <c r="BE48" i="26464"/>
  <c r="BF48" i="26464"/>
  <c r="BG48" i="26464"/>
  <c r="BH48" i="26464"/>
  <c r="BI48" i="26464"/>
  <c r="BJ48" i="26464"/>
  <c r="BK48" i="26464"/>
  <c r="BL48" i="26464"/>
  <c r="BM48" i="26464"/>
  <c r="BN48" i="26464"/>
  <c r="BO48" i="26464"/>
  <c r="BP48" i="26464"/>
  <c r="BQ48" i="26464"/>
  <c r="BR48" i="26464"/>
  <c r="BW48" i="26464"/>
  <c r="BX48" i="26464"/>
  <c r="BY48" i="26464"/>
  <c r="BZ48" i="26464"/>
  <c r="CA48" i="26464"/>
  <c r="CB48" i="26464"/>
  <c r="CC48" i="26464"/>
  <c r="CD48" i="26464"/>
  <c r="CE48" i="26464"/>
  <c r="CF48" i="26464"/>
  <c r="CG48" i="26464"/>
  <c r="CH48" i="26464"/>
  <c r="CI48" i="26464"/>
  <c r="CJ48" i="26464"/>
  <c r="CK48" i="26464"/>
  <c r="CL48" i="26464"/>
  <c r="CM48" i="26464"/>
  <c r="CN48" i="26464"/>
  <c r="CO48" i="26464"/>
  <c r="CP48" i="26464"/>
  <c r="CQ48" i="26464"/>
  <c r="CR48" i="26464"/>
  <c r="CS48" i="26464"/>
  <c r="CT48" i="26464"/>
  <c r="CU48" i="26464"/>
  <c r="CV48" i="26464"/>
  <c r="CW48" i="26464"/>
  <c r="CX48" i="26464"/>
  <c r="CY48" i="26464"/>
  <c r="CZ48" i="26464"/>
  <c r="DA48" i="26464"/>
  <c r="DB48" i="26464"/>
  <c r="DE48" i="26464"/>
  <c r="DF48" i="26464"/>
  <c r="DG48" i="26464"/>
  <c r="DH48" i="26464"/>
  <c r="DI48" i="26464"/>
  <c r="DJ48" i="26464"/>
  <c r="DK48" i="26464"/>
  <c r="DL48" i="26464"/>
  <c r="DM48" i="26464"/>
  <c r="DN48" i="26464"/>
  <c r="DO48" i="26464"/>
  <c r="DP48" i="26464"/>
  <c r="DS48" i="26464"/>
  <c r="DT48" i="26464"/>
  <c r="DU48" i="26464"/>
  <c r="DZ48" i="26464"/>
  <c r="EA48" i="26464"/>
  <c r="EB48" i="26464"/>
  <c r="EC48" i="26464"/>
  <c r="ED48" i="26464"/>
  <c r="EE48" i="26464"/>
  <c r="EF48" i="26464"/>
  <c r="EG48" i="26464"/>
  <c r="EH48" i="26464"/>
  <c r="EI48" i="26464"/>
  <c r="EJ48" i="26464"/>
  <c r="EK48" i="26464"/>
  <c r="EN48" i="26464"/>
  <c r="EO48" i="26464"/>
  <c r="EP48" i="26464"/>
  <c r="A49" i="26464"/>
  <c r="B49" i="26464"/>
  <c r="C49" i="26464"/>
  <c r="E49" i="26464"/>
  <c r="F49" i="26464"/>
  <c r="G49" i="26464"/>
  <c r="H49" i="26464"/>
  <c r="I49" i="26464"/>
  <c r="J49" i="26464"/>
  <c r="K49" i="26464"/>
  <c r="L49" i="26464"/>
  <c r="M49" i="26464"/>
  <c r="N49" i="26464"/>
  <c r="O49" i="26464"/>
  <c r="P49" i="26464"/>
  <c r="Q49" i="26464"/>
  <c r="R49" i="26464"/>
  <c r="S49" i="26464"/>
  <c r="T49" i="26464"/>
  <c r="U49" i="26464"/>
  <c r="V49" i="26464"/>
  <c r="W49" i="26464"/>
  <c r="X49" i="26464"/>
  <c r="Y49" i="26464"/>
  <c r="Z49" i="26464"/>
  <c r="AA49" i="26464"/>
  <c r="AB49" i="26464"/>
  <c r="AC49" i="26464"/>
  <c r="AD49" i="26464"/>
  <c r="AE49" i="26464"/>
  <c r="AF49" i="26464"/>
  <c r="AG49" i="26464"/>
  <c r="AH49" i="26464"/>
  <c r="AI49" i="26464"/>
  <c r="AJ49" i="26464"/>
  <c r="AK49" i="26464"/>
  <c r="AL49" i="26464"/>
  <c r="AM49" i="26464"/>
  <c r="AN49" i="26464"/>
  <c r="AO49" i="26464"/>
  <c r="AP49" i="26464"/>
  <c r="AQ49" i="26464"/>
  <c r="AR49" i="26464"/>
  <c r="AS49" i="26464"/>
  <c r="AT49" i="26464"/>
  <c r="AU49" i="26464"/>
  <c r="AV49" i="26464"/>
  <c r="AW49" i="26464"/>
  <c r="AX49" i="26464"/>
  <c r="AY49" i="26464"/>
  <c r="AZ49" i="26464"/>
  <c r="BA49" i="26464"/>
  <c r="BB49" i="26464"/>
  <c r="BC49" i="26464"/>
  <c r="BD49" i="26464"/>
  <c r="BE49" i="26464"/>
  <c r="BF49" i="26464"/>
  <c r="BG49" i="26464"/>
  <c r="BH49" i="26464"/>
  <c r="BI49" i="26464"/>
  <c r="BJ49" i="26464"/>
  <c r="BK49" i="26464"/>
  <c r="BL49" i="26464"/>
  <c r="BM49" i="26464"/>
  <c r="BN49" i="26464"/>
  <c r="BO49" i="26464"/>
  <c r="BP49" i="26464"/>
  <c r="BQ49" i="26464"/>
  <c r="BR49" i="26464"/>
  <c r="BS49" i="26464"/>
  <c r="BT49" i="26464"/>
  <c r="BW49" i="26464"/>
  <c r="BX49" i="26464"/>
  <c r="BY49" i="26464"/>
  <c r="BZ49" i="26464"/>
  <c r="CA49" i="26464"/>
  <c r="CB49" i="26464"/>
  <c r="CC49" i="26464"/>
  <c r="CD49" i="26464"/>
  <c r="CE49" i="26464"/>
  <c r="CF49" i="26464"/>
  <c r="CG49" i="26464"/>
  <c r="CH49" i="26464"/>
  <c r="CI49" i="26464"/>
  <c r="CJ49" i="26464"/>
  <c r="CK49" i="26464"/>
  <c r="CL49" i="26464"/>
  <c r="CM49" i="26464"/>
  <c r="CN49" i="26464"/>
  <c r="CO49" i="26464"/>
  <c r="CP49" i="26464"/>
  <c r="CQ49" i="26464"/>
  <c r="CR49" i="26464"/>
  <c r="CS49" i="26464"/>
  <c r="CT49" i="26464"/>
  <c r="CU49" i="26464"/>
  <c r="CV49" i="26464"/>
  <c r="CW49" i="26464"/>
  <c r="CX49" i="26464"/>
  <c r="CY49" i="26464"/>
  <c r="CZ49" i="26464"/>
  <c r="DA49" i="26464"/>
  <c r="DB49" i="26464"/>
  <c r="DE49" i="26464"/>
  <c r="DF49" i="26464"/>
  <c r="DG49" i="26464"/>
  <c r="DH49" i="26464"/>
  <c r="DI49" i="26464"/>
  <c r="DJ49" i="26464"/>
  <c r="DK49" i="26464"/>
  <c r="DL49" i="26464"/>
  <c r="DM49" i="26464"/>
  <c r="DN49" i="26464"/>
  <c r="DO49" i="26464"/>
  <c r="DP49" i="26464"/>
  <c r="DS49" i="26464"/>
  <c r="DT49" i="26464"/>
  <c r="DU49" i="26464"/>
  <c r="DZ49" i="26464"/>
  <c r="EA49" i="26464"/>
  <c r="EB49" i="26464"/>
  <c r="EC49" i="26464"/>
  <c r="ED49" i="26464"/>
  <c r="EE49" i="26464"/>
  <c r="EF49" i="26464"/>
  <c r="EG49" i="26464"/>
  <c r="EH49" i="26464"/>
  <c r="EI49" i="26464"/>
  <c r="EJ49" i="26464"/>
  <c r="EK49" i="26464"/>
  <c r="EN49" i="26464"/>
  <c r="EO49" i="26464"/>
  <c r="EP49" i="26464"/>
  <c r="A50" i="26464"/>
  <c r="B50" i="26464"/>
  <c r="C50" i="26464"/>
  <c r="E50" i="26464"/>
  <c r="F50" i="26464"/>
  <c r="G50" i="26464"/>
  <c r="H50" i="26464"/>
  <c r="I50" i="26464"/>
  <c r="J50" i="26464"/>
  <c r="K50" i="26464"/>
  <c r="L50" i="26464"/>
  <c r="M50" i="26464"/>
  <c r="N50" i="26464"/>
  <c r="O50" i="26464"/>
  <c r="P50" i="26464"/>
  <c r="Q50" i="26464"/>
  <c r="R50" i="26464"/>
  <c r="S50" i="26464"/>
  <c r="T50" i="26464"/>
  <c r="U50" i="26464"/>
  <c r="V50" i="26464"/>
  <c r="W50" i="26464"/>
  <c r="X50" i="26464"/>
  <c r="Y50" i="26464"/>
  <c r="Z50" i="26464"/>
  <c r="AA50" i="26464"/>
  <c r="AB50" i="26464"/>
  <c r="AC50" i="26464"/>
  <c r="AD50" i="26464"/>
  <c r="AE50" i="26464"/>
  <c r="AF50" i="26464"/>
  <c r="AG50" i="26464"/>
  <c r="AH50" i="26464"/>
  <c r="AI50" i="26464"/>
  <c r="AJ50" i="26464"/>
  <c r="AK50" i="26464"/>
  <c r="AL50" i="26464"/>
  <c r="AM50" i="26464"/>
  <c r="AN50" i="26464"/>
  <c r="AO50" i="26464"/>
  <c r="AP50" i="26464"/>
  <c r="AQ50" i="26464"/>
  <c r="AR50" i="26464"/>
  <c r="AS50" i="26464"/>
  <c r="AT50" i="26464"/>
  <c r="AU50" i="26464"/>
  <c r="AV50" i="26464"/>
  <c r="AW50" i="26464"/>
  <c r="AX50" i="26464"/>
  <c r="AY50" i="26464"/>
  <c r="AZ50" i="26464"/>
  <c r="BA50" i="26464"/>
  <c r="BB50" i="26464"/>
  <c r="BC50" i="26464"/>
  <c r="BD50" i="26464"/>
  <c r="BE50" i="26464"/>
  <c r="BF50" i="26464"/>
  <c r="BG50" i="26464"/>
  <c r="BH50" i="26464"/>
  <c r="BI50" i="26464"/>
  <c r="BJ50" i="26464"/>
  <c r="BK50" i="26464"/>
  <c r="BL50" i="26464"/>
  <c r="BM50" i="26464"/>
  <c r="BN50" i="26464"/>
  <c r="BO50" i="26464"/>
  <c r="BP50" i="26464"/>
  <c r="BQ50" i="26464"/>
  <c r="BR50" i="26464"/>
  <c r="BS50" i="26464"/>
  <c r="BT50" i="26464"/>
  <c r="BW50" i="26464"/>
  <c r="BX50" i="26464"/>
  <c r="BY50" i="26464"/>
  <c r="BZ50" i="26464"/>
  <c r="CA50" i="26464"/>
  <c r="CB50" i="26464"/>
  <c r="CC50" i="26464"/>
  <c r="CD50" i="26464"/>
  <c r="CE50" i="26464"/>
  <c r="CF50" i="26464"/>
  <c r="CG50" i="26464"/>
  <c r="CH50" i="26464"/>
  <c r="CI50" i="26464"/>
  <c r="CJ50" i="26464"/>
  <c r="CK50" i="26464"/>
  <c r="CL50" i="26464"/>
  <c r="CM50" i="26464"/>
  <c r="CN50" i="26464"/>
  <c r="CO50" i="26464"/>
  <c r="CP50" i="26464"/>
  <c r="CQ50" i="26464"/>
  <c r="CR50" i="26464"/>
  <c r="CS50" i="26464"/>
  <c r="CT50" i="26464"/>
  <c r="CU50" i="26464"/>
  <c r="CV50" i="26464"/>
  <c r="CW50" i="26464"/>
  <c r="CX50" i="26464"/>
  <c r="CY50" i="26464"/>
  <c r="CZ50" i="26464"/>
  <c r="DA50" i="26464"/>
  <c r="DB50" i="26464"/>
  <c r="DE50" i="26464"/>
  <c r="DF50" i="26464"/>
  <c r="DG50" i="26464"/>
  <c r="DH50" i="26464"/>
  <c r="DI50" i="26464"/>
  <c r="DJ50" i="26464"/>
  <c r="DK50" i="26464"/>
  <c r="DL50" i="26464"/>
  <c r="DM50" i="26464"/>
  <c r="DN50" i="26464"/>
  <c r="DO50" i="26464"/>
  <c r="DP50" i="26464"/>
  <c r="DS50" i="26464"/>
  <c r="DT50" i="26464"/>
  <c r="DU50" i="26464"/>
  <c r="DZ50" i="26464"/>
  <c r="EA50" i="26464"/>
  <c r="EB50" i="26464"/>
  <c r="EC50" i="26464"/>
  <c r="ED50" i="26464"/>
  <c r="EE50" i="26464"/>
  <c r="EF50" i="26464"/>
  <c r="EG50" i="26464"/>
  <c r="EH50" i="26464"/>
  <c r="EI50" i="26464"/>
  <c r="EJ50" i="26464"/>
  <c r="EK50" i="26464"/>
  <c r="EN50" i="26464"/>
  <c r="EO50" i="26464"/>
  <c r="EP50" i="26464"/>
  <c r="A51" i="26464"/>
  <c r="B51" i="26464"/>
  <c r="C51" i="26464"/>
  <c r="E51" i="26464"/>
  <c r="F51" i="26464"/>
  <c r="G51" i="26464"/>
  <c r="H51" i="26464"/>
  <c r="I51" i="26464"/>
  <c r="J51" i="26464"/>
  <c r="K51" i="26464"/>
  <c r="L51" i="26464"/>
  <c r="M51" i="26464"/>
  <c r="N51" i="26464"/>
  <c r="O51" i="26464"/>
  <c r="P51" i="26464"/>
  <c r="Q51" i="26464"/>
  <c r="R51" i="26464"/>
  <c r="S51" i="26464"/>
  <c r="T51" i="26464"/>
  <c r="U51" i="26464"/>
  <c r="V51" i="26464"/>
  <c r="W51" i="26464"/>
  <c r="X51" i="26464"/>
  <c r="Y51" i="26464"/>
  <c r="Z51" i="26464"/>
  <c r="AA51" i="26464"/>
  <c r="AB51" i="26464"/>
  <c r="AC51" i="26464"/>
  <c r="AD51" i="26464"/>
  <c r="AE51" i="26464"/>
  <c r="AF51" i="26464"/>
  <c r="AG51" i="26464"/>
  <c r="AH51" i="26464"/>
  <c r="AI51" i="26464"/>
  <c r="AJ51" i="26464"/>
  <c r="AK51" i="26464"/>
  <c r="AL51" i="26464"/>
  <c r="AM51" i="26464"/>
  <c r="AN51" i="26464"/>
  <c r="AO51" i="26464"/>
  <c r="AP51" i="26464"/>
  <c r="AQ51" i="26464"/>
  <c r="AR51" i="26464"/>
  <c r="AS51" i="26464"/>
  <c r="AT51" i="26464"/>
  <c r="AU51" i="26464"/>
  <c r="AV51" i="26464"/>
  <c r="AW51" i="26464"/>
  <c r="AX51" i="26464"/>
  <c r="AY51" i="26464"/>
  <c r="AZ51" i="26464"/>
  <c r="BA51" i="26464"/>
  <c r="BB51" i="26464"/>
  <c r="BC51" i="26464"/>
  <c r="BD51" i="26464"/>
  <c r="BE51" i="26464"/>
  <c r="BF51" i="26464"/>
  <c r="BG51" i="26464"/>
  <c r="BH51" i="26464"/>
  <c r="BI51" i="26464"/>
  <c r="BJ51" i="26464"/>
  <c r="BK51" i="26464"/>
  <c r="BL51" i="26464"/>
  <c r="BM51" i="26464"/>
  <c r="BN51" i="26464"/>
  <c r="BO51" i="26464"/>
  <c r="BP51" i="26464"/>
  <c r="BQ51" i="26464"/>
  <c r="BR51" i="26464"/>
  <c r="BS51" i="26464"/>
  <c r="BT51" i="26464"/>
  <c r="BW51" i="26464"/>
  <c r="BX51" i="26464"/>
  <c r="BY51" i="26464"/>
  <c r="BZ51" i="26464"/>
  <c r="CA51" i="26464"/>
  <c r="CB51" i="26464"/>
  <c r="CC51" i="26464"/>
  <c r="CD51" i="26464"/>
  <c r="CE51" i="26464"/>
  <c r="CF51" i="26464"/>
  <c r="CG51" i="26464"/>
  <c r="CH51" i="26464"/>
  <c r="CI51" i="26464"/>
  <c r="CJ51" i="26464"/>
  <c r="CK51" i="26464"/>
  <c r="CL51" i="26464"/>
  <c r="CM51" i="26464"/>
  <c r="CN51" i="26464"/>
  <c r="CO51" i="26464"/>
  <c r="CP51" i="26464"/>
  <c r="CQ51" i="26464"/>
  <c r="CR51" i="26464"/>
  <c r="CS51" i="26464"/>
  <c r="CT51" i="26464"/>
  <c r="CU51" i="26464"/>
  <c r="CV51" i="26464"/>
  <c r="CW51" i="26464"/>
  <c r="CX51" i="26464"/>
  <c r="CY51" i="26464"/>
  <c r="CZ51" i="26464"/>
  <c r="DA51" i="26464"/>
  <c r="DB51" i="26464"/>
  <c r="DE51" i="26464"/>
  <c r="DF51" i="26464"/>
  <c r="DG51" i="26464"/>
  <c r="DH51" i="26464"/>
  <c r="DI51" i="26464"/>
  <c r="DJ51" i="26464"/>
  <c r="DK51" i="26464"/>
  <c r="DL51" i="26464"/>
  <c r="DM51" i="26464"/>
  <c r="DN51" i="26464"/>
  <c r="DO51" i="26464"/>
  <c r="DP51" i="26464"/>
  <c r="DS51" i="26464"/>
  <c r="DT51" i="26464"/>
  <c r="DU51" i="26464"/>
  <c r="DZ51" i="26464"/>
  <c r="EA51" i="26464"/>
  <c r="EB51" i="26464"/>
  <c r="EC51" i="26464"/>
  <c r="ED51" i="26464"/>
  <c r="EE51" i="26464"/>
  <c r="EF51" i="26464"/>
  <c r="EG51" i="26464"/>
  <c r="EH51" i="26464"/>
  <c r="EI51" i="26464"/>
  <c r="EJ51" i="26464"/>
  <c r="EK51" i="26464"/>
  <c r="EN51" i="26464"/>
  <c r="EO51" i="26464"/>
  <c r="EP51" i="26464"/>
  <c r="A52" i="26464"/>
  <c r="B52" i="26464"/>
  <c r="C52" i="26464"/>
  <c r="E52" i="26464"/>
  <c r="F52" i="26464"/>
  <c r="G52" i="26464"/>
  <c r="H52" i="26464"/>
  <c r="I52" i="26464"/>
  <c r="J52" i="26464"/>
  <c r="K52" i="26464"/>
  <c r="L52" i="26464"/>
  <c r="M52" i="26464"/>
  <c r="N52" i="26464"/>
  <c r="O52" i="26464"/>
  <c r="P52" i="26464"/>
  <c r="Q52" i="26464"/>
  <c r="R52" i="26464"/>
  <c r="S52" i="26464"/>
  <c r="T52" i="26464"/>
  <c r="U52" i="26464"/>
  <c r="V52" i="26464"/>
  <c r="W52" i="26464"/>
  <c r="X52" i="26464"/>
  <c r="Y52" i="26464"/>
  <c r="Z52" i="26464"/>
  <c r="AA52" i="26464"/>
  <c r="AB52" i="26464"/>
  <c r="AC52" i="26464"/>
  <c r="AD52" i="26464"/>
  <c r="AE52" i="26464"/>
  <c r="AF52" i="26464"/>
  <c r="AG52" i="26464"/>
  <c r="AH52" i="26464"/>
  <c r="AI52" i="26464"/>
  <c r="AJ52" i="26464"/>
  <c r="AK52" i="26464"/>
  <c r="AL52" i="26464"/>
  <c r="AM52" i="26464"/>
  <c r="AN52" i="26464"/>
  <c r="AO52" i="26464"/>
  <c r="AP52" i="26464"/>
  <c r="AQ52" i="26464"/>
  <c r="AR52" i="26464"/>
  <c r="AS52" i="26464"/>
  <c r="AT52" i="26464"/>
  <c r="AU52" i="26464"/>
  <c r="AV52" i="26464"/>
  <c r="AW52" i="26464"/>
  <c r="AX52" i="26464"/>
  <c r="AY52" i="26464"/>
  <c r="AZ52" i="26464"/>
  <c r="BA52" i="26464"/>
  <c r="BB52" i="26464"/>
  <c r="BC52" i="26464"/>
  <c r="BD52" i="26464"/>
  <c r="BE52" i="26464"/>
  <c r="BF52" i="26464"/>
  <c r="BG52" i="26464"/>
  <c r="BH52" i="26464"/>
  <c r="BI52" i="26464"/>
  <c r="BJ52" i="26464"/>
  <c r="BK52" i="26464"/>
  <c r="BL52" i="26464"/>
  <c r="BM52" i="26464"/>
  <c r="BN52" i="26464"/>
  <c r="BO52" i="26464"/>
  <c r="BP52" i="26464"/>
  <c r="BQ52" i="26464"/>
  <c r="BR52" i="26464"/>
  <c r="BS52" i="26464"/>
  <c r="BT52" i="26464"/>
  <c r="BW52" i="26464"/>
  <c r="BX52" i="26464"/>
  <c r="BY52" i="26464"/>
  <c r="BZ52" i="26464"/>
  <c r="CA52" i="26464"/>
  <c r="CB52" i="26464"/>
  <c r="CC52" i="26464"/>
  <c r="CD52" i="26464"/>
  <c r="CE52" i="26464"/>
  <c r="CF52" i="26464"/>
  <c r="CG52" i="26464"/>
  <c r="CH52" i="26464"/>
  <c r="CI52" i="26464"/>
  <c r="CJ52" i="26464"/>
  <c r="CK52" i="26464"/>
  <c r="CL52" i="26464"/>
  <c r="CM52" i="26464"/>
  <c r="CN52" i="26464"/>
  <c r="CO52" i="26464"/>
  <c r="CP52" i="26464"/>
  <c r="CQ52" i="26464"/>
  <c r="CR52" i="26464"/>
  <c r="CS52" i="26464"/>
  <c r="CT52" i="26464"/>
  <c r="CU52" i="26464"/>
  <c r="CV52" i="26464"/>
  <c r="CW52" i="26464"/>
  <c r="CX52" i="26464"/>
  <c r="CY52" i="26464"/>
  <c r="CZ52" i="26464"/>
  <c r="DA52" i="26464"/>
  <c r="DB52" i="26464"/>
  <c r="DE52" i="26464"/>
  <c r="DF52" i="26464"/>
  <c r="DG52" i="26464"/>
  <c r="DH52" i="26464"/>
  <c r="DI52" i="26464"/>
  <c r="DJ52" i="26464"/>
  <c r="DK52" i="26464"/>
  <c r="DL52" i="26464"/>
  <c r="DM52" i="26464"/>
  <c r="DN52" i="26464"/>
  <c r="DO52" i="26464"/>
  <c r="DP52" i="26464"/>
  <c r="DS52" i="26464"/>
  <c r="DT52" i="26464"/>
  <c r="DU52" i="26464"/>
  <c r="DZ52" i="26464"/>
  <c r="EA52" i="26464"/>
  <c r="EB52" i="26464"/>
  <c r="EC52" i="26464"/>
  <c r="ED52" i="26464"/>
  <c r="EE52" i="26464"/>
  <c r="EF52" i="26464"/>
  <c r="EG52" i="26464"/>
  <c r="EH52" i="26464"/>
  <c r="EI52" i="26464"/>
  <c r="EJ52" i="26464"/>
  <c r="EK52" i="26464"/>
  <c r="EN52" i="26464"/>
  <c r="EO52" i="26464"/>
  <c r="EP52" i="26464"/>
  <c r="A53" i="26464"/>
  <c r="B53" i="26464"/>
  <c r="C53" i="26464"/>
  <c r="E53" i="26464"/>
  <c r="F53" i="26464"/>
  <c r="G53" i="26464"/>
  <c r="H53" i="26464"/>
  <c r="I53" i="26464"/>
  <c r="J53" i="26464"/>
  <c r="K53" i="26464"/>
  <c r="L53" i="26464"/>
  <c r="M53" i="26464"/>
  <c r="N53" i="26464"/>
  <c r="O53" i="26464"/>
  <c r="P53" i="26464"/>
  <c r="Q53" i="26464"/>
  <c r="R53" i="26464"/>
  <c r="S53" i="26464"/>
  <c r="T53" i="26464"/>
  <c r="U53" i="26464"/>
  <c r="V53" i="26464"/>
  <c r="W53" i="26464"/>
  <c r="X53" i="26464"/>
  <c r="Y53" i="26464"/>
  <c r="Z53" i="26464"/>
  <c r="AA53" i="26464"/>
  <c r="AB53" i="26464"/>
  <c r="AC53" i="26464"/>
  <c r="AD53" i="26464"/>
  <c r="AE53" i="26464"/>
  <c r="AF53" i="26464"/>
  <c r="AG53" i="26464"/>
  <c r="AH53" i="26464"/>
  <c r="AI53" i="26464"/>
  <c r="AJ53" i="26464"/>
  <c r="AK53" i="26464"/>
  <c r="AL53" i="26464"/>
  <c r="AM53" i="26464"/>
  <c r="AN53" i="26464"/>
  <c r="AO53" i="26464"/>
  <c r="AP53" i="26464"/>
  <c r="AQ53" i="26464"/>
  <c r="AR53" i="26464"/>
  <c r="AS53" i="26464"/>
  <c r="AT53" i="26464"/>
  <c r="AU53" i="26464"/>
  <c r="AV53" i="26464"/>
  <c r="AW53" i="26464"/>
  <c r="AX53" i="26464"/>
  <c r="AY53" i="26464"/>
  <c r="AZ53" i="26464"/>
  <c r="BA53" i="26464"/>
  <c r="BB53" i="26464"/>
  <c r="BC53" i="26464"/>
  <c r="BD53" i="26464"/>
  <c r="BE53" i="26464"/>
  <c r="BF53" i="26464"/>
  <c r="BG53" i="26464"/>
  <c r="BH53" i="26464"/>
  <c r="BI53" i="26464"/>
  <c r="BJ53" i="26464"/>
  <c r="BK53" i="26464"/>
  <c r="BL53" i="26464"/>
  <c r="BM53" i="26464"/>
  <c r="BN53" i="26464"/>
  <c r="BO53" i="26464"/>
  <c r="BP53" i="26464"/>
  <c r="BQ53" i="26464"/>
  <c r="BR53" i="26464"/>
  <c r="BS53" i="26464"/>
  <c r="BT53" i="26464"/>
  <c r="BW53" i="26464"/>
  <c r="BX53" i="26464"/>
  <c r="BY53" i="26464"/>
  <c r="BZ53" i="26464"/>
  <c r="CA53" i="26464"/>
  <c r="CB53" i="26464"/>
  <c r="CC53" i="26464"/>
  <c r="CD53" i="26464"/>
  <c r="CE53" i="26464"/>
  <c r="CF53" i="26464"/>
  <c r="CG53" i="26464"/>
  <c r="CH53" i="26464"/>
  <c r="CI53" i="26464"/>
  <c r="CJ53" i="26464"/>
  <c r="CK53" i="26464"/>
  <c r="CL53" i="26464"/>
  <c r="CM53" i="26464"/>
  <c r="CN53" i="26464"/>
  <c r="CO53" i="26464"/>
  <c r="CP53" i="26464"/>
  <c r="CQ53" i="26464"/>
  <c r="CR53" i="26464"/>
  <c r="CS53" i="26464"/>
  <c r="CT53" i="26464"/>
  <c r="CU53" i="26464"/>
  <c r="CV53" i="26464"/>
  <c r="CW53" i="26464"/>
  <c r="CX53" i="26464"/>
  <c r="CY53" i="26464"/>
  <c r="CZ53" i="26464"/>
  <c r="DA53" i="26464"/>
  <c r="DB53" i="26464"/>
  <c r="DE53" i="26464"/>
  <c r="DF53" i="26464"/>
  <c r="DG53" i="26464"/>
  <c r="DH53" i="26464"/>
  <c r="DI53" i="26464"/>
  <c r="DJ53" i="26464"/>
  <c r="DK53" i="26464"/>
  <c r="DL53" i="26464"/>
  <c r="DM53" i="26464"/>
  <c r="DN53" i="26464"/>
  <c r="DO53" i="26464"/>
  <c r="DP53" i="26464"/>
  <c r="DS53" i="26464"/>
  <c r="DT53" i="26464"/>
  <c r="DU53" i="26464"/>
  <c r="DZ53" i="26464"/>
  <c r="EA53" i="26464"/>
  <c r="EB53" i="26464"/>
  <c r="EC53" i="26464"/>
  <c r="ED53" i="26464"/>
  <c r="EE53" i="26464"/>
  <c r="EF53" i="26464"/>
  <c r="EG53" i="26464"/>
  <c r="EH53" i="26464"/>
  <c r="EI53" i="26464"/>
  <c r="EJ53" i="26464"/>
  <c r="EK53" i="26464"/>
  <c r="EN53" i="26464"/>
  <c r="EO53" i="26464"/>
  <c r="EP53" i="26464"/>
  <c r="A54" i="26464"/>
  <c r="B54" i="26464"/>
  <c r="C54" i="26464"/>
  <c r="E54" i="26464"/>
  <c r="F54" i="26464"/>
  <c r="G54" i="26464"/>
  <c r="H54" i="26464"/>
  <c r="I54" i="26464"/>
  <c r="J54" i="26464"/>
  <c r="K54" i="26464"/>
  <c r="L54" i="26464"/>
  <c r="M54" i="26464"/>
  <c r="N54" i="26464"/>
  <c r="O54" i="26464"/>
  <c r="P54" i="26464"/>
  <c r="Q54" i="26464"/>
  <c r="R54" i="26464"/>
  <c r="S54" i="26464"/>
  <c r="T54" i="26464"/>
  <c r="U54" i="26464"/>
  <c r="V54" i="26464"/>
  <c r="W54" i="26464"/>
  <c r="X54" i="26464"/>
  <c r="Y54" i="26464"/>
  <c r="Z54" i="26464"/>
  <c r="AA54" i="26464"/>
  <c r="AB54" i="26464"/>
  <c r="AC54" i="26464"/>
  <c r="AD54" i="26464"/>
  <c r="AE54" i="26464"/>
  <c r="AF54" i="26464"/>
  <c r="AG54" i="26464"/>
  <c r="AH54" i="26464"/>
  <c r="AI54" i="26464"/>
  <c r="AJ54" i="26464"/>
  <c r="AK54" i="26464"/>
  <c r="AL54" i="26464"/>
  <c r="AM54" i="26464"/>
  <c r="AN54" i="26464"/>
  <c r="AO54" i="26464"/>
  <c r="AP54" i="26464"/>
  <c r="AQ54" i="26464"/>
  <c r="AR54" i="26464"/>
  <c r="AS54" i="26464"/>
  <c r="AT54" i="26464"/>
  <c r="AU54" i="26464"/>
  <c r="AV54" i="26464"/>
  <c r="AW54" i="26464"/>
  <c r="AX54" i="26464"/>
  <c r="AY54" i="26464"/>
  <c r="AZ54" i="26464"/>
  <c r="BA54" i="26464"/>
  <c r="BB54" i="26464"/>
  <c r="BC54" i="26464"/>
  <c r="BD54" i="26464"/>
  <c r="BE54" i="26464"/>
  <c r="BF54" i="26464"/>
  <c r="BG54" i="26464"/>
  <c r="BH54" i="26464"/>
  <c r="BI54" i="26464"/>
  <c r="BJ54" i="26464"/>
  <c r="BK54" i="26464"/>
  <c r="BL54" i="26464"/>
  <c r="BM54" i="26464"/>
  <c r="BN54" i="26464"/>
  <c r="BO54" i="26464"/>
  <c r="BP54" i="26464"/>
  <c r="BQ54" i="26464"/>
  <c r="BR54" i="26464"/>
  <c r="BS54" i="26464"/>
  <c r="BT54" i="26464"/>
  <c r="BW54" i="26464"/>
  <c r="BX54" i="26464"/>
  <c r="BY54" i="26464"/>
  <c r="BZ54" i="26464"/>
  <c r="CA54" i="26464"/>
  <c r="CB54" i="26464"/>
  <c r="CC54" i="26464"/>
  <c r="CD54" i="26464"/>
  <c r="CE54" i="26464"/>
  <c r="CF54" i="26464"/>
  <c r="CG54" i="26464"/>
  <c r="CH54" i="26464"/>
  <c r="CI54" i="26464"/>
  <c r="CJ54" i="26464"/>
  <c r="CK54" i="26464"/>
  <c r="CL54" i="26464"/>
  <c r="CM54" i="26464"/>
  <c r="CN54" i="26464"/>
  <c r="CO54" i="26464"/>
  <c r="CP54" i="26464"/>
  <c r="CQ54" i="26464"/>
  <c r="CR54" i="26464"/>
  <c r="CS54" i="26464"/>
  <c r="CT54" i="26464"/>
  <c r="CU54" i="26464"/>
  <c r="CV54" i="26464"/>
  <c r="CW54" i="26464"/>
  <c r="CX54" i="26464"/>
  <c r="CY54" i="26464"/>
  <c r="CZ54" i="26464"/>
  <c r="DA54" i="26464"/>
  <c r="DB54" i="26464"/>
  <c r="DE54" i="26464"/>
  <c r="DF54" i="26464"/>
  <c r="DG54" i="26464"/>
  <c r="DH54" i="26464"/>
  <c r="DI54" i="26464"/>
  <c r="DJ54" i="26464"/>
  <c r="DK54" i="26464"/>
  <c r="DL54" i="26464"/>
  <c r="DM54" i="26464"/>
  <c r="DN54" i="26464"/>
  <c r="DO54" i="26464"/>
  <c r="DP54" i="26464"/>
  <c r="DS54" i="26464"/>
  <c r="DT54" i="26464"/>
  <c r="DU54" i="26464"/>
  <c r="DZ54" i="26464"/>
  <c r="EA54" i="26464"/>
  <c r="EB54" i="26464"/>
  <c r="EC54" i="26464"/>
  <c r="ED54" i="26464"/>
  <c r="EE54" i="26464"/>
  <c r="EF54" i="26464"/>
  <c r="EG54" i="26464"/>
  <c r="EH54" i="26464"/>
  <c r="EI54" i="26464"/>
  <c r="EJ54" i="26464"/>
  <c r="EK54" i="26464"/>
  <c r="EN54" i="26464"/>
  <c r="EO54" i="26464"/>
  <c r="EP54" i="26464"/>
  <c r="A55" i="26464"/>
  <c r="B55" i="26464"/>
  <c r="C55" i="26464"/>
  <c r="E55" i="26464"/>
  <c r="F55" i="26464"/>
  <c r="G55" i="26464"/>
  <c r="H55" i="26464"/>
  <c r="I55" i="26464"/>
  <c r="J55" i="26464"/>
  <c r="K55" i="26464"/>
  <c r="L55" i="26464"/>
  <c r="M55" i="26464"/>
  <c r="N55" i="26464"/>
  <c r="O55" i="26464"/>
  <c r="P55" i="26464"/>
  <c r="Q55" i="26464"/>
  <c r="R55" i="26464"/>
  <c r="S55" i="26464"/>
  <c r="T55" i="26464"/>
  <c r="U55" i="26464"/>
  <c r="V55" i="26464"/>
  <c r="W55" i="26464"/>
  <c r="X55" i="26464"/>
  <c r="Y55" i="26464"/>
  <c r="Z55" i="26464"/>
  <c r="AA55" i="26464"/>
  <c r="AB55" i="26464"/>
  <c r="AC55" i="26464"/>
  <c r="AD55" i="26464"/>
  <c r="AE55" i="26464"/>
  <c r="AF55" i="26464"/>
  <c r="AG55" i="26464"/>
  <c r="AH55" i="26464"/>
  <c r="AI55" i="26464"/>
  <c r="AJ55" i="26464"/>
  <c r="AK55" i="26464"/>
  <c r="AL55" i="26464"/>
  <c r="AM55" i="26464"/>
  <c r="AN55" i="26464"/>
  <c r="AO55" i="26464"/>
  <c r="AP55" i="26464"/>
  <c r="AQ55" i="26464"/>
  <c r="AR55" i="26464"/>
  <c r="AS55" i="26464"/>
  <c r="AT55" i="26464"/>
  <c r="AU55" i="26464"/>
  <c r="AV55" i="26464"/>
  <c r="AW55" i="26464"/>
  <c r="AX55" i="26464"/>
  <c r="AY55" i="26464"/>
  <c r="AZ55" i="26464"/>
  <c r="BA55" i="26464"/>
  <c r="BB55" i="26464"/>
  <c r="BC55" i="26464"/>
  <c r="BD55" i="26464"/>
  <c r="BE55" i="26464"/>
  <c r="BF55" i="26464"/>
  <c r="BG55" i="26464"/>
  <c r="BH55" i="26464"/>
  <c r="BI55" i="26464"/>
  <c r="BJ55" i="26464"/>
  <c r="BK55" i="26464"/>
  <c r="BL55" i="26464"/>
  <c r="BM55" i="26464"/>
  <c r="BN55" i="26464"/>
  <c r="BO55" i="26464"/>
  <c r="BP55" i="26464"/>
  <c r="BQ55" i="26464"/>
  <c r="BR55" i="26464"/>
  <c r="BS55" i="26464"/>
  <c r="BT55" i="26464"/>
  <c r="BU55" i="26464"/>
  <c r="BV55" i="26464"/>
  <c r="BW55" i="26464"/>
  <c r="BX55" i="26464"/>
  <c r="BY55" i="26464"/>
  <c r="BZ55" i="26464"/>
  <c r="CA55" i="26464"/>
  <c r="CB55" i="26464"/>
  <c r="CC55" i="26464"/>
  <c r="CD55" i="26464"/>
  <c r="CE55" i="26464"/>
  <c r="CF55" i="26464"/>
  <c r="CG55" i="26464"/>
  <c r="CH55" i="26464"/>
  <c r="CI55" i="26464"/>
  <c r="CJ55" i="26464"/>
  <c r="CK55" i="26464"/>
  <c r="CL55" i="26464"/>
  <c r="CM55" i="26464"/>
  <c r="CN55" i="26464"/>
  <c r="CO55" i="26464"/>
  <c r="CP55" i="26464"/>
  <c r="CQ55" i="26464"/>
  <c r="CR55" i="26464"/>
  <c r="CS55" i="26464"/>
  <c r="CT55" i="26464"/>
  <c r="CU55" i="26464"/>
  <c r="CV55" i="26464"/>
  <c r="CW55" i="26464"/>
  <c r="CX55" i="26464"/>
  <c r="CY55" i="26464"/>
  <c r="CZ55" i="26464"/>
  <c r="DA55" i="26464"/>
  <c r="DB55" i="26464"/>
  <c r="DE55" i="26464"/>
  <c r="DF55" i="26464"/>
  <c r="DG55" i="26464"/>
  <c r="DH55" i="26464"/>
  <c r="DI55" i="26464"/>
  <c r="DJ55" i="26464"/>
  <c r="DK55" i="26464"/>
  <c r="DL55" i="26464"/>
  <c r="DM55" i="26464"/>
  <c r="DN55" i="26464"/>
  <c r="DO55" i="26464"/>
  <c r="DP55" i="26464"/>
  <c r="DS55" i="26464"/>
  <c r="DT55" i="26464"/>
  <c r="DU55" i="26464"/>
  <c r="DZ55" i="26464"/>
  <c r="EA55" i="26464"/>
  <c r="EB55" i="26464"/>
  <c r="EC55" i="26464"/>
  <c r="ED55" i="26464"/>
  <c r="EE55" i="26464"/>
  <c r="EF55" i="26464"/>
  <c r="EG55" i="26464"/>
  <c r="EH55" i="26464"/>
  <c r="EI55" i="26464"/>
  <c r="EJ55" i="26464"/>
  <c r="EK55" i="26464"/>
  <c r="EL55" i="26464"/>
  <c r="EM55" i="26464"/>
  <c r="EN55" i="26464"/>
  <c r="EO55" i="26464"/>
  <c r="EP55" i="26464"/>
  <c r="A56" i="26464"/>
  <c r="B56" i="26464"/>
  <c r="C56" i="26464"/>
  <c r="E56" i="26464"/>
  <c r="F56" i="26464"/>
  <c r="G56" i="26464"/>
  <c r="H56" i="26464"/>
  <c r="I56" i="26464"/>
  <c r="J56" i="26464"/>
  <c r="K56" i="26464"/>
  <c r="L56" i="26464"/>
  <c r="M56" i="26464"/>
  <c r="N56" i="26464"/>
  <c r="O56" i="26464"/>
  <c r="P56" i="26464"/>
  <c r="Q56" i="26464"/>
  <c r="R56" i="26464"/>
  <c r="S56" i="26464"/>
  <c r="T56" i="26464"/>
  <c r="U56" i="26464"/>
  <c r="V56" i="26464"/>
  <c r="W56" i="26464"/>
  <c r="X56" i="26464"/>
  <c r="Y56" i="26464"/>
  <c r="Z56" i="26464"/>
  <c r="AA56" i="26464"/>
  <c r="AB56" i="26464"/>
  <c r="AC56" i="26464"/>
  <c r="AD56" i="26464"/>
  <c r="AE56" i="26464"/>
  <c r="AF56" i="26464"/>
  <c r="AG56" i="26464"/>
  <c r="AH56" i="26464"/>
  <c r="AI56" i="26464"/>
  <c r="AJ56" i="26464"/>
  <c r="AK56" i="26464"/>
  <c r="AL56" i="26464"/>
  <c r="AM56" i="26464"/>
  <c r="AN56" i="26464"/>
  <c r="AO56" i="26464"/>
  <c r="AP56" i="26464"/>
  <c r="AQ56" i="26464"/>
  <c r="AR56" i="26464"/>
  <c r="AS56" i="26464"/>
  <c r="AT56" i="26464"/>
  <c r="AU56" i="26464"/>
  <c r="AV56" i="26464"/>
  <c r="AW56" i="26464"/>
  <c r="AX56" i="26464"/>
  <c r="AY56" i="26464"/>
  <c r="AZ56" i="26464"/>
  <c r="BA56" i="26464"/>
  <c r="BB56" i="26464"/>
  <c r="BC56" i="26464"/>
  <c r="BD56" i="26464"/>
  <c r="BE56" i="26464"/>
  <c r="BF56" i="26464"/>
  <c r="BG56" i="26464"/>
  <c r="BH56" i="26464"/>
  <c r="BI56" i="26464"/>
  <c r="BJ56" i="26464"/>
  <c r="BK56" i="26464"/>
  <c r="BL56" i="26464"/>
  <c r="BM56" i="26464"/>
  <c r="BN56" i="26464"/>
  <c r="BO56" i="26464"/>
  <c r="BP56" i="26464"/>
  <c r="BQ56" i="26464"/>
  <c r="BR56" i="26464"/>
  <c r="BS56" i="26464"/>
  <c r="BT56" i="26464"/>
  <c r="BU56" i="26464"/>
  <c r="BV56" i="26464"/>
  <c r="BW56" i="26464"/>
  <c r="BX56" i="26464"/>
  <c r="BY56" i="26464"/>
  <c r="BZ56" i="26464"/>
  <c r="CA56" i="26464"/>
  <c r="CB56" i="26464"/>
  <c r="CC56" i="26464"/>
  <c r="CD56" i="26464"/>
  <c r="CE56" i="26464"/>
  <c r="CF56" i="26464"/>
  <c r="CG56" i="26464"/>
  <c r="CH56" i="26464"/>
  <c r="CI56" i="26464"/>
  <c r="CJ56" i="26464"/>
  <c r="CK56" i="26464"/>
  <c r="CL56" i="26464"/>
  <c r="CM56" i="26464"/>
  <c r="CN56" i="26464"/>
  <c r="CO56" i="26464"/>
  <c r="CP56" i="26464"/>
  <c r="CQ56" i="26464"/>
  <c r="CR56" i="26464"/>
  <c r="CS56" i="26464"/>
  <c r="CT56" i="26464"/>
  <c r="CU56" i="26464"/>
  <c r="CV56" i="26464"/>
  <c r="CW56" i="26464"/>
  <c r="CX56" i="26464"/>
  <c r="CY56" i="26464"/>
  <c r="CZ56" i="26464"/>
  <c r="DA56" i="26464"/>
  <c r="DB56" i="26464"/>
  <c r="DE56" i="26464"/>
  <c r="DF56" i="26464"/>
  <c r="DG56" i="26464"/>
  <c r="DH56" i="26464"/>
  <c r="DI56" i="26464"/>
  <c r="DJ56" i="26464"/>
  <c r="DK56" i="26464"/>
  <c r="DL56" i="26464"/>
  <c r="DM56" i="26464"/>
  <c r="DN56" i="26464"/>
  <c r="DO56" i="26464"/>
  <c r="DP56" i="26464"/>
  <c r="DQ56" i="26464"/>
  <c r="DR56" i="26464"/>
  <c r="DS56" i="26464"/>
  <c r="DT56" i="26464"/>
  <c r="DU56" i="26464"/>
  <c r="DZ56" i="26464"/>
  <c r="EA56" i="26464"/>
  <c r="EB56" i="26464"/>
  <c r="EC56" i="26464"/>
  <c r="ED56" i="26464"/>
  <c r="EE56" i="26464"/>
  <c r="EF56" i="26464"/>
  <c r="EG56" i="26464"/>
  <c r="EH56" i="26464"/>
  <c r="EI56" i="26464"/>
  <c r="EJ56" i="26464"/>
  <c r="EK56" i="26464"/>
  <c r="EL56" i="26464"/>
  <c r="EM56" i="26464"/>
  <c r="EN56" i="26464"/>
  <c r="EO56" i="26464"/>
  <c r="EP56" i="26464"/>
  <c r="A57" i="26464"/>
  <c r="B57" i="26464"/>
  <c r="C57" i="26464"/>
  <c r="E57" i="26464"/>
  <c r="F57" i="26464"/>
  <c r="G57" i="26464"/>
  <c r="H57" i="26464"/>
  <c r="I57" i="26464"/>
  <c r="J57" i="26464"/>
  <c r="K57" i="26464"/>
  <c r="L57" i="26464"/>
  <c r="M57" i="26464"/>
  <c r="N57" i="26464"/>
  <c r="O57" i="26464"/>
  <c r="P57" i="26464"/>
  <c r="Q57" i="26464"/>
  <c r="R57" i="26464"/>
  <c r="S57" i="26464"/>
  <c r="T57" i="26464"/>
  <c r="U57" i="26464"/>
  <c r="V57" i="26464"/>
  <c r="W57" i="26464"/>
  <c r="X57" i="26464"/>
  <c r="Y57" i="26464"/>
  <c r="Z57" i="26464"/>
  <c r="AA57" i="26464"/>
  <c r="AB57" i="26464"/>
  <c r="AC57" i="26464"/>
  <c r="AD57" i="26464"/>
  <c r="AE57" i="26464"/>
  <c r="AF57" i="26464"/>
  <c r="AG57" i="26464"/>
  <c r="AH57" i="26464"/>
  <c r="AI57" i="26464"/>
  <c r="AJ57" i="26464"/>
  <c r="AK57" i="26464"/>
  <c r="AL57" i="26464"/>
  <c r="AM57" i="26464"/>
  <c r="AN57" i="26464"/>
  <c r="AO57" i="26464"/>
  <c r="AP57" i="26464"/>
  <c r="AQ57" i="26464"/>
  <c r="AR57" i="26464"/>
  <c r="AS57" i="26464"/>
  <c r="AT57" i="26464"/>
  <c r="AU57" i="26464"/>
  <c r="AV57" i="26464"/>
  <c r="AW57" i="26464"/>
  <c r="AX57" i="26464"/>
  <c r="AY57" i="26464"/>
  <c r="AZ57" i="26464"/>
  <c r="BA57" i="26464"/>
  <c r="BB57" i="26464"/>
  <c r="BC57" i="26464"/>
  <c r="BD57" i="26464"/>
  <c r="BE57" i="26464"/>
  <c r="BF57" i="26464"/>
  <c r="BG57" i="26464"/>
  <c r="BH57" i="26464"/>
  <c r="BI57" i="26464"/>
  <c r="BJ57" i="26464"/>
  <c r="BK57" i="26464"/>
  <c r="BL57" i="26464"/>
  <c r="BM57" i="26464"/>
  <c r="BN57" i="26464"/>
  <c r="BO57" i="26464"/>
  <c r="BP57" i="26464"/>
  <c r="BQ57" i="26464"/>
  <c r="BR57" i="26464"/>
  <c r="BS57" i="26464"/>
  <c r="BT57" i="26464"/>
  <c r="BU57" i="26464"/>
  <c r="BV57" i="26464"/>
  <c r="BW57" i="26464"/>
  <c r="BX57" i="26464"/>
  <c r="BY57" i="26464"/>
  <c r="BZ57" i="26464"/>
  <c r="CA57" i="26464"/>
  <c r="CB57" i="26464"/>
  <c r="CC57" i="26464"/>
  <c r="CD57" i="26464"/>
  <c r="CE57" i="26464"/>
  <c r="CF57" i="26464"/>
  <c r="CG57" i="26464"/>
  <c r="CH57" i="26464"/>
  <c r="CI57" i="26464"/>
  <c r="CJ57" i="26464"/>
  <c r="CK57" i="26464"/>
  <c r="CL57" i="26464"/>
  <c r="CM57" i="26464"/>
  <c r="CN57" i="26464"/>
  <c r="CO57" i="26464"/>
  <c r="CP57" i="26464"/>
  <c r="CQ57" i="26464"/>
  <c r="CR57" i="26464"/>
  <c r="CS57" i="26464"/>
  <c r="CT57" i="26464"/>
  <c r="CU57" i="26464"/>
  <c r="CV57" i="26464"/>
  <c r="CW57" i="26464"/>
  <c r="CX57" i="26464"/>
  <c r="CY57" i="26464"/>
  <c r="CZ57" i="26464"/>
  <c r="DA57" i="26464"/>
  <c r="DB57" i="26464"/>
  <c r="DE57" i="26464"/>
  <c r="DF57" i="26464"/>
  <c r="DG57" i="26464"/>
  <c r="DH57" i="26464"/>
  <c r="DI57" i="26464"/>
  <c r="DJ57" i="26464"/>
  <c r="DK57" i="26464"/>
  <c r="DL57" i="26464"/>
  <c r="DM57" i="26464"/>
  <c r="DN57" i="26464"/>
  <c r="DO57" i="26464"/>
  <c r="DP57" i="26464"/>
  <c r="DQ57" i="26464"/>
  <c r="DR57" i="26464"/>
  <c r="DS57" i="26464"/>
  <c r="DT57" i="26464"/>
  <c r="DU57" i="26464"/>
  <c r="DZ57" i="26464"/>
  <c r="EA57" i="26464"/>
  <c r="EB57" i="26464"/>
  <c r="EC57" i="26464"/>
  <c r="ED57" i="26464"/>
  <c r="EE57" i="26464"/>
  <c r="EF57" i="26464"/>
  <c r="EG57" i="26464"/>
  <c r="EH57" i="26464"/>
  <c r="EI57" i="26464"/>
  <c r="EJ57" i="26464"/>
  <c r="EK57" i="26464"/>
  <c r="EL57" i="26464"/>
  <c r="EM57" i="26464"/>
  <c r="EN57" i="26464"/>
  <c r="EO57" i="26464"/>
  <c r="EP57" i="26464"/>
  <c r="A58" i="26464"/>
  <c r="B58" i="26464"/>
  <c r="C58" i="26464"/>
  <c r="E58" i="26464"/>
  <c r="F58" i="26464"/>
  <c r="G58" i="26464"/>
  <c r="H58" i="26464"/>
  <c r="I58" i="26464"/>
  <c r="J58" i="26464"/>
  <c r="K58" i="26464"/>
  <c r="L58" i="26464"/>
  <c r="M58" i="26464"/>
  <c r="N58" i="26464"/>
  <c r="O58" i="26464"/>
  <c r="P58" i="26464"/>
  <c r="Q58" i="26464"/>
  <c r="R58" i="26464"/>
  <c r="S58" i="26464"/>
  <c r="T58" i="26464"/>
  <c r="U58" i="26464"/>
  <c r="V58" i="26464"/>
  <c r="W58" i="26464"/>
  <c r="X58" i="26464"/>
  <c r="Y58" i="26464"/>
  <c r="Z58" i="26464"/>
  <c r="AA58" i="26464"/>
  <c r="AB58" i="26464"/>
  <c r="AC58" i="26464"/>
  <c r="AD58" i="26464"/>
  <c r="AE58" i="26464"/>
  <c r="AF58" i="26464"/>
  <c r="AG58" i="26464"/>
  <c r="AH58" i="26464"/>
  <c r="AI58" i="26464"/>
  <c r="AJ58" i="26464"/>
  <c r="AK58" i="26464"/>
  <c r="AL58" i="26464"/>
  <c r="AM58" i="26464"/>
  <c r="AN58" i="26464"/>
  <c r="AO58" i="26464"/>
  <c r="AP58" i="26464"/>
  <c r="AQ58" i="26464"/>
  <c r="AR58" i="26464"/>
  <c r="AS58" i="26464"/>
  <c r="AT58" i="26464"/>
  <c r="AU58" i="26464"/>
  <c r="AV58" i="26464"/>
  <c r="AW58" i="26464"/>
  <c r="AX58" i="26464"/>
  <c r="AY58" i="26464"/>
  <c r="AZ58" i="26464"/>
  <c r="BA58" i="26464"/>
  <c r="BB58" i="26464"/>
  <c r="BC58" i="26464"/>
  <c r="BD58" i="26464"/>
  <c r="BE58" i="26464"/>
  <c r="BF58" i="26464"/>
  <c r="BG58" i="26464"/>
  <c r="BH58" i="26464"/>
  <c r="BI58" i="26464"/>
  <c r="BJ58" i="26464"/>
  <c r="BK58" i="26464"/>
  <c r="BL58" i="26464"/>
  <c r="BM58" i="26464"/>
  <c r="BN58" i="26464"/>
  <c r="BO58" i="26464"/>
  <c r="BP58" i="26464"/>
  <c r="BQ58" i="26464"/>
  <c r="BR58" i="26464"/>
  <c r="BS58" i="26464"/>
  <c r="BT58" i="26464"/>
  <c r="BU58" i="26464"/>
  <c r="BV58" i="26464"/>
  <c r="BW58" i="26464"/>
  <c r="BX58" i="26464"/>
  <c r="BY58" i="26464"/>
  <c r="BZ58" i="26464"/>
  <c r="CA58" i="26464"/>
  <c r="CB58" i="26464"/>
  <c r="CC58" i="26464"/>
  <c r="CD58" i="26464"/>
  <c r="CE58" i="26464"/>
  <c r="CF58" i="26464"/>
  <c r="CG58" i="26464"/>
  <c r="CH58" i="26464"/>
  <c r="CI58" i="26464"/>
  <c r="CJ58" i="26464"/>
  <c r="CK58" i="26464"/>
  <c r="CL58" i="26464"/>
  <c r="CM58" i="26464"/>
  <c r="CN58" i="26464"/>
  <c r="CO58" i="26464"/>
  <c r="CP58" i="26464"/>
  <c r="CQ58" i="26464"/>
  <c r="CR58" i="26464"/>
  <c r="CS58" i="26464"/>
  <c r="CT58" i="26464"/>
  <c r="CU58" i="26464"/>
  <c r="CV58" i="26464"/>
  <c r="CW58" i="26464"/>
  <c r="CX58" i="26464"/>
  <c r="CY58" i="26464"/>
  <c r="CZ58" i="26464"/>
  <c r="DA58" i="26464"/>
  <c r="DB58" i="26464"/>
  <c r="DE58" i="26464"/>
  <c r="DF58" i="26464"/>
  <c r="DG58" i="26464"/>
  <c r="DH58" i="26464"/>
  <c r="DI58" i="26464"/>
  <c r="DJ58" i="26464"/>
  <c r="DK58" i="26464"/>
  <c r="DL58" i="26464"/>
  <c r="DM58" i="26464"/>
  <c r="DN58" i="26464"/>
  <c r="DO58" i="26464"/>
  <c r="DP58" i="26464"/>
  <c r="DQ58" i="26464"/>
  <c r="DR58" i="26464"/>
  <c r="DS58" i="26464"/>
  <c r="DT58" i="26464"/>
  <c r="DU58" i="26464"/>
  <c r="DZ58" i="26464"/>
  <c r="EA58" i="26464"/>
  <c r="EB58" i="26464"/>
  <c r="EC58" i="26464"/>
  <c r="ED58" i="26464"/>
  <c r="EE58" i="26464"/>
  <c r="EF58" i="26464"/>
  <c r="EG58" i="26464"/>
  <c r="EH58" i="26464"/>
  <c r="EI58" i="26464"/>
  <c r="EJ58" i="26464"/>
  <c r="EK58" i="26464"/>
  <c r="EL58" i="26464"/>
  <c r="EM58" i="26464"/>
  <c r="EN58" i="26464"/>
  <c r="EO58" i="26464"/>
  <c r="EP58" i="26464"/>
  <c r="A59" i="26464"/>
  <c r="B59" i="26464"/>
  <c r="C59" i="26464"/>
  <c r="E59" i="26464"/>
  <c r="F59" i="26464"/>
  <c r="G59" i="26464"/>
  <c r="H59" i="26464"/>
  <c r="I59" i="26464"/>
  <c r="J59" i="26464"/>
  <c r="K59" i="26464"/>
  <c r="L59" i="26464"/>
  <c r="M59" i="26464"/>
  <c r="N59" i="26464"/>
  <c r="O59" i="26464"/>
  <c r="P59" i="26464"/>
  <c r="Q59" i="26464"/>
  <c r="R59" i="26464"/>
  <c r="S59" i="26464"/>
  <c r="T59" i="26464"/>
  <c r="U59" i="26464"/>
  <c r="V59" i="26464"/>
  <c r="W59" i="26464"/>
  <c r="X59" i="26464"/>
  <c r="Y59" i="26464"/>
  <c r="Z59" i="26464"/>
  <c r="AA59" i="26464"/>
  <c r="AB59" i="26464"/>
  <c r="AC59" i="26464"/>
  <c r="AD59" i="26464"/>
  <c r="AE59" i="26464"/>
  <c r="AF59" i="26464"/>
  <c r="AG59" i="26464"/>
  <c r="AH59" i="26464"/>
  <c r="AI59" i="26464"/>
  <c r="AJ59" i="26464"/>
  <c r="AK59" i="26464"/>
  <c r="AL59" i="26464"/>
  <c r="AM59" i="26464"/>
  <c r="AN59" i="26464"/>
  <c r="AO59" i="26464"/>
  <c r="AP59" i="26464"/>
  <c r="AQ59" i="26464"/>
  <c r="AR59" i="26464"/>
  <c r="AS59" i="26464"/>
  <c r="AT59" i="26464"/>
  <c r="AU59" i="26464"/>
  <c r="AV59" i="26464"/>
  <c r="AW59" i="26464"/>
  <c r="AX59" i="26464"/>
  <c r="AY59" i="26464"/>
  <c r="AZ59" i="26464"/>
  <c r="BA59" i="26464"/>
  <c r="BB59" i="26464"/>
  <c r="BC59" i="26464"/>
  <c r="BD59" i="26464"/>
  <c r="BE59" i="26464"/>
  <c r="BF59" i="26464"/>
  <c r="BG59" i="26464"/>
  <c r="BH59" i="26464"/>
  <c r="BI59" i="26464"/>
  <c r="BJ59" i="26464"/>
  <c r="BK59" i="26464"/>
  <c r="BL59" i="26464"/>
  <c r="BM59" i="26464"/>
  <c r="BN59" i="26464"/>
  <c r="BO59" i="26464"/>
  <c r="BP59" i="26464"/>
  <c r="BQ59" i="26464"/>
  <c r="BR59" i="26464"/>
  <c r="BS59" i="26464"/>
  <c r="BT59" i="26464"/>
  <c r="BU59" i="26464"/>
  <c r="BV59" i="26464"/>
  <c r="BW59" i="26464"/>
  <c r="BX59" i="26464"/>
  <c r="BY59" i="26464"/>
  <c r="BZ59" i="26464"/>
  <c r="CA59" i="26464"/>
  <c r="CB59" i="26464"/>
  <c r="CC59" i="26464"/>
  <c r="CD59" i="26464"/>
  <c r="CE59" i="26464"/>
  <c r="CF59" i="26464"/>
  <c r="CG59" i="26464"/>
  <c r="CH59" i="26464"/>
  <c r="CI59" i="26464"/>
  <c r="CJ59" i="26464"/>
  <c r="CK59" i="26464"/>
  <c r="CL59" i="26464"/>
  <c r="CM59" i="26464"/>
  <c r="CN59" i="26464"/>
  <c r="CO59" i="26464"/>
  <c r="CP59" i="26464"/>
  <c r="CQ59" i="26464"/>
  <c r="CR59" i="26464"/>
  <c r="CS59" i="26464"/>
  <c r="CT59" i="26464"/>
  <c r="CU59" i="26464"/>
  <c r="CV59" i="26464"/>
  <c r="CW59" i="26464"/>
  <c r="CX59" i="26464"/>
  <c r="CY59" i="26464"/>
  <c r="CZ59" i="26464"/>
  <c r="DA59" i="26464"/>
  <c r="DB59" i="26464"/>
  <c r="DE59" i="26464"/>
  <c r="DF59" i="26464"/>
  <c r="DG59" i="26464"/>
  <c r="DH59" i="26464"/>
  <c r="DI59" i="26464"/>
  <c r="DJ59" i="26464"/>
  <c r="DK59" i="26464"/>
  <c r="DL59" i="26464"/>
  <c r="DM59" i="26464"/>
  <c r="DN59" i="26464"/>
  <c r="DO59" i="26464"/>
  <c r="DP59" i="26464"/>
  <c r="DQ59" i="26464"/>
  <c r="DR59" i="26464"/>
  <c r="DS59" i="26464"/>
  <c r="DT59" i="26464"/>
  <c r="DU59" i="26464"/>
  <c r="DZ59" i="26464"/>
  <c r="EA59" i="26464"/>
  <c r="EB59" i="26464"/>
  <c r="EC59" i="26464"/>
  <c r="ED59" i="26464"/>
  <c r="EE59" i="26464"/>
  <c r="EF59" i="26464"/>
  <c r="EG59" i="26464"/>
  <c r="EH59" i="26464"/>
  <c r="EI59" i="26464"/>
  <c r="EJ59" i="26464"/>
  <c r="EK59" i="26464"/>
  <c r="EL59" i="26464"/>
  <c r="EM59" i="26464"/>
  <c r="EN59" i="26464"/>
  <c r="EO59" i="26464"/>
  <c r="EP59" i="26464"/>
  <c r="A60" i="26464"/>
  <c r="B60" i="26464"/>
  <c r="C60" i="26464"/>
  <c r="E60" i="26464"/>
  <c r="F60" i="26464"/>
  <c r="G60" i="26464"/>
  <c r="H60" i="26464"/>
  <c r="I60" i="26464"/>
  <c r="J60" i="26464"/>
  <c r="K60" i="26464"/>
  <c r="L60" i="26464"/>
  <c r="M60" i="26464"/>
  <c r="N60" i="26464"/>
  <c r="O60" i="26464"/>
  <c r="P60" i="26464"/>
  <c r="Q60" i="26464"/>
  <c r="R60" i="26464"/>
  <c r="S60" i="26464"/>
  <c r="T60" i="26464"/>
  <c r="U60" i="26464"/>
  <c r="V60" i="26464"/>
  <c r="W60" i="26464"/>
  <c r="X60" i="26464"/>
  <c r="Y60" i="26464"/>
  <c r="Z60" i="26464"/>
  <c r="AA60" i="26464"/>
  <c r="AB60" i="26464"/>
  <c r="AC60" i="26464"/>
  <c r="AD60" i="26464"/>
  <c r="AE60" i="26464"/>
  <c r="AF60" i="26464"/>
  <c r="AG60" i="26464"/>
  <c r="AH60" i="26464"/>
  <c r="AI60" i="26464"/>
  <c r="AJ60" i="26464"/>
  <c r="AK60" i="26464"/>
  <c r="AL60" i="26464"/>
  <c r="AM60" i="26464"/>
  <c r="AN60" i="26464"/>
  <c r="AO60" i="26464"/>
  <c r="AP60" i="26464"/>
  <c r="AQ60" i="26464"/>
  <c r="AR60" i="26464"/>
  <c r="AS60" i="26464"/>
  <c r="AT60" i="26464"/>
  <c r="AU60" i="26464"/>
  <c r="AV60" i="26464"/>
  <c r="AW60" i="26464"/>
  <c r="AX60" i="26464"/>
  <c r="AY60" i="26464"/>
  <c r="AZ60" i="26464"/>
  <c r="BA60" i="26464"/>
  <c r="BB60" i="26464"/>
  <c r="BC60" i="26464"/>
  <c r="BD60" i="26464"/>
  <c r="BE60" i="26464"/>
  <c r="BF60" i="26464"/>
  <c r="BG60" i="26464"/>
  <c r="BH60" i="26464"/>
  <c r="BI60" i="26464"/>
  <c r="BJ60" i="26464"/>
  <c r="BK60" i="26464"/>
  <c r="BL60" i="26464"/>
  <c r="BM60" i="26464"/>
  <c r="BN60" i="26464"/>
  <c r="BO60" i="26464"/>
  <c r="BP60" i="26464"/>
  <c r="BQ60" i="26464"/>
  <c r="BR60" i="26464"/>
  <c r="BS60" i="26464"/>
  <c r="BT60" i="26464"/>
  <c r="BU60" i="26464"/>
  <c r="BV60" i="26464"/>
  <c r="BW60" i="26464"/>
  <c r="BX60" i="26464"/>
  <c r="BY60" i="26464"/>
  <c r="BZ60" i="26464"/>
  <c r="CA60" i="26464"/>
  <c r="CB60" i="26464"/>
  <c r="CC60" i="26464"/>
  <c r="CD60" i="26464"/>
  <c r="CE60" i="26464"/>
  <c r="CF60" i="26464"/>
  <c r="CG60" i="26464"/>
  <c r="CH60" i="26464"/>
  <c r="CI60" i="26464"/>
  <c r="CJ60" i="26464"/>
  <c r="CK60" i="26464"/>
  <c r="CL60" i="26464"/>
  <c r="CM60" i="26464"/>
  <c r="CN60" i="26464"/>
  <c r="CO60" i="26464"/>
  <c r="CP60" i="26464"/>
  <c r="CQ60" i="26464"/>
  <c r="CR60" i="26464"/>
  <c r="CS60" i="26464"/>
  <c r="CT60" i="26464"/>
  <c r="CU60" i="26464"/>
  <c r="CV60" i="26464"/>
  <c r="CW60" i="26464"/>
  <c r="CX60" i="26464"/>
  <c r="CY60" i="26464"/>
  <c r="CZ60" i="26464"/>
  <c r="DA60" i="26464"/>
  <c r="DB60" i="26464"/>
  <c r="DE60" i="26464"/>
  <c r="DF60" i="26464"/>
  <c r="DG60" i="26464"/>
  <c r="DH60" i="26464"/>
  <c r="DI60" i="26464"/>
  <c r="DJ60" i="26464"/>
  <c r="DK60" i="26464"/>
  <c r="DL60" i="26464"/>
  <c r="DM60" i="26464"/>
  <c r="DN60" i="26464"/>
  <c r="DO60" i="26464"/>
  <c r="DP60" i="26464"/>
  <c r="DQ60" i="26464"/>
  <c r="DR60" i="26464"/>
  <c r="DS60" i="26464"/>
  <c r="DT60" i="26464"/>
  <c r="DU60" i="26464"/>
  <c r="DZ60" i="26464"/>
  <c r="EA60" i="26464"/>
  <c r="EB60" i="26464"/>
  <c r="EC60" i="26464"/>
  <c r="ED60" i="26464"/>
  <c r="EE60" i="26464"/>
  <c r="EF60" i="26464"/>
  <c r="EG60" i="26464"/>
  <c r="EH60" i="26464"/>
  <c r="EI60" i="26464"/>
  <c r="EJ60" i="26464"/>
  <c r="EK60" i="26464"/>
  <c r="EL60" i="26464"/>
  <c r="EM60" i="26464"/>
  <c r="EN60" i="26464"/>
  <c r="EO60" i="26464"/>
  <c r="EP60" i="26464"/>
  <c r="A61" i="26464"/>
  <c r="B61" i="26464"/>
  <c r="C61" i="26464"/>
  <c r="E61" i="26464"/>
  <c r="F61" i="26464"/>
  <c r="G61" i="26464"/>
  <c r="H61" i="26464"/>
  <c r="I61" i="26464"/>
  <c r="J61" i="26464"/>
  <c r="K61" i="26464"/>
  <c r="L61" i="26464"/>
  <c r="M61" i="26464"/>
  <c r="N61" i="26464"/>
  <c r="O61" i="26464"/>
  <c r="P61" i="26464"/>
  <c r="Q61" i="26464"/>
  <c r="R61" i="26464"/>
  <c r="S61" i="26464"/>
  <c r="T61" i="26464"/>
  <c r="U61" i="26464"/>
  <c r="V61" i="26464"/>
  <c r="W61" i="26464"/>
  <c r="X61" i="26464"/>
  <c r="Y61" i="26464"/>
  <c r="Z61" i="26464"/>
  <c r="AA61" i="26464"/>
  <c r="AB61" i="26464"/>
  <c r="AC61" i="26464"/>
  <c r="AD61" i="26464"/>
  <c r="AE61" i="26464"/>
  <c r="AF61" i="26464"/>
  <c r="AG61" i="26464"/>
  <c r="AH61" i="26464"/>
  <c r="AI61" i="26464"/>
  <c r="AJ61" i="26464"/>
  <c r="AK61" i="26464"/>
  <c r="AL61" i="26464"/>
  <c r="AM61" i="26464"/>
  <c r="AN61" i="26464"/>
  <c r="AO61" i="26464"/>
  <c r="AP61" i="26464"/>
  <c r="AQ61" i="26464"/>
  <c r="AR61" i="26464"/>
  <c r="AS61" i="26464"/>
  <c r="AT61" i="26464"/>
  <c r="AU61" i="26464"/>
  <c r="AV61" i="26464"/>
  <c r="AW61" i="26464"/>
  <c r="AX61" i="26464"/>
  <c r="AY61" i="26464"/>
  <c r="AZ61" i="26464"/>
  <c r="BA61" i="26464"/>
  <c r="BB61" i="26464"/>
  <c r="BC61" i="26464"/>
  <c r="BD61" i="26464"/>
  <c r="BE61" i="26464"/>
  <c r="BF61" i="26464"/>
  <c r="BG61" i="26464"/>
  <c r="BH61" i="26464"/>
  <c r="BI61" i="26464"/>
  <c r="BJ61" i="26464"/>
  <c r="BK61" i="26464"/>
  <c r="BL61" i="26464"/>
  <c r="BM61" i="26464"/>
  <c r="BN61" i="26464"/>
  <c r="BO61" i="26464"/>
  <c r="BP61" i="26464"/>
  <c r="BQ61" i="26464"/>
  <c r="BR61" i="26464"/>
  <c r="BS61" i="26464"/>
  <c r="BT61" i="26464"/>
  <c r="BU61" i="26464"/>
  <c r="BV61" i="26464"/>
  <c r="BW61" i="26464"/>
  <c r="BX61" i="26464"/>
  <c r="BY61" i="26464"/>
  <c r="BZ61" i="26464"/>
  <c r="CA61" i="26464"/>
  <c r="CB61" i="26464"/>
  <c r="CC61" i="26464"/>
  <c r="CD61" i="26464"/>
  <c r="CE61" i="26464"/>
  <c r="CF61" i="26464"/>
  <c r="CG61" i="26464"/>
  <c r="CH61" i="26464"/>
  <c r="CI61" i="26464"/>
  <c r="CJ61" i="26464"/>
  <c r="CK61" i="26464"/>
  <c r="CL61" i="26464"/>
  <c r="CM61" i="26464"/>
  <c r="CN61" i="26464"/>
  <c r="CO61" i="26464"/>
  <c r="CP61" i="26464"/>
  <c r="CQ61" i="26464"/>
  <c r="CR61" i="26464"/>
  <c r="CS61" i="26464"/>
  <c r="CT61" i="26464"/>
  <c r="CU61" i="26464"/>
  <c r="CV61" i="26464"/>
  <c r="CW61" i="26464"/>
  <c r="CX61" i="26464"/>
  <c r="CY61" i="26464"/>
  <c r="CZ61" i="26464"/>
  <c r="DA61" i="26464"/>
  <c r="DB61" i="26464"/>
  <c r="DE61" i="26464"/>
  <c r="DF61" i="26464"/>
  <c r="DG61" i="26464"/>
  <c r="DH61" i="26464"/>
  <c r="DI61" i="26464"/>
  <c r="DJ61" i="26464"/>
  <c r="DK61" i="26464"/>
  <c r="DL61" i="26464"/>
  <c r="DM61" i="26464"/>
  <c r="DN61" i="26464"/>
  <c r="DO61" i="26464"/>
  <c r="DP61" i="26464"/>
  <c r="DQ61" i="26464"/>
  <c r="DR61" i="26464"/>
  <c r="DS61" i="26464"/>
  <c r="DT61" i="26464"/>
  <c r="DU61" i="26464"/>
  <c r="DZ61" i="26464"/>
  <c r="EA61" i="26464"/>
  <c r="EB61" i="26464"/>
  <c r="EC61" i="26464"/>
  <c r="ED61" i="26464"/>
  <c r="EE61" i="26464"/>
  <c r="EF61" i="26464"/>
  <c r="EG61" i="26464"/>
  <c r="EH61" i="26464"/>
  <c r="EI61" i="26464"/>
  <c r="EJ61" i="26464"/>
  <c r="EK61" i="26464"/>
  <c r="EL61" i="26464"/>
  <c r="EM61" i="26464"/>
  <c r="EN61" i="26464"/>
  <c r="EO61" i="26464"/>
  <c r="EP61" i="26464"/>
  <c r="A62" i="26464"/>
  <c r="B62" i="26464"/>
  <c r="C62" i="26464"/>
  <c r="E62" i="26464"/>
  <c r="F62" i="26464"/>
  <c r="G62" i="26464"/>
  <c r="H62" i="26464"/>
  <c r="I62" i="26464"/>
  <c r="J62" i="26464"/>
  <c r="K62" i="26464"/>
  <c r="L62" i="26464"/>
  <c r="M62" i="26464"/>
  <c r="N62" i="26464"/>
  <c r="O62" i="26464"/>
  <c r="P62" i="26464"/>
  <c r="Q62" i="26464"/>
  <c r="R62" i="26464"/>
  <c r="S62" i="26464"/>
  <c r="T62" i="26464"/>
  <c r="U62" i="26464"/>
  <c r="V62" i="26464"/>
  <c r="W62" i="26464"/>
  <c r="X62" i="26464"/>
  <c r="Y62" i="26464"/>
  <c r="Z62" i="26464"/>
  <c r="AA62" i="26464"/>
  <c r="AB62" i="26464"/>
  <c r="AC62" i="26464"/>
  <c r="AD62" i="26464"/>
  <c r="AE62" i="26464"/>
  <c r="AF62" i="26464"/>
  <c r="AG62" i="26464"/>
  <c r="AH62" i="26464"/>
  <c r="AI62" i="26464"/>
  <c r="AJ62" i="26464"/>
  <c r="AK62" i="26464"/>
  <c r="AL62" i="26464"/>
  <c r="AM62" i="26464"/>
  <c r="AN62" i="26464"/>
  <c r="AO62" i="26464"/>
  <c r="AP62" i="26464"/>
  <c r="AQ62" i="26464"/>
  <c r="AR62" i="26464"/>
  <c r="AS62" i="26464"/>
  <c r="AT62" i="26464"/>
  <c r="AU62" i="26464"/>
  <c r="AV62" i="26464"/>
  <c r="AW62" i="26464"/>
  <c r="AX62" i="26464"/>
  <c r="AY62" i="26464"/>
  <c r="AZ62" i="26464"/>
  <c r="BA62" i="26464"/>
  <c r="BB62" i="26464"/>
  <c r="BC62" i="26464"/>
  <c r="BD62" i="26464"/>
  <c r="BE62" i="26464"/>
  <c r="BF62" i="26464"/>
  <c r="BG62" i="26464"/>
  <c r="BH62" i="26464"/>
  <c r="BI62" i="26464"/>
  <c r="BJ62" i="26464"/>
  <c r="BK62" i="26464"/>
  <c r="BL62" i="26464"/>
  <c r="BM62" i="26464"/>
  <c r="BN62" i="26464"/>
  <c r="BO62" i="26464"/>
  <c r="BP62" i="26464"/>
  <c r="BQ62" i="26464"/>
  <c r="BR62" i="26464"/>
  <c r="BS62" i="26464"/>
  <c r="BT62" i="26464"/>
  <c r="BU62" i="26464"/>
  <c r="BV62" i="26464"/>
  <c r="BW62" i="26464"/>
  <c r="BX62" i="26464"/>
  <c r="BY62" i="26464"/>
  <c r="BZ62" i="26464"/>
  <c r="CA62" i="26464"/>
  <c r="CB62" i="26464"/>
  <c r="CC62" i="26464"/>
  <c r="CD62" i="26464"/>
  <c r="CE62" i="26464"/>
  <c r="CF62" i="26464"/>
  <c r="CG62" i="26464"/>
  <c r="CH62" i="26464"/>
  <c r="CI62" i="26464"/>
  <c r="CJ62" i="26464"/>
  <c r="CK62" i="26464"/>
  <c r="CL62" i="26464"/>
  <c r="CM62" i="26464"/>
  <c r="CN62" i="26464"/>
  <c r="CO62" i="26464"/>
  <c r="CP62" i="26464"/>
  <c r="CQ62" i="26464"/>
  <c r="CR62" i="26464"/>
  <c r="CS62" i="26464"/>
  <c r="CT62" i="26464"/>
  <c r="CU62" i="26464"/>
  <c r="CV62" i="26464"/>
  <c r="CW62" i="26464"/>
  <c r="CX62" i="26464"/>
  <c r="CY62" i="26464"/>
  <c r="CZ62" i="26464"/>
  <c r="DA62" i="26464"/>
  <c r="DB62" i="26464"/>
  <c r="DE62" i="26464"/>
  <c r="DF62" i="26464"/>
  <c r="DG62" i="26464"/>
  <c r="DH62" i="26464"/>
  <c r="DI62" i="26464"/>
  <c r="DJ62" i="26464"/>
  <c r="DK62" i="26464"/>
  <c r="DL62" i="26464"/>
  <c r="DM62" i="26464"/>
  <c r="DN62" i="26464"/>
  <c r="DO62" i="26464"/>
  <c r="DP62" i="26464"/>
  <c r="DQ62" i="26464"/>
  <c r="DR62" i="26464"/>
  <c r="DS62" i="26464"/>
  <c r="DT62" i="26464"/>
  <c r="DU62" i="26464"/>
  <c r="DZ62" i="26464"/>
  <c r="EA62" i="26464"/>
  <c r="EB62" i="26464"/>
  <c r="EC62" i="26464"/>
  <c r="ED62" i="26464"/>
  <c r="EE62" i="26464"/>
  <c r="EF62" i="26464"/>
  <c r="EG62" i="26464"/>
  <c r="EH62" i="26464"/>
  <c r="EI62" i="26464"/>
  <c r="EJ62" i="26464"/>
  <c r="EK62" i="26464"/>
  <c r="EL62" i="26464"/>
  <c r="EM62" i="26464"/>
  <c r="EN62" i="26464"/>
  <c r="EO62" i="26464"/>
  <c r="EP62" i="26464"/>
  <c r="A63" i="26464"/>
  <c r="B63" i="26464"/>
  <c r="C63" i="26464"/>
  <c r="E63" i="26464"/>
  <c r="F63" i="26464"/>
  <c r="G63" i="26464"/>
  <c r="H63" i="26464"/>
  <c r="I63" i="26464"/>
  <c r="J63" i="26464"/>
  <c r="K63" i="26464"/>
  <c r="L63" i="26464"/>
  <c r="M63" i="26464"/>
  <c r="N63" i="26464"/>
  <c r="O63" i="26464"/>
  <c r="P63" i="26464"/>
  <c r="Q63" i="26464"/>
  <c r="R63" i="26464"/>
  <c r="S63" i="26464"/>
  <c r="T63" i="26464"/>
  <c r="U63" i="26464"/>
  <c r="V63" i="26464"/>
  <c r="W63" i="26464"/>
  <c r="X63" i="26464"/>
  <c r="Y63" i="26464"/>
  <c r="Z63" i="26464"/>
  <c r="AA63" i="26464"/>
  <c r="AB63" i="26464"/>
  <c r="AC63" i="26464"/>
  <c r="AD63" i="26464"/>
  <c r="AE63" i="26464"/>
  <c r="AF63" i="26464"/>
  <c r="AG63" i="26464"/>
  <c r="AH63" i="26464"/>
  <c r="AI63" i="26464"/>
  <c r="AJ63" i="26464"/>
  <c r="AK63" i="26464"/>
  <c r="AL63" i="26464"/>
  <c r="AM63" i="26464"/>
  <c r="AN63" i="26464"/>
  <c r="AO63" i="26464"/>
  <c r="AP63" i="26464"/>
  <c r="AQ63" i="26464"/>
  <c r="AR63" i="26464"/>
  <c r="AS63" i="26464"/>
  <c r="AT63" i="26464"/>
  <c r="AU63" i="26464"/>
  <c r="AV63" i="26464"/>
  <c r="AW63" i="26464"/>
  <c r="AX63" i="26464"/>
  <c r="AY63" i="26464"/>
  <c r="AZ63" i="26464"/>
  <c r="BA63" i="26464"/>
  <c r="BB63" i="26464"/>
  <c r="BC63" i="26464"/>
  <c r="BD63" i="26464"/>
  <c r="BE63" i="26464"/>
  <c r="BF63" i="26464"/>
  <c r="BG63" i="26464"/>
  <c r="BH63" i="26464"/>
  <c r="BI63" i="26464"/>
  <c r="BJ63" i="26464"/>
  <c r="BK63" i="26464"/>
  <c r="BL63" i="26464"/>
  <c r="BM63" i="26464"/>
  <c r="BN63" i="26464"/>
  <c r="BO63" i="26464"/>
  <c r="BP63" i="26464"/>
  <c r="BQ63" i="26464"/>
  <c r="BR63" i="26464"/>
  <c r="BS63" i="26464"/>
  <c r="BT63" i="26464"/>
  <c r="BU63" i="26464"/>
  <c r="BV63" i="26464"/>
  <c r="BW63" i="26464"/>
  <c r="BX63" i="26464"/>
  <c r="BY63" i="26464"/>
  <c r="BZ63" i="26464"/>
  <c r="CA63" i="26464"/>
  <c r="CB63" i="26464"/>
  <c r="CC63" i="26464"/>
  <c r="CD63" i="26464"/>
  <c r="CE63" i="26464"/>
  <c r="CF63" i="26464"/>
  <c r="CG63" i="26464"/>
  <c r="CH63" i="26464"/>
  <c r="CI63" i="26464"/>
  <c r="CJ63" i="26464"/>
  <c r="CK63" i="26464"/>
  <c r="CL63" i="26464"/>
  <c r="CM63" i="26464"/>
  <c r="CN63" i="26464"/>
  <c r="CO63" i="26464"/>
  <c r="CP63" i="26464"/>
  <c r="CQ63" i="26464"/>
  <c r="CR63" i="26464"/>
  <c r="CS63" i="26464"/>
  <c r="CT63" i="26464"/>
  <c r="CU63" i="26464"/>
  <c r="CV63" i="26464"/>
  <c r="CW63" i="26464"/>
  <c r="CX63" i="26464"/>
  <c r="CY63" i="26464"/>
  <c r="CZ63" i="26464"/>
  <c r="DA63" i="26464"/>
  <c r="DB63" i="26464"/>
  <c r="DE63" i="26464"/>
  <c r="DF63" i="26464"/>
  <c r="DG63" i="26464"/>
  <c r="DH63" i="26464"/>
  <c r="DI63" i="26464"/>
  <c r="DJ63" i="26464"/>
  <c r="DK63" i="26464"/>
  <c r="DL63" i="26464"/>
  <c r="DM63" i="26464"/>
  <c r="DN63" i="26464"/>
  <c r="DO63" i="26464"/>
  <c r="DP63" i="26464"/>
  <c r="DQ63" i="26464"/>
  <c r="DR63" i="26464"/>
  <c r="DS63" i="26464"/>
  <c r="DT63" i="26464"/>
  <c r="DU63" i="26464"/>
  <c r="DZ63" i="26464"/>
  <c r="EA63" i="26464"/>
  <c r="EB63" i="26464"/>
  <c r="EC63" i="26464"/>
  <c r="ED63" i="26464"/>
  <c r="EE63" i="26464"/>
  <c r="EF63" i="26464"/>
  <c r="EG63" i="26464"/>
  <c r="EH63" i="26464"/>
  <c r="EI63" i="26464"/>
  <c r="EJ63" i="26464"/>
  <c r="EK63" i="26464"/>
  <c r="EL63" i="26464"/>
  <c r="EM63" i="26464"/>
  <c r="EN63" i="26464"/>
  <c r="EO63" i="26464"/>
  <c r="EP63" i="26464"/>
  <c r="A64" i="26464"/>
  <c r="B64" i="26464"/>
  <c r="C64" i="26464"/>
  <c r="E64" i="26464"/>
  <c r="F64" i="26464"/>
  <c r="G64" i="26464"/>
  <c r="H64" i="26464"/>
  <c r="I64" i="26464"/>
  <c r="J64" i="26464"/>
  <c r="K64" i="26464"/>
  <c r="L64" i="26464"/>
  <c r="M64" i="26464"/>
  <c r="N64" i="26464"/>
  <c r="O64" i="26464"/>
  <c r="P64" i="26464"/>
  <c r="Q64" i="26464"/>
  <c r="R64" i="26464"/>
  <c r="S64" i="26464"/>
  <c r="T64" i="26464"/>
  <c r="U64" i="26464"/>
  <c r="V64" i="26464"/>
  <c r="W64" i="26464"/>
  <c r="X64" i="26464"/>
  <c r="Y64" i="26464"/>
  <c r="Z64" i="26464"/>
  <c r="AA64" i="26464"/>
  <c r="AB64" i="26464"/>
  <c r="AC64" i="26464"/>
  <c r="AD64" i="26464"/>
  <c r="AE64" i="26464"/>
  <c r="AF64" i="26464"/>
  <c r="AG64" i="26464"/>
  <c r="AH64" i="26464"/>
  <c r="AI64" i="26464"/>
  <c r="AJ64" i="26464"/>
  <c r="AK64" i="26464"/>
  <c r="AL64" i="26464"/>
  <c r="AM64" i="26464"/>
  <c r="AN64" i="26464"/>
  <c r="AO64" i="26464"/>
  <c r="AP64" i="26464"/>
  <c r="AQ64" i="26464"/>
  <c r="AR64" i="26464"/>
  <c r="AS64" i="26464"/>
  <c r="AT64" i="26464"/>
  <c r="AU64" i="26464"/>
  <c r="AV64" i="26464"/>
  <c r="AW64" i="26464"/>
  <c r="AX64" i="26464"/>
  <c r="AY64" i="26464"/>
  <c r="AZ64" i="26464"/>
  <c r="BA64" i="26464"/>
  <c r="BB64" i="26464"/>
  <c r="BC64" i="26464"/>
  <c r="BD64" i="26464"/>
  <c r="BE64" i="26464"/>
  <c r="BF64" i="26464"/>
  <c r="BG64" i="26464"/>
  <c r="BH64" i="26464"/>
  <c r="BI64" i="26464"/>
  <c r="BJ64" i="26464"/>
  <c r="BK64" i="26464"/>
  <c r="BL64" i="26464"/>
  <c r="BM64" i="26464"/>
  <c r="BN64" i="26464"/>
  <c r="BO64" i="26464"/>
  <c r="BP64" i="26464"/>
  <c r="BQ64" i="26464"/>
  <c r="BR64" i="26464"/>
  <c r="BS64" i="26464"/>
  <c r="BT64" i="26464"/>
  <c r="BU64" i="26464"/>
  <c r="BV64" i="26464"/>
  <c r="BW64" i="26464"/>
  <c r="BX64" i="26464"/>
  <c r="BY64" i="26464"/>
  <c r="BZ64" i="26464"/>
  <c r="CA64" i="26464"/>
  <c r="CB64" i="26464"/>
  <c r="CC64" i="26464"/>
  <c r="CD64" i="26464"/>
  <c r="CE64" i="26464"/>
  <c r="CF64" i="26464"/>
  <c r="CG64" i="26464"/>
  <c r="CH64" i="26464"/>
  <c r="CI64" i="26464"/>
  <c r="CJ64" i="26464"/>
  <c r="CK64" i="26464"/>
  <c r="CL64" i="26464"/>
  <c r="CM64" i="26464"/>
  <c r="CN64" i="26464"/>
  <c r="CO64" i="26464"/>
  <c r="CP64" i="26464"/>
  <c r="CQ64" i="26464"/>
  <c r="CR64" i="26464"/>
  <c r="CS64" i="26464"/>
  <c r="CT64" i="26464"/>
  <c r="CU64" i="26464"/>
  <c r="CV64" i="26464"/>
  <c r="CW64" i="26464"/>
  <c r="CX64" i="26464"/>
  <c r="CY64" i="26464"/>
  <c r="CZ64" i="26464"/>
  <c r="DA64" i="26464"/>
  <c r="DB64" i="26464"/>
  <c r="DE64" i="26464"/>
  <c r="DF64" i="26464"/>
  <c r="DG64" i="26464"/>
  <c r="DH64" i="26464"/>
  <c r="DI64" i="26464"/>
  <c r="DJ64" i="26464"/>
  <c r="DK64" i="26464"/>
  <c r="DL64" i="26464"/>
  <c r="DM64" i="26464"/>
  <c r="DN64" i="26464"/>
  <c r="DO64" i="26464"/>
  <c r="DP64" i="26464"/>
  <c r="DQ64" i="26464"/>
  <c r="DR64" i="26464"/>
  <c r="DS64" i="26464"/>
  <c r="DT64" i="26464"/>
  <c r="DU64" i="26464"/>
  <c r="DZ64" i="26464"/>
  <c r="EA64" i="26464"/>
  <c r="EB64" i="26464"/>
  <c r="EC64" i="26464"/>
  <c r="ED64" i="26464"/>
  <c r="EE64" i="26464"/>
  <c r="EF64" i="26464"/>
  <c r="EG64" i="26464"/>
  <c r="EH64" i="26464"/>
  <c r="EI64" i="26464"/>
  <c r="EJ64" i="26464"/>
  <c r="EK64" i="26464"/>
  <c r="EL64" i="26464"/>
  <c r="EM64" i="26464"/>
  <c r="EN64" i="26464"/>
  <c r="EO64" i="26464"/>
  <c r="EP64" i="26464"/>
  <c r="A65" i="26464"/>
  <c r="B65" i="26464"/>
  <c r="C65" i="26464"/>
  <c r="E65" i="26464"/>
  <c r="F65" i="26464"/>
  <c r="G65" i="26464"/>
  <c r="H65" i="26464"/>
  <c r="I65" i="26464"/>
  <c r="J65" i="26464"/>
  <c r="K65" i="26464"/>
  <c r="L65" i="26464"/>
  <c r="M65" i="26464"/>
  <c r="N65" i="26464"/>
  <c r="O65" i="26464"/>
  <c r="P65" i="26464"/>
  <c r="Q65" i="26464"/>
  <c r="R65" i="26464"/>
  <c r="S65" i="26464"/>
  <c r="T65" i="26464"/>
  <c r="U65" i="26464"/>
  <c r="V65" i="26464"/>
  <c r="W65" i="26464"/>
  <c r="X65" i="26464"/>
  <c r="Y65" i="26464"/>
  <c r="Z65" i="26464"/>
  <c r="AA65" i="26464"/>
  <c r="AB65" i="26464"/>
  <c r="AC65" i="26464"/>
  <c r="AD65" i="26464"/>
  <c r="AE65" i="26464"/>
  <c r="AF65" i="26464"/>
  <c r="AG65" i="26464"/>
  <c r="AH65" i="26464"/>
  <c r="AI65" i="26464"/>
  <c r="AJ65" i="26464"/>
  <c r="AK65" i="26464"/>
  <c r="AL65" i="26464"/>
  <c r="AM65" i="26464"/>
  <c r="AN65" i="26464"/>
  <c r="AO65" i="26464"/>
  <c r="AP65" i="26464"/>
  <c r="AQ65" i="26464"/>
  <c r="AR65" i="26464"/>
  <c r="AS65" i="26464"/>
  <c r="AT65" i="26464"/>
  <c r="AU65" i="26464"/>
  <c r="AV65" i="26464"/>
  <c r="AW65" i="26464"/>
  <c r="AX65" i="26464"/>
  <c r="AY65" i="26464"/>
  <c r="AZ65" i="26464"/>
  <c r="BA65" i="26464"/>
  <c r="BB65" i="26464"/>
  <c r="BC65" i="26464"/>
  <c r="BD65" i="26464"/>
  <c r="BE65" i="26464"/>
  <c r="BF65" i="26464"/>
  <c r="BG65" i="26464"/>
  <c r="BH65" i="26464"/>
  <c r="BI65" i="26464"/>
  <c r="BJ65" i="26464"/>
  <c r="BK65" i="26464"/>
  <c r="BL65" i="26464"/>
  <c r="BM65" i="26464"/>
  <c r="BN65" i="26464"/>
  <c r="BO65" i="26464"/>
  <c r="BP65" i="26464"/>
  <c r="BQ65" i="26464"/>
  <c r="BR65" i="26464"/>
  <c r="BS65" i="26464"/>
  <c r="BT65" i="26464"/>
  <c r="BU65" i="26464"/>
  <c r="BV65" i="26464"/>
  <c r="BW65" i="26464"/>
  <c r="BX65" i="26464"/>
  <c r="BY65" i="26464"/>
  <c r="BZ65" i="26464"/>
  <c r="CA65" i="26464"/>
  <c r="CB65" i="26464"/>
  <c r="CC65" i="26464"/>
  <c r="CD65" i="26464"/>
  <c r="CE65" i="26464"/>
  <c r="CF65" i="26464"/>
  <c r="CG65" i="26464"/>
  <c r="CH65" i="26464"/>
  <c r="CI65" i="26464"/>
  <c r="CJ65" i="26464"/>
  <c r="CK65" i="26464"/>
  <c r="CL65" i="26464"/>
  <c r="CM65" i="26464"/>
  <c r="CN65" i="26464"/>
  <c r="CO65" i="26464"/>
  <c r="CP65" i="26464"/>
  <c r="CQ65" i="26464"/>
  <c r="CR65" i="26464"/>
  <c r="CS65" i="26464"/>
  <c r="CT65" i="26464"/>
  <c r="CU65" i="26464"/>
  <c r="CV65" i="26464"/>
  <c r="CW65" i="26464"/>
  <c r="CX65" i="26464"/>
  <c r="CY65" i="26464"/>
  <c r="CZ65" i="26464"/>
  <c r="DA65" i="26464"/>
  <c r="DB65" i="26464"/>
  <c r="DE65" i="26464"/>
  <c r="DF65" i="26464"/>
  <c r="DG65" i="26464"/>
  <c r="DH65" i="26464"/>
  <c r="DI65" i="26464"/>
  <c r="DJ65" i="26464"/>
  <c r="DK65" i="26464"/>
  <c r="DL65" i="26464"/>
  <c r="DM65" i="26464"/>
  <c r="DN65" i="26464"/>
  <c r="DO65" i="26464"/>
  <c r="DP65" i="26464"/>
  <c r="DQ65" i="26464"/>
  <c r="DR65" i="26464"/>
  <c r="DS65" i="26464"/>
  <c r="DT65" i="26464"/>
  <c r="DU65" i="26464"/>
  <c r="DZ65" i="26464"/>
  <c r="EA65" i="26464"/>
  <c r="EB65" i="26464"/>
  <c r="EC65" i="26464"/>
  <c r="ED65" i="26464"/>
  <c r="EE65" i="26464"/>
  <c r="EF65" i="26464"/>
  <c r="EG65" i="26464"/>
  <c r="EH65" i="26464"/>
  <c r="EI65" i="26464"/>
  <c r="EJ65" i="26464"/>
  <c r="EK65" i="26464"/>
  <c r="EL65" i="26464"/>
  <c r="EM65" i="26464"/>
  <c r="EN65" i="26464"/>
  <c r="EO65" i="26464"/>
  <c r="EP65" i="26464"/>
  <c r="A66" i="26464"/>
  <c r="B66" i="26464"/>
  <c r="C66" i="26464"/>
  <c r="E66" i="26464"/>
  <c r="F66" i="26464"/>
  <c r="G66" i="26464"/>
  <c r="H66" i="26464"/>
  <c r="I66" i="26464"/>
  <c r="J66" i="26464"/>
  <c r="K66" i="26464"/>
  <c r="L66" i="26464"/>
  <c r="M66" i="26464"/>
  <c r="N66" i="26464"/>
  <c r="O66" i="26464"/>
  <c r="P66" i="26464"/>
  <c r="Q66" i="26464"/>
  <c r="R66" i="26464"/>
  <c r="S66" i="26464"/>
  <c r="T66" i="26464"/>
  <c r="U66" i="26464"/>
  <c r="V66" i="26464"/>
  <c r="W66" i="26464"/>
  <c r="X66" i="26464"/>
  <c r="Y66" i="26464"/>
  <c r="Z66" i="26464"/>
  <c r="AA66" i="26464"/>
  <c r="AB66" i="26464"/>
  <c r="AC66" i="26464"/>
  <c r="AD66" i="26464"/>
  <c r="AE66" i="26464"/>
  <c r="AF66" i="26464"/>
  <c r="AG66" i="26464"/>
  <c r="AH66" i="26464"/>
  <c r="AI66" i="26464"/>
  <c r="AJ66" i="26464"/>
  <c r="AK66" i="26464"/>
  <c r="AL66" i="26464"/>
  <c r="AM66" i="26464"/>
  <c r="AN66" i="26464"/>
  <c r="AO66" i="26464"/>
  <c r="AP66" i="26464"/>
  <c r="AQ66" i="26464"/>
  <c r="AR66" i="26464"/>
  <c r="AS66" i="26464"/>
  <c r="AT66" i="26464"/>
  <c r="AU66" i="26464"/>
  <c r="AV66" i="26464"/>
  <c r="AW66" i="26464"/>
  <c r="AX66" i="26464"/>
  <c r="AY66" i="26464"/>
  <c r="AZ66" i="26464"/>
  <c r="BA66" i="26464"/>
  <c r="BB66" i="26464"/>
  <c r="BC66" i="26464"/>
  <c r="BD66" i="26464"/>
  <c r="BE66" i="26464"/>
  <c r="BF66" i="26464"/>
  <c r="BG66" i="26464"/>
  <c r="BH66" i="26464"/>
  <c r="BI66" i="26464"/>
  <c r="BJ66" i="26464"/>
  <c r="BK66" i="26464"/>
  <c r="BL66" i="26464"/>
  <c r="BM66" i="26464"/>
  <c r="BN66" i="26464"/>
  <c r="BO66" i="26464"/>
  <c r="BP66" i="26464"/>
  <c r="BQ66" i="26464"/>
  <c r="BR66" i="26464"/>
  <c r="BS66" i="26464"/>
  <c r="BT66" i="26464"/>
  <c r="BU66" i="26464"/>
  <c r="BV66" i="26464"/>
  <c r="BW66" i="26464"/>
  <c r="BX66" i="26464"/>
  <c r="BY66" i="26464"/>
  <c r="BZ66" i="26464"/>
  <c r="CA66" i="26464"/>
  <c r="CB66" i="26464"/>
  <c r="CC66" i="26464"/>
  <c r="CD66" i="26464"/>
  <c r="CE66" i="26464"/>
  <c r="CF66" i="26464"/>
  <c r="CG66" i="26464"/>
  <c r="CH66" i="26464"/>
  <c r="CI66" i="26464"/>
  <c r="CJ66" i="26464"/>
  <c r="CK66" i="26464"/>
  <c r="CL66" i="26464"/>
  <c r="CM66" i="26464"/>
  <c r="CN66" i="26464"/>
  <c r="CO66" i="26464"/>
  <c r="CP66" i="26464"/>
  <c r="CQ66" i="26464"/>
  <c r="CR66" i="26464"/>
  <c r="CS66" i="26464"/>
  <c r="CT66" i="26464"/>
  <c r="CU66" i="26464"/>
  <c r="CV66" i="26464"/>
  <c r="CW66" i="26464"/>
  <c r="CX66" i="26464"/>
  <c r="CY66" i="26464"/>
  <c r="CZ66" i="26464"/>
  <c r="DA66" i="26464"/>
  <c r="DB66" i="26464"/>
  <c r="DE66" i="26464"/>
  <c r="DF66" i="26464"/>
  <c r="DG66" i="26464"/>
  <c r="DH66" i="26464"/>
  <c r="DI66" i="26464"/>
  <c r="DJ66" i="26464"/>
  <c r="DK66" i="26464"/>
  <c r="DL66" i="26464"/>
  <c r="DM66" i="26464"/>
  <c r="DN66" i="26464"/>
  <c r="DO66" i="26464"/>
  <c r="DP66" i="26464"/>
  <c r="DQ66" i="26464"/>
  <c r="DR66" i="26464"/>
  <c r="DS66" i="26464"/>
  <c r="DT66" i="26464"/>
  <c r="DU66" i="26464"/>
  <c r="DZ66" i="26464"/>
  <c r="EA66" i="26464"/>
  <c r="EB66" i="26464"/>
  <c r="EC66" i="26464"/>
  <c r="ED66" i="26464"/>
  <c r="EE66" i="26464"/>
  <c r="EF66" i="26464"/>
  <c r="EG66" i="26464"/>
  <c r="EH66" i="26464"/>
  <c r="EI66" i="26464"/>
  <c r="EJ66" i="26464"/>
  <c r="EK66" i="26464"/>
  <c r="EL66" i="26464"/>
  <c r="EM66" i="26464"/>
  <c r="EN66" i="26464"/>
  <c r="EO66" i="26464"/>
  <c r="EP66" i="26464"/>
  <c r="A67" i="26464"/>
  <c r="B67" i="26464"/>
  <c r="C67" i="26464"/>
  <c r="E67" i="26464"/>
  <c r="F67" i="26464"/>
  <c r="G67" i="26464"/>
  <c r="H67" i="26464"/>
  <c r="I67" i="26464"/>
  <c r="J67" i="26464"/>
  <c r="K67" i="26464"/>
  <c r="L67" i="26464"/>
  <c r="M67" i="26464"/>
  <c r="N67" i="26464"/>
  <c r="O67" i="26464"/>
  <c r="P67" i="26464"/>
  <c r="Q67" i="26464"/>
  <c r="R67" i="26464"/>
  <c r="S67" i="26464"/>
  <c r="T67" i="26464"/>
  <c r="U67" i="26464"/>
  <c r="V67" i="26464"/>
  <c r="W67" i="26464"/>
  <c r="X67" i="26464"/>
  <c r="Y67" i="26464"/>
  <c r="Z67" i="26464"/>
  <c r="AA67" i="26464"/>
  <c r="AB67" i="26464"/>
  <c r="AC67" i="26464"/>
  <c r="AD67" i="26464"/>
  <c r="AE67" i="26464"/>
  <c r="AF67" i="26464"/>
  <c r="AG67" i="26464"/>
  <c r="AH67" i="26464"/>
  <c r="AI67" i="26464"/>
  <c r="AJ67" i="26464"/>
  <c r="AK67" i="26464"/>
  <c r="AL67" i="26464"/>
  <c r="AM67" i="26464"/>
  <c r="AN67" i="26464"/>
  <c r="AO67" i="26464"/>
  <c r="AP67" i="26464"/>
  <c r="AQ67" i="26464"/>
  <c r="AR67" i="26464"/>
  <c r="AS67" i="26464"/>
  <c r="AT67" i="26464"/>
  <c r="AU67" i="26464"/>
  <c r="AV67" i="26464"/>
  <c r="AW67" i="26464"/>
  <c r="AX67" i="26464"/>
  <c r="AY67" i="26464"/>
  <c r="AZ67" i="26464"/>
  <c r="BA67" i="26464"/>
  <c r="BB67" i="26464"/>
  <c r="BC67" i="26464"/>
  <c r="BD67" i="26464"/>
  <c r="BE67" i="26464"/>
  <c r="BF67" i="26464"/>
  <c r="BG67" i="26464"/>
  <c r="BH67" i="26464"/>
  <c r="BI67" i="26464"/>
  <c r="BJ67" i="26464"/>
  <c r="BK67" i="26464"/>
  <c r="BL67" i="26464"/>
  <c r="BM67" i="26464"/>
  <c r="BN67" i="26464"/>
  <c r="BO67" i="26464"/>
  <c r="BP67" i="26464"/>
  <c r="BQ67" i="26464"/>
  <c r="BR67" i="26464"/>
  <c r="BS67" i="26464"/>
  <c r="BT67" i="26464"/>
  <c r="BU67" i="26464"/>
  <c r="BV67" i="26464"/>
  <c r="BW67" i="26464"/>
  <c r="BX67" i="26464"/>
  <c r="BY67" i="26464"/>
  <c r="BZ67" i="26464"/>
  <c r="CA67" i="26464"/>
  <c r="CB67" i="26464"/>
  <c r="CC67" i="26464"/>
  <c r="CD67" i="26464"/>
  <c r="CE67" i="26464"/>
  <c r="CF67" i="26464"/>
  <c r="CG67" i="26464"/>
  <c r="CH67" i="26464"/>
  <c r="CI67" i="26464"/>
  <c r="CJ67" i="26464"/>
  <c r="CK67" i="26464"/>
  <c r="CL67" i="26464"/>
  <c r="CM67" i="26464"/>
  <c r="CN67" i="26464"/>
  <c r="CO67" i="26464"/>
  <c r="CP67" i="26464"/>
  <c r="CQ67" i="26464"/>
  <c r="CR67" i="26464"/>
  <c r="CS67" i="26464"/>
  <c r="CT67" i="26464"/>
  <c r="CU67" i="26464"/>
  <c r="CV67" i="26464"/>
  <c r="CW67" i="26464"/>
  <c r="CX67" i="26464"/>
  <c r="CY67" i="26464"/>
  <c r="CZ67" i="26464"/>
  <c r="DA67" i="26464"/>
  <c r="DB67" i="26464"/>
  <c r="DE67" i="26464"/>
  <c r="DF67" i="26464"/>
  <c r="DG67" i="26464"/>
  <c r="DH67" i="26464"/>
  <c r="DI67" i="26464"/>
  <c r="DJ67" i="26464"/>
  <c r="DK67" i="26464"/>
  <c r="DL67" i="26464"/>
  <c r="DM67" i="26464"/>
  <c r="DN67" i="26464"/>
  <c r="DO67" i="26464"/>
  <c r="DP67" i="26464"/>
  <c r="DQ67" i="26464"/>
  <c r="DR67" i="26464"/>
  <c r="DS67" i="26464"/>
  <c r="DT67" i="26464"/>
  <c r="DU67" i="26464"/>
  <c r="DZ67" i="26464"/>
  <c r="EA67" i="26464"/>
  <c r="EB67" i="26464"/>
  <c r="EC67" i="26464"/>
  <c r="ED67" i="26464"/>
  <c r="EE67" i="26464"/>
  <c r="EF67" i="26464"/>
  <c r="EG67" i="26464"/>
  <c r="EH67" i="26464"/>
  <c r="EI67" i="26464"/>
  <c r="EJ67" i="26464"/>
  <c r="EK67" i="26464"/>
  <c r="EL67" i="26464"/>
  <c r="EM67" i="26464"/>
  <c r="EN67" i="26464"/>
  <c r="EO67" i="26464"/>
  <c r="EP67" i="26464"/>
  <c r="A68" i="26464"/>
  <c r="B68" i="26464"/>
  <c r="C68" i="26464"/>
  <c r="E68" i="26464"/>
  <c r="F68" i="26464"/>
  <c r="G68" i="26464"/>
  <c r="H68" i="26464"/>
  <c r="I68" i="26464"/>
  <c r="J68" i="26464"/>
  <c r="K68" i="26464"/>
  <c r="L68" i="26464"/>
  <c r="M68" i="26464"/>
  <c r="N68" i="26464"/>
  <c r="O68" i="26464"/>
  <c r="P68" i="26464"/>
  <c r="Q68" i="26464"/>
  <c r="R68" i="26464"/>
  <c r="S68" i="26464"/>
  <c r="T68" i="26464"/>
  <c r="U68" i="26464"/>
  <c r="V68" i="26464"/>
  <c r="W68" i="26464"/>
  <c r="X68" i="26464"/>
  <c r="Y68" i="26464"/>
  <c r="Z68" i="26464"/>
  <c r="AA68" i="26464"/>
  <c r="AB68" i="26464"/>
  <c r="AC68" i="26464"/>
  <c r="AD68" i="26464"/>
  <c r="AE68" i="26464"/>
  <c r="AF68" i="26464"/>
  <c r="AG68" i="26464"/>
  <c r="AH68" i="26464"/>
  <c r="AI68" i="26464"/>
  <c r="AJ68" i="26464"/>
  <c r="AK68" i="26464"/>
  <c r="AL68" i="26464"/>
  <c r="AM68" i="26464"/>
  <c r="AN68" i="26464"/>
  <c r="AO68" i="26464"/>
  <c r="AP68" i="26464"/>
  <c r="AQ68" i="26464"/>
  <c r="AR68" i="26464"/>
  <c r="AS68" i="26464"/>
  <c r="AT68" i="26464"/>
  <c r="AU68" i="26464"/>
  <c r="AV68" i="26464"/>
  <c r="AW68" i="26464"/>
  <c r="AX68" i="26464"/>
  <c r="AY68" i="26464"/>
  <c r="AZ68" i="26464"/>
  <c r="BA68" i="26464"/>
  <c r="BB68" i="26464"/>
  <c r="BC68" i="26464"/>
  <c r="BD68" i="26464"/>
  <c r="BE68" i="26464"/>
  <c r="BF68" i="26464"/>
  <c r="BG68" i="26464"/>
  <c r="BH68" i="26464"/>
  <c r="BI68" i="26464"/>
  <c r="BJ68" i="26464"/>
  <c r="BK68" i="26464"/>
  <c r="BL68" i="26464"/>
  <c r="BM68" i="26464"/>
  <c r="BN68" i="26464"/>
  <c r="BO68" i="26464"/>
  <c r="BP68" i="26464"/>
  <c r="BQ68" i="26464"/>
  <c r="BR68" i="26464"/>
  <c r="BS68" i="26464"/>
  <c r="BT68" i="26464"/>
  <c r="BU68" i="26464"/>
  <c r="BV68" i="26464"/>
  <c r="BW68" i="26464"/>
  <c r="BX68" i="26464"/>
  <c r="BY68" i="26464"/>
  <c r="BZ68" i="26464"/>
  <c r="CA68" i="26464"/>
  <c r="CB68" i="26464"/>
  <c r="CC68" i="26464"/>
  <c r="CD68" i="26464"/>
  <c r="CE68" i="26464"/>
  <c r="CF68" i="26464"/>
  <c r="CG68" i="26464"/>
  <c r="CH68" i="26464"/>
  <c r="CI68" i="26464"/>
  <c r="CJ68" i="26464"/>
  <c r="CK68" i="26464"/>
  <c r="CL68" i="26464"/>
  <c r="CM68" i="26464"/>
  <c r="CN68" i="26464"/>
  <c r="CO68" i="26464"/>
  <c r="CP68" i="26464"/>
  <c r="CQ68" i="26464"/>
  <c r="CR68" i="26464"/>
  <c r="CS68" i="26464"/>
  <c r="CT68" i="26464"/>
  <c r="CU68" i="26464"/>
  <c r="CV68" i="26464"/>
  <c r="CW68" i="26464"/>
  <c r="CX68" i="26464"/>
  <c r="CY68" i="26464"/>
  <c r="CZ68" i="26464"/>
  <c r="DA68" i="26464"/>
  <c r="DB68" i="26464"/>
  <c r="DE68" i="26464"/>
  <c r="DF68" i="26464"/>
  <c r="DG68" i="26464"/>
  <c r="DH68" i="26464"/>
  <c r="DI68" i="26464"/>
  <c r="DJ68" i="26464"/>
  <c r="DK68" i="26464"/>
  <c r="DL68" i="26464"/>
  <c r="DM68" i="26464"/>
  <c r="DN68" i="26464"/>
  <c r="DO68" i="26464"/>
  <c r="DP68" i="26464"/>
  <c r="DQ68" i="26464"/>
  <c r="DR68" i="26464"/>
  <c r="DS68" i="26464"/>
  <c r="DT68" i="26464"/>
  <c r="DU68" i="26464"/>
  <c r="DZ68" i="26464"/>
  <c r="EA68" i="26464"/>
  <c r="EB68" i="26464"/>
  <c r="EC68" i="26464"/>
  <c r="ED68" i="26464"/>
  <c r="EE68" i="26464"/>
  <c r="EF68" i="26464"/>
  <c r="EG68" i="26464"/>
  <c r="EH68" i="26464"/>
  <c r="EI68" i="26464"/>
  <c r="EJ68" i="26464"/>
  <c r="EK68" i="26464"/>
  <c r="EL68" i="26464"/>
  <c r="EM68" i="26464"/>
  <c r="EN68" i="26464"/>
  <c r="EO68" i="26464"/>
  <c r="EP68" i="26464"/>
  <c r="A69" i="26464"/>
  <c r="B69" i="26464"/>
  <c r="C69" i="26464"/>
  <c r="E69" i="26464"/>
  <c r="F69" i="26464"/>
  <c r="G69" i="26464"/>
  <c r="H69" i="26464"/>
  <c r="I69" i="26464"/>
  <c r="J69" i="26464"/>
  <c r="K69" i="26464"/>
  <c r="L69" i="26464"/>
  <c r="M69" i="26464"/>
  <c r="N69" i="26464"/>
  <c r="O69" i="26464"/>
  <c r="P69" i="26464"/>
  <c r="Q69" i="26464"/>
  <c r="R69" i="26464"/>
  <c r="S69" i="26464"/>
  <c r="T69" i="26464"/>
  <c r="U69" i="26464"/>
  <c r="V69" i="26464"/>
  <c r="W69" i="26464"/>
  <c r="X69" i="26464"/>
  <c r="Y69" i="26464"/>
  <c r="Z69" i="26464"/>
  <c r="AA69" i="26464"/>
  <c r="AB69" i="26464"/>
  <c r="AC69" i="26464"/>
  <c r="AD69" i="26464"/>
  <c r="AE69" i="26464"/>
  <c r="AF69" i="26464"/>
  <c r="AG69" i="26464"/>
  <c r="AH69" i="26464"/>
  <c r="AI69" i="26464"/>
  <c r="AJ69" i="26464"/>
  <c r="AK69" i="26464"/>
  <c r="AL69" i="26464"/>
  <c r="AM69" i="26464"/>
  <c r="AN69" i="26464"/>
  <c r="AO69" i="26464"/>
  <c r="AP69" i="26464"/>
  <c r="AQ69" i="26464"/>
  <c r="AR69" i="26464"/>
  <c r="AS69" i="26464"/>
  <c r="AT69" i="26464"/>
  <c r="AU69" i="26464"/>
  <c r="AV69" i="26464"/>
  <c r="AW69" i="26464"/>
  <c r="AX69" i="26464"/>
  <c r="AY69" i="26464"/>
  <c r="AZ69" i="26464"/>
  <c r="BA69" i="26464"/>
  <c r="BB69" i="26464"/>
  <c r="BC69" i="26464"/>
  <c r="BD69" i="26464"/>
  <c r="BE69" i="26464"/>
  <c r="BF69" i="26464"/>
  <c r="BG69" i="26464"/>
  <c r="BH69" i="26464"/>
  <c r="BI69" i="26464"/>
  <c r="BJ69" i="26464"/>
  <c r="BK69" i="26464"/>
  <c r="BL69" i="26464"/>
  <c r="BM69" i="26464"/>
  <c r="BN69" i="26464"/>
  <c r="BO69" i="26464"/>
  <c r="BP69" i="26464"/>
  <c r="BQ69" i="26464"/>
  <c r="BR69" i="26464"/>
  <c r="BS69" i="26464"/>
  <c r="BT69" i="26464"/>
  <c r="BU69" i="26464"/>
  <c r="BV69" i="26464"/>
  <c r="BW69" i="26464"/>
  <c r="BX69" i="26464"/>
  <c r="BY69" i="26464"/>
  <c r="BZ69" i="26464"/>
  <c r="CA69" i="26464"/>
  <c r="CB69" i="26464"/>
  <c r="CC69" i="26464"/>
  <c r="CD69" i="26464"/>
  <c r="CE69" i="26464"/>
  <c r="CF69" i="26464"/>
  <c r="CG69" i="26464"/>
  <c r="CH69" i="26464"/>
  <c r="CI69" i="26464"/>
  <c r="CJ69" i="26464"/>
  <c r="CK69" i="26464"/>
  <c r="CL69" i="26464"/>
  <c r="CM69" i="26464"/>
  <c r="CN69" i="26464"/>
  <c r="CO69" i="26464"/>
  <c r="CP69" i="26464"/>
  <c r="CQ69" i="26464"/>
  <c r="CR69" i="26464"/>
  <c r="CS69" i="26464"/>
  <c r="CT69" i="26464"/>
  <c r="CU69" i="26464"/>
  <c r="CV69" i="26464"/>
  <c r="CW69" i="26464"/>
  <c r="CX69" i="26464"/>
  <c r="CY69" i="26464"/>
  <c r="CZ69" i="26464"/>
  <c r="DA69" i="26464"/>
  <c r="DB69" i="26464"/>
  <c r="DE69" i="26464"/>
  <c r="DF69" i="26464"/>
  <c r="DG69" i="26464"/>
  <c r="DH69" i="26464"/>
  <c r="DI69" i="26464"/>
  <c r="DJ69" i="26464"/>
  <c r="DK69" i="26464"/>
  <c r="DL69" i="26464"/>
  <c r="DM69" i="26464"/>
  <c r="DN69" i="26464"/>
  <c r="DO69" i="26464"/>
  <c r="DP69" i="26464"/>
  <c r="DQ69" i="26464"/>
  <c r="DR69" i="26464"/>
  <c r="DS69" i="26464"/>
  <c r="DT69" i="26464"/>
  <c r="DU69" i="26464"/>
  <c r="DZ69" i="26464"/>
  <c r="EA69" i="26464"/>
  <c r="EB69" i="26464"/>
  <c r="EC69" i="26464"/>
  <c r="ED69" i="26464"/>
  <c r="EE69" i="26464"/>
  <c r="EF69" i="26464"/>
  <c r="EG69" i="26464"/>
  <c r="EH69" i="26464"/>
  <c r="EI69" i="26464"/>
  <c r="EJ69" i="26464"/>
  <c r="EK69" i="26464"/>
  <c r="EL69" i="26464"/>
  <c r="EM69" i="26464"/>
  <c r="EN69" i="26464"/>
  <c r="EO69" i="26464"/>
  <c r="EP69" i="26464"/>
  <c r="A70" i="26464"/>
  <c r="B70" i="26464"/>
  <c r="C70" i="26464"/>
  <c r="E70" i="26464"/>
  <c r="F70" i="26464"/>
  <c r="G70" i="26464"/>
  <c r="H70" i="26464"/>
  <c r="I70" i="26464"/>
  <c r="J70" i="26464"/>
  <c r="K70" i="26464"/>
  <c r="L70" i="26464"/>
  <c r="M70" i="26464"/>
  <c r="N70" i="26464"/>
  <c r="O70" i="26464"/>
  <c r="P70" i="26464"/>
  <c r="Q70" i="26464"/>
  <c r="R70" i="26464"/>
  <c r="S70" i="26464"/>
  <c r="T70" i="26464"/>
  <c r="U70" i="26464"/>
  <c r="V70" i="26464"/>
  <c r="W70" i="26464"/>
  <c r="X70" i="26464"/>
  <c r="Y70" i="26464"/>
  <c r="Z70" i="26464"/>
  <c r="AA70" i="26464"/>
  <c r="AB70" i="26464"/>
  <c r="AC70" i="26464"/>
  <c r="AD70" i="26464"/>
  <c r="AE70" i="26464"/>
  <c r="AF70" i="26464"/>
  <c r="AG70" i="26464"/>
  <c r="AH70" i="26464"/>
  <c r="AI70" i="26464"/>
  <c r="AJ70" i="26464"/>
  <c r="AK70" i="26464"/>
  <c r="AL70" i="26464"/>
  <c r="AM70" i="26464"/>
  <c r="AN70" i="26464"/>
  <c r="AO70" i="26464"/>
  <c r="AP70" i="26464"/>
  <c r="AQ70" i="26464"/>
  <c r="AR70" i="26464"/>
  <c r="AS70" i="26464"/>
  <c r="AT70" i="26464"/>
  <c r="AU70" i="26464"/>
  <c r="AV70" i="26464"/>
  <c r="AW70" i="26464"/>
  <c r="AX70" i="26464"/>
  <c r="AY70" i="26464"/>
  <c r="AZ70" i="26464"/>
  <c r="BA70" i="26464"/>
  <c r="BB70" i="26464"/>
  <c r="BC70" i="26464"/>
  <c r="BD70" i="26464"/>
  <c r="BE70" i="26464"/>
  <c r="BF70" i="26464"/>
  <c r="BG70" i="26464"/>
  <c r="BH70" i="26464"/>
  <c r="BI70" i="26464"/>
  <c r="BJ70" i="26464"/>
  <c r="BK70" i="26464"/>
  <c r="BL70" i="26464"/>
  <c r="BM70" i="26464"/>
  <c r="BN70" i="26464"/>
  <c r="BO70" i="26464"/>
  <c r="BP70" i="26464"/>
  <c r="BQ70" i="26464"/>
  <c r="BR70" i="26464"/>
  <c r="BS70" i="26464"/>
  <c r="BT70" i="26464"/>
  <c r="BU70" i="26464"/>
  <c r="BV70" i="26464"/>
  <c r="BW70" i="26464"/>
  <c r="BX70" i="26464"/>
  <c r="BY70" i="26464"/>
  <c r="BZ70" i="26464"/>
  <c r="CA70" i="26464"/>
  <c r="CB70" i="26464"/>
  <c r="CC70" i="26464"/>
  <c r="CD70" i="26464"/>
  <c r="CE70" i="26464"/>
  <c r="CF70" i="26464"/>
  <c r="CG70" i="26464"/>
  <c r="CH70" i="26464"/>
  <c r="CI70" i="26464"/>
  <c r="CJ70" i="26464"/>
  <c r="CK70" i="26464"/>
  <c r="CL70" i="26464"/>
  <c r="CM70" i="26464"/>
  <c r="CN70" i="26464"/>
  <c r="CO70" i="26464"/>
  <c r="CP70" i="26464"/>
  <c r="CQ70" i="26464"/>
  <c r="CR70" i="26464"/>
  <c r="CS70" i="26464"/>
  <c r="CT70" i="26464"/>
  <c r="CU70" i="26464"/>
  <c r="CV70" i="26464"/>
  <c r="CW70" i="26464"/>
  <c r="CX70" i="26464"/>
  <c r="CY70" i="26464"/>
  <c r="CZ70" i="26464"/>
  <c r="DA70" i="26464"/>
  <c r="DB70" i="26464"/>
  <c r="DE70" i="26464"/>
  <c r="DF70" i="26464"/>
  <c r="DG70" i="26464"/>
  <c r="DH70" i="26464"/>
  <c r="DI70" i="26464"/>
  <c r="DJ70" i="26464"/>
  <c r="DK70" i="26464"/>
  <c r="DL70" i="26464"/>
  <c r="DM70" i="26464"/>
  <c r="DN70" i="26464"/>
  <c r="DO70" i="26464"/>
  <c r="DP70" i="26464"/>
  <c r="DQ70" i="26464"/>
  <c r="DR70" i="26464"/>
  <c r="DS70" i="26464"/>
  <c r="DT70" i="26464"/>
  <c r="DU70" i="26464"/>
  <c r="DZ70" i="26464"/>
  <c r="EA70" i="26464"/>
  <c r="EB70" i="26464"/>
  <c r="EC70" i="26464"/>
  <c r="ED70" i="26464"/>
  <c r="EE70" i="26464"/>
  <c r="EF70" i="26464"/>
  <c r="EG70" i="26464"/>
  <c r="EH70" i="26464"/>
  <c r="EI70" i="26464"/>
  <c r="EJ70" i="26464"/>
  <c r="EK70" i="26464"/>
  <c r="EL70" i="26464"/>
  <c r="EM70" i="26464"/>
  <c r="EN70" i="26464"/>
  <c r="EO70" i="26464"/>
  <c r="EP70" i="26464"/>
  <c r="A71" i="26464"/>
  <c r="B71" i="26464"/>
  <c r="C71" i="26464"/>
  <c r="E71" i="26464"/>
  <c r="F71" i="26464"/>
  <c r="G71" i="26464"/>
  <c r="H71" i="26464"/>
  <c r="I71" i="26464"/>
  <c r="J71" i="26464"/>
  <c r="K71" i="26464"/>
  <c r="L71" i="26464"/>
  <c r="M71" i="26464"/>
  <c r="N71" i="26464"/>
  <c r="O71" i="26464"/>
  <c r="P71" i="26464"/>
  <c r="Q71" i="26464"/>
  <c r="R71" i="26464"/>
  <c r="S71" i="26464"/>
  <c r="T71" i="26464"/>
  <c r="U71" i="26464"/>
  <c r="V71" i="26464"/>
  <c r="W71" i="26464"/>
  <c r="X71" i="26464"/>
  <c r="Y71" i="26464"/>
  <c r="Z71" i="26464"/>
  <c r="AA71" i="26464"/>
  <c r="AB71" i="26464"/>
  <c r="AC71" i="26464"/>
  <c r="AD71" i="26464"/>
  <c r="AE71" i="26464"/>
  <c r="AF71" i="26464"/>
  <c r="AG71" i="26464"/>
  <c r="AH71" i="26464"/>
  <c r="AI71" i="26464"/>
  <c r="AJ71" i="26464"/>
  <c r="AK71" i="26464"/>
  <c r="AL71" i="26464"/>
  <c r="AM71" i="26464"/>
  <c r="AN71" i="26464"/>
  <c r="AO71" i="26464"/>
  <c r="AP71" i="26464"/>
  <c r="AQ71" i="26464"/>
  <c r="AR71" i="26464"/>
  <c r="AS71" i="26464"/>
  <c r="AT71" i="26464"/>
  <c r="AU71" i="26464"/>
  <c r="AV71" i="26464"/>
  <c r="AW71" i="26464"/>
  <c r="AX71" i="26464"/>
  <c r="AY71" i="26464"/>
  <c r="AZ71" i="26464"/>
  <c r="BA71" i="26464"/>
  <c r="BB71" i="26464"/>
  <c r="BC71" i="26464"/>
  <c r="BD71" i="26464"/>
  <c r="BE71" i="26464"/>
  <c r="BF71" i="26464"/>
  <c r="BG71" i="26464"/>
  <c r="BH71" i="26464"/>
  <c r="BI71" i="26464"/>
  <c r="BJ71" i="26464"/>
  <c r="BK71" i="26464"/>
  <c r="BL71" i="26464"/>
  <c r="BM71" i="26464"/>
  <c r="BN71" i="26464"/>
  <c r="BO71" i="26464"/>
  <c r="BP71" i="26464"/>
  <c r="BQ71" i="26464"/>
  <c r="BR71" i="26464"/>
  <c r="BS71" i="26464"/>
  <c r="BT71" i="26464"/>
  <c r="BU71" i="26464"/>
  <c r="BV71" i="26464"/>
  <c r="BW71" i="26464"/>
  <c r="BX71" i="26464"/>
  <c r="BY71" i="26464"/>
  <c r="BZ71" i="26464"/>
  <c r="CA71" i="26464"/>
  <c r="CB71" i="26464"/>
  <c r="CC71" i="26464"/>
  <c r="CD71" i="26464"/>
  <c r="CE71" i="26464"/>
  <c r="CF71" i="26464"/>
  <c r="CG71" i="26464"/>
  <c r="CH71" i="26464"/>
  <c r="CI71" i="26464"/>
  <c r="CJ71" i="26464"/>
  <c r="CK71" i="26464"/>
  <c r="CL71" i="26464"/>
  <c r="CM71" i="26464"/>
  <c r="CN71" i="26464"/>
  <c r="CO71" i="26464"/>
  <c r="CP71" i="26464"/>
  <c r="CQ71" i="26464"/>
  <c r="CR71" i="26464"/>
  <c r="CS71" i="26464"/>
  <c r="CT71" i="26464"/>
  <c r="CU71" i="26464"/>
  <c r="CV71" i="26464"/>
  <c r="CW71" i="26464"/>
  <c r="CX71" i="26464"/>
  <c r="CY71" i="26464"/>
  <c r="CZ71" i="26464"/>
  <c r="DA71" i="26464"/>
  <c r="DB71" i="26464"/>
  <c r="DE71" i="26464"/>
  <c r="DF71" i="26464"/>
  <c r="DG71" i="26464"/>
  <c r="DH71" i="26464"/>
  <c r="DI71" i="26464"/>
  <c r="DJ71" i="26464"/>
  <c r="DK71" i="26464"/>
  <c r="DL71" i="26464"/>
  <c r="DM71" i="26464"/>
  <c r="DN71" i="26464"/>
  <c r="DO71" i="26464"/>
  <c r="DP71" i="26464"/>
  <c r="DQ71" i="26464"/>
  <c r="DR71" i="26464"/>
  <c r="DS71" i="26464"/>
  <c r="DT71" i="26464"/>
  <c r="DU71" i="26464"/>
  <c r="DZ71" i="26464"/>
  <c r="EA71" i="26464"/>
  <c r="EB71" i="26464"/>
  <c r="EC71" i="26464"/>
  <c r="ED71" i="26464"/>
  <c r="EE71" i="26464"/>
  <c r="EF71" i="26464"/>
  <c r="EG71" i="26464"/>
  <c r="EH71" i="26464"/>
  <c r="EI71" i="26464"/>
  <c r="EJ71" i="26464"/>
  <c r="EK71" i="26464"/>
  <c r="EL71" i="26464"/>
  <c r="EM71" i="26464"/>
  <c r="EN71" i="26464"/>
  <c r="EO71" i="26464"/>
  <c r="EP71" i="26464"/>
  <c r="A72" i="26464"/>
  <c r="B72" i="26464"/>
  <c r="C72" i="26464"/>
  <c r="E72" i="26464"/>
  <c r="F72" i="26464"/>
  <c r="G72" i="26464"/>
  <c r="H72" i="26464"/>
  <c r="I72" i="26464"/>
  <c r="J72" i="26464"/>
  <c r="K72" i="26464"/>
  <c r="L72" i="26464"/>
  <c r="M72" i="26464"/>
  <c r="N72" i="26464"/>
  <c r="O72" i="26464"/>
  <c r="P72" i="26464"/>
  <c r="Q72" i="26464"/>
  <c r="R72" i="26464"/>
  <c r="S72" i="26464"/>
  <c r="T72" i="26464"/>
  <c r="U72" i="26464"/>
  <c r="V72" i="26464"/>
  <c r="W72" i="26464"/>
  <c r="X72" i="26464"/>
  <c r="Y72" i="26464"/>
  <c r="Z72" i="26464"/>
  <c r="AA72" i="26464"/>
  <c r="AB72" i="26464"/>
  <c r="AC72" i="26464"/>
  <c r="AD72" i="26464"/>
  <c r="AE72" i="26464"/>
  <c r="AF72" i="26464"/>
  <c r="AG72" i="26464"/>
  <c r="AH72" i="26464"/>
  <c r="AI72" i="26464"/>
  <c r="AJ72" i="26464"/>
  <c r="AK72" i="26464"/>
  <c r="AL72" i="26464"/>
  <c r="AM72" i="26464"/>
  <c r="AN72" i="26464"/>
  <c r="AO72" i="26464"/>
  <c r="AP72" i="26464"/>
  <c r="AQ72" i="26464"/>
  <c r="AR72" i="26464"/>
  <c r="AS72" i="26464"/>
  <c r="AT72" i="26464"/>
  <c r="AU72" i="26464"/>
  <c r="AV72" i="26464"/>
  <c r="AW72" i="26464"/>
  <c r="AX72" i="26464"/>
  <c r="AY72" i="26464"/>
  <c r="AZ72" i="26464"/>
  <c r="BA72" i="26464"/>
  <c r="BB72" i="26464"/>
  <c r="BC72" i="26464"/>
  <c r="BD72" i="26464"/>
  <c r="BE72" i="26464"/>
  <c r="BF72" i="26464"/>
  <c r="BG72" i="26464"/>
  <c r="BH72" i="26464"/>
  <c r="BI72" i="26464"/>
  <c r="BJ72" i="26464"/>
  <c r="BK72" i="26464"/>
  <c r="BL72" i="26464"/>
  <c r="BM72" i="26464"/>
  <c r="BN72" i="26464"/>
  <c r="BO72" i="26464"/>
  <c r="BP72" i="26464"/>
  <c r="BQ72" i="26464"/>
  <c r="BR72" i="26464"/>
  <c r="BS72" i="26464"/>
  <c r="BT72" i="26464"/>
  <c r="BU72" i="26464"/>
  <c r="BV72" i="26464"/>
  <c r="BW72" i="26464"/>
  <c r="BX72" i="26464"/>
  <c r="BY72" i="26464"/>
  <c r="BZ72" i="26464"/>
  <c r="CA72" i="26464"/>
  <c r="CB72" i="26464"/>
  <c r="CC72" i="26464"/>
  <c r="CD72" i="26464"/>
  <c r="CE72" i="26464"/>
  <c r="CF72" i="26464"/>
  <c r="CG72" i="26464"/>
  <c r="CH72" i="26464"/>
  <c r="CI72" i="26464"/>
  <c r="CJ72" i="26464"/>
  <c r="CK72" i="26464"/>
  <c r="CL72" i="26464"/>
  <c r="CM72" i="26464"/>
  <c r="CN72" i="26464"/>
  <c r="CO72" i="26464"/>
  <c r="CP72" i="26464"/>
  <c r="CQ72" i="26464"/>
  <c r="CR72" i="26464"/>
  <c r="CS72" i="26464"/>
  <c r="CT72" i="26464"/>
  <c r="CU72" i="26464"/>
  <c r="CV72" i="26464"/>
  <c r="CW72" i="26464"/>
  <c r="CX72" i="26464"/>
  <c r="CY72" i="26464"/>
  <c r="CZ72" i="26464"/>
  <c r="DA72" i="26464"/>
  <c r="DB72" i="26464"/>
  <c r="DE72" i="26464"/>
  <c r="DF72" i="26464"/>
  <c r="DG72" i="26464"/>
  <c r="DH72" i="26464"/>
  <c r="DI72" i="26464"/>
  <c r="DJ72" i="26464"/>
  <c r="DK72" i="26464"/>
  <c r="DL72" i="26464"/>
  <c r="DM72" i="26464"/>
  <c r="DN72" i="26464"/>
  <c r="DO72" i="26464"/>
  <c r="DP72" i="26464"/>
  <c r="DQ72" i="26464"/>
  <c r="DR72" i="26464"/>
  <c r="DS72" i="26464"/>
  <c r="DT72" i="26464"/>
  <c r="DU72" i="26464"/>
  <c r="DZ72" i="26464"/>
  <c r="EA72" i="26464"/>
  <c r="EB72" i="26464"/>
  <c r="EC72" i="26464"/>
  <c r="ED72" i="26464"/>
  <c r="EE72" i="26464"/>
  <c r="EF72" i="26464"/>
  <c r="EG72" i="26464"/>
  <c r="EH72" i="26464"/>
  <c r="EI72" i="26464"/>
  <c r="EJ72" i="26464"/>
  <c r="EK72" i="26464"/>
  <c r="EL72" i="26464"/>
  <c r="EM72" i="26464"/>
  <c r="EN72" i="26464"/>
  <c r="EO72" i="26464"/>
  <c r="EP72" i="26464"/>
  <c r="A73" i="26464"/>
  <c r="B73" i="26464"/>
  <c r="C73" i="26464"/>
  <c r="E73" i="26464"/>
  <c r="F73" i="26464"/>
  <c r="G73" i="26464"/>
  <c r="H73" i="26464"/>
  <c r="I73" i="26464"/>
  <c r="J73" i="26464"/>
  <c r="K73" i="26464"/>
  <c r="L73" i="26464"/>
  <c r="M73" i="26464"/>
  <c r="N73" i="26464"/>
  <c r="O73" i="26464"/>
  <c r="P73" i="26464"/>
  <c r="Q73" i="26464"/>
  <c r="R73" i="26464"/>
  <c r="S73" i="26464"/>
  <c r="T73" i="26464"/>
  <c r="U73" i="26464"/>
  <c r="V73" i="26464"/>
  <c r="W73" i="26464"/>
  <c r="X73" i="26464"/>
  <c r="Y73" i="26464"/>
  <c r="Z73" i="26464"/>
  <c r="AA73" i="26464"/>
  <c r="AB73" i="26464"/>
  <c r="AC73" i="26464"/>
  <c r="AD73" i="26464"/>
  <c r="AE73" i="26464"/>
  <c r="AF73" i="26464"/>
  <c r="AG73" i="26464"/>
  <c r="AH73" i="26464"/>
  <c r="AI73" i="26464"/>
  <c r="AJ73" i="26464"/>
  <c r="AK73" i="26464"/>
  <c r="AL73" i="26464"/>
  <c r="AM73" i="26464"/>
  <c r="AN73" i="26464"/>
  <c r="AO73" i="26464"/>
  <c r="AP73" i="26464"/>
  <c r="AQ73" i="26464"/>
  <c r="AR73" i="26464"/>
  <c r="AS73" i="26464"/>
  <c r="AT73" i="26464"/>
  <c r="AU73" i="26464"/>
  <c r="AV73" i="26464"/>
  <c r="AW73" i="26464"/>
  <c r="AX73" i="26464"/>
  <c r="AY73" i="26464"/>
  <c r="AZ73" i="26464"/>
  <c r="BA73" i="26464"/>
  <c r="BB73" i="26464"/>
  <c r="BC73" i="26464"/>
  <c r="BD73" i="26464"/>
  <c r="BE73" i="26464"/>
  <c r="BF73" i="26464"/>
  <c r="BG73" i="26464"/>
  <c r="BH73" i="26464"/>
  <c r="BI73" i="26464"/>
  <c r="BJ73" i="26464"/>
  <c r="BK73" i="26464"/>
  <c r="BL73" i="26464"/>
  <c r="BM73" i="26464"/>
  <c r="BN73" i="26464"/>
  <c r="BO73" i="26464"/>
  <c r="BP73" i="26464"/>
  <c r="BQ73" i="26464"/>
  <c r="BR73" i="26464"/>
  <c r="BS73" i="26464"/>
  <c r="BT73" i="26464"/>
  <c r="BU73" i="26464"/>
  <c r="BV73" i="26464"/>
  <c r="BW73" i="26464"/>
  <c r="BX73" i="26464"/>
  <c r="BY73" i="26464"/>
  <c r="BZ73" i="26464"/>
  <c r="CA73" i="26464"/>
  <c r="CB73" i="26464"/>
  <c r="CC73" i="26464"/>
  <c r="CD73" i="26464"/>
  <c r="CE73" i="26464"/>
  <c r="CF73" i="26464"/>
  <c r="CG73" i="26464"/>
  <c r="CH73" i="26464"/>
  <c r="CI73" i="26464"/>
  <c r="CJ73" i="26464"/>
  <c r="CK73" i="26464"/>
  <c r="CL73" i="26464"/>
  <c r="CM73" i="26464"/>
  <c r="CN73" i="26464"/>
  <c r="CO73" i="26464"/>
  <c r="CP73" i="26464"/>
  <c r="CQ73" i="26464"/>
  <c r="CR73" i="26464"/>
  <c r="CS73" i="26464"/>
  <c r="CT73" i="26464"/>
  <c r="CU73" i="26464"/>
  <c r="CV73" i="26464"/>
  <c r="CW73" i="26464"/>
  <c r="CX73" i="26464"/>
  <c r="CY73" i="26464"/>
  <c r="CZ73" i="26464"/>
  <c r="DA73" i="26464"/>
  <c r="DB73" i="26464"/>
  <c r="DE73" i="26464"/>
  <c r="DF73" i="26464"/>
  <c r="DG73" i="26464"/>
  <c r="DH73" i="26464"/>
  <c r="DI73" i="26464"/>
  <c r="DJ73" i="26464"/>
  <c r="DK73" i="26464"/>
  <c r="DL73" i="26464"/>
  <c r="DM73" i="26464"/>
  <c r="DN73" i="26464"/>
  <c r="DO73" i="26464"/>
  <c r="DP73" i="26464"/>
  <c r="DQ73" i="26464"/>
  <c r="DR73" i="26464"/>
  <c r="DS73" i="26464"/>
  <c r="DT73" i="26464"/>
  <c r="DU73" i="26464"/>
  <c r="DZ73" i="26464"/>
  <c r="EA73" i="26464"/>
  <c r="EB73" i="26464"/>
  <c r="EC73" i="26464"/>
  <c r="ED73" i="26464"/>
  <c r="EE73" i="26464"/>
  <c r="EF73" i="26464"/>
  <c r="EG73" i="26464"/>
  <c r="EH73" i="26464"/>
  <c r="EI73" i="26464"/>
  <c r="EJ73" i="26464"/>
  <c r="EK73" i="26464"/>
  <c r="EL73" i="26464"/>
  <c r="EM73" i="26464"/>
  <c r="EN73" i="26464"/>
  <c r="EO73" i="26464"/>
  <c r="EP73" i="26464"/>
  <c r="A74" i="26464"/>
  <c r="B74" i="26464"/>
  <c r="C74" i="26464"/>
  <c r="E74" i="26464"/>
  <c r="F74" i="26464"/>
  <c r="G74" i="26464"/>
  <c r="H74" i="26464"/>
  <c r="I74" i="26464"/>
  <c r="J74" i="26464"/>
  <c r="K74" i="26464"/>
  <c r="L74" i="26464"/>
  <c r="M74" i="26464"/>
  <c r="N74" i="26464"/>
  <c r="O74" i="26464"/>
  <c r="P74" i="26464"/>
  <c r="Q74" i="26464"/>
  <c r="R74" i="26464"/>
  <c r="S74" i="26464"/>
  <c r="T74" i="26464"/>
  <c r="U74" i="26464"/>
  <c r="V74" i="26464"/>
  <c r="W74" i="26464"/>
  <c r="X74" i="26464"/>
  <c r="Y74" i="26464"/>
  <c r="Z74" i="26464"/>
  <c r="AA74" i="26464"/>
  <c r="AB74" i="26464"/>
  <c r="AC74" i="26464"/>
  <c r="AD74" i="26464"/>
  <c r="AE74" i="26464"/>
  <c r="AF74" i="26464"/>
  <c r="AG74" i="26464"/>
  <c r="AH74" i="26464"/>
  <c r="AI74" i="26464"/>
  <c r="AJ74" i="26464"/>
  <c r="AK74" i="26464"/>
  <c r="AL74" i="26464"/>
  <c r="AM74" i="26464"/>
  <c r="AN74" i="26464"/>
  <c r="AO74" i="26464"/>
  <c r="AP74" i="26464"/>
  <c r="AQ74" i="26464"/>
  <c r="AR74" i="26464"/>
  <c r="AS74" i="26464"/>
  <c r="AT74" i="26464"/>
  <c r="AU74" i="26464"/>
  <c r="AV74" i="26464"/>
  <c r="AW74" i="26464"/>
  <c r="AX74" i="26464"/>
  <c r="AY74" i="26464"/>
  <c r="AZ74" i="26464"/>
  <c r="BA74" i="26464"/>
  <c r="BB74" i="26464"/>
  <c r="BC74" i="26464"/>
  <c r="BD74" i="26464"/>
  <c r="BE74" i="26464"/>
  <c r="BF74" i="26464"/>
  <c r="BG74" i="26464"/>
  <c r="BH74" i="26464"/>
  <c r="BI74" i="26464"/>
  <c r="BJ74" i="26464"/>
  <c r="BK74" i="26464"/>
  <c r="BL74" i="26464"/>
  <c r="BM74" i="26464"/>
  <c r="BN74" i="26464"/>
  <c r="BO74" i="26464"/>
  <c r="BP74" i="26464"/>
  <c r="BQ74" i="26464"/>
  <c r="BR74" i="26464"/>
  <c r="BS74" i="26464"/>
  <c r="BT74" i="26464"/>
  <c r="BU74" i="26464"/>
  <c r="BV74" i="26464"/>
  <c r="BW74" i="26464"/>
  <c r="BX74" i="26464"/>
  <c r="BY74" i="26464"/>
  <c r="BZ74" i="26464"/>
  <c r="CA74" i="26464"/>
  <c r="CB74" i="26464"/>
  <c r="CC74" i="26464"/>
  <c r="CD74" i="26464"/>
  <c r="CE74" i="26464"/>
  <c r="CF74" i="26464"/>
  <c r="CG74" i="26464"/>
  <c r="CH74" i="26464"/>
  <c r="CI74" i="26464"/>
  <c r="CJ74" i="26464"/>
  <c r="CK74" i="26464"/>
  <c r="CL74" i="26464"/>
  <c r="CM74" i="26464"/>
  <c r="CN74" i="26464"/>
  <c r="CO74" i="26464"/>
  <c r="CP74" i="26464"/>
  <c r="CQ74" i="26464"/>
  <c r="CR74" i="26464"/>
  <c r="CS74" i="26464"/>
  <c r="CT74" i="26464"/>
  <c r="CU74" i="26464"/>
  <c r="CV74" i="26464"/>
  <c r="CW74" i="26464"/>
  <c r="CX74" i="26464"/>
  <c r="CY74" i="26464"/>
  <c r="CZ74" i="26464"/>
  <c r="DA74" i="26464"/>
  <c r="DB74" i="26464"/>
  <c r="DE74" i="26464"/>
  <c r="DF74" i="26464"/>
  <c r="DG74" i="26464"/>
  <c r="DH74" i="26464"/>
  <c r="DI74" i="26464"/>
  <c r="DJ74" i="26464"/>
  <c r="DK74" i="26464"/>
  <c r="DL74" i="26464"/>
  <c r="DM74" i="26464"/>
  <c r="DN74" i="26464"/>
  <c r="DO74" i="26464"/>
  <c r="DP74" i="26464"/>
  <c r="DQ74" i="26464"/>
  <c r="DR74" i="26464"/>
  <c r="DS74" i="26464"/>
  <c r="DT74" i="26464"/>
  <c r="DU74" i="26464"/>
  <c r="DZ74" i="26464"/>
  <c r="EA74" i="26464"/>
  <c r="EB74" i="26464"/>
  <c r="EC74" i="26464"/>
  <c r="ED74" i="26464"/>
  <c r="EE74" i="26464"/>
  <c r="EF74" i="26464"/>
  <c r="EG74" i="26464"/>
  <c r="EH74" i="26464"/>
  <c r="EI74" i="26464"/>
  <c r="EJ74" i="26464"/>
  <c r="EK74" i="26464"/>
  <c r="EL74" i="26464"/>
  <c r="EM74" i="26464"/>
  <c r="EN74" i="26464"/>
  <c r="EO74" i="26464"/>
  <c r="EP74" i="26464"/>
  <c r="A75" i="26464"/>
  <c r="B75" i="26464"/>
  <c r="C75" i="26464"/>
  <c r="E75" i="26464"/>
  <c r="F75" i="26464"/>
  <c r="G75" i="26464"/>
  <c r="H75" i="26464"/>
  <c r="I75" i="26464"/>
  <c r="J75" i="26464"/>
  <c r="K75" i="26464"/>
  <c r="L75" i="26464"/>
  <c r="M75" i="26464"/>
  <c r="N75" i="26464"/>
  <c r="O75" i="26464"/>
  <c r="P75" i="26464"/>
  <c r="Q75" i="26464"/>
  <c r="R75" i="26464"/>
  <c r="S75" i="26464"/>
  <c r="T75" i="26464"/>
  <c r="U75" i="26464"/>
  <c r="V75" i="26464"/>
  <c r="W75" i="26464"/>
  <c r="X75" i="26464"/>
  <c r="Y75" i="26464"/>
  <c r="Z75" i="26464"/>
  <c r="AA75" i="26464"/>
  <c r="AB75" i="26464"/>
  <c r="AC75" i="26464"/>
  <c r="AD75" i="26464"/>
  <c r="AE75" i="26464"/>
  <c r="AF75" i="26464"/>
  <c r="AG75" i="26464"/>
  <c r="AH75" i="26464"/>
  <c r="AI75" i="26464"/>
  <c r="AJ75" i="26464"/>
  <c r="AK75" i="26464"/>
  <c r="AL75" i="26464"/>
  <c r="AM75" i="26464"/>
  <c r="AN75" i="26464"/>
  <c r="AO75" i="26464"/>
  <c r="AP75" i="26464"/>
  <c r="AQ75" i="26464"/>
  <c r="AR75" i="26464"/>
  <c r="AS75" i="26464"/>
  <c r="AT75" i="26464"/>
  <c r="AU75" i="26464"/>
  <c r="AV75" i="26464"/>
  <c r="AW75" i="26464"/>
  <c r="AX75" i="26464"/>
  <c r="AY75" i="26464"/>
  <c r="AZ75" i="26464"/>
  <c r="BA75" i="26464"/>
  <c r="BB75" i="26464"/>
  <c r="BC75" i="26464"/>
  <c r="BD75" i="26464"/>
  <c r="BE75" i="26464"/>
  <c r="BF75" i="26464"/>
  <c r="BG75" i="26464"/>
  <c r="BH75" i="26464"/>
  <c r="BI75" i="26464"/>
  <c r="BJ75" i="26464"/>
  <c r="BK75" i="26464"/>
  <c r="BL75" i="26464"/>
  <c r="BM75" i="26464"/>
  <c r="BN75" i="26464"/>
  <c r="BO75" i="26464"/>
  <c r="BP75" i="26464"/>
  <c r="BQ75" i="26464"/>
  <c r="BR75" i="26464"/>
  <c r="BS75" i="26464"/>
  <c r="BT75" i="26464"/>
  <c r="BU75" i="26464"/>
  <c r="BV75" i="26464"/>
  <c r="BW75" i="26464"/>
  <c r="BX75" i="26464"/>
  <c r="BY75" i="26464"/>
  <c r="BZ75" i="26464"/>
  <c r="CA75" i="26464"/>
  <c r="CB75" i="26464"/>
  <c r="CC75" i="26464"/>
  <c r="CD75" i="26464"/>
  <c r="CE75" i="26464"/>
  <c r="CF75" i="26464"/>
  <c r="CG75" i="26464"/>
  <c r="CH75" i="26464"/>
  <c r="CI75" i="26464"/>
  <c r="CJ75" i="26464"/>
  <c r="CK75" i="26464"/>
  <c r="CL75" i="26464"/>
  <c r="CM75" i="26464"/>
  <c r="CN75" i="26464"/>
  <c r="CO75" i="26464"/>
  <c r="CP75" i="26464"/>
  <c r="CQ75" i="26464"/>
  <c r="CR75" i="26464"/>
  <c r="CS75" i="26464"/>
  <c r="CT75" i="26464"/>
  <c r="CU75" i="26464"/>
  <c r="CV75" i="26464"/>
  <c r="CW75" i="26464"/>
  <c r="CX75" i="26464"/>
  <c r="CY75" i="26464"/>
  <c r="CZ75" i="26464"/>
  <c r="DA75" i="26464"/>
  <c r="DB75" i="26464"/>
  <c r="DE75" i="26464"/>
  <c r="DF75" i="26464"/>
  <c r="DG75" i="26464"/>
  <c r="DH75" i="26464"/>
  <c r="DI75" i="26464"/>
  <c r="DJ75" i="26464"/>
  <c r="DK75" i="26464"/>
  <c r="DL75" i="26464"/>
  <c r="DM75" i="26464"/>
  <c r="DN75" i="26464"/>
  <c r="DO75" i="26464"/>
  <c r="DP75" i="26464"/>
  <c r="DQ75" i="26464"/>
  <c r="DR75" i="26464"/>
  <c r="DS75" i="26464"/>
  <c r="DT75" i="26464"/>
  <c r="DU75" i="26464"/>
  <c r="DZ75" i="26464"/>
  <c r="EA75" i="26464"/>
  <c r="EB75" i="26464"/>
  <c r="EC75" i="26464"/>
  <c r="ED75" i="26464"/>
  <c r="EE75" i="26464"/>
  <c r="EF75" i="26464"/>
  <c r="EG75" i="26464"/>
  <c r="EH75" i="26464"/>
  <c r="EI75" i="26464"/>
  <c r="EJ75" i="26464"/>
  <c r="EK75" i="26464"/>
  <c r="EL75" i="26464"/>
  <c r="EM75" i="26464"/>
  <c r="EN75" i="26464"/>
  <c r="EO75" i="26464"/>
  <c r="EP75" i="26464"/>
  <c r="A76" i="26464"/>
  <c r="B76" i="26464"/>
  <c r="C76" i="26464"/>
  <c r="E76" i="26464"/>
  <c r="F76" i="26464"/>
  <c r="G76" i="26464"/>
  <c r="H76" i="26464"/>
  <c r="I76" i="26464"/>
  <c r="J76" i="26464"/>
  <c r="K76" i="26464"/>
  <c r="L76" i="26464"/>
  <c r="M76" i="26464"/>
  <c r="N76" i="26464"/>
  <c r="O76" i="26464"/>
  <c r="P76" i="26464"/>
  <c r="Q76" i="26464"/>
  <c r="R76" i="26464"/>
  <c r="S76" i="26464"/>
  <c r="T76" i="26464"/>
  <c r="U76" i="26464"/>
  <c r="V76" i="26464"/>
  <c r="W76" i="26464"/>
  <c r="X76" i="26464"/>
  <c r="Y76" i="26464"/>
  <c r="Z76" i="26464"/>
  <c r="AA76" i="26464"/>
  <c r="AB76" i="26464"/>
  <c r="AC76" i="26464"/>
  <c r="AD76" i="26464"/>
  <c r="AE76" i="26464"/>
  <c r="AF76" i="26464"/>
  <c r="AG76" i="26464"/>
  <c r="AH76" i="26464"/>
  <c r="AI76" i="26464"/>
  <c r="AJ76" i="26464"/>
  <c r="AK76" i="26464"/>
  <c r="AL76" i="26464"/>
  <c r="AM76" i="26464"/>
  <c r="AN76" i="26464"/>
  <c r="AO76" i="26464"/>
  <c r="AP76" i="26464"/>
  <c r="AQ76" i="26464"/>
  <c r="AR76" i="26464"/>
  <c r="AS76" i="26464"/>
  <c r="AT76" i="26464"/>
  <c r="AU76" i="26464"/>
  <c r="AV76" i="26464"/>
  <c r="AW76" i="26464"/>
  <c r="AX76" i="26464"/>
  <c r="AY76" i="26464"/>
  <c r="AZ76" i="26464"/>
  <c r="BA76" i="26464"/>
  <c r="BB76" i="26464"/>
  <c r="BC76" i="26464"/>
  <c r="BD76" i="26464"/>
  <c r="BE76" i="26464"/>
  <c r="BF76" i="26464"/>
  <c r="BG76" i="26464"/>
  <c r="BH76" i="26464"/>
  <c r="BI76" i="26464"/>
  <c r="BJ76" i="26464"/>
  <c r="BK76" i="26464"/>
  <c r="BL76" i="26464"/>
  <c r="BM76" i="26464"/>
  <c r="BN76" i="26464"/>
  <c r="BO76" i="26464"/>
  <c r="BP76" i="26464"/>
  <c r="BQ76" i="26464"/>
  <c r="BR76" i="26464"/>
  <c r="BS76" i="26464"/>
  <c r="BT76" i="26464"/>
  <c r="BU76" i="26464"/>
  <c r="BV76" i="26464"/>
  <c r="BW76" i="26464"/>
  <c r="BX76" i="26464"/>
  <c r="BY76" i="26464"/>
  <c r="BZ76" i="26464"/>
  <c r="CA76" i="26464"/>
  <c r="CB76" i="26464"/>
  <c r="CC76" i="26464"/>
  <c r="CD76" i="26464"/>
  <c r="CE76" i="26464"/>
  <c r="CF76" i="26464"/>
  <c r="CG76" i="26464"/>
  <c r="CH76" i="26464"/>
  <c r="CI76" i="26464"/>
  <c r="CJ76" i="26464"/>
  <c r="CK76" i="26464"/>
  <c r="CL76" i="26464"/>
  <c r="CM76" i="26464"/>
  <c r="CN76" i="26464"/>
  <c r="CO76" i="26464"/>
  <c r="CP76" i="26464"/>
  <c r="CQ76" i="26464"/>
  <c r="CR76" i="26464"/>
  <c r="CS76" i="26464"/>
  <c r="CT76" i="26464"/>
  <c r="CU76" i="26464"/>
  <c r="CV76" i="26464"/>
  <c r="CW76" i="26464"/>
  <c r="CX76" i="26464"/>
  <c r="CY76" i="26464"/>
  <c r="CZ76" i="26464"/>
  <c r="DA76" i="26464"/>
  <c r="DB76" i="26464"/>
  <c r="DE76" i="26464"/>
  <c r="DF76" i="26464"/>
  <c r="DG76" i="26464"/>
  <c r="DH76" i="26464"/>
  <c r="DI76" i="26464"/>
  <c r="DJ76" i="26464"/>
  <c r="DK76" i="26464"/>
  <c r="DL76" i="26464"/>
  <c r="DM76" i="26464"/>
  <c r="DN76" i="26464"/>
  <c r="DO76" i="26464"/>
  <c r="DP76" i="26464"/>
  <c r="DQ76" i="26464"/>
  <c r="DR76" i="26464"/>
  <c r="DS76" i="26464"/>
  <c r="DT76" i="26464"/>
  <c r="DU76" i="26464"/>
  <c r="DZ76" i="26464"/>
  <c r="EA76" i="26464"/>
  <c r="EB76" i="26464"/>
  <c r="EC76" i="26464"/>
  <c r="ED76" i="26464"/>
  <c r="EE76" i="26464"/>
  <c r="EF76" i="26464"/>
  <c r="EG76" i="26464"/>
  <c r="EH76" i="26464"/>
  <c r="EI76" i="26464"/>
  <c r="EJ76" i="26464"/>
  <c r="EK76" i="26464"/>
  <c r="EL76" i="26464"/>
  <c r="EM76" i="26464"/>
  <c r="EN76" i="26464"/>
  <c r="EO76" i="26464"/>
  <c r="EP76" i="26464"/>
  <c r="A77" i="26464"/>
  <c r="B77" i="26464"/>
  <c r="C77" i="26464"/>
  <c r="E77" i="26464"/>
  <c r="F77" i="26464"/>
  <c r="G77" i="26464"/>
  <c r="H77" i="26464"/>
  <c r="I77" i="26464"/>
  <c r="J77" i="26464"/>
  <c r="K77" i="26464"/>
  <c r="L77" i="26464"/>
  <c r="M77" i="26464"/>
  <c r="N77" i="26464"/>
  <c r="O77" i="26464"/>
  <c r="P77" i="26464"/>
  <c r="Q77" i="26464"/>
  <c r="R77" i="26464"/>
  <c r="S77" i="26464"/>
  <c r="T77" i="26464"/>
  <c r="U77" i="26464"/>
  <c r="V77" i="26464"/>
  <c r="W77" i="26464"/>
  <c r="X77" i="26464"/>
  <c r="Y77" i="26464"/>
  <c r="Z77" i="26464"/>
  <c r="AA77" i="26464"/>
  <c r="AB77" i="26464"/>
  <c r="AC77" i="26464"/>
  <c r="AD77" i="26464"/>
  <c r="AE77" i="26464"/>
  <c r="AF77" i="26464"/>
  <c r="AG77" i="26464"/>
  <c r="AH77" i="26464"/>
  <c r="AI77" i="26464"/>
  <c r="AJ77" i="26464"/>
  <c r="AK77" i="26464"/>
  <c r="AL77" i="26464"/>
  <c r="AM77" i="26464"/>
  <c r="AN77" i="26464"/>
  <c r="AO77" i="26464"/>
  <c r="AP77" i="26464"/>
  <c r="AQ77" i="26464"/>
  <c r="AR77" i="26464"/>
  <c r="AS77" i="26464"/>
  <c r="AT77" i="26464"/>
  <c r="AU77" i="26464"/>
  <c r="AV77" i="26464"/>
  <c r="AW77" i="26464"/>
  <c r="AX77" i="26464"/>
  <c r="AY77" i="26464"/>
  <c r="AZ77" i="26464"/>
  <c r="BA77" i="26464"/>
  <c r="BB77" i="26464"/>
  <c r="BC77" i="26464"/>
  <c r="BD77" i="26464"/>
  <c r="BE77" i="26464"/>
  <c r="BF77" i="26464"/>
  <c r="BG77" i="26464"/>
  <c r="BH77" i="26464"/>
  <c r="BI77" i="26464"/>
  <c r="BJ77" i="26464"/>
  <c r="BK77" i="26464"/>
  <c r="BL77" i="26464"/>
  <c r="BM77" i="26464"/>
  <c r="BN77" i="26464"/>
  <c r="BO77" i="26464"/>
  <c r="BP77" i="26464"/>
  <c r="BQ77" i="26464"/>
  <c r="BR77" i="26464"/>
  <c r="BS77" i="26464"/>
  <c r="BT77" i="26464"/>
  <c r="BU77" i="26464"/>
  <c r="BV77" i="26464"/>
  <c r="BW77" i="26464"/>
  <c r="BX77" i="26464"/>
  <c r="BY77" i="26464"/>
  <c r="BZ77" i="26464"/>
  <c r="CA77" i="26464"/>
  <c r="CB77" i="26464"/>
  <c r="CC77" i="26464"/>
  <c r="CD77" i="26464"/>
  <c r="CE77" i="26464"/>
  <c r="CF77" i="26464"/>
  <c r="CG77" i="26464"/>
  <c r="CH77" i="26464"/>
  <c r="CI77" i="26464"/>
  <c r="CJ77" i="26464"/>
  <c r="CK77" i="26464"/>
  <c r="CL77" i="26464"/>
  <c r="CM77" i="26464"/>
  <c r="CN77" i="26464"/>
  <c r="CO77" i="26464"/>
  <c r="CP77" i="26464"/>
  <c r="CQ77" i="26464"/>
  <c r="CR77" i="26464"/>
  <c r="CS77" i="26464"/>
  <c r="CT77" i="26464"/>
  <c r="CU77" i="26464"/>
  <c r="CV77" i="26464"/>
  <c r="CW77" i="26464"/>
  <c r="CX77" i="26464"/>
  <c r="CY77" i="26464"/>
  <c r="CZ77" i="26464"/>
  <c r="DA77" i="26464"/>
  <c r="DB77" i="26464"/>
  <c r="DE77" i="26464"/>
  <c r="DF77" i="26464"/>
  <c r="DG77" i="26464"/>
  <c r="DH77" i="26464"/>
  <c r="DI77" i="26464"/>
  <c r="DJ77" i="26464"/>
  <c r="DK77" i="26464"/>
  <c r="DL77" i="26464"/>
  <c r="DM77" i="26464"/>
  <c r="DN77" i="26464"/>
  <c r="DO77" i="26464"/>
  <c r="DP77" i="26464"/>
  <c r="DQ77" i="26464"/>
  <c r="DR77" i="26464"/>
  <c r="DS77" i="26464"/>
  <c r="DT77" i="26464"/>
  <c r="DU77" i="26464"/>
  <c r="DZ77" i="26464"/>
  <c r="EA77" i="26464"/>
  <c r="EB77" i="26464"/>
  <c r="EC77" i="26464"/>
  <c r="ED77" i="26464"/>
  <c r="EE77" i="26464"/>
  <c r="EF77" i="26464"/>
  <c r="EG77" i="26464"/>
  <c r="EH77" i="26464"/>
  <c r="EI77" i="26464"/>
  <c r="EJ77" i="26464"/>
  <c r="EK77" i="26464"/>
  <c r="EL77" i="26464"/>
  <c r="EM77" i="26464"/>
  <c r="EN77" i="26464"/>
  <c r="EO77" i="26464"/>
  <c r="EP77" i="26464"/>
  <c r="A78" i="26464"/>
  <c r="B78" i="26464"/>
  <c r="C78" i="26464"/>
  <c r="E78" i="26464"/>
  <c r="F78" i="26464"/>
  <c r="G78" i="26464"/>
  <c r="H78" i="26464"/>
  <c r="I78" i="26464"/>
  <c r="J78" i="26464"/>
  <c r="K78" i="26464"/>
  <c r="L78" i="26464"/>
  <c r="M78" i="26464"/>
  <c r="N78" i="26464"/>
  <c r="O78" i="26464"/>
  <c r="P78" i="26464"/>
  <c r="Q78" i="26464"/>
  <c r="R78" i="26464"/>
  <c r="S78" i="26464"/>
  <c r="T78" i="26464"/>
  <c r="U78" i="26464"/>
  <c r="V78" i="26464"/>
  <c r="W78" i="26464"/>
  <c r="X78" i="26464"/>
  <c r="Y78" i="26464"/>
  <c r="Z78" i="26464"/>
  <c r="AA78" i="26464"/>
  <c r="AB78" i="26464"/>
  <c r="AC78" i="26464"/>
  <c r="AD78" i="26464"/>
  <c r="AE78" i="26464"/>
  <c r="AF78" i="26464"/>
  <c r="AG78" i="26464"/>
  <c r="AH78" i="26464"/>
  <c r="AI78" i="26464"/>
  <c r="AJ78" i="26464"/>
  <c r="AK78" i="26464"/>
  <c r="AL78" i="26464"/>
  <c r="AM78" i="26464"/>
  <c r="AN78" i="26464"/>
  <c r="AO78" i="26464"/>
  <c r="AP78" i="26464"/>
  <c r="AQ78" i="26464"/>
  <c r="AR78" i="26464"/>
  <c r="AS78" i="26464"/>
  <c r="AT78" i="26464"/>
  <c r="AU78" i="26464"/>
  <c r="AV78" i="26464"/>
  <c r="AW78" i="26464"/>
  <c r="AX78" i="26464"/>
  <c r="AY78" i="26464"/>
  <c r="AZ78" i="26464"/>
  <c r="BA78" i="26464"/>
  <c r="BB78" i="26464"/>
  <c r="BC78" i="26464"/>
  <c r="BD78" i="26464"/>
  <c r="BE78" i="26464"/>
  <c r="BF78" i="26464"/>
  <c r="BG78" i="26464"/>
  <c r="BH78" i="26464"/>
  <c r="BI78" i="26464"/>
  <c r="BJ78" i="26464"/>
  <c r="BK78" i="26464"/>
  <c r="BL78" i="26464"/>
  <c r="BM78" i="26464"/>
  <c r="BN78" i="26464"/>
  <c r="BO78" i="26464"/>
  <c r="BP78" i="26464"/>
  <c r="BQ78" i="26464"/>
  <c r="BR78" i="26464"/>
  <c r="BS78" i="26464"/>
  <c r="BT78" i="26464"/>
  <c r="BU78" i="26464"/>
  <c r="BV78" i="26464"/>
  <c r="BW78" i="26464"/>
  <c r="BX78" i="26464"/>
  <c r="BY78" i="26464"/>
  <c r="BZ78" i="26464"/>
  <c r="CA78" i="26464"/>
  <c r="CB78" i="26464"/>
  <c r="CC78" i="26464"/>
  <c r="CD78" i="26464"/>
  <c r="CE78" i="26464"/>
  <c r="CF78" i="26464"/>
  <c r="CG78" i="26464"/>
  <c r="CH78" i="26464"/>
  <c r="CI78" i="26464"/>
  <c r="CJ78" i="26464"/>
  <c r="CK78" i="26464"/>
  <c r="CL78" i="26464"/>
  <c r="CM78" i="26464"/>
  <c r="CN78" i="26464"/>
  <c r="CO78" i="26464"/>
  <c r="CP78" i="26464"/>
  <c r="CQ78" i="26464"/>
  <c r="CR78" i="26464"/>
  <c r="CS78" i="26464"/>
  <c r="CT78" i="26464"/>
  <c r="CU78" i="26464"/>
  <c r="CV78" i="26464"/>
  <c r="CW78" i="26464"/>
  <c r="CX78" i="26464"/>
  <c r="CY78" i="26464"/>
  <c r="CZ78" i="26464"/>
  <c r="DA78" i="26464"/>
  <c r="DB78" i="26464"/>
  <c r="DE78" i="26464"/>
  <c r="DF78" i="26464"/>
  <c r="DG78" i="26464"/>
  <c r="DH78" i="26464"/>
  <c r="DI78" i="26464"/>
  <c r="DJ78" i="26464"/>
  <c r="DK78" i="26464"/>
  <c r="DL78" i="26464"/>
  <c r="DM78" i="26464"/>
  <c r="DN78" i="26464"/>
  <c r="DO78" i="26464"/>
  <c r="DP78" i="26464"/>
  <c r="DQ78" i="26464"/>
  <c r="DR78" i="26464"/>
  <c r="DS78" i="26464"/>
  <c r="DT78" i="26464"/>
  <c r="DU78" i="26464"/>
  <c r="DZ78" i="26464"/>
  <c r="EA78" i="26464"/>
  <c r="EB78" i="26464"/>
  <c r="EC78" i="26464"/>
  <c r="ED78" i="26464"/>
  <c r="EE78" i="26464"/>
  <c r="EF78" i="26464"/>
  <c r="EG78" i="26464"/>
  <c r="EH78" i="26464"/>
  <c r="EI78" i="26464"/>
  <c r="EJ78" i="26464"/>
  <c r="EK78" i="26464"/>
  <c r="EL78" i="26464"/>
  <c r="EM78" i="26464"/>
  <c r="EN78" i="26464"/>
  <c r="EO78" i="26464"/>
  <c r="EP78" i="26464"/>
  <c r="A79" i="26464"/>
  <c r="B79" i="26464"/>
  <c r="C79" i="26464"/>
  <c r="E79" i="26464"/>
  <c r="F79" i="26464"/>
  <c r="G79" i="26464"/>
  <c r="H79" i="26464"/>
  <c r="I79" i="26464"/>
  <c r="J79" i="26464"/>
  <c r="K79" i="26464"/>
  <c r="L79" i="26464"/>
  <c r="M79" i="26464"/>
  <c r="N79" i="26464"/>
  <c r="O79" i="26464"/>
  <c r="P79" i="26464"/>
  <c r="Q79" i="26464"/>
  <c r="R79" i="26464"/>
  <c r="S79" i="26464"/>
  <c r="T79" i="26464"/>
  <c r="U79" i="26464"/>
  <c r="V79" i="26464"/>
  <c r="W79" i="26464"/>
  <c r="X79" i="26464"/>
  <c r="Y79" i="26464"/>
  <c r="Z79" i="26464"/>
  <c r="AA79" i="26464"/>
  <c r="AB79" i="26464"/>
  <c r="AC79" i="26464"/>
  <c r="AD79" i="26464"/>
  <c r="AE79" i="26464"/>
  <c r="AF79" i="26464"/>
  <c r="AG79" i="26464"/>
  <c r="AH79" i="26464"/>
  <c r="AI79" i="26464"/>
  <c r="AJ79" i="26464"/>
  <c r="AK79" i="26464"/>
  <c r="AL79" i="26464"/>
  <c r="AM79" i="26464"/>
  <c r="AN79" i="26464"/>
  <c r="AO79" i="26464"/>
  <c r="AP79" i="26464"/>
  <c r="AQ79" i="26464"/>
  <c r="AR79" i="26464"/>
  <c r="AS79" i="26464"/>
  <c r="AT79" i="26464"/>
  <c r="AU79" i="26464"/>
  <c r="AV79" i="26464"/>
  <c r="AW79" i="26464"/>
  <c r="AX79" i="26464"/>
  <c r="AY79" i="26464"/>
  <c r="AZ79" i="26464"/>
  <c r="BA79" i="26464"/>
  <c r="BB79" i="26464"/>
  <c r="BC79" i="26464"/>
  <c r="BD79" i="26464"/>
  <c r="BE79" i="26464"/>
  <c r="BF79" i="26464"/>
  <c r="BG79" i="26464"/>
  <c r="BH79" i="26464"/>
  <c r="BI79" i="26464"/>
  <c r="BJ79" i="26464"/>
  <c r="BK79" i="26464"/>
  <c r="BL79" i="26464"/>
  <c r="BM79" i="26464"/>
  <c r="BN79" i="26464"/>
  <c r="BO79" i="26464"/>
  <c r="BP79" i="26464"/>
  <c r="BQ79" i="26464"/>
  <c r="BR79" i="26464"/>
  <c r="BS79" i="26464"/>
  <c r="BT79" i="26464"/>
  <c r="BU79" i="26464"/>
  <c r="BV79" i="26464"/>
  <c r="BW79" i="26464"/>
  <c r="BX79" i="26464"/>
  <c r="BY79" i="26464"/>
  <c r="BZ79" i="26464"/>
  <c r="CA79" i="26464"/>
  <c r="CB79" i="26464"/>
  <c r="CC79" i="26464"/>
  <c r="CD79" i="26464"/>
  <c r="CE79" i="26464"/>
  <c r="CF79" i="26464"/>
  <c r="CG79" i="26464"/>
  <c r="CH79" i="26464"/>
  <c r="CI79" i="26464"/>
  <c r="CJ79" i="26464"/>
  <c r="CK79" i="26464"/>
  <c r="CL79" i="26464"/>
  <c r="CM79" i="26464"/>
  <c r="CN79" i="26464"/>
  <c r="CO79" i="26464"/>
  <c r="CP79" i="26464"/>
  <c r="CQ79" i="26464"/>
  <c r="CR79" i="26464"/>
  <c r="CS79" i="26464"/>
  <c r="CT79" i="26464"/>
  <c r="CU79" i="26464"/>
  <c r="CV79" i="26464"/>
  <c r="CW79" i="26464"/>
  <c r="CX79" i="26464"/>
  <c r="CY79" i="26464"/>
  <c r="CZ79" i="26464"/>
  <c r="DA79" i="26464"/>
  <c r="DB79" i="26464"/>
  <c r="DE79" i="26464"/>
  <c r="DF79" i="26464"/>
  <c r="DG79" i="26464"/>
  <c r="DH79" i="26464"/>
  <c r="DI79" i="26464"/>
  <c r="DJ79" i="26464"/>
  <c r="DK79" i="26464"/>
  <c r="DL79" i="26464"/>
  <c r="DM79" i="26464"/>
  <c r="DN79" i="26464"/>
  <c r="DO79" i="26464"/>
  <c r="DP79" i="26464"/>
  <c r="DQ79" i="26464"/>
  <c r="DR79" i="26464"/>
  <c r="DS79" i="26464"/>
  <c r="DT79" i="26464"/>
  <c r="DU79" i="26464"/>
  <c r="DZ79" i="26464"/>
  <c r="EA79" i="26464"/>
  <c r="EB79" i="26464"/>
  <c r="EC79" i="26464"/>
  <c r="ED79" i="26464"/>
  <c r="EE79" i="26464"/>
  <c r="EF79" i="26464"/>
  <c r="EG79" i="26464"/>
  <c r="EH79" i="26464"/>
  <c r="EI79" i="26464"/>
  <c r="EJ79" i="26464"/>
  <c r="EK79" i="26464"/>
  <c r="EL79" i="26464"/>
  <c r="EM79" i="26464"/>
  <c r="EN79" i="26464"/>
  <c r="EO79" i="26464"/>
  <c r="EP79" i="26464"/>
  <c r="A80" i="26464"/>
  <c r="B80" i="26464"/>
  <c r="C80" i="26464"/>
  <c r="E80" i="26464"/>
  <c r="F80" i="26464"/>
  <c r="G80" i="26464"/>
  <c r="H80" i="26464"/>
  <c r="I80" i="26464"/>
  <c r="J80" i="26464"/>
  <c r="K80" i="26464"/>
  <c r="L80" i="26464"/>
  <c r="M80" i="26464"/>
  <c r="N80" i="26464"/>
  <c r="O80" i="26464"/>
  <c r="P80" i="26464"/>
  <c r="Q80" i="26464"/>
  <c r="R80" i="26464"/>
  <c r="S80" i="26464"/>
  <c r="T80" i="26464"/>
  <c r="U80" i="26464"/>
  <c r="V80" i="26464"/>
  <c r="W80" i="26464"/>
  <c r="X80" i="26464"/>
  <c r="Y80" i="26464"/>
  <c r="Z80" i="26464"/>
  <c r="AA80" i="26464"/>
  <c r="AB80" i="26464"/>
  <c r="AC80" i="26464"/>
  <c r="AD80" i="26464"/>
  <c r="AE80" i="26464"/>
  <c r="AF80" i="26464"/>
  <c r="AG80" i="26464"/>
  <c r="AH80" i="26464"/>
  <c r="AI80" i="26464"/>
  <c r="AJ80" i="26464"/>
  <c r="AK80" i="26464"/>
  <c r="AL80" i="26464"/>
  <c r="AM80" i="26464"/>
  <c r="AN80" i="26464"/>
  <c r="AO80" i="26464"/>
  <c r="AP80" i="26464"/>
  <c r="AQ80" i="26464"/>
  <c r="AR80" i="26464"/>
  <c r="AS80" i="26464"/>
  <c r="AT80" i="26464"/>
  <c r="AU80" i="26464"/>
  <c r="AV80" i="26464"/>
  <c r="AW80" i="26464"/>
  <c r="AX80" i="26464"/>
  <c r="AY80" i="26464"/>
  <c r="AZ80" i="26464"/>
  <c r="BA80" i="26464"/>
  <c r="BB80" i="26464"/>
  <c r="BC80" i="26464"/>
  <c r="BD80" i="26464"/>
  <c r="BE80" i="26464"/>
  <c r="BF80" i="26464"/>
  <c r="BG80" i="26464"/>
  <c r="BH80" i="26464"/>
  <c r="BI80" i="26464"/>
  <c r="BJ80" i="26464"/>
  <c r="BK80" i="26464"/>
  <c r="BL80" i="26464"/>
  <c r="BM80" i="26464"/>
  <c r="BN80" i="26464"/>
  <c r="BO80" i="26464"/>
  <c r="BP80" i="26464"/>
  <c r="BQ80" i="26464"/>
  <c r="BR80" i="26464"/>
  <c r="BS80" i="26464"/>
  <c r="BT80" i="26464"/>
  <c r="BU80" i="26464"/>
  <c r="BV80" i="26464"/>
  <c r="BW80" i="26464"/>
  <c r="BX80" i="26464"/>
  <c r="BY80" i="26464"/>
  <c r="BZ80" i="26464"/>
  <c r="CA80" i="26464"/>
  <c r="CB80" i="26464"/>
  <c r="CC80" i="26464"/>
  <c r="CD80" i="26464"/>
  <c r="CE80" i="26464"/>
  <c r="CF80" i="26464"/>
  <c r="CG80" i="26464"/>
  <c r="CH80" i="26464"/>
  <c r="CI80" i="26464"/>
  <c r="CJ80" i="26464"/>
  <c r="CK80" i="26464"/>
  <c r="CL80" i="26464"/>
  <c r="CM80" i="26464"/>
  <c r="CN80" i="26464"/>
  <c r="CO80" i="26464"/>
  <c r="CP80" i="26464"/>
  <c r="CQ80" i="26464"/>
  <c r="CR80" i="26464"/>
  <c r="CS80" i="26464"/>
  <c r="CT80" i="26464"/>
  <c r="CU80" i="26464"/>
  <c r="CV80" i="26464"/>
  <c r="CW80" i="26464"/>
  <c r="CX80" i="26464"/>
  <c r="CY80" i="26464"/>
  <c r="CZ80" i="26464"/>
  <c r="DA80" i="26464"/>
  <c r="DB80" i="26464"/>
  <c r="DE80" i="26464"/>
  <c r="DF80" i="26464"/>
  <c r="DG80" i="26464"/>
  <c r="DH80" i="26464"/>
  <c r="DI80" i="26464"/>
  <c r="DJ80" i="26464"/>
  <c r="DK80" i="26464"/>
  <c r="DL80" i="26464"/>
  <c r="DM80" i="26464"/>
  <c r="DN80" i="26464"/>
  <c r="DO80" i="26464"/>
  <c r="DP80" i="26464"/>
  <c r="DQ80" i="26464"/>
  <c r="DR80" i="26464"/>
  <c r="DS80" i="26464"/>
  <c r="DT80" i="26464"/>
  <c r="DU80" i="26464"/>
  <c r="DZ80" i="26464"/>
  <c r="EA80" i="26464"/>
  <c r="EB80" i="26464"/>
  <c r="EC80" i="26464"/>
  <c r="ED80" i="26464"/>
  <c r="EE80" i="26464"/>
  <c r="EF80" i="26464"/>
  <c r="EG80" i="26464"/>
  <c r="EH80" i="26464"/>
  <c r="EI80" i="26464"/>
  <c r="EJ80" i="26464"/>
  <c r="EK80" i="26464"/>
  <c r="EL80" i="26464"/>
  <c r="EM80" i="26464"/>
  <c r="EN80" i="26464"/>
  <c r="EO80" i="26464"/>
  <c r="EP80" i="26464"/>
  <c r="A81" i="26464"/>
  <c r="B81" i="26464"/>
  <c r="C81" i="26464"/>
  <c r="E81" i="26464"/>
  <c r="F81" i="26464"/>
  <c r="G81" i="26464"/>
  <c r="H81" i="26464"/>
  <c r="I81" i="26464"/>
  <c r="J81" i="26464"/>
  <c r="K81" i="26464"/>
  <c r="L81" i="26464"/>
  <c r="M81" i="26464"/>
  <c r="N81" i="26464"/>
  <c r="O81" i="26464"/>
  <c r="P81" i="26464"/>
  <c r="Q81" i="26464"/>
  <c r="R81" i="26464"/>
  <c r="S81" i="26464"/>
  <c r="T81" i="26464"/>
  <c r="U81" i="26464"/>
  <c r="V81" i="26464"/>
  <c r="W81" i="26464"/>
  <c r="X81" i="26464"/>
  <c r="Y81" i="26464"/>
  <c r="Z81" i="26464"/>
  <c r="AA81" i="26464"/>
  <c r="AB81" i="26464"/>
  <c r="AC81" i="26464"/>
  <c r="AD81" i="26464"/>
  <c r="AE81" i="26464"/>
  <c r="AF81" i="26464"/>
  <c r="AG81" i="26464"/>
  <c r="AH81" i="26464"/>
  <c r="AI81" i="26464"/>
  <c r="AJ81" i="26464"/>
  <c r="AK81" i="26464"/>
  <c r="AL81" i="26464"/>
  <c r="AM81" i="26464"/>
  <c r="AN81" i="26464"/>
  <c r="AO81" i="26464"/>
  <c r="AP81" i="26464"/>
  <c r="AQ81" i="26464"/>
  <c r="AR81" i="26464"/>
  <c r="AS81" i="26464"/>
  <c r="AT81" i="26464"/>
  <c r="AU81" i="26464"/>
  <c r="AV81" i="26464"/>
  <c r="AW81" i="26464"/>
  <c r="AX81" i="26464"/>
  <c r="AY81" i="26464"/>
  <c r="AZ81" i="26464"/>
  <c r="BA81" i="26464"/>
  <c r="BB81" i="26464"/>
  <c r="BC81" i="26464"/>
  <c r="BD81" i="26464"/>
  <c r="BE81" i="26464"/>
  <c r="BF81" i="26464"/>
  <c r="BG81" i="26464"/>
  <c r="BH81" i="26464"/>
  <c r="BI81" i="26464"/>
  <c r="BJ81" i="26464"/>
  <c r="BK81" i="26464"/>
  <c r="BL81" i="26464"/>
  <c r="BM81" i="26464"/>
  <c r="BN81" i="26464"/>
  <c r="BO81" i="26464"/>
  <c r="BP81" i="26464"/>
  <c r="BQ81" i="26464"/>
  <c r="BR81" i="26464"/>
  <c r="BS81" i="26464"/>
  <c r="BT81" i="26464"/>
  <c r="BU81" i="26464"/>
  <c r="BV81" i="26464"/>
  <c r="BW81" i="26464"/>
  <c r="BX81" i="26464"/>
  <c r="BY81" i="26464"/>
  <c r="BZ81" i="26464"/>
  <c r="CA81" i="26464"/>
  <c r="CB81" i="26464"/>
  <c r="CC81" i="26464"/>
  <c r="CD81" i="26464"/>
  <c r="CE81" i="26464"/>
  <c r="CF81" i="26464"/>
  <c r="CG81" i="26464"/>
  <c r="CH81" i="26464"/>
  <c r="CI81" i="26464"/>
  <c r="CJ81" i="26464"/>
  <c r="CK81" i="26464"/>
  <c r="CL81" i="26464"/>
  <c r="CM81" i="26464"/>
  <c r="CN81" i="26464"/>
  <c r="CO81" i="26464"/>
  <c r="CP81" i="26464"/>
  <c r="CQ81" i="26464"/>
  <c r="CR81" i="26464"/>
  <c r="CS81" i="26464"/>
  <c r="CT81" i="26464"/>
  <c r="CU81" i="26464"/>
  <c r="CV81" i="26464"/>
  <c r="CW81" i="26464"/>
  <c r="CX81" i="26464"/>
  <c r="CY81" i="26464"/>
  <c r="CZ81" i="26464"/>
  <c r="DA81" i="26464"/>
  <c r="DB81" i="26464"/>
  <c r="DE81" i="26464"/>
  <c r="DF81" i="26464"/>
  <c r="DG81" i="26464"/>
  <c r="DH81" i="26464"/>
  <c r="DI81" i="26464"/>
  <c r="DJ81" i="26464"/>
  <c r="DK81" i="26464"/>
  <c r="DL81" i="26464"/>
  <c r="DM81" i="26464"/>
  <c r="DN81" i="26464"/>
  <c r="DO81" i="26464"/>
  <c r="DP81" i="26464"/>
  <c r="DQ81" i="26464"/>
  <c r="DR81" i="26464"/>
  <c r="DS81" i="26464"/>
  <c r="DT81" i="26464"/>
  <c r="DU81" i="26464"/>
  <c r="DZ81" i="26464"/>
  <c r="EA81" i="26464"/>
  <c r="EB81" i="26464"/>
  <c r="EC81" i="26464"/>
  <c r="ED81" i="26464"/>
  <c r="EE81" i="26464"/>
  <c r="EF81" i="26464"/>
  <c r="EG81" i="26464"/>
  <c r="EH81" i="26464"/>
  <c r="EI81" i="26464"/>
  <c r="EJ81" i="26464"/>
  <c r="EK81" i="26464"/>
  <c r="EL81" i="26464"/>
  <c r="EM81" i="26464"/>
  <c r="EN81" i="26464"/>
  <c r="EO81" i="26464"/>
  <c r="EP81" i="26464"/>
  <c r="A82" i="26464"/>
  <c r="B82" i="26464"/>
  <c r="C82" i="26464"/>
  <c r="E82" i="26464"/>
  <c r="F82" i="26464"/>
  <c r="G82" i="26464"/>
  <c r="H82" i="26464"/>
  <c r="I82" i="26464"/>
  <c r="J82" i="26464"/>
  <c r="K82" i="26464"/>
  <c r="L82" i="26464"/>
  <c r="M82" i="26464"/>
  <c r="N82" i="26464"/>
  <c r="O82" i="26464"/>
  <c r="P82" i="26464"/>
  <c r="Q82" i="26464"/>
  <c r="R82" i="26464"/>
  <c r="S82" i="26464"/>
  <c r="T82" i="26464"/>
  <c r="U82" i="26464"/>
  <c r="V82" i="26464"/>
  <c r="W82" i="26464"/>
  <c r="X82" i="26464"/>
  <c r="Y82" i="26464"/>
  <c r="Z82" i="26464"/>
  <c r="AA82" i="26464"/>
  <c r="AB82" i="26464"/>
  <c r="AC82" i="26464"/>
  <c r="AD82" i="26464"/>
  <c r="AE82" i="26464"/>
  <c r="AF82" i="26464"/>
  <c r="AG82" i="26464"/>
  <c r="AH82" i="26464"/>
  <c r="AI82" i="26464"/>
  <c r="AJ82" i="26464"/>
  <c r="AK82" i="26464"/>
  <c r="AL82" i="26464"/>
  <c r="AM82" i="26464"/>
  <c r="AN82" i="26464"/>
  <c r="AO82" i="26464"/>
  <c r="AP82" i="26464"/>
  <c r="AQ82" i="26464"/>
  <c r="AR82" i="26464"/>
  <c r="AS82" i="26464"/>
  <c r="AT82" i="26464"/>
  <c r="AU82" i="26464"/>
  <c r="AV82" i="26464"/>
  <c r="AW82" i="26464"/>
  <c r="AX82" i="26464"/>
  <c r="AY82" i="26464"/>
  <c r="AZ82" i="26464"/>
  <c r="BA82" i="26464"/>
  <c r="BB82" i="26464"/>
  <c r="BC82" i="26464"/>
  <c r="BD82" i="26464"/>
  <c r="BE82" i="26464"/>
  <c r="BF82" i="26464"/>
  <c r="BG82" i="26464"/>
  <c r="BH82" i="26464"/>
  <c r="BI82" i="26464"/>
  <c r="BJ82" i="26464"/>
  <c r="BK82" i="26464"/>
  <c r="BL82" i="26464"/>
  <c r="BM82" i="26464"/>
  <c r="BN82" i="26464"/>
  <c r="BO82" i="26464"/>
  <c r="BP82" i="26464"/>
  <c r="BQ82" i="26464"/>
  <c r="BR82" i="26464"/>
  <c r="BS82" i="26464"/>
  <c r="BT82" i="26464"/>
  <c r="BU82" i="26464"/>
  <c r="BV82" i="26464"/>
  <c r="BW82" i="26464"/>
  <c r="BX82" i="26464"/>
  <c r="BY82" i="26464"/>
  <c r="BZ82" i="26464"/>
  <c r="CA82" i="26464"/>
  <c r="CB82" i="26464"/>
  <c r="CC82" i="26464"/>
  <c r="CD82" i="26464"/>
  <c r="CE82" i="26464"/>
  <c r="CF82" i="26464"/>
  <c r="CG82" i="26464"/>
  <c r="CH82" i="26464"/>
  <c r="CI82" i="26464"/>
  <c r="CJ82" i="26464"/>
  <c r="CK82" i="26464"/>
  <c r="CL82" i="26464"/>
  <c r="CM82" i="26464"/>
  <c r="CN82" i="26464"/>
  <c r="CO82" i="26464"/>
  <c r="CP82" i="26464"/>
  <c r="CQ82" i="26464"/>
  <c r="CR82" i="26464"/>
  <c r="CS82" i="26464"/>
  <c r="CT82" i="26464"/>
  <c r="CU82" i="26464"/>
  <c r="CV82" i="26464"/>
  <c r="CW82" i="26464"/>
  <c r="CX82" i="26464"/>
  <c r="CY82" i="26464"/>
  <c r="CZ82" i="26464"/>
  <c r="DA82" i="26464"/>
  <c r="DB82" i="26464"/>
  <c r="DE82" i="26464"/>
  <c r="DF82" i="26464"/>
  <c r="DG82" i="26464"/>
  <c r="DH82" i="26464"/>
  <c r="DI82" i="26464"/>
  <c r="DJ82" i="26464"/>
  <c r="DK82" i="26464"/>
  <c r="DL82" i="26464"/>
  <c r="DM82" i="26464"/>
  <c r="DN82" i="26464"/>
  <c r="DO82" i="26464"/>
  <c r="DP82" i="26464"/>
  <c r="DQ82" i="26464"/>
  <c r="DR82" i="26464"/>
  <c r="DS82" i="26464"/>
  <c r="DT82" i="26464"/>
  <c r="DU82" i="26464"/>
  <c r="DZ82" i="26464"/>
  <c r="EA82" i="26464"/>
  <c r="EB82" i="26464"/>
  <c r="EC82" i="26464"/>
  <c r="ED82" i="26464"/>
  <c r="EE82" i="26464"/>
  <c r="EF82" i="26464"/>
  <c r="EG82" i="26464"/>
  <c r="EH82" i="26464"/>
  <c r="EI82" i="26464"/>
  <c r="EJ82" i="26464"/>
  <c r="EK82" i="26464"/>
  <c r="EL82" i="26464"/>
  <c r="EM82" i="26464"/>
  <c r="EN82" i="26464"/>
  <c r="EO82" i="26464"/>
  <c r="EP82" i="26464"/>
  <c r="A83" i="26464"/>
  <c r="B83" i="26464"/>
  <c r="C83" i="26464"/>
  <c r="E83" i="26464"/>
  <c r="F83" i="26464"/>
  <c r="G83" i="26464"/>
  <c r="H83" i="26464"/>
  <c r="I83" i="26464"/>
  <c r="J83" i="26464"/>
  <c r="K83" i="26464"/>
  <c r="L83" i="26464"/>
  <c r="M83" i="26464"/>
  <c r="N83" i="26464"/>
  <c r="O83" i="26464"/>
  <c r="P83" i="26464"/>
  <c r="Q83" i="26464"/>
  <c r="R83" i="26464"/>
  <c r="S83" i="26464"/>
  <c r="T83" i="26464"/>
  <c r="U83" i="26464"/>
  <c r="V83" i="26464"/>
  <c r="W83" i="26464"/>
  <c r="X83" i="26464"/>
  <c r="Y83" i="26464"/>
  <c r="Z83" i="26464"/>
  <c r="AA83" i="26464"/>
  <c r="AB83" i="26464"/>
  <c r="AC83" i="26464"/>
  <c r="AD83" i="26464"/>
  <c r="AE83" i="26464"/>
  <c r="AF83" i="26464"/>
  <c r="AG83" i="26464"/>
  <c r="AH83" i="26464"/>
  <c r="AI83" i="26464"/>
  <c r="AJ83" i="26464"/>
  <c r="AK83" i="26464"/>
  <c r="AL83" i="26464"/>
  <c r="AM83" i="26464"/>
  <c r="AN83" i="26464"/>
  <c r="AO83" i="26464"/>
  <c r="AP83" i="26464"/>
  <c r="AQ83" i="26464"/>
  <c r="AR83" i="26464"/>
  <c r="AS83" i="26464"/>
  <c r="AT83" i="26464"/>
  <c r="AU83" i="26464"/>
  <c r="AV83" i="26464"/>
  <c r="AW83" i="26464"/>
  <c r="AX83" i="26464"/>
  <c r="AY83" i="26464"/>
  <c r="AZ83" i="26464"/>
  <c r="BA83" i="26464"/>
  <c r="BB83" i="26464"/>
  <c r="BC83" i="26464"/>
  <c r="BD83" i="26464"/>
  <c r="BE83" i="26464"/>
  <c r="BF83" i="26464"/>
  <c r="BG83" i="26464"/>
  <c r="BH83" i="26464"/>
  <c r="BI83" i="26464"/>
  <c r="BJ83" i="26464"/>
  <c r="BK83" i="26464"/>
  <c r="BL83" i="26464"/>
  <c r="BM83" i="26464"/>
  <c r="BN83" i="26464"/>
  <c r="BO83" i="26464"/>
  <c r="BP83" i="26464"/>
  <c r="BQ83" i="26464"/>
  <c r="BR83" i="26464"/>
  <c r="BS83" i="26464"/>
  <c r="BT83" i="26464"/>
  <c r="BU83" i="26464"/>
  <c r="BV83" i="26464"/>
  <c r="BW83" i="26464"/>
  <c r="BX83" i="26464"/>
  <c r="BY83" i="26464"/>
  <c r="BZ83" i="26464"/>
  <c r="CA83" i="26464"/>
  <c r="CB83" i="26464"/>
  <c r="CC83" i="26464"/>
  <c r="CD83" i="26464"/>
  <c r="CE83" i="26464"/>
  <c r="CF83" i="26464"/>
  <c r="CG83" i="26464"/>
  <c r="CH83" i="26464"/>
  <c r="CI83" i="26464"/>
  <c r="CJ83" i="26464"/>
  <c r="CK83" i="26464"/>
  <c r="CL83" i="26464"/>
  <c r="CM83" i="26464"/>
  <c r="CN83" i="26464"/>
  <c r="CO83" i="26464"/>
  <c r="CP83" i="26464"/>
  <c r="CQ83" i="26464"/>
  <c r="CR83" i="26464"/>
  <c r="CS83" i="26464"/>
  <c r="CT83" i="26464"/>
  <c r="CU83" i="26464"/>
  <c r="CV83" i="26464"/>
  <c r="CW83" i="26464"/>
  <c r="CX83" i="26464"/>
  <c r="CY83" i="26464"/>
  <c r="CZ83" i="26464"/>
  <c r="DA83" i="26464"/>
  <c r="DB83" i="26464"/>
  <c r="DE83" i="26464"/>
  <c r="DF83" i="26464"/>
  <c r="DG83" i="26464"/>
  <c r="DH83" i="26464"/>
  <c r="DI83" i="26464"/>
  <c r="DJ83" i="26464"/>
  <c r="DK83" i="26464"/>
  <c r="DL83" i="26464"/>
  <c r="DM83" i="26464"/>
  <c r="DN83" i="26464"/>
  <c r="DO83" i="26464"/>
  <c r="DP83" i="26464"/>
  <c r="DQ83" i="26464"/>
  <c r="DR83" i="26464"/>
  <c r="DS83" i="26464"/>
  <c r="DT83" i="26464"/>
  <c r="DU83" i="26464"/>
  <c r="DZ83" i="26464"/>
  <c r="EA83" i="26464"/>
  <c r="EB83" i="26464"/>
  <c r="EC83" i="26464"/>
  <c r="ED83" i="26464"/>
  <c r="EE83" i="26464"/>
  <c r="EF83" i="26464"/>
  <c r="EG83" i="26464"/>
  <c r="EH83" i="26464"/>
  <c r="EI83" i="26464"/>
  <c r="EJ83" i="26464"/>
  <c r="EK83" i="26464"/>
  <c r="EL83" i="26464"/>
  <c r="EM83" i="26464"/>
  <c r="EN83" i="26464"/>
  <c r="EO83" i="26464"/>
  <c r="EP83" i="26464"/>
  <c r="A84" i="26464"/>
  <c r="B84" i="26464"/>
  <c r="C84" i="26464"/>
  <c r="E84" i="26464"/>
  <c r="F84" i="26464"/>
  <c r="G84" i="26464"/>
  <c r="H84" i="26464"/>
  <c r="I84" i="26464"/>
  <c r="J84" i="26464"/>
  <c r="K84" i="26464"/>
  <c r="L84" i="26464"/>
  <c r="M84" i="26464"/>
  <c r="N84" i="26464"/>
  <c r="O84" i="26464"/>
  <c r="P84" i="26464"/>
  <c r="Q84" i="26464"/>
  <c r="R84" i="26464"/>
  <c r="S84" i="26464"/>
  <c r="T84" i="26464"/>
  <c r="U84" i="26464"/>
  <c r="V84" i="26464"/>
  <c r="W84" i="26464"/>
  <c r="X84" i="26464"/>
  <c r="Y84" i="26464"/>
  <c r="Z84" i="26464"/>
  <c r="AA84" i="26464"/>
  <c r="AB84" i="26464"/>
  <c r="AC84" i="26464"/>
  <c r="AD84" i="26464"/>
  <c r="AE84" i="26464"/>
  <c r="AF84" i="26464"/>
  <c r="AG84" i="26464"/>
  <c r="AH84" i="26464"/>
  <c r="AI84" i="26464"/>
  <c r="AJ84" i="26464"/>
  <c r="AK84" i="26464"/>
  <c r="AL84" i="26464"/>
  <c r="AM84" i="26464"/>
  <c r="AN84" i="26464"/>
  <c r="AO84" i="26464"/>
  <c r="AP84" i="26464"/>
  <c r="AQ84" i="26464"/>
  <c r="AR84" i="26464"/>
  <c r="AS84" i="26464"/>
  <c r="AT84" i="26464"/>
  <c r="AU84" i="26464"/>
  <c r="AV84" i="26464"/>
  <c r="AW84" i="26464"/>
  <c r="AX84" i="26464"/>
  <c r="AY84" i="26464"/>
  <c r="AZ84" i="26464"/>
  <c r="BA84" i="26464"/>
  <c r="BB84" i="26464"/>
  <c r="BC84" i="26464"/>
  <c r="BD84" i="26464"/>
  <c r="BE84" i="26464"/>
  <c r="BF84" i="26464"/>
  <c r="BG84" i="26464"/>
  <c r="BH84" i="26464"/>
  <c r="BI84" i="26464"/>
  <c r="BJ84" i="26464"/>
  <c r="BK84" i="26464"/>
  <c r="BL84" i="26464"/>
  <c r="BM84" i="26464"/>
  <c r="BN84" i="26464"/>
  <c r="BO84" i="26464"/>
  <c r="BP84" i="26464"/>
  <c r="BQ84" i="26464"/>
  <c r="BR84" i="26464"/>
  <c r="BS84" i="26464"/>
  <c r="BT84" i="26464"/>
  <c r="BU84" i="26464"/>
  <c r="BV84" i="26464"/>
  <c r="BW84" i="26464"/>
  <c r="BX84" i="26464"/>
  <c r="BY84" i="26464"/>
  <c r="BZ84" i="26464"/>
  <c r="CA84" i="26464"/>
  <c r="CB84" i="26464"/>
  <c r="CC84" i="26464"/>
  <c r="CD84" i="26464"/>
  <c r="CE84" i="26464"/>
  <c r="CF84" i="26464"/>
  <c r="CG84" i="26464"/>
  <c r="CH84" i="26464"/>
  <c r="CI84" i="26464"/>
  <c r="CJ84" i="26464"/>
  <c r="CK84" i="26464"/>
  <c r="CL84" i="26464"/>
  <c r="CM84" i="26464"/>
  <c r="CN84" i="26464"/>
  <c r="CO84" i="26464"/>
  <c r="CP84" i="26464"/>
  <c r="CQ84" i="26464"/>
  <c r="CR84" i="26464"/>
  <c r="CS84" i="26464"/>
  <c r="CT84" i="26464"/>
  <c r="CU84" i="26464"/>
  <c r="CV84" i="26464"/>
  <c r="CW84" i="26464"/>
  <c r="CX84" i="26464"/>
  <c r="CY84" i="26464"/>
  <c r="CZ84" i="26464"/>
  <c r="DA84" i="26464"/>
  <c r="DB84" i="26464"/>
  <c r="DE84" i="26464"/>
  <c r="DF84" i="26464"/>
  <c r="DG84" i="26464"/>
  <c r="DH84" i="26464"/>
  <c r="DI84" i="26464"/>
  <c r="DJ84" i="26464"/>
  <c r="DK84" i="26464"/>
  <c r="DL84" i="26464"/>
  <c r="DM84" i="26464"/>
  <c r="DN84" i="26464"/>
  <c r="DO84" i="26464"/>
  <c r="DP84" i="26464"/>
  <c r="DQ84" i="26464"/>
  <c r="DR84" i="26464"/>
  <c r="DS84" i="26464"/>
  <c r="DT84" i="26464"/>
  <c r="DU84" i="26464"/>
  <c r="DZ84" i="26464"/>
  <c r="EA84" i="26464"/>
  <c r="EB84" i="26464"/>
  <c r="EC84" i="26464"/>
  <c r="ED84" i="26464"/>
  <c r="EE84" i="26464"/>
  <c r="EF84" i="26464"/>
  <c r="EG84" i="26464"/>
  <c r="EH84" i="26464"/>
  <c r="EI84" i="26464"/>
  <c r="EJ84" i="26464"/>
  <c r="EK84" i="26464"/>
  <c r="EL84" i="26464"/>
  <c r="EM84" i="26464"/>
  <c r="EN84" i="26464"/>
  <c r="EO84" i="26464"/>
  <c r="EP84" i="26464"/>
  <c r="A85" i="26464"/>
  <c r="B85" i="26464"/>
  <c r="C85" i="26464"/>
  <c r="E85" i="26464"/>
  <c r="F85" i="26464"/>
  <c r="G85" i="26464"/>
  <c r="H85" i="26464"/>
  <c r="I85" i="26464"/>
  <c r="J85" i="26464"/>
  <c r="K85" i="26464"/>
  <c r="L85" i="26464"/>
  <c r="M85" i="26464"/>
  <c r="N85" i="26464"/>
  <c r="O85" i="26464"/>
  <c r="P85" i="26464"/>
  <c r="Q85" i="26464"/>
  <c r="R85" i="26464"/>
  <c r="S85" i="26464"/>
  <c r="T85" i="26464"/>
  <c r="U85" i="26464"/>
  <c r="V85" i="26464"/>
  <c r="W85" i="26464"/>
  <c r="X85" i="26464"/>
  <c r="Y85" i="26464"/>
  <c r="Z85" i="26464"/>
  <c r="AA85" i="26464"/>
  <c r="AB85" i="26464"/>
  <c r="AC85" i="26464"/>
  <c r="AD85" i="26464"/>
  <c r="AE85" i="26464"/>
  <c r="AF85" i="26464"/>
  <c r="AG85" i="26464"/>
  <c r="AH85" i="26464"/>
  <c r="AI85" i="26464"/>
  <c r="AJ85" i="26464"/>
  <c r="AK85" i="26464"/>
  <c r="AL85" i="26464"/>
  <c r="AM85" i="26464"/>
  <c r="AN85" i="26464"/>
  <c r="AO85" i="26464"/>
  <c r="AP85" i="26464"/>
  <c r="AQ85" i="26464"/>
  <c r="AR85" i="26464"/>
  <c r="AS85" i="26464"/>
  <c r="AT85" i="26464"/>
  <c r="AU85" i="26464"/>
  <c r="AV85" i="26464"/>
  <c r="AW85" i="26464"/>
  <c r="AX85" i="26464"/>
  <c r="AY85" i="26464"/>
  <c r="AZ85" i="26464"/>
  <c r="BA85" i="26464"/>
  <c r="BB85" i="26464"/>
  <c r="BC85" i="26464"/>
  <c r="BD85" i="26464"/>
  <c r="BE85" i="26464"/>
  <c r="BF85" i="26464"/>
  <c r="BG85" i="26464"/>
  <c r="BH85" i="26464"/>
  <c r="BI85" i="26464"/>
  <c r="BJ85" i="26464"/>
  <c r="BK85" i="26464"/>
  <c r="BL85" i="26464"/>
  <c r="BM85" i="26464"/>
  <c r="BN85" i="26464"/>
  <c r="BO85" i="26464"/>
  <c r="BP85" i="26464"/>
  <c r="BQ85" i="26464"/>
  <c r="BR85" i="26464"/>
  <c r="BS85" i="26464"/>
  <c r="BT85" i="26464"/>
  <c r="BU85" i="26464"/>
  <c r="BV85" i="26464"/>
  <c r="BW85" i="26464"/>
  <c r="BX85" i="26464"/>
  <c r="BY85" i="26464"/>
  <c r="BZ85" i="26464"/>
  <c r="CA85" i="26464"/>
  <c r="CB85" i="26464"/>
  <c r="CC85" i="26464"/>
  <c r="CD85" i="26464"/>
  <c r="CE85" i="26464"/>
  <c r="CF85" i="26464"/>
  <c r="CG85" i="26464"/>
  <c r="CH85" i="26464"/>
  <c r="CI85" i="26464"/>
  <c r="CJ85" i="26464"/>
  <c r="CK85" i="26464"/>
  <c r="CL85" i="26464"/>
  <c r="CM85" i="26464"/>
  <c r="CN85" i="26464"/>
  <c r="CO85" i="26464"/>
  <c r="CP85" i="26464"/>
  <c r="CQ85" i="26464"/>
  <c r="CR85" i="26464"/>
  <c r="CS85" i="26464"/>
  <c r="CT85" i="26464"/>
  <c r="CU85" i="26464"/>
  <c r="CV85" i="26464"/>
  <c r="CW85" i="26464"/>
  <c r="CX85" i="26464"/>
  <c r="CY85" i="26464"/>
  <c r="CZ85" i="26464"/>
  <c r="DA85" i="26464"/>
  <c r="DB85" i="26464"/>
  <c r="DE85" i="26464"/>
  <c r="DF85" i="26464"/>
  <c r="DG85" i="26464"/>
  <c r="DH85" i="26464"/>
  <c r="DI85" i="26464"/>
  <c r="DJ85" i="26464"/>
  <c r="DK85" i="26464"/>
  <c r="DL85" i="26464"/>
  <c r="DM85" i="26464"/>
  <c r="DN85" i="26464"/>
  <c r="DO85" i="26464"/>
  <c r="DP85" i="26464"/>
  <c r="DQ85" i="26464"/>
  <c r="DR85" i="26464"/>
  <c r="DS85" i="26464"/>
  <c r="DT85" i="26464"/>
  <c r="DU85" i="26464"/>
  <c r="DZ85" i="26464"/>
  <c r="EA85" i="26464"/>
  <c r="EB85" i="26464"/>
  <c r="EC85" i="26464"/>
  <c r="ED85" i="26464"/>
  <c r="EE85" i="26464"/>
  <c r="EF85" i="26464"/>
  <c r="EG85" i="26464"/>
  <c r="EH85" i="26464"/>
  <c r="EI85" i="26464"/>
  <c r="EJ85" i="26464"/>
  <c r="EK85" i="26464"/>
  <c r="EL85" i="26464"/>
  <c r="EM85" i="26464"/>
  <c r="EN85" i="26464"/>
  <c r="EO85" i="26464"/>
  <c r="EP85" i="26464"/>
  <c r="A86" i="26464"/>
  <c r="B86" i="26464"/>
  <c r="C86" i="26464"/>
  <c r="E86" i="26464"/>
  <c r="F86" i="26464"/>
  <c r="G86" i="26464"/>
  <c r="H86" i="26464"/>
  <c r="I86" i="26464"/>
  <c r="J86" i="26464"/>
  <c r="K86" i="26464"/>
  <c r="L86" i="26464"/>
  <c r="M86" i="26464"/>
  <c r="N86" i="26464"/>
  <c r="O86" i="26464"/>
  <c r="P86" i="26464"/>
  <c r="Q86" i="26464"/>
  <c r="R86" i="26464"/>
  <c r="S86" i="26464"/>
  <c r="T86" i="26464"/>
  <c r="U86" i="26464"/>
  <c r="V86" i="26464"/>
  <c r="W86" i="26464"/>
  <c r="X86" i="26464"/>
  <c r="Y86" i="26464"/>
  <c r="Z86" i="26464"/>
  <c r="AA86" i="26464"/>
  <c r="AB86" i="26464"/>
  <c r="AC86" i="26464"/>
  <c r="AD86" i="26464"/>
  <c r="AE86" i="26464"/>
  <c r="AF86" i="26464"/>
  <c r="AG86" i="26464"/>
  <c r="AH86" i="26464"/>
  <c r="AI86" i="26464"/>
  <c r="AJ86" i="26464"/>
  <c r="AK86" i="26464"/>
  <c r="AL86" i="26464"/>
  <c r="AM86" i="26464"/>
  <c r="AN86" i="26464"/>
  <c r="AO86" i="26464"/>
  <c r="AP86" i="26464"/>
  <c r="AQ86" i="26464"/>
  <c r="AR86" i="26464"/>
  <c r="AS86" i="26464"/>
  <c r="AT86" i="26464"/>
  <c r="AU86" i="26464"/>
  <c r="AV86" i="26464"/>
  <c r="AW86" i="26464"/>
  <c r="AX86" i="26464"/>
  <c r="AY86" i="26464"/>
  <c r="AZ86" i="26464"/>
  <c r="BA86" i="26464"/>
  <c r="BB86" i="26464"/>
  <c r="BC86" i="26464"/>
  <c r="BD86" i="26464"/>
  <c r="BE86" i="26464"/>
  <c r="BF86" i="26464"/>
  <c r="BG86" i="26464"/>
  <c r="BH86" i="26464"/>
  <c r="BI86" i="26464"/>
  <c r="BJ86" i="26464"/>
  <c r="BK86" i="26464"/>
  <c r="BL86" i="26464"/>
  <c r="BM86" i="26464"/>
  <c r="BN86" i="26464"/>
  <c r="BO86" i="26464"/>
  <c r="BP86" i="26464"/>
  <c r="BQ86" i="26464"/>
  <c r="BR86" i="26464"/>
  <c r="BS86" i="26464"/>
  <c r="BT86" i="26464"/>
  <c r="BU86" i="26464"/>
  <c r="BV86" i="26464"/>
  <c r="BW86" i="26464"/>
  <c r="BX86" i="26464"/>
  <c r="BY86" i="26464"/>
  <c r="BZ86" i="26464"/>
  <c r="CA86" i="26464"/>
  <c r="CB86" i="26464"/>
  <c r="CC86" i="26464"/>
  <c r="CD86" i="26464"/>
  <c r="CE86" i="26464"/>
  <c r="CF86" i="26464"/>
  <c r="CG86" i="26464"/>
  <c r="CH86" i="26464"/>
  <c r="CI86" i="26464"/>
  <c r="CJ86" i="26464"/>
  <c r="CK86" i="26464"/>
  <c r="CL86" i="26464"/>
  <c r="CM86" i="26464"/>
  <c r="CN86" i="26464"/>
  <c r="CO86" i="26464"/>
  <c r="CP86" i="26464"/>
  <c r="CQ86" i="26464"/>
  <c r="CR86" i="26464"/>
  <c r="CS86" i="26464"/>
  <c r="CT86" i="26464"/>
  <c r="CU86" i="26464"/>
  <c r="CV86" i="26464"/>
  <c r="CW86" i="26464"/>
  <c r="CX86" i="26464"/>
  <c r="CY86" i="26464"/>
  <c r="CZ86" i="26464"/>
  <c r="DA86" i="26464"/>
  <c r="DB86" i="26464"/>
  <c r="DE86" i="26464"/>
  <c r="DF86" i="26464"/>
  <c r="DG86" i="26464"/>
  <c r="DH86" i="26464"/>
  <c r="DI86" i="26464"/>
  <c r="DJ86" i="26464"/>
  <c r="DK86" i="26464"/>
  <c r="DL86" i="26464"/>
  <c r="DM86" i="26464"/>
  <c r="DN86" i="26464"/>
  <c r="DO86" i="26464"/>
  <c r="DP86" i="26464"/>
  <c r="DQ86" i="26464"/>
  <c r="DR86" i="26464"/>
  <c r="DS86" i="26464"/>
  <c r="DT86" i="26464"/>
  <c r="DU86" i="26464"/>
  <c r="DZ86" i="26464"/>
  <c r="EA86" i="26464"/>
  <c r="EB86" i="26464"/>
  <c r="EC86" i="26464"/>
  <c r="ED86" i="26464"/>
  <c r="EE86" i="26464"/>
  <c r="EF86" i="26464"/>
  <c r="EG86" i="26464"/>
  <c r="EH86" i="26464"/>
  <c r="EI86" i="26464"/>
  <c r="EJ86" i="26464"/>
  <c r="EK86" i="26464"/>
  <c r="EL86" i="26464"/>
  <c r="EM86" i="26464"/>
  <c r="EN86" i="26464"/>
  <c r="EO86" i="26464"/>
  <c r="EP86" i="26464"/>
  <c r="A87" i="26464"/>
  <c r="B87" i="26464"/>
  <c r="C87" i="26464"/>
  <c r="E87" i="26464"/>
  <c r="F87" i="26464"/>
  <c r="G87" i="26464"/>
  <c r="H87" i="26464"/>
  <c r="I87" i="26464"/>
  <c r="J87" i="26464"/>
  <c r="K87" i="26464"/>
  <c r="L87" i="26464"/>
  <c r="M87" i="26464"/>
  <c r="N87" i="26464"/>
  <c r="O87" i="26464"/>
  <c r="P87" i="26464"/>
  <c r="Q87" i="26464"/>
  <c r="R87" i="26464"/>
  <c r="S87" i="26464"/>
  <c r="T87" i="26464"/>
  <c r="U87" i="26464"/>
  <c r="V87" i="26464"/>
  <c r="W87" i="26464"/>
  <c r="X87" i="26464"/>
  <c r="Y87" i="26464"/>
  <c r="Z87" i="26464"/>
  <c r="AA87" i="26464"/>
  <c r="AB87" i="26464"/>
  <c r="AC87" i="26464"/>
  <c r="AD87" i="26464"/>
  <c r="AE87" i="26464"/>
  <c r="AF87" i="26464"/>
  <c r="AG87" i="26464"/>
  <c r="AH87" i="26464"/>
  <c r="AI87" i="26464"/>
  <c r="AJ87" i="26464"/>
  <c r="AK87" i="26464"/>
  <c r="AL87" i="26464"/>
  <c r="AM87" i="26464"/>
  <c r="AN87" i="26464"/>
  <c r="AO87" i="26464"/>
  <c r="AP87" i="26464"/>
  <c r="AQ87" i="26464"/>
  <c r="AR87" i="26464"/>
  <c r="AS87" i="26464"/>
  <c r="AT87" i="26464"/>
  <c r="AU87" i="26464"/>
  <c r="AV87" i="26464"/>
  <c r="AW87" i="26464"/>
  <c r="AX87" i="26464"/>
  <c r="AY87" i="26464"/>
  <c r="AZ87" i="26464"/>
  <c r="BA87" i="26464"/>
  <c r="BB87" i="26464"/>
  <c r="BC87" i="26464"/>
  <c r="BD87" i="26464"/>
  <c r="BE87" i="26464"/>
  <c r="BF87" i="26464"/>
  <c r="BG87" i="26464"/>
  <c r="BH87" i="26464"/>
  <c r="BI87" i="26464"/>
  <c r="BJ87" i="26464"/>
  <c r="BK87" i="26464"/>
  <c r="BL87" i="26464"/>
  <c r="BM87" i="26464"/>
  <c r="BN87" i="26464"/>
  <c r="BO87" i="26464"/>
  <c r="BP87" i="26464"/>
  <c r="BQ87" i="26464"/>
  <c r="BR87" i="26464"/>
  <c r="BS87" i="26464"/>
  <c r="BT87" i="26464"/>
  <c r="BU87" i="26464"/>
  <c r="BV87" i="26464"/>
  <c r="BW87" i="26464"/>
  <c r="BX87" i="26464"/>
  <c r="BY87" i="26464"/>
  <c r="BZ87" i="26464"/>
  <c r="CA87" i="26464"/>
  <c r="CB87" i="26464"/>
  <c r="CC87" i="26464"/>
  <c r="CD87" i="26464"/>
  <c r="CE87" i="26464"/>
  <c r="CF87" i="26464"/>
  <c r="CG87" i="26464"/>
  <c r="CH87" i="26464"/>
  <c r="CI87" i="26464"/>
  <c r="CJ87" i="26464"/>
  <c r="CK87" i="26464"/>
  <c r="CL87" i="26464"/>
  <c r="CM87" i="26464"/>
  <c r="CN87" i="26464"/>
  <c r="CO87" i="26464"/>
  <c r="CP87" i="26464"/>
  <c r="CQ87" i="26464"/>
  <c r="CR87" i="26464"/>
  <c r="CS87" i="26464"/>
  <c r="CT87" i="26464"/>
  <c r="CU87" i="26464"/>
  <c r="CV87" i="26464"/>
  <c r="CW87" i="26464"/>
  <c r="CX87" i="26464"/>
  <c r="CY87" i="26464"/>
  <c r="CZ87" i="26464"/>
  <c r="DA87" i="26464"/>
  <c r="DB87" i="26464"/>
  <c r="DE87" i="26464"/>
  <c r="DF87" i="26464"/>
  <c r="DG87" i="26464"/>
  <c r="DH87" i="26464"/>
  <c r="DI87" i="26464"/>
  <c r="DJ87" i="26464"/>
  <c r="DK87" i="26464"/>
  <c r="DL87" i="26464"/>
  <c r="DM87" i="26464"/>
  <c r="DN87" i="26464"/>
  <c r="DO87" i="26464"/>
  <c r="DP87" i="26464"/>
  <c r="DQ87" i="26464"/>
  <c r="DR87" i="26464"/>
  <c r="DS87" i="26464"/>
  <c r="DT87" i="26464"/>
  <c r="DU87" i="26464"/>
  <c r="DZ87" i="26464"/>
  <c r="EA87" i="26464"/>
  <c r="EB87" i="26464"/>
  <c r="EC87" i="26464"/>
  <c r="ED87" i="26464"/>
  <c r="EE87" i="26464"/>
  <c r="EF87" i="26464"/>
  <c r="EG87" i="26464"/>
  <c r="EH87" i="26464"/>
  <c r="EI87" i="26464"/>
  <c r="EJ87" i="26464"/>
  <c r="EK87" i="26464"/>
  <c r="EL87" i="26464"/>
  <c r="EM87" i="26464"/>
  <c r="EN87" i="26464"/>
  <c r="EO87" i="26464"/>
  <c r="EP87" i="26464"/>
  <c r="A88" i="26464"/>
  <c r="B88" i="26464"/>
  <c r="C88" i="26464"/>
  <c r="E88" i="26464"/>
  <c r="F88" i="26464"/>
  <c r="G88" i="26464"/>
  <c r="H88" i="26464"/>
  <c r="I88" i="26464"/>
  <c r="J88" i="26464"/>
  <c r="K88" i="26464"/>
  <c r="L88" i="26464"/>
  <c r="M88" i="26464"/>
  <c r="N88" i="26464"/>
  <c r="O88" i="26464"/>
  <c r="P88" i="26464"/>
  <c r="Q88" i="26464"/>
  <c r="R88" i="26464"/>
  <c r="S88" i="26464"/>
  <c r="T88" i="26464"/>
  <c r="U88" i="26464"/>
  <c r="V88" i="26464"/>
  <c r="W88" i="26464"/>
  <c r="X88" i="26464"/>
  <c r="Y88" i="26464"/>
  <c r="Z88" i="26464"/>
  <c r="AA88" i="26464"/>
  <c r="AB88" i="26464"/>
  <c r="AC88" i="26464"/>
  <c r="AD88" i="26464"/>
  <c r="AE88" i="26464"/>
  <c r="AF88" i="26464"/>
  <c r="AG88" i="26464"/>
  <c r="AH88" i="26464"/>
  <c r="AI88" i="26464"/>
  <c r="AJ88" i="26464"/>
  <c r="AK88" i="26464"/>
  <c r="AL88" i="26464"/>
  <c r="AM88" i="26464"/>
  <c r="AN88" i="26464"/>
  <c r="AO88" i="26464"/>
  <c r="AP88" i="26464"/>
  <c r="AQ88" i="26464"/>
  <c r="AR88" i="26464"/>
  <c r="AS88" i="26464"/>
  <c r="AT88" i="26464"/>
  <c r="AU88" i="26464"/>
  <c r="AV88" i="26464"/>
  <c r="AW88" i="26464"/>
  <c r="AX88" i="26464"/>
  <c r="AY88" i="26464"/>
  <c r="AZ88" i="26464"/>
  <c r="BA88" i="26464"/>
  <c r="BB88" i="26464"/>
  <c r="BC88" i="26464"/>
  <c r="BD88" i="26464"/>
  <c r="BE88" i="26464"/>
  <c r="BF88" i="26464"/>
  <c r="BG88" i="26464"/>
  <c r="BH88" i="26464"/>
  <c r="BI88" i="26464"/>
  <c r="BJ88" i="26464"/>
  <c r="BK88" i="26464"/>
  <c r="BL88" i="26464"/>
  <c r="BM88" i="26464"/>
  <c r="BN88" i="26464"/>
  <c r="BO88" i="26464"/>
  <c r="BP88" i="26464"/>
  <c r="BQ88" i="26464"/>
  <c r="BR88" i="26464"/>
  <c r="BS88" i="26464"/>
  <c r="BT88" i="26464"/>
  <c r="BU88" i="26464"/>
  <c r="BV88" i="26464"/>
  <c r="BW88" i="26464"/>
  <c r="BX88" i="26464"/>
  <c r="BY88" i="26464"/>
  <c r="BZ88" i="26464"/>
  <c r="CA88" i="26464"/>
  <c r="CB88" i="26464"/>
  <c r="CC88" i="26464"/>
  <c r="CD88" i="26464"/>
  <c r="CE88" i="26464"/>
  <c r="CF88" i="26464"/>
  <c r="CG88" i="26464"/>
  <c r="CH88" i="26464"/>
  <c r="CI88" i="26464"/>
  <c r="CJ88" i="26464"/>
  <c r="CK88" i="26464"/>
  <c r="CL88" i="26464"/>
  <c r="CM88" i="26464"/>
  <c r="CN88" i="26464"/>
  <c r="CO88" i="26464"/>
  <c r="CP88" i="26464"/>
  <c r="CQ88" i="26464"/>
  <c r="CR88" i="26464"/>
  <c r="CS88" i="26464"/>
  <c r="CT88" i="26464"/>
  <c r="CU88" i="26464"/>
  <c r="CV88" i="26464"/>
  <c r="CW88" i="26464"/>
  <c r="CX88" i="26464"/>
  <c r="CY88" i="26464"/>
  <c r="CZ88" i="26464"/>
  <c r="DA88" i="26464"/>
  <c r="DB88" i="26464"/>
  <c r="DE88" i="26464"/>
  <c r="DF88" i="26464"/>
  <c r="DG88" i="26464"/>
  <c r="DH88" i="26464"/>
  <c r="DI88" i="26464"/>
  <c r="DJ88" i="26464"/>
  <c r="DK88" i="26464"/>
  <c r="DL88" i="26464"/>
  <c r="DM88" i="26464"/>
  <c r="DN88" i="26464"/>
  <c r="DO88" i="26464"/>
  <c r="DP88" i="26464"/>
  <c r="DQ88" i="26464"/>
  <c r="DR88" i="26464"/>
  <c r="DS88" i="26464"/>
  <c r="DT88" i="26464"/>
  <c r="DU88" i="26464"/>
  <c r="DZ88" i="26464"/>
  <c r="EA88" i="26464"/>
  <c r="EB88" i="26464"/>
  <c r="EC88" i="26464"/>
  <c r="ED88" i="26464"/>
  <c r="EE88" i="26464"/>
  <c r="EF88" i="26464"/>
  <c r="EG88" i="26464"/>
  <c r="EH88" i="26464"/>
  <c r="EI88" i="26464"/>
  <c r="EJ88" i="26464"/>
  <c r="EK88" i="26464"/>
  <c r="EL88" i="26464"/>
  <c r="EM88" i="26464"/>
  <c r="EN88" i="26464"/>
  <c r="EO88" i="26464"/>
  <c r="EP88" i="26464"/>
  <c r="A89" i="26464"/>
  <c r="B89" i="26464"/>
  <c r="C89" i="26464"/>
  <c r="E89" i="26464"/>
  <c r="F89" i="26464"/>
  <c r="G89" i="26464"/>
  <c r="H89" i="26464"/>
  <c r="I89" i="26464"/>
  <c r="J89" i="26464"/>
  <c r="K89" i="26464"/>
  <c r="L89" i="26464"/>
  <c r="M89" i="26464"/>
  <c r="N89" i="26464"/>
  <c r="O89" i="26464"/>
  <c r="P89" i="26464"/>
  <c r="Q89" i="26464"/>
  <c r="R89" i="26464"/>
  <c r="S89" i="26464"/>
  <c r="T89" i="26464"/>
  <c r="U89" i="26464"/>
  <c r="V89" i="26464"/>
  <c r="W89" i="26464"/>
  <c r="X89" i="26464"/>
  <c r="Y89" i="26464"/>
  <c r="Z89" i="26464"/>
  <c r="AA89" i="26464"/>
  <c r="AB89" i="26464"/>
  <c r="AC89" i="26464"/>
  <c r="AD89" i="26464"/>
  <c r="AE89" i="26464"/>
  <c r="AF89" i="26464"/>
  <c r="AG89" i="26464"/>
  <c r="AH89" i="26464"/>
  <c r="AI89" i="26464"/>
  <c r="AJ89" i="26464"/>
  <c r="AK89" i="26464"/>
  <c r="AL89" i="26464"/>
  <c r="AM89" i="26464"/>
  <c r="AN89" i="26464"/>
  <c r="AO89" i="26464"/>
  <c r="AP89" i="26464"/>
  <c r="AQ89" i="26464"/>
  <c r="AR89" i="26464"/>
  <c r="AS89" i="26464"/>
  <c r="AT89" i="26464"/>
  <c r="AU89" i="26464"/>
  <c r="AV89" i="26464"/>
  <c r="AW89" i="26464"/>
  <c r="AX89" i="26464"/>
  <c r="AY89" i="26464"/>
  <c r="AZ89" i="26464"/>
  <c r="BA89" i="26464"/>
  <c r="BB89" i="26464"/>
  <c r="BC89" i="26464"/>
  <c r="BD89" i="26464"/>
  <c r="BE89" i="26464"/>
  <c r="BF89" i="26464"/>
  <c r="BG89" i="26464"/>
  <c r="BH89" i="26464"/>
  <c r="BI89" i="26464"/>
  <c r="BJ89" i="26464"/>
  <c r="BK89" i="26464"/>
  <c r="BL89" i="26464"/>
  <c r="BM89" i="26464"/>
  <c r="BN89" i="26464"/>
  <c r="BO89" i="26464"/>
  <c r="BP89" i="26464"/>
  <c r="BQ89" i="26464"/>
  <c r="BR89" i="26464"/>
  <c r="BS89" i="26464"/>
  <c r="BT89" i="26464"/>
  <c r="BU89" i="26464"/>
  <c r="BV89" i="26464"/>
  <c r="BW89" i="26464"/>
  <c r="BX89" i="26464"/>
  <c r="BY89" i="26464"/>
  <c r="BZ89" i="26464"/>
  <c r="CA89" i="26464"/>
  <c r="CB89" i="26464"/>
  <c r="CC89" i="26464"/>
  <c r="CD89" i="26464"/>
  <c r="CE89" i="26464"/>
  <c r="CF89" i="26464"/>
  <c r="CG89" i="26464"/>
  <c r="CH89" i="26464"/>
  <c r="CI89" i="26464"/>
  <c r="CJ89" i="26464"/>
  <c r="CK89" i="26464"/>
  <c r="CL89" i="26464"/>
  <c r="CM89" i="26464"/>
  <c r="CN89" i="26464"/>
  <c r="CO89" i="26464"/>
  <c r="CP89" i="26464"/>
  <c r="CQ89" i="26464"/>
  <c r="CR89" i="26464"/>
  <c r="CS89" i="26464"/>
  <c r="CT89" i="26464"/>
  <c r="CU89" i="26464"/>
  <c r="CV89" i="26464"/>
  <c r="CW89" i="26464"/>
  <c r="CX89" i="26464"/>
  <c r="CY89" i="26464"/>
  <c r="CZ89" i="26464"/>
  <c r="DA89" i="26464"/>
  <c r="DB89" i="26464"/>
  <c r="DE89" i="26464"/>
  <c r="DF89" i="26464"/>
  <c r="DG89" i="26464"/>
  <c r="DH89" i="26464"/>
  <c r="DI89" i="26464"/>
  <c r="DJ89" i="26464"/>
  <c r="DK89" i="26464"/>
  <c r="DL89" i="26464"/>
  <c r="DM89" i="26464"/>
  <c r="DN89" i="26464"/>
  <c r="DO89" i="26464"/>
  <c r="DP89" i="26464"/>
  <c r="DQ89" i="26464"/>
  <c r="DR89" i="26464"/>
  <c r="DS89" i="26464"/>
  <c r="DT89" i="26464"/>
  <c r="DU89" i="26464"/>
  <c r="DZ89" i="26464"/>
  <c r="EA89" i="26464"/>
  <c r="EB89" i="26464"/>
  <c r="EC89" i="26464"/>
  <c r="ED89" i="26464"/>
  <c r="EE89" i="26464"/>
  <c r="EF89" i="26464"/>
  <c r="EG89" i="26464"/>
  <c r="EH89" i="26464"/>
  <c r="EI89" i="26464"/>
  <c r="EJ89" i="26464"/>
  <c r="EK89" i="26464"/>
  <c r="EL89" i="26464"/>
  <c r="EM89" i="26464"/>
  <c r="EN89" i="26464"/>
  <c r="EO89" i="26464"/>
  <c r="EP89" i="26464"/>
  <c r="A90" i="26464"/>
  <c r="B90" i="26464"/>
  <c r="C90" i="26464"/>
  <c r="E90" i="26464"/>
  <c r="F90" i="26464"/>
  <c r="G90" i="26464"/>
  <c r="H90" i="26464"/>
  <c r="I90" i="26464"/>
  <c r="J90" i="26464"/>
  <c r="K90" i="26464"/>
  <c r="L90" i="26464"/>
  <c r="M90" i="26464"/>
  <c r="N90" i="26464"/>
  <c r="O90" i="26464"/>
  <c r="P90" i="26464"/>
  <c r="Q90" i="26464"/>
  <c r="R90" i="26464"/>
  <c r="S90" i="26464"/>
  <c r="T90" i="26464"/>
  <c r="U90" i="26464"/>
  <c r="V90" i="26464"/>
  <c r="W90" i="26464"/>
  <c r="X90" i="26464"/>
  <c r="Y90" i="26464"/>
  <c r="Z90" i="26464"/>
  <c r="AA90" i="26464"/>
  <c r="AB90" i="26464"/>
  <c r="AC90" i="26464"/>
  <c r="AD90" i="26464"/>
  <c r="AE90" i="26464"/>
  <c r="AF90" i="26464"/>
  <c r="AG90" i="26464"/>
  <c r="AH90" i="26464"/>
  <c r="AI90" i="26464"/>
  <c r="AJ90" i="26464"/>
  <c r="AK90" i="26464"/>
  <c r="AL90" i="26464"/>
  <c r="AM90" i="26464"/>
  <c r="AN90" i="26464"/>
  <c r="AO90" i="26464"/>
  <c r="AP90" i="26464"/>
  <c r="AQ90" i="26464"/>
  <c r="AR90" i="26464"/>
  <c r="AS90" i="26464"/>
  <c r="AT90" i="26464"/>
  <c r="AU90" i="26464"/>
  <c r="AV90" i="26464"/>
  <c r="AW90" i="26464"/>
  <c r="AX90" i="26464"/>
  <c r="AY90" i="26464"/>
  <c r="AZ90" i="26464"/>
  <c r="BA90" i="26464"/>
  <c r="BB90" i="26464"/>
  <c r="BC90" i="26464"/>
  <c r="BD90" i="26464"/>
  <c r="BE90" i="26464"/>
  <c r="BF90" i="26464"/>
  <c r="BG90" i="26464"/>
  <c r="BH90" i="26464"/>
  <c r="BI90" i="26464"/>
  <c r="BJ90" i="26464"/>
  <c r="BK90" i="26464"/>
  <c r="BL90" i="26464"/>
  <c r="BM90" i="26464"/>
  <c r="BN90" i="26464"/>
  <c r="BO90" i="26464"/>
  <c r="BP90" i="26464"/>
  <c r="BQ90" i="26464"/>
  <c r="BR90" i="26464"/>
  <c r="BS90" i="26464"/>
  <c r="BT90" i="26464"/>
  <c r="BU90" i="26464"/>
  <c r="BV90" i="26464"/>
  <c r="BW90" i="26464"/>
  <c r="BX90" i="26464"/>
  <c r="BY90" i="26464"/>
  <c r="BZ90" i="26464"/>
  <c r="CA90" i="26464"/>
  <c r="CB90" i="26464"/>
  <c r="CC90" i="26464"/>
  <c r="CD90" i="26464"/>
  <c r="CE90" i="26464"/>
  <c r="CF90" i="26464"/>
  <c r="CG90" i="26464"/>
  <c r="CH90" i="26464"/>
  <c r="CI90" i="26464"/>
  <c r="CJ90" i="26464"/>
  <c r="CK90" i="26464"/>
  <c r="CL90" i="26464"/>
  <c r="CM90" i="26464"/>
  <c r="CN90" i="26464"/>
  <c r="CO90" i="26464"/>
  <c r="CP90" i="26464"/>
  <c r="CQ90" i="26464"/>
  <c r="CR90" i="26464"/>
  <c r="CS90" i="26464"/>
  <c r="CT90" i="26464"/>
  <c r="CU90" i="26464"/>
  <c r="CV90" i="26464"/>
  <c r="CW90" i="26464"/>
  <c r="CX90" i="26464"/>
  <c r="CY90" i="26464"/>
  <c r="CZ90" i="26464"/>
  <c r="DA90" i="26464"/>
  <c r="DB90" i="26464"/>
  <c r="DE90" i="26464"/>
  <c r="DF90" i="26464"/>
  <c r="DG90" i="26464"/>
  <c r="DH90" i="26464"/>
  <c r="DI90" i="26464"/>
  <c r="DJ90" i="26464"/>
  <c r="DK90" i="26464"/>
  <c r="DL90" i="26464"/>
  <c r="DM90" i="26464"/>
  <c r="DN90" i="26464"/>
  <c r="DO90" i="26464"/>
  <c r="DP90" i="26464"/>
  <c r="DQ90" i="26464"/>
  <c r="DR90" i="26464"/>
  <c r="DS90" i="26464"/>
  <c r="DT90" i="26464"/>
  <c r="DU90" i="26464"/>
  <c r="DZ90" i="26464"/>
  <c r="EA90" i="26464"/>
  <c r="EB90" i="26464"/>
  <c r="EC90" i="26464"/>
  <c r="ED90" i="26464"/>
  <c r="EE90" i="26464"/>
  <c r="EF90" i="26464"/>
  <c r="EG90" i="26464"/>
  <c r="EH90" i="26464"/>
  <c r="EI90" i="26464"/>
  <c r="EJ90" i="26464"/>
  <c r="EK90" i="26464"/>
  <c r="EL90" i="26464"/>
  <c r="EM90" i="26464"/>
  <c r="EN90" i="26464"/>
  <c r="EO90" i="26464"/>
  <c r="EP90" i="26464"/>
  <c r="A91" i="26464"/>
  <c r="B91" i="26464"/>
  <c r="C91" i="26464"/>
  <c r="E91" i="26464"/>
  <c r="F91" i="26464"/>
  <c r="G91" i="26464"/>
  <c r="H91" i="26464"/>
  <c r="I91" i="26464"/>
  <c r="J91" i="26464"/>
  <c r="K91" i="26464"/>
  <c r="L91" i="26464"/>
  <c r="M91" i="26464"/>
  <c r="N91" i="26464"/>
  <c r="O91" i="26464"/>
  <c r="P91" i="26464"/>
  <c r="Q91" i="26464"/>
  <c r="R91" i="26464"/>
  <c r="S91" i="26464"/>
  <c r="T91" i="26464"/>
  <c r="U91" i="26464"/>
  <c r="V91" i="26464"/>
  <c r="W91" i="26464"/>
  <c r="X91" i="26464"/>
  <c r="Y91" i="26464"/>
  <c r="Z91" i="26464"/>
  <c r="AA91" i="26464"/>
  <c r="AB91" i="26464"/>
  <c r="AC91" i="26464"/>
  <c r="AD91" i="26464"/>
  <c r="AE91" i="26464"/>
  <c r="AF91" i="26464"/>
  <c r="AG91" i="26464"/>
  <c r="AH91" i="26464"/>
  <c r="AI91" i="26464"/>
  <c r="AJ91" i="26464"/>
  <c r="AK91" i="26464"/>
  <c r="AL91" i="26464"/>
  <c r="AM91" i="26464"/>
  <c r="AN91" i="26464"/>
  <c r="AO91" i="26464"/>
  <c r="AP91" i="26464"/>
  <c r="AQ91" i="26464"/>
  <c r="AR91" i="26464"/>
  <c r="AS91" i="26464"/>
  <c r="AT91" i="26464"/>
  <c r="AU91" i="26464"/>
  <c r="AV91" i="26464"/>
  <c r="AW91" i="26464"/>
  <c r="AX91" i="26464"/>
  <c r="AY91" i="26464"/>
  <c r="AZ91" i="26464"/>
  <c r="BA91" i="26464"/>
  <c r="BB91" i="26464"/>
  <c r="BC91" i="26464"/>
  <c r="BD91" i="26464"/>
  <c r="BE91" i="26464"/>
  <c r="BF91" i="26464"/>
  <c r="BG91" i="26464"/>
  <c r="BH91" i="26464"/>
  <c r="BI91" i="26464"/>
  <c r="BJ91" i="26464"/>
  <c r="BK91" i="26464"/>
  <c r="BL91" i="26464"/>
  <c r="BM91" i="26464"/>
  <c r="BN91" i="26464"/>
  <c r="BO91" i="26464"/>
  <c r="BP91" i="26464"/>
  <c r="BQ91" i="26464"/>
  <c r="BR91" i="26464"/>
  <c r="BS91" i="26464"/>
  <c r="BT91" i="26464"/>
  <c r="BU91" i="26464"/>
  <c r="BV91" i="26464"/>
  <c r="BW91" i="26464"/>
  <c r="BX91" i="26464"/>
  <c r="BY91" i="26464"/>
  <c r="BZ91" i="26464"/>
  <c r="CA91" i="26464"/>
  <c r="CB91" i="26464"/>
  <c r="CC91" i="26464"/>
  <c r="CD91" i="26464"/>
  <c r="CE91" i="26464"/>
  <c r="CF91" i="26464"/>
  <c r="CG91" i="26464"/>
  <c r="CH91" i="26464"/>
  <c r="CI91" i="26464"/>
  <c r="CJ91" i="26464"/>
  <c r="CK91" i="26464"/>
  <c r="CL91" i="26464"/>
  <c r="CM91" i="26464"/>
  <c r="CN91" i="26464"/>
  <c r="CO91" i="26464"/>
  <c r="CP91" i="26464"/>
  <c r="CQ91" i="26464"/>
  <c r="CR91" i="26464"/>
  <c r="CS91" i="26464"/>
  <c r="CT91" i="26464"/>
  <c r="CU91" i="26464"/>
  <c r="CV91" i="26464"/>
  <c r="CW91" i="26464"/>
  <c r="CX91" i="26464"/>
  <c r="CY91" i="26464"/>
  <c r="CZ91" i="26464"/>
  <c r="DA91" i="26464"/>
  <c r="DB91" i="26464"/>
  <c r="DE91" i="26464"/>
  <c r="DF91" i="26464"/>
  <c r="DG91" i="26464"/>
  <c r="DH91" i="26464"/>
  <c r="DI91" i="26464"/>
  <c r="DJ91" i="26464"/>
  <c r="DK91" i="26464"/>
  <c r="DL91" i="26464"/>
  <c r="DM91" i="26464"/>
  <c r="DN91" i="26464"/>
  <c r="DO91" i="26464"/>
  <c r="DP91" i="26464"/>
  <c r="DQ91" i="26464"/>
  <c r="DR91" i="26464"/>
  <c r="DS91" i="26464"/>
  <c r="DT91" i="26464"/>
  <c r="DU91" i="26464"/>
  <c r="DZ91" i="26464"/>
  <c r="EA91" i="26464"/>
  <c r="EB91" i="26464"/>
  <c r="EC91" i="26464"/>
  <c r="ED91" i="26464"/>
  <c r="EE91" i="26464"/>
  <c r="EF91" i="26464"/>
  <c r="EG91" i="26464"/>
  <c r="EH91" i="26464"/>
  <c r="EI91" i="26464"/>
  <c r="EJ91" i="26464"/>
  <c r="EK91" i="26464"/>
  <c r="EL91" i="26464"/>
  <c r="EM91" i="26464"/>
  <c r="EN91" i="26464"/>
  <c r="EO91" i="26464"/>
  <c r="EP91" i="26464"/>
  <c r="A92" i="26464"/>
  <c r="B92" i="26464"/>
  <c r="C92" i="26464"/>
  <c r="E92" i="26464"/>
  <c r="F92" i="26464"/>
  <c r="G92" i="26464"/>
  <c r="H92" i="26464"/>
  <c r="I92" i="26464"/>
  <c r="J92" i="26464"/>
  <c r="K92" i="26464"/>
  <c r="L92" i="26464"/>
  <c r="M92" i="26464"/>
  <c r="N92" i="26464"/>
  <c r="O92" i="26464"/>
  <c r="P92" i="26464"/>
  <c r="Q92" i="26464"/>
  <c r="R92" i="26464"/>
  <c r="S92" i="26464"/>
  <c r="T92" i="26464"/>
  <c r="U92" i="26464"/>
  <c r="V92" i="26464"/>
  <c r="W92" i="26464"/>
  <c r="X92" i="26464"/>
  <c r="Y92" i="26464"/>
  <c r="Z92" i="26464"/>
  <c r="AA92" i="26464"/>
  <c r="AB92" i="26464"/>
  <c r="AC92" i="26464"/>
  <c r="AD92" i="26464"/>
  <c r="AE92" i="26464"/>
  <c r="AF92" i="26464"/>
  <c r="AG92" i="26464"/>
  <c r="AH92" i="26464"/>
  <c r="AI92" i="26464"/>
  <c r="AJ92" i="26464"/>
  <c r="AK92" i="26464"/>
  <c r="AL92" i="26464"/>
  <c r="AM92" i="26464"/>
  <c r="AN92" i="26464"/>
  <c r="AO92" i="26464"/>
  <c r="AP92" i="26464"/>
  <c r="AQ92" i="26464"/>
  <c r="AR92" i="26464"/>
  <c r="AS92" i="26464"/>
  <c r="AT92" i="26464"/>
  <c r="AU92" i="26464"/>
  <c r="AV92" i="26464"/>
  <c r="AW92" i="26464"/>
  <c r="AX92" i="26464"/>
  <c r="AY92" i="26464"/>
  <c r="AZ92" i="26464"/>
  <c r="BA92" i="26464"/>
  <c r="BB92" i="26464"/>
  <c r="BC92" i="26464"/>
  <c r="BD92" i="26464"/>
  <c r="BE92" i="26464"/>
  <c r="BF92" i="26464"/>
  <c r="BG92" i="26464"/>
  <c r="BH92" i="26464"/>
  <c r="BI92" i="26464"/>
  <c r="BJ92" i="26464"/>
  <c r="BK92" i="26464"/>
  <c r="BL92" i="26464"/>
  <c r="BM92" i="26464"/>
  <c r="BN92" i="26464"/>
  <c r="BO92" i="26464"/>
  <c r="BP92" i="26464"/>
  <c r="BQ92" i="26464"/>
  <c r="BR92" i="26464"/>
  <c r="BS92" i="26464"/>
  <c r="BT92" i="26464"/>
  <c r="BU92" i="26464"/>
  <c r="BV92" i="26464"/>
  <c r="BW92" i="26464"/>
  <c r="BX92" i="26464"/>
  <c r="BY92" i="26464"/>
  <c r="BZ92" i="26464"/>
  <c r="CA92" i="26464"/>
  <c r="CB92" i="26464"/>
  <c r="CC92" i="26464"/>
  <c r="CD92" i="26464"/>
  <c r="CE92" i="26464"/>
  <c r="CF92" i="26464"/>
  <c r="CG92" i="26464"/>
  <c r="CH92" i="26464"/>
  <c r="CI92" i="26464"/>
  <c r="CJ92" i="26464"/>
  <c r="CK92" i="26464"/>
  <c r="CL92" i="26464"/>
  <c r="CM92" i="26464"/>
  <c r="CN92" i="26464"/>
  <c r="CO92" i="26464"/>
  <c r="CP92" i="26464"/>
  <c r="CQ92" i="26464"/>
  <c r="CR92" i="26464"/>
  <c r="CS92" i="26464"/>
  <c r="CT92" i="26464"/>
  <c r="CU92" i="26464"/>
  <c r="CV92" i="26464"/>
  <c r="CW92" i="26464"/>
  <c r="CX92" i="26464"/>
  <c r="CY92" i="26464"/>
  <c r="CZ92" i="26464"/>
  <c r="DA92" i="26464"/>
  <c r="DB92" i="26464"/>
  <c r="DE92" i="26464"/>
  <c r="DF92" i="26464"/>
  <c r="DG92" i="26464"/>
  <c r="DH92" i="26464"/>
  <c r="DI92" i="26464"/>
  <c r="DJ92" i="26464"/>
  <c r="DK92" i="26464"/>
  <c r="DL92" i="26464"/>
  <c r="DM92" i="26464"/>
  <c r="DN92" i="26464"/>
  <c r="DO92" i="26464"/>
  <c r="DP92" i="26464"/>
  <c r="DQ92" i="26464"/>
  <c r="DR92" i="26464"/>
  <c r="DS92" i="26464"/>
  <c r="DT92" i="26464"/>
  <c r="DU92" i="26464"/>
  <c r="DZ92" i="26464"/>
  <c r="EA92" i="26464"/>
  <c r="EB92" i="26464"/>
  <c r="EC92" i="26464"/>
  <c r="ED92" i="26464"/>
  <c r="EE92" i="26464"/>
  <c r="EF92" i="26464"/>
  <c r="EG92" i="26464"/>
  <c r="EH92" i="26464"/>
  <c r="EI92" i="26464"/>
  <c r="EJ92" i="26464"/>
  <c r="EK92" i="26464"/>
  <c r="EL92" i="26464"/>
  <c r="EM92" i="26464"/>
  <c r="EN92" i="26464"/>
  <c r="EO92" i="26464"/>
  <c r="EP92" i="26464"/>
  <c r="A93" i="26464"/>
  <c r="B93" i="26464"/>
  <c r="C93" i="26464"/>
  <c r="E93" i="26464"/>
  <c r="F93" i="26464"/>
  <c r="G93" i="26464"/>
  <c r="H93" i="26464"/>
  <c r="I93" i="26464"/>
  <c r="J93" i="26464"/>
  <c r="K93" i="26464"/>
  <c r="L93" i="26464"/>
  <c r="M93" i="26464"/>
  <c r="N93" i="26464"/>
  <c r="O93" i="26464"/>
  <c r="P93" i="26464"/>
  <c r="Q93" i="26464"/>
  <c r="R93" i="26464"/>
  <c r="S93" i="26464"/>
  <c r="T93" i="26464"/>
  <c r="U93" i="26464"/>
  <c r="V93" i="26464"/>
  <c r="W93" i="26464"/>
  <c r="X93" i="26464"/>
  <c r="Y93" i="26464"/>
  <c r="Z93" i="26464"/>
  <c r="AA93" i="26464"/>
  <c r="AB93" i="26464"/>
  <c r="AC93" i="26464"/>
  <c r="AD93" i="26464"/>
  <c r="AE93" i="26464"/>
  <c r="AF93" i="26464"/>
  <c r="AG93" i="26464"/>
  <c r="AH93" i="26464"/>
  <c r="AI93" i="26464"/>
  <c r="AJ93" i="26464"/>
  <c r="AK93" i="26464"/>
  <c r="AL93" i="26464"/>
  <c r="AM93" i="26464"/>
  <c r="AN93" i="26464"/>
  <c r="AO93" i="26464"/>
  <c r="AP93" i="26464"/>
  <c r="AQ93" i="26464"/>
  <c r="AR93" i="26464"/>
  <c r="AS93" i="26464"/>
  <c r="AT93" i="26464"/>
  <c r="AU93" i="26464"/>
  <c r="AV93" i="26464"/>
  <c r="AW93" i="26464"/>
  <c r="AX93" i="26464"/>
  <c r="AY93" i="26464"/>
  <c r="AZ93" i="26464"/>
  <c r="BA93" i="26464"/>
  <c r="BB93" i="26464"/>
  <c r="BC93" i="26464"/>
  <c r="BD93" i="26464"/>
  <c r="BE93" i="26464"/>
  <c r="BF93" i="26464"/>
  <c r="BG93" i="26464"/>
  <c r="BH93" i="26464"/>
  <c r="BI93" i="26464"/>
  <c r="BJ93" i="26464"/>
  <c r="BK93" i="26464"/>
  <c r="BL93" i="26464"/>
  <c r="BM93" i="26464"/>
  <c r="BN93" i="26464"/>
  <c r="BO93" i="26464"/>
  <c r="BP93" i="26464"/>
  <c r="BQ93" i="26464"/>
  <c r="BR93" i="26464"/>
  <c r="BS93" i="26464"/>
  <c r="BT93" i="26464"/>
  <c r="BU93" i="26464"/>
  <c r="BV93" i="26464"/>
  <c r="BW93" i="26464"/>
  <c r="BX93" i="26464"/>
  <c r="BY93" i="26464"/>
  <c r="BZ93" i="26464"/>
  <c r="CA93" i="26464"/>
  <c r="CB93" i="26464"/>
  <c r="CC93" i="26464"/>
  <c r="CD93" i="26464"/>
  <c r="CE93" i="26464"/>
  <c r="CF93" i="26464"/>
  <c r="CG93" i="26464"/>
  <c r="CH93" i="26464"/>
  <c r="CI93" i="26464"/>
  <c r="CJ93" i="26464"/>
  <c r="CK93" i="26464"/>
  <c r="CL93" i="26464"/>
  <c r="CM93" i="26464"/>
  <c r="CN93" i="26464"/>
  <c r="CO93" i="26464"/>
  <c r="CP93" i="26464"/>
  <c r="CQ93" i="26464"/>
  <c r="CR93" i="26464"/>
  <c r="CS93" i="26464"/>
  <c r="CT93" i="26464"/>
  <c r="CU93" i="26464"/>
  <c r="CV93" i="26464"/>
  <c r="CW93" i="26464"/>
  <c r="CX93" i="26464"/>
  <c r="CY93" i="26464"/>
  <c r="CZ93" i="26464"/>
  <c r="DA93" i="26464"/>
  <c r="DB93" i="26464"/>
  <c r="DE93" i="26464"/>
  <c r="DF93" i="26464"/>
  <c r="DG93" i="26464"/>
  <c r="DH93" i="26464"/>
  <c r="DI93" i="26464"/>
  <c r="DJ93" i="26464"/>
  <c r="DK93" i="26464"/>
  <c r="DL93" i="26464"/>
  <c r="DM93" i="26464"/>
  <c r="DN93" i="26464"/>
  <c r="DO93" i="26464"/>
  <c r="DP93" i="26464"/>
  <c r="DQ93" i="26464"/>
  <c r="DR93" i="26464"/>
  <c r="DS93" i="26464"/>
  <c r="DT93" i="26464"/>
  <c r="DU93" i="26464"/>
  <c r="DZ93" i="26464"/>
  <c r="EA93" i="26464"/>
  <c r="EB93" i="26464"/>
  <c r="EC93" i="26464"/>
  <c r="ED93" i="26464"/>
  <c r="EE93" i="26464"/>
  <c r="EF93" i="26464"/>
  <c r="EG93" i="26464"/>
  <c r="EH93" i="26464"/>
  <c r="EI93" i="26464"/>
  <c r="EJ93" i="26464"/>
  <c r="EK93" i="26464"/>
  <c r="EL93" i="26464"/>
  <c r="EM93" i="26464"/>
  <c r="EN93" i="26464"/>
  <c r="EO93" i="26464"/>
  <c r="EP93" i="26464"/>
  <c r="A94" i="26464"/>
  <c r="B94" i="26464"/>
  <c r="C94" i="26464"/>
  <c r="E94" i="26464"/>
  <c r="F94" i="26464"/>
  <c r="G94" i="26464"/>
  <c r="H94" i="26464"/>
  <c r="I94" i="26464"/>
  <c r="J94" i="26464"/>
  <c r="K94" i="26464"/>
  <c r="L94" i="26464"/>
  <c r="M94" i="26464"/>
  <c r="N94" i="26464"/>
  <c r="O94" i="26464"/>
  <c r="P94" i="26464"/>
  <c r="Q94" i="26464"/>
  <c r="R94" i="26464"/>
  <c r="S94" i="26464"/>
  <c r="T94" i="26464"/>
  <c r="U94" i="26464"/>
  <c r="V94" i="26464"/>
  <c r="W94" i="26464"/>
  <c r="X94" i="26464"/>
  <c r="Y94" i="26464"/>
  <c r="Z94" i="26464"/>
  <c r="AA94" i="26464"/>
  <c r="AB94" i="26464"/>
  <c r="AC94" i="26464"/>
  <c r="AD94" i="26464"/>
  <c r="AE94" i="26464"/>
  <c r="AF94" i="26464"/>
  <c r="AG94" i="26464"/>
  <c r="AH94" i="26464"/>
  <c r="AI94" i="26464"/>
  <c r="AJ94" i="26464"/>
  <c r="AK94" i="26464"/>
  <c r="AL94" i="26464"/>
  <c r="AM94" i="26464"/>
  <c r="AN94" i="26464"/>
  <c r="AO94" i="26464"/>
  <c r="AP94" i="26464"/>
  <c r="AQ94" i="26464"/>
  <c r="AR94" i="26464"/>
  <c r="AS94" i="26464"/>
  <c r="AT94" i="26464"/>
  <c r="AU94" i="26464"/>
  <c r="AV94" i="26464"/>
  <c r="AW94" i="26464"/>
  <c r="AX94" i="26464"/>
  <c r="AY94" i="26464"/>
  <c r="AZ94" i="26464"/>
  <c r="BA94" i="26464"/>
  <c r="BB94" i="26464"/>
  <c r="BC94" i="26464"/>
  <c r="BD94" i="26464"/>
  <c r="BE94" i="26464"/>
  <c r="BF94" i="26464"/>
  <c r="BG94" i="26464"/>
  <c r="BH94" i="26464"/>
  <c r="BI94" i="26464"/>
  <c r="BJ94" i="26464"/>
  <c r="BK94" i="26464"/>
  <c r="BL94" i="26464"/>
  <c r="BM94" i="26464"/>
  <c r="BN94" i="26464"/>
  <c r="BO94" i="26464"/>
  <c r="BP94" i="26464"/>
  <c r="BQ94" i="26464"/>
  <c r="BR94" i="26464"/>
  <c r="BS94" i="26464"/>
  <c r="BT94" i="26464"/>
  <c r="BU94" i="26464"/>
  <c r="BV94" i="26464"/>
  <c r="BW94" i="26464"/>
  <c r="BX94" i="26464"/>
  <c r="BY94" i="26464"/>
  <c r="BZ94" i="26464"/>
  <c r="CA94" i="26464"/>
  <c r="CB94" i="26464"/>
  <c r="CC94" i="26464"/>
  <c r="CD94" i="26464"/>
  <c r="CE94" i="26464"/>
  <c r="CF94" i="26464"/>
  <c r="CG94" i="26464"/>
  <c r="CH94" i="26464"/>
  <c r="CI94" i="26464"/>
  <c r="CJ94" i="26464"/>
  <c r="CK94" i="26464"/>
  <c r="CL94" i="26464"/>
  <c r="CM94" i="26464"/>
  <c r="CN94" i="26464"/>
  <c r="CO94" i="26464"/>
  <c r="CP94" i="26464"/>
  <c r="CQ94" i="26464"/>
  <c r="CR94" i="26464"/>
  <c r="CS94" i="26464"/>
  <c r="CT94" i="26464"/>
  <c r="CU94" i="26464"/>
  <c r="CV94" i="26464"/>
  <c r="CW94" i="26464"/>
  <c r="CX94" i="26464"/>
  <c r="CY94" i="26464"/>
  <c r="CZ94" i="26464"/>
  <c r="DA94" i="26464"/>
  <c r="DB94" i="26464"/>
  <c r="DE94" i="26464"/>
  <c r="DF94" i="26464"/>
  <c r="DG94" i="26464"/>
  <c r="DH94" i="26464"/>
  <c r="DI94" i="26464"/>
  <c r="DJ94" i="26464"/>
  <c r="DK94" i="26464"/>
  <c r="DL94" i="26464"/>
  <c r="DM94" i="26464"/>
  <c r="DN94" i="26464"/>
  <c r="DO94" i="26464"/>
  <c r="DP94" i="26464"/>
  <c r="DQ94" i="26464"/>
  <c r="DR94" i="26464"/>
  <c r="DS94" i="26464"/>
  <c r="DT94" i="26464"/>
  <c r="DU94" i="26464"/>
  <c r="DZ94" i="26464"/>
  <c r="EA94" i="26464"/>
  <c r="EB94" i="26464"/>
  <c r="EC94" i="26464"/>
  <c r="ED94" i="26464"/>
  <c r="EE94" i="26464"/>
  <c r="EF94" i="26464"/>
  <c r="EG94" i="26464"/>
  <c r="EH94" i="26464"/>
  <c r="EI94" i="26464"/>
  <c r="EJ94" i="26464"/>
  <c r="EK94" i="26464"/>
  <c r="EL94" i="26464"/>
  <c r="EM94" i="26464"/>
  <c r="EN94" i="26464"/>
  <c r="EO94" i="26464"/>
  <c r="EP94" i="26464"/>
  <c r="A95" i="26464"/>
  <c r="B95" i="26464"/>
  <c r="C95" i="26464"/>
  <c r="E95" i="26464"/>
  <c r="F95" i="26464"/>
  <c r="G95" i="26464"/>
  <c r="H95" i="26464"/>
  <c r="I95" i="26464"/>
  <c r="J95" i="26464"/>
  <c r="K95" i="26464"/>
  <c r="L95" i="26464"/>
  <c r="M95" i="26464"/>
  <c r="N95" i="26464"/>
  <c r="O95" i="26464"/>
  <c r="P95" i="26464"/>
  <c r="Q95" i="26464"/>
  <c r="R95" i="26464"/>
  <c r="S95" i="26464"/>
  <c r="T95" i="26464"/>
  <c r="U95" i="26464"/>
  <c r="V95" i="26464"/>
  <c r="W95" i="26464"/>
  <c r="X95" i="26464"/>
  <c r="Y95" i="26464"/>
  <c r="Z95" i="26464"/>
  <c r="AA95" i="26464"/>
  <c r="AB95" i="26464"/>
  <c r="AC95" i="26464"/>
  <c r="AD95" i="26464"/>
  <c r="AE95" i="26464"/>
  <c r="AF95" i="26464"/>
  <c r="AG95" i="26464"/>
  <c r="AH95" i="26464"/>
  <c r="AI95" i="26464"/>
  <c r="AJ95" i="26464"/>
  <c r="AK95" i="26464"/>
  <c r="AL95" i="26464"/>
  <c r="AM95" i="26464"/>
  <c r="AN95" i="26464"/>
  <c r="AO95" i="26464"/>
  <c r="AP95" i="26464"/>
  <c r="AQ95" i="26464"/>
  <c r="AR95" i="26464"/>
  <c r="AS95" i="26464"/>
  <c r="AT95" i="26464"/>
  <c r="AU95" i="26464"/>
  <c r="AV95" i="26464"/>
  <c r="AW95" i="26464"/>
  <c r="AX95" i="26464"/>
  <c r="AY95" i="26464"/>
  <c r="AZ95" i="26464"/>
  <c r="BA95" i="26464"/>
  <c r="BB95" i="26464"/>
  <c r="BC95" i="26464"/>
  <c r="BD95" i="26464"/>
  <c r="BE95" i="26464"/>
  <c r="BF95" i="26464"/>
  <c r="BG95" i="26464"/>
  <c r="BH95" i="26464"/>
  <c r="BI95" i="26464"/>
  <c r="BJ95" i="26464"/>
  <c r="BK95" i="26464"/>
  <c r="BL95" i="26464"/>
  <c r="BM95" i="26464"/>
  <c r="BN95" i="26464"/>
  <c r="BO95" i="26464"/>
  <c r="BP95" i="26464"/>
  <c r="BQ95" i="26464"/>
  <c r="BR95" i="26464"/>
  <c r="BS95" i="26464"/>
  <c r="BT95" i="26464"/>
  <c r="BU95" i="26464"/>
  <c r="BV95" i="26464"/>
  <c r="BW95" i="26464"/>
  <c r="BX95" i="26464"/>
  <c r="BY95" i="26464"/>
  <c r="BZ95" i="26464"/>
  <c r="CA95" i="26464"/>
  <c r="CB95" i="26464"/>
  <c r="CC95" i="26464"/>
  <c r="CD95" i="26464"/>
  <c r="CE95" i="26464"/>
  <c r="CF95" i="26464"/>
  <c r="CG95" i="26464"/>
  <c r="CH95" i="26464"/>
  <c r="CI95" i="26464"/>
  <c r="CJ95" i="26464"/>
  <c r="CK95" i="26464"/>
  <c r="CL95" i="26464"/>
  <c r="CM95" i="26464"/>
  <c r="CN95" i="26464"/>
  <c r="CO95" i="26464"/>
  <c r="CP95" i="26464"/>
  <c r="CQ95" i="26464"/>
  <c r="CR95" i="26464"/>
  <c r="CS95" i="26464"/>
  <c r="CT95" i="26464"/>
  <c r="CU95" i="26464"/>
  <c r="CV95" i="26464"/>
  <c r="CW95" i="26464"/>
  <c r="CX95" i="26464"/>
  <c r="CY95" i="26464"/>
  <c r="CZ95" i="26464"/>
  <c r="DA95" i="26464"/>
  <c r="DB95" i="26464"/>
  <c r="DE95" i="26464"/>
  <c r="DF95" i="26464"/>
  <c r="DG95" i="26464"/>
  <c r="DH95" i="26464"/>
  <c r="DI95" i="26464"/>
  <c r="DJ95" i="26464"/>
  <c r="DK95" i="26464"/>
  <c r="DL95" i="26464"/>
  <c r="DM95" i="26464"/>
  <c r="DN95" i="26464"/>
  <c r="DO95" i="26464"/>
  <c r="DP95" i="26464"/>
  <c r="DQ95" i="26464"/>
  <c r="DR95" i="26464"/>
  <c r="DS95" i="26464"/>
  <c r="DT95" i="26464"/>
  <c r="DU95" i="26464"/>
  <c r="DZ95" i="26464"/>
  <c r="EA95" i="26464"/>
  <c r="EB95" i="26464"/>
  <c r="EC95" i="26464"/>
  <c r="ED95" i="26464"/>
  <c r="EE95" i="26464"/>
  <c r="EF95" i="26464"/>
  <c r="EG95" i="26464"/>
  <c r="EH95" i="26464"/>
  <c r="EI95" i="26464"/>
  <c r="EJ95" i="26464"/>
  <c r="EK95" i="26464"/>
  <c r="EL95" i="26464"/>
  <c r="EM95" i="26464"/>
  <c r="EN95" i="26464"/>
  <c r="EO95" i="26464"/>
  <c r="EP95" i="26464"/>
  <c r="A96" i="26464"/>
  <c r="B96" i="26464"/>
  <c r="C96" i="26464"/>
  <c r="E96" i="26464"/>
  <c r="F96" i="26464"/>
  <c r="G96" i="26464"/>
  <c r="H96" i="26464"/>
  <c r="I96" i="26464"/>
  <c r="J96" i="26464"/>
  <c r="K96" i="26464"/>
  <c r="L96" i="26464"/>
  <c r="M96" i="26464"/>
  <c r="N96" i="26464"/>
  <c r="O96" i="26464"/>
  <c r="P96" i="26464"/>
  <c r="Q96" i="26464"/>
  <c r="R96" i="26464"/>
  <c r="S96" i="26464"/>
  <c r="T96" i="26464"/>
  <c r="U96" i="26464"/>
  <c r="V96" i="26464"/>
  <c r="W96" i="26464"/>
  <c r="X96" i="26464"/>
  <c r="Y96" i="26464"/>
  <c r="Z96" i="26464"/>
  <c r="AA96" i="26464"/>
  <c r="AB96" i="26464"/>
  <c r="AC96" i="26464"/>
  <c r="AD96" i="26464"/>
  <c r="AE96" i="26464"/>
  <c r="AF96" i="26464"/>
  <c r="AG96" i="26464"/>
  <c r="AH96" i="26464"/>
  <c r="AI96" i="26464"/>
  <c r="AJ96" i="26464"/>
  <c r="AK96" i="26464"/>
  <c r="AL96" i="26464"/>
  <c r="AM96" i="26464"/>
  <c r="AN96" i="26464"/>
  <c r="AO96" i="26464"/>
  <c r="AP96" i="26464"/>
  <c r="AQ96" i="26464"/>
  <c r="AR96" i="26464"/>
  <c r="AS96" i="26464"/>
  <c r="AT96" i="26464"/>
  <c r="AU96" i="26464"/>
  <c r="AV96" i="26464"/>
  <c r="AW96" i="26464"/>
  <c r="AX96" i="26464"/>
  <c r="AY96" i="26464"/>
  <c r="AZ96" i="26464"/>
  <c r="BA96" i="26464"/>
  <c r="BB96" i="26464"/>
  <c r="BC96" i="26464"/>
  <c r="BD96" i="26464"/>
  <c r="BE96" i="26464"/>
  <c r="BF96" i="26464"/>
  <c r="BG96" i="26464"/>
  <c r="BH96" i="26464"/>
  <c r="BI96" i="26464"/>
  <c r="BJ96" i="26464"/>
  <c r="BK96" i="26464"/>
  <c r="BL96" i="26464"/>
  <c r="BM96" i="26464"/>
  <c r="BN96" i="26464"/>
  <c r="BO96" i="26464"/>
  <c r="BP96" i="26464"/>
  <c r="BQ96" i="26464"/>
  <c r="BR96" i="26464"/>
  <c r="BS96" i="26464"/>
  <c r="BT96" i="26464"/>
  <c r="BU96" i="26464"/>
  <c r="BV96" i="26464"/>
  <c r="BW96" i="26464"/>
  <c r="BX96" i="26464"/>
  <c r="BY96" i="26464"/>
  <c r="BZ96" i="26464"/>
  <c r="CA96" i="26464"/>
  <c r="CB96" i="26464"/>
  <c r="CC96" i="26464"/>
  <c r="CD96" i="26464"/>
  <c r="CE96" i="26464"/>
  <c r="CF96" i="26464"/>
  <c r="CG96" i="26464"/>
  <c r="CH96" i="26464"/>
  <c r="CI96" i="26464"/>
  <c r="CJ96" i="26464"/>
  <c r="CK96" i="26464"/>
  <c r="CL96" i="26464"/>
  <c r="CM96" i="26464"/>
  <c r="CN96" i="26464"/>
  <c r="CO96" i="26464"/>
  <c r="CP96" i="26464"/>
  <c r="CQ96" i="26464"/>
  <c r="CR96" i="26464"/>
  <c r="CS96" i="26464"/>
  <c r="CT96" i="26464"/>
  <c r="CU96" i="26464"/>
  <c r="CV96" i="26464"/>
  <c r="CW96" i="26464"/>
  <c r="CX96" i="26464"/>
  <c r="CY96" i="26464"/>
  <c r="CZ96" i="26464"/>
  <c r="DA96" i="26464"/>
  <c r="DB96" i="26464"/>
  <c r="DE96" i="26464"/>
  <c r="DF96" i="26464"/>
  <c r="DG96" i="26464"/>
  <c r="DH96" i="26464"/>
  <c r="DI96" i="26464"/>
  <c r="DJ96" i="26464"/>
  <c r="DK96" i="26464"/>
  <c r="DL96" i="26464"/>
  <c r="DM96" i="26464"/>
  <c r="DN96" i="26464"/>
  <c r="DO96" i="26464"/>
  <c r="DP96" i="26464"/>
  <c r="DQ96" i="26464"/>
  <c r="DR96" i="26464"/>
  <c r="DS96" i="26464"/>
  <c r="DT96" i="26464"/>
  <c r="DU96" i="26464"/>
  <c r="DZ96" i="26464"/>
  <c r="EA96" i="26464"/>
  <c r="EB96" i="26464"/>
  <c r="EC96" i="26464"/>
  <c r="ED96" i="26464"/>
  <c r="EE96" i="26464"/>
  <c r="EF96" i="26464"/>
  <c r="EG96" i="26464"/>
  <c r="EH96" i="26464"/>
  <c r="EI96" i="26464"/>
  <c r="EJ96" i="26464"/>
  <c r="EK96" i="26464"/>
  <c r="EL96" i="26464"/>
  <c r="EM96" i="26464"/>
  <c r="EN96" i="26464"/>
  <c r="EO96" i="26464"/>
  <c r="EP96" i="26464"/>
  <c r="A97" i="26464"/>
  <c r="B97" i="26464"/>
  <c r="C97" i="26464"/>
  <c r="E97" i="26464"/>
  <c r="F97" i="26464"/>
  <c r="G97" i="26464"/>
  <c r="H97" i="26464"/>
  <c r="I97" i="26464"/>
  <c r="J97" i="26464"/>
  <c r="K97" i="26464"/>
  <c r="L97" i="26464"/>
  <c r="M97" i="26464"/>
  <c r="N97" i="26464"/>
  <c r="O97" i="26464"/>
  <c r="P97" i="26464"/>
  <c r="Q97" i="26464"/>
  <c r="R97" i="26464"/>
  <c r="S97" i="26464"/>
  <c r="T97" i="26464"/>
  <c r="U97" i="26464"/>
  <c r="V97" i="26464"/>
  <c r="W97" i="26464"/>
  <c r="X97" i="26464"/>
  <c r="Y97" i="26464"/>
  <c r="Z97" i="26464"/>
  <c r="AA97" i="26464"/>
  <c r="AB97" i="26464"/>
  <c r="AC97" i="26464"/>
  <c r="AD97" i="26464"/>
  <c r="AE97" i="26464"/>
  <c r="AF97" i="26464"/>
  <c r="AG97" i="26464"/>
  <c r="AH97" i="26464"/>
  <c r="AI97" i="26464"/>
  <c r="AJ97" i="26464"/>
  <c r="AK97" i="26464"/>
  <c r="AL97" i="26464"/>
  <c r="AM97" i="26464"/>
  <c r="AN97" i="26464"/>
  <c r="AO97" i="26464"/>
  <c r="AP97" i="26464"/>
  <c r="AQ97" i="26464"/>
  <c r="AR97" i="26464"/>
  <c r="AS97" i="26464"/>
  <c r="AT97" i="26464"/>
  <c r="AU97" i="26464"/>
  <c r="AV97" i="26464"/>
  <c r="AW97" i="26464"/>
  <c r="AX97" i="26464"/>
  <c r="AY97" i="26464"/>
  <c r="AZ97" i="26464"/>
  <c r="BA97" i="26464"/>
  <c r="BB97" i="26464"/>
  <c r="BC97" i="26464"/>
  <c r="BD97" i="26464"/>
  <c r="BE97" i="26464"/>
  <c r="BF97" i="26464"/>
  <c r="BG97" i="26464"/>
  <c r="BH97" i="26464"/>
  <c r="BI97" i="26464"/>
  <c r="BJ97" i="26464"/>
  <c r="BK97" i="26464"/>
  <c r="BL97" i="26464"/>
  <c r="BM97" i="26464"/>
  <c r="BN97" i="26464"/>
  <c r="BO97" i="26464"/>
  <c r="BP97" i="26464"/>
  <c r="BQ97" i="26464"/>
  <c r="BR97" i="26464"/>
  <c r="BS97" i="26464"/>
  <c r="BT97" i="26464"/>
  <c r="BU97" i="26464"/>
  <c r="BV97" i="26464"/>
  <c r="BW97" i="26464"/>
  <c r="BX97" i="26464"/>
  <c r="BY97" i="26464"/>
  <c r="BZ97" i="26464"/>
  <c r="CA97" i="26464"/>
  <c r="CB97" i="26464"/>
  <c r="CC97" i="26464"/>
  <c r="CD97" i="26464"/>
  <c r="CE97" i="26464"/>
  <c r="CF97" i="26464"/>
  <c r="CG97" i="26464"/>
  <c r="CH97" i="26464"/>
  <c r="CI97" i="26464"/>
  <c r="CJ97" i="26464"/>
  <c r="CK97" i="26464"/>
  <c r="CL97" i="26464"/>
  <c r="CM97" i="26464"/>
  <c r="CN97" i="26464"/>
  <c r="CO97" i="26464"/>
  <c r="CP97" i="26464"/>
  <c r="CQ97" i="26464"/>
  <c r="CR97" i="26464"/>
  <c r="CS97" i="26464"/>
  <c r="CT97" i="26464"/>
  <c r="CU97" i="26464"/>
  <c r="CV97" i="26464"/>
  <c r="CW97" i="26464"/>
  <c r="CX97" i="26464"/>
  <c r="CY97" i="26464"/>
  <c r="CZ97" i="26464"/>
  <c r="DA97" i="26464"/>
  <c r="DB97" i="26464"/>
  <c r="DE97" i="26464"/>
  <c r="DF97" i="26464"/>
  <c r="DG97" i="26464"/>
  <c r="DH97" i="26464"/>
  <c r="DI97" i="26464"/>
  <c r="DJ97" i="26464"/>
  <c r="DK97" i="26464"/>
  <c r="DL97" i="26464"/>
  <c r="DM97" i="26464"/>
  <c r="DN97" i="26464"/>
  <c r="DO97" i="26464"/>
  <c r="DP97" i="26464"/>
  <c r="DQ97" i="26464"/>
  <c r="DR97" i="26464"/>
  <c r="DS97" i="26464"/>
  <c r="DT97" i="26464"/>
  <c r="DU97" i="26464"/>
  <c r="DZ97" i="26464"/>
  <c r="EA97" i="26464"/>
  <c r="EB97" i="26464"/>
  <c r="EC97" i="26464"/>
  <c r="ED97" i="26464"/>
  <c r="EE97" i="26464"/>
  <c r="EF97" i="26464"/>
  <c r="EG97" i="26464"/>
  <c r="EH97" i="26464"/>
  <c r="EI97" i="26464"/>
  <c r="EJ97" i="26464"/>
  <c r="EK97" i="26464"/>
  <c r="EL97" i="26464"/>
  <c r="EM97" i="26464"/>
  <c r="EN97" i="26464"/>
  <c r="EO97" i="26464"/>
  <c r="EP97" i="26464"/>
  <c r="A98" i="26464"/>
  <c r="B98" i="26464"/>
  <c r="C98" i="26464"/>
  <c r="E98" i="26464"/>
  <c r="F98" i="26464"/>
  <c r="G98" i="26464"/>
  <c r="H98" i="26464"/>
  <c r="I98" i="26464"/>
  <c r="J98" i="26464"/>
  <c r="K98" i="26464"/>
  <c r="L98" i="26464"/>
  <c r="M98" i="26464"/>
  <c r="N98" i="26464"/>
  <c r="O98" i="26464"/>
  <c r="P98" i="26464"/>
  <c r="Q98" i="26464"/>
  <c r="R98" i="26464"/>
  <c r="S98" i="26464"/>
  <c r="T98" i="26464"/>
  <c r="U98" i="26464"/>
  <c r="V98" i="26464"/>
  <c r="W98" i="26464"/>
  <c r="X98" i="26464"/>
  <c r="Y98" i="26464"/>
  <c r="Z98" i="26464"/>
  <c r="AA98" i="26464"/>
  <c r="AB98" i="26464"/>
  <c r="AC98" i="26464"/>
  <c r="AD98" i="26464"/>
  <c r="AE98" i="26464"/>
  <c r="AF98" i="26464"/>
  <c r="AG98" i="26464"/>
  <c r="AH98" i="26464"/>
  <c r="AI98" i="26464"/>
  <c r="AJ98" i="26464"/>
  <c r="AK98" i="26464"/>
  <c r="AL98" i="26464"/>
  <c r="AM98" i="26464"/>
  <c r="AN98" i="26464"/>
  <c r="AO98" i="26464"/>
  <c r="AP98" i="26464"/>
  <c r="AQ98" i="26464"/>
  <c r="AR98" i="26464"/>
  <c r="AS98" i="26464"/>
  <c r="AT98" i="26464"/>
  <c r="AU98" i="26464"/>
  <c r="AV98" i="26464"/>
  <c r="AW98" i="26464"/>
  <c r="AX98" i="26464"/>
  <c r="AY98" i="26464"/>
  <c r="AZ98" i="26464"/>
  <c r="BA98" i="26464"/>
  <c r="BB98" i="26464"/>
  <c r="BC98" i="26464"/>
  <c r="BD98" i="26464"/>
  <c r="BE98" i="26464"/>
  <c r="BF98" i="26464"/>
  <c r="BG98" i="26464"/>
  <c r="BH98" i="26464"/>
  <c r="BI98" i="26464"/>
  <c r="BJ98" i="26464"/>
  <c r="BK98" i="26464"/>
  <c r="BL98" i="26464"/>
  <c r="BM98" i="26464"/>
  <c r="BN98" i="26464"/>
  <c r="BO98" i="26464"/>
  <c r="BP98" i="26464"/>
  <c r="BQ98" i="26464"/>
  <c r="BR98" i="26464"/>
  <c r="BS98" i="26464"/>
  <c r="BT98" i="26464"/>
  <c r="BU98" i="26464"/>
  <c r="BV98" i="26464"/>
  <c r="BW98" i="26464"/>
  <c r="BX98" i="26464"/>
  <c r="BY98" i="26464"/>
  <c r="BZ98" i="26464"/>
  <c r="CA98" i="26464"/>
  <c r="CB98" i="26464"/>
  <c r="CC98" i="26464"/>
  <c r="CD98" i="26464"/>
  <c r="CE98" i="26464"/>
  <c r="CF98" i="26464"/>
  <c r="CG98" i="26464"/>
  <c r="CH98" i="26464"/>
  <c r="CI98" i="26464"/>
  <c r="CJ98" i="26464"/>
  <c r="CK98" i="26464"/>
  <c r="CL98" i="26464"/>
  <c r="CM98" i="26464"/>
  <c r="CN98" i="26464"/>
  <c r="CO98" i="26464"/>
  <c r="CP98" i="26464"/>
  <c r="CQ98" i="26464"/>
  <c r="CR98" i="26464"/>
  <c r="CS98" i="26464"/>
  <c r="CT98" i="26464"/>
  <c r="CU98" i="26464"/>
  <c r="CV98" i="26464"/>
  <c r="CW98" i="26464"/>
  <c r="CX98" i="26464"/>
  <c r="CY98" i="26464"/>
  <c r="CZ98" i="26464"/>
  <c r="DA98" i="26464"/>
  <c r="DB98" i="26464"/>
  <c r="DE98" i="26464"/>
  <c r="DF98" i="26464"/>
  <c r="DG98" i="26464"/>
  <c r="DH98" i="26464"/>
  <c r="DI98" i="26464"/>
  <c r="DJ98" i="26464"/>
  <c r="DK98" i="26464"/>
  <c r="DL98" i="26464"/>
  <c r="DM98" i="26464"/>
  <c r="DN98" i="26464"/>
  <c r="DO98" i="26464"/>
  <c r="DP98" i="26464"/>
  <c r="DQ98" i="26464"/>
  <c r="DR98" i="26464"/>
  <c r="DS98" i="26464"/>
  <c r="DT98" i="26464"/>
  <c r="DU98" i="26464"/>
  <c r="DZ98" i="26464"/>
  <c r="EA98" i="26464"/>
  <c r="EB98" i="26464"/>
  <c r="EC98" i="26464"/>
  <c r="ED98" i="26464"/>
  <c r="EE98" i="26464"/>
  <c r="EF98" i="26464"/>
  <c r="EG98" i="26464"/>
  <c r="EH98" i="26464"/>
  <c r="EI98" i="26464"/>
  <c r="EJ98" i="26464"/>
  <c r="EK98" i="26464"/>
  <c r="EL98" i="26464"/>
  <c r="EM98" i="26464"/>
  <c r="EN98" i="26464"/>
  <c r="EO98" i="26464"/>
  <c r="EP98" i="26464"/>
  <c r="A99" i="26464"/>
  <c r="B99" i="26464"/>
  <c r="C99" i="26464"/>
  <c r="E99" i="26464"/>
  <c r="F99" i="26464"/>
  <c r="G99" i="26464"/>
  <c r="H99" i="26464"/>
  <c r="I99" i="26464"/>
  <c r="J99" i="26464"/>
  <c r="K99" i="26464"/>
  <c r="L99" i="26464"/>
  <c r="M99" i="26464"/>
  <c r="N99" i="26464"/>
  <c r="O99" i="26464"/>
  <c r="P99" i="26464"/>
  <c r="Q99" i="26464"/>
  <c r="R99" i="26464"/>
  <c r="S99" i="26464"/>
  <c r="T99" i="26464"/>
  <c r="U99" i="26464"/>
  <c r="V99" i="26464"/>
  <c r="W99" i="26464"/>
  <c r="X99" i="26464"/>
  <c r="Y99" i="26464"/>
  <c r="Z99" i="26464"/>
  <c r="AA99" i="26464"/>
  <c r="AB99" i="26464"/>
  <c r="AC99" i="26464"/>
  <c r="AD99" i="26464"/>
  <c r="AE99" i="26464"/>
  <c r="AF99" i="26464"/>
  <c r="AG99" i="26464"/>
  <c r="AH99" i="26464"/>
  <c r="AI99" i="26464"/>
  <c r="AJ99" i="26464"/>
  <c r="AK99" i="26464"/>
  <c r="AL99" i="26464"/>
  <c r="AM99" i="26464"/>
  <c r="AN99" i="26464"/>
  <c r="AO99" i="26464"/>
  <c r="AP99" i="26464"/>
  <c r="AQ99" i="26464"/>
  <c r="AR99" i="26464"/>
  <c r="AS99" i="26464"/>
  <c r="AT99" i="26464"/>
  <c r="AU99" i="26464"/>
  <c r="AV99" i="26464"/>
  <c r="AW99" i="26464"/>
  <c r="AX99" i="26464"/>
  <c r="AY99" i="26464"/>
  <c r="AZ99" i="26464"/>
  <c r="BA99" i="26464"/>
  <c r="BB99" i="26464"/>
  <c r="BC99" i="26464"/>
  <c r="BD99" i="26464"/>
  <c r="BE99" i="26464"/>
  <c r="BF99" i="26464"/>
  <c r="BG99" i="26464"/>
  <c r="BH99" i="26464"/>
  <c r="BI99" i="26464"/>
  <c r="BJ99" i="26464"/>
  <c r="BK99" i="26464"/>
  <c r="BL99" i="26464"/>
  <c r="BM99" i="26464"/>
  <c r="BN99" i="26464"/>
  <c r="BO99" i="26464"/>
  <c r="BP99" i="26464"/>
  <c r="BQ99" i="26464"/>
  <c r="BR99" i="26464"/>
  <c r="BS99" i="26464"/>
  <c r="BT99" i="26464"/>
  <c r="BU99" i="26464"/>
  <c r="BV99" i="26464"/>
  <c r="BW99" i="26464"/>
  <c r="BX99" i="26464"/>
  <c r="BY99" i="26464"/>
  <c r="BZ99" i="26464"/>
  <c r="CA99" i="26464"/>
  <c r="CB99" i="26464"/>
  <c r="CC99" i="26464"/>
  <c r="CD99" i="26464"/>
  <c r="CE99" i="26464"/>
  <c r="CF99" i="26464"/>
  <c r="CG99" i="26464"/>
  <c r="CH99" i="26464"/>
  <c r="CI99" i="26464"/>
  <c r="CJ99" i="26464"/>
  <c r="CK99" i="26464"/>
  <c r="CL99" i="26464"/>
  <c r="CM99" i="26464"/>
  <c r="CN99" i="26464"/>
  <c r="CO99" i="26464"/>
  <c r="CP99" i="26464"/>
  <c r="CQ99" i="26464"/>
  <c r="CR99" i="26464"/>
  <c r="CS99" i="26464"/>
  <c r="CT99" i="26464"/>
  <c r="CU99" i="26464"/>
  <c r="CV99" i="26464"/>
  <c r="CW99" i="26464"/>
  <c r="CX99" i="26464"/>
  <c r="CY99" i="26464"/>
  <c r="CZ99" i="26464"/>
  <c r="DA99" i="26464"/>
  <c r="DB99" i="26464"/>
  <c r="DE99" i="26464"/>
  <c r="DF99" i="26464"/>
  <c r="DG99" i="26464"/>
  <c r="DH99" i="26464"/>
  <c r="DI99" i="26464"/>
  <c r="DJ99" i="26464"/>
  <c r="DK99" i="26464"/>
  <c r="DL99" i="26464"/>
  <c r="DM99" i="26464"/>
  <c r="DN99" i="26464"/>
  <c r="DO99" i="26464"/>
  <c r="DP99" i="26464"/>
  <c r="DQ99" i="26464"/>
  <c r="DR99" i="26464"/>
  <c r="DS99" i="26464"/>
  <c r="DT99" i="26464"/>
  <c r="DU99" i="26464"/>
  <c r="DZ99" i="26464"/>
  <c r="EA99" i="26464"/>
  <c r="EB99" i="26464"/>
  <c r="EC99" i="26464"/>
  <c r="ED99" i="26464"/>
  <c r="EE99" i="26464"/>
  <c r="EF99" i="26464"/>
  <c r="EG99" i="26464"/>
  <c r="EH99" i="26464"/>
  <c r="EI99" i="26464"/>
  <c r="EJ99" i="26464"/>
  <c r="EK99" i="26464"/>
  <c r="EL99" i="26464"/>
  <c r="EM99" i="26464"/>
  <c r="EN99" i="26464"/>
  <c r="EO99" i="26464"/>
  <c r="EP99" i="26464"/>
  <c r="A100" i="26464"/>
  <c r="B100" i="26464"/>
  <c r="C100" i="26464"/>
  <c r="E100" i="26464"/>
  <c r="F100" i="26464"/>
  <c r="G100" i="26464"/>
  <c r="H100" i="26464"/>
  <c r="I100" i="26464"/>
  <c r="J100" i="26464"/>
  <c r="K100" i="26464"/>
  <c r="L100" i="26464"/>
  <c r="M100" i="26464"/>
  <c r="N100" i="26464"/>
  <c r="O100" i="26464"/>
  <c r="P100" i="26464"/>
  <c r="Q100" i="26464"/>
  <c r="R100" i="26464"/>
  <c r="S100" i="26464"/>
  <c r="T100" i="26464"/>
  <c r="U100" i="26464"/>
  <c r="V100" i="26464"/>
  <c r="W100" i="26464"/>
  <c r="X100" i="26464"/>
  <c r="Y100" i="26464"/>
  <c r="Z100" i="26464"/>
  <c r="AA100" i="26464"/>
  <c r="AB100" i="26464"/>
  <c r="AC100" i="26464"/>
  <c r="AD100" i="26464"/>
  <c r="AE100" i="26464"/>
  <c r="AF100" i="26464"/>
  <c r="AG100" i="26464"/>
  <c r="AH100" i="26464"/>
  <c r="AI100" i="26464"/>
  <c r="AJ100" i="26464"/>
  <c r="AK100" i="26464"/>
  <c r="AL100" i="26464"/>
  <c r="AM100" i="26464"/>
  <c r="AN100" i="26464"/>
  <c r="AO100" i="26464"/>
  <c r="AP100" i="26464"/>
  <c r="AQ100" i="26464"/>
  <c r="AR100" i="26464"/>
  <c r="AS100" i="26464"/>
  <c r="AT100" i="26464"/>
  <c r="AU100" i="26464"/>
  <c r="AV100" i="26464"/>
  <c r="AW100" i="26464"/>
  <c r="AX100" i="26464"/>
  <c r="AY100" i="26464"/>
  <c r="AZ100" i="26464"/>
  <c r="BA100" i="26464"/>
  <c r="BB100" i="26464"/>
  <c r="BC100" i="26464"/>
  <c r="BD100" i="26464"/>
  <c r="BE100" i="26464"/>
  <c r="BF100" i="26464"/>
  <c r="BG100" i="26464"/>
  <c r="BH100" i="26464"/>
  <c r="BI100" i="26464"/>
  <c r="BJ100" i="26464"/>
  <c r="BK100" i="26464"/>
  <c r="BL100" i="26464"/>
  <c r="BM100" i="26464"/>
  <c r="BN100" i="26464"/>
  <c r="BO100" i="26464"/>
  <c r="BP100" i="26464"/>
  <c r="BQ100" i="26464"/>
  <c r="BR100" i="26464"/>
  <c r="BS100" i="26464"/>
  <c r="BT100" i="26464"/>
  <c r="BU100" i="26464"/>
  <c r="BV100" i="26464"/>
  <c r="BW100" i="26464"/>
  <c r="BX100" i="26464"/>
  <c r="BY100" i="26464"/>
  <c r="BZ100" i="26464"/>
  <c r="CA100" i="26464"/>
  <c r="CB100" i="26464"/>
  <c r="CC100" i="26464"/>
  <c r="CD100" i="26464"/>
  <c r="CE100" i="26464"/>
  <c r="CF100" i="26464"/>
  <c r="CG100" i="26464"/>
  <c r="CH100" i="26464"/>
  <c r="CI100" i="26464"/>
  <c r="CJ100" i="26464"/>
  <c r="CK100" i="26464"/>
  <c r="CL100" i="26464"/>
  <c r="CM100" i="26464"/>
  <c r="CN100" i="26464"/>
  <c r="CO100" i="26464"/>
  <c r="CP100" i="26464"/>
  <c r="CQ100" i="26464"/>
  <c r="CR100" i="26464"/>
  <c r="CS100" i="26464"/>
  <c r="CT100" i="26464"/>
  <c r="CU100" i="26464"/>
  <c r="CV100" i="26464"/>
  <c r="CW100" i="26464"/>
  <c r="CX100" i="26464"/>
  <c r="CY100" i="26464"/>
  <c r="CZ100" i="26464"/>
  <c r="DA100" i="26464"/>
  <c r="DB100" i="26464"/>
  <c r="DE100" i="26464"/>
  <c r="DF100" i="26464"/>
  <c r="DG100" i="26464"/>
  <c r="DH100" i="26464"/>
  <c r="DI100" i="26464"/>
  <c r="DJ100" i="26464"/>
  <c r="DK100" i="26464"/>
  <c r="DL100" i="26464"/>
  <c r="DM100" i="26464"/>
  <c r="DN100" i="26464"/>
  <c r="DO100" i="26464"/>
  <c r="DP100" i="26464"/>
  <c r="DQ100" i="26464"/>
  <c r="DR100" i="26464"/>
  <c r="DS100" i="26464"/>
  <c r="DT100" i="26464"/>
  <c r="DU100" i="26464"/>
  <c r="DZ100" i="26464"/>
  <c r="EA100" i="26464"/>
  <c r="EB100" i="26464"/>
  <c r="EC100" i="26464"/>
  <c r="ED100" i="26464"/>
  <c r="EE100" i="26464"/>
  <c r="EF100" i="26464"/>
  <c r="EG100" i="26464"/>
  <c r="EH100" i="26464"/>
  <c r="EI100" i="26464"/>
  <c r="EJ100" i="26464"/>
  <c r="EK100" i="26464"/>
  <c r="EL100" i="26464"/>
  <c r="EM100" i="26464"/>
  <c r="EN100" i="26464"/>
  <c r="EO100" i="26464"/>
  <c r="EP100" i="26464"/>
  <c r="A101" i="26464"/>
  <c r="B101" i="26464"/>
  <c r="C101" i="26464"/>
  <c r="E101" i="26464"/>
  <c r="F101" i="26464"/>
  <c r="G101" i="26464"/>
  <c r="H101" i="26464"/>
  <c r="I101" i="26464"/>
  <c r="J101" i="26464"/>
  <c r="K101" i="26464"/>
  <c r="L101" i="26464"/>
  <c r="M101" i="26464"/>
  <c r="N101" i="26464"/>
  <c r="O101" i="26464"/>
  <c r="P101" i="26464"/>
  <c r="Q101" i="26464"/>
  <c r="R101" i="26464"/>
  <c r="S101" i="26464"/>
  <c r="T101" i="26464"/>
  <c r="U101" i="26464"/>
  <c r="V101" i="26464"/>
  <c r="W101" i="26464"/>
  <c r="X101" i="26464"/>
  <c r="Y101" i="26464"/>
  <c r="Z101" i="26464"/>
  <c r="AA101" i="26464"/>
  <c r="AB101" i="26464"/>
  <c r="AC101" i="26464"/>
  <c r="AD101" i="26464"/>
  <c r="AE101" i="26464"/>
  <c r="AF101" i="26464"/>
  <c r="AG101" i="26464"/>
  <c r="AH101" i="26464"/>
  <c r="AI101" i="26464"/>
  <c r="AJ101" i="26464"/>
  <c r="AK101" i="26464"/>
  <c r="AL101" i="26464"/>
  <c r="AM101" i="26464"/>
  <c r="AN101" i="26464"/>
  <c r="AO101" i="26464"/>
  <c r="AP101" i="26464"/>
  <c r="AQ101" i="26464"/>
  <c r="AR101" i="26464"/>
  <c r="AS101" i="26464"/>
  <c r="AT101" i="26464"/>
  <c r="AU101" i="26464"/>
  <c r="AV101" i="26464"/>
  <c r="AW101" i="26464"/>
  <c r="AX101" i="26464"/>
  <c r="AY101" i="26464"/>
  <c r="AZ101" i="26464"/>
  <c r="BA101" i="26464"/>
  <c r="BB101" i="26464"/>
  <c r="BC101" i="26464"/>
  <c r="BD101" i="26464"/>
  <c r="BE101" i="26464"/>
  <c r="BF101" i="26464"/>
  <c r="BG101" i="26464"/>
  <c r="BH101" i="26464"/>
  <c r="BI101" i="26464"/>
  <c r="BJ101" i="26464"/>
  <c r="BK101" i="26464"/>
  <c r="BL101" i="26464"/>
  <c r="BM101" i="26464"/>
  <c r="BN101" i="26464"/>
  <c r="BO101" i="26464"/>
  <c r="BP101" i="26464"/>
  <c r="BQ101" i="26464"/>
  <c r="BR101" i="26464"/>
  <c r="BS101" i="26464"/>
  <c r="BT101" i="26464"/>
  <c r="BU101" i="26464"/>
  <c r="BV101" i="26464"/>
  <c r="BW101" i="26464"/>
  <c r="BX101" i="26464"/>
  <c r="BY101" i="26464"/>
  <c r="BZ101" i="26464"/>
  <c r="CA101" i="26464"/>
  <c r="CB101" i="26464"/>
  <c r="CC101" i="26464"/>
  <c r="CD101" i="26464"/>
  <c r="CE101" i="26464"/>
  <c r="CF101" i="26464"/>
  <c r="CG101" i="26464"/>
  <c r="CH101" i="26464"/>
  <c r="CI101" i="26464"/>
  <c r="CJ101" i="26464"/>
  <c r="CK101" i="26464"/>
  <c r="CL101" i="26464"/>
  <c r="CM101" i="26464"/>
  <c r="CN101" i="26464"/>
  <c r="CO101" i="26464"/>
  <c r="CP101" i="26464"/>
  <c r="CQ101" i="26464"/>
  <c r="CR101" i="26464"/>
  <c r="CS101" i="26464"/>
  <c r="CT101" i="26464"/>
  <c r="CU101" i="26464"/>
  <c r="CV101" i="26464"/>
  <c r="CW101" i="26464"/>
  <c r="CX101" i="26464"/>
  <c r="CY101" i="26464"/>
  <c r="CZ101" i="26464"/>
  <c r="DA101" i="26464"/>
  <c r="DB101" i="26464"/>
  <c r="DE101" i="26464"/>
  <c r="DF101" i="26464"/>
  <c r="DG101" i="26464"/>
  <c r="DH101" i="26464"/>
  <c r="DI101" i="26464"/>
  <c r="DJ101" i="26464"/>
  <c r="DK101" i="26464"/>
  <c r="DL101" i="26464"/>
  <c r="DM101" i="26464"/>
  <c r="DN101" i="26464"/>
  <c r="DO101" i="26464"/>
  <c r="DP101" i="26464"/>
  <c r="DQ101" i="26464"/>
  <c r="DR101" i="26464"/>
  <c r="DS101" i="26464"/>
  <c r="DT101" i="26464"/>
  <c r="DU101" i="26464"/>
  <c r="DZ101" i="26464"/>
  <c r="EA101" i="26464"/>
  <c r="EB101" i="26464"/>
  <c r="EC101" i="26464"/>
  <c r="ED101" i="26464"/>
  <c r="EE101" i="26464"/>
  <c r="EF101" i="26464"/>
  <c r="EG101" i="26464"/>
  <c r="EH101" i="26464"/>
  <c r="EI101" i="26464"/>
  <c r="EJ101" i="26464"/>
  <c r="EK101" i="26464"/>
  <c r="EL101" i="26464"/>
  <c r="EM101" i="26464"/>
  <c r="EN101" i="26464"/>
  <c r="EO101" i="26464"/>
  <c r="EP101" i="26464"/>
  <c r="A102" i="26464"/>
  <c r="B102" i="26464"/>
  <c r="C102" i="26464"/>
  <c r="E102" i="26464"/>
  <c r="F102" i="26464"/>
  <c r="G102" i="26464"/>
  <c r="H102" i="26464"/>
  <c r="I102" i="26464"/>
  <c r="J102" i="26464"/>
  <c r="K102" i="26464"/>
  <c r="L102" i="26464"/>
  <c r="M102" i="26464"/>
  <c r="N102" i="26464"/>
  <c r="O102" i="26464"/>
  <c r="P102" i="26464"/>
  <c r="Q102" i="26464"/>
  <c r="R102" i="26464"/>
  <c r="S102" i="26464"/>
  <c r="T102" i="26464"/>
  <c r="U102" i="26464"/>
  <c r="V102" i="26464"/>
  <c r="W102" i="26464"/>
  <c r="X102" i="26464"/>
  <c r="Y102" i="26464"/>
  <c r="Z102" i="26464"/>
  <c r="AA102" i="26464"/>
  <c r="AB102" i="26464"/>
  <c r="AC102" i="26464"/>
  <c r="AD102" i="26464"/>
  <c r="AE102" i="26464"/>
  <c r="AF102" i="26464"/>
  <c r="AG102" i="26464"/>
  <c r="AH102" i="26464"/>
  <c r="AI102" i="26464"/>
  <c r="AJ102" i="26464"/>
  <c r="AK102" i="26464"/>
  <c r="AL102" i="26464"/>
  <c r="AM102" i="26464"/>
  <c r="AN102" i="26464"/>
  <c r="AO102" i="26464"/>
  <c r="AP102" i="26464"/>
  <c r="AQ102" i="26464"/>
  <c r="AR102" i="26464"/>
  <c r="AS102" i="26464"/>
  <c r="AT102" i="26464"/>
  <c r="AU102" i="26464"/>
  <c r="AV102" i="26464"/>
  <c r="AW102" i="26464"/>
  <c r="AX102" i="26464"/>
  <c r="AY102" i="26464"/>
  <c r="AZ102" i="26464"/>
  <c r="BA102" i="26464"/>
  <c r="BB102" i="26464"/>
  <c r="BC102" i="26464"/>
  <c r="BD102" i="26464"/>
  <c r="BE102" i="26464"/>
  <c r="BF102" i="26464"/>
  <c r="BG102" i="26464"/>
  <c r="BH102" i="26464"/>
  <c r="BI102" i="26464"/>
  <c r="BJ102" i="26464"/>
  <c r="BK102" i="26464"/>
  <c r="BL102" i="26464"/>
  <c r="BM102" i="26464"/>
  <c r="BN102" i="26464"/>
  <c r="BO102" i="26464"/>
  <c r="BP102" i="26464"/>
  <c r="BQ102" i="26464"/>
  <c r="BR102" i="26464"/>
  <c r="BS102" i="26464"/>
  <c r="BT102" i="26464"/>
  <c r="BU102" i="26464"/>
  <c r="BV102" i="26464"/>
  <c r="BW102" i="26464"/>
  <c r="BX102" i="26464"/>
  <c r="BY102" i="26464"/>
  <c r="BZ102" i="26464"/>
  <c r="CA102" i="26464"/>
  <c r="CB102" i="26464"/>
  <c r="CC102" i="26464"/>
  <c r="CD102" i="26464"/>
  <c r="CE102" i="26464"/>
  <c r="CF102" i="26464"/>
  <c r="CG102" i="26464"/>
  <c r="CH102" i="26464"/>
  <c r="CI102" i="26464"/>
  <c r="CJ102" i="26464"/>
  <c r="CK102" i="26464"/>
  <c r="CL102" i="26464"/>
  <c r="CM102" i="26464"/>
  <c r="CN102" i="26464"/>
  <c r="CO102" i="26464"/>
  <c r="CP102" i="26464"/>
  <c r="CQ102" i="26464"/>
  <c r="CR102" i="26464"/>
  <c r="CS102" i="26464"/>
  <c r="CT102" i="26464"/>
  <c r="CU102" i="26464"/>
  <c r="CV102" i="26464"/>
  <c r="CW102" i="26464"/>
  <c r="CX102" i="26464"/>
  <c r="CY102" i="26464"/>
  <c r="CZ102" i="26464"/>
  <c r="DA102" i="26464"/>
  <c r="DB102" i="26464"/>
  <c r="DE102" i="26464"/>
  <c r="DF102" i="26464"/>
  <c r="DG102" i="26464"/>
  <c r="DH102" i="26464"/>
  <c r="DI102" i="26464"/>
  <c r="DJ102" i="26464"/>
  <c r="DK102" i="26464"/>
  <c r="DL102" i="26464"/>
  <c r="DM102" i="26464"/>
  <c r="DN102" i="26464"/>
  <c r="DO102" i="26464"/>
  <c r="DP102" i="26464"/>
  <c r="DQ102" i="26464"/>
  <c r="DR102" i="26464"/>
  <c r="DS102" i="26464"/>
  <c r="DT102" i="26464"/>
  <c r="DU102" i="26464"/>
  <c r="DZ102" i="26464"/>
  <c r="EA102" i="26464"/>
  <c r="EB102" i="26464"/>
  <c r="EC102" i="26464"/>
  <c r="ED102" i="26464"/>
  <c r="EE102" i="26464"/>
  <c r="EF102" i="26464"/>
  <c r="EG102" i="26464"/>
  <c r="EH102" i="26464"/>
  <c r="EI102" i="26464"/>
  <c r="EJ102" i="26464"/>
  <c r="EK102" i="26464"/>
  <c r="EL102" i="26464"/>
  <c r="EM102" i="26464"/>
  <c r="EN102" i="26464"/>
  <c r="EO102" i="26464"/>
  <c r="EP102" i="26464"/>
  <c r="A103" i="26464"/>
  <c r="B103" i="26464"/>
  <c r="C103" i="26464"/>
  <c r="E103" i="26464"/>
  <c r="F103" i="26464"/>
  <c r="G103" i="26464"/>
  <c r="H103" i="26464"/>
  <c r="I103" i="26464"/>
  <c r="J103" i="26464"/>
  <c r="K103" i="26464"/>
  <c r="L103" i="26464"/>
  <c r="M103" i="26464"/>
  <c r="N103" i="26464"/>
  <c r="O103" i="26464"/>
  <c r="P103" i="26464"/>
  <c r="Q103" i="26464"/>
  <c r="R103" i="26464"/>
  <c r="S103" i="26464"/>
  <c r="T103" i="26464"/>
  <c r="U103" i="26464"/>
  <c r="V103" i="26464"/>
  <c r="W103" i="26464"/>
  <c r="X103" i="26464"/>
  <c r="Y103" i="26464"/>
  <c r="Z103" i="26464"/>
  <c r="AA103" i="26464"/>
  <c r="AB103" i="26464"/>
  <c r="AC103" i="26464"/>
  <c r="AD103" i="26464"/>
  <c r="AE103" i="26464"/>
  <c r="AF103" i="26464"/>
  <c r="AG103" i="26464"/>
  <c r="AH103" i="26464"/>
  <c r="AI103" i="26464"/>
  <c r="AJ103" i="26464"/>
  <c r="AK103" i="26464"/>
  <c r="AL103" i="26464"/>
  <c r="AM103" i="26464"/>
  <c r="AN103" i="26464"/>
  <c r="AO103" i="26464"/>
  <c r="AP103" i="26464"/>
  <c r="AQ103" i="26464"/>
  <c r="AR103" i="26464"/>
  <c r="AS103" i="26464"/>
  <c r="AT103" i="26464"/>
  <c r="AU103" i="26464"/>
  <c r="AV103" i="26464"/>
  <c r="AW103" i="26464"/>
  <c r="AX103" i="26464"/>
  <c r="AY103" i="26464"/>
  <c r="AZ103" i="26464"/>
  <c r="BA103" i="26464"/>
  <c r="BB103" i="26464"/>
  <c r="BC103" i="26464"/>
  <c r="BD103" i="26464"/>
  <c r="BE103" i="26464"/>
  <c r="BF103" i="26464"/>
  <c r="BG103" i="26464"/>
  <c r="BH103" i="26464"/>
  <c r="BI103" i="26464"/>
  <c r="BJ103" i="26464"/>
  <c r="BK103" i="26464"/>
  <c r="BL103" i="26464"/>
  <c r="BM103" i="26464"/>
  <c r="BN103" i="26464"/>
  <c r="BO103" i="26464"/>
  <c r="BP103" i="26464"/>
  <c r="BQ103" i="26464"/>
  <c r="BR103" i="26464"/>
  <c r="BS103" i="26464"/>
  <c r="BT103" i="26464"/>
  <c r="BU103" i="26464"/>
  <c r="BV103" i="26464"/>
  <c r="BW103" i="26464"/>
  <c r="BX103" i="26464"/>
  <c r="BY103" i="26464"/>
  <c r="BZ103" i="26464"/>
  <c r="CA103" i="26464"/>
  <c r="CB103" i="26464"/>
  <c r="CC103" i="26464"/>
  <c r="CD103" i="26464"/>
  <c r="CE103" i="26464"/>
  <c r="CF103" i="26464"/>
  <c r="CG103" i="26464"/>
  <c r="CH103" i="26464"/>
  <c r="CI103" i="26464"/>
  <c r="CJ103" i="26464"/>
  <c r="CK103" i="26464"/>
  <c r="CL103" i="26464"/>
  <c r="CM103" i="26464"/>
  <c r="CN103" i="26464"/>
  <c r="CO103" i="26464"/>
  <c r="CP103" i="26464"/>
  <c r="CQ103" i="26464"/>
  <c r="CR103" i="26464"/>
  <c r="CS103" i="26464"/>
  <c r="CT103" i="26464"/>
  <c r="CU103" i="26464"/>
  <c r="CV103" i="26464"/>
  <c r="CW103" i="26464"/>
  <c r="CX103" i="26464"/>
  <c r="CY103" i="26464"/>
  <c r="CZ103" i="26464"/>
  <c r="DA103" i="26464"/>
  <c r="DB103" i="26464"/>
  <c r="DE103" i="26464"/>
  <c r="DF103" i="26464"/>
  <c r="DG103" i="26464"/>
  <c r="DH103" i="26464"/>
  <c r="DI103" i="26464"/>
  <c r="DJ103" i="26464"/>
  <c r="DK103" i="26464"/>
  <c r="DL103" i="26464"/>
  <c r="DM103" i="26464"/>
  <c r="DN103" i="26464"/>
  <c r="DO103" i="26464"/>
  <c r="DP103" i="26464"/>
  <c r="DQ103" i="26464"/>
  <c r="DR103" i="26464"/>
  <c r="DS103" i="26464"/>
  <c r="DT103" i="26464"/>
  <c r="DU103" i="26464"/>
  <c r="DZ103" i="26464"/>
  <c r="EA103" i="26464"/>
  <c r="EB103" i="26464"/>
  <c r="EC103" i="26464"/>
  <c r="ED103" i="26464"/>
  <c r="EE103" i="26464"/>
  <c r="EF103" i="26464"/>
  <c r="EG103" i="26464"/>
  <c r="EH103" i="26464"/>
  <c r="EI103" i="26464"/>
  <c r="EJ103" i="26464"/>
  <c r="EK103" i="26464"/>
  <c r="EL103" i="26464"/>
  <c r="EM103" i="26464"/>
  <c r="EN103" i="26464"/>
  <c r="EO103" i="26464"/>
  <c r="EP103" i="26464"/>
  <c r="A104" i="26464"/>
  <c r="B104" i="26464"/>
  <c r="C104" i="26464"/>
  <c r="E104" i="26464"/>
  <c r="F104" i="26464"/>
  <c r="G104" i="26464"/>
  <c r="H104" i="26464"/>
  <c r="I104" i="26464"/>
  <c r="J104" i="26464"/>
  <c r="K104" i="26464"/>
  <c r="L104" i="26464"/>
  <c r="M104" i="26464"/>
  <c r="N104" i="26464"/>
  <c r="O104" i="26464"/>
  <c r="P104" i="26464"/>
  <c r="Q104" i="26464"/>
  <c r="R104" i="26464"/>
  <c r="S104" i="26464"/>
  <c r="T104" i="26464"/>
  <c r="U104" i="26464"/>
  <c r="V104" i="26464"/>
  <c r="W104" i="26464"/>
  <c r="X104" i="26464"/>
  <c r="Y104" i="26464"/>
  <c r="Z104" i="26464"/>
  <c r="AA104" i="26464"/>
  <c r="AB104" i="26464"/>
  <c r="AC104" i="26464"/>
  <c r="AD104" i="26464"/>
  <c r="AE104" i="26464"/>
  <c r="AF104" i="26464"/>
  <c r="AG104" i="26464"/>
  <c r="AH104" i="26464"/>
  <c r="AI104" i="26464"/>
  <c r="AJ104" i="26464"/>
  <c r="AK104" i="26464"/>
  <c r="AL104" i="26464"/>
  <c r="AM104" i="26464"/>
  <c r="AN104" i="26464"/>
  <c r="AO104" i="26464"/>
  <c r="AP104" i="26464"/>
  <c r="AQ104" i="26464"/>
  <c r="AR104" i="26464"/>
  <c r="AS104" i="26464"/>
  <c r="AT104" i="26464"/>
  <c r="AU104" i="26464"/>
  <c r="AV104" i="26464"/>
  <c r="AW104" i="26464"/>
  <c r="AX104" i="26464"/>
  <c r="AY104" i="26464"/>
  <c r="AZ104" i="26464"/>
  <c r="BA104" i="26464"/>
  <c r="BB104" i="26464"/>
  <c r="BC104" i="26464"/>
  <c r="BD104" i="26464"/>
  <c r="BE104" i="26464"/>
  <c r="BF104" i="26464"/>
  <c r="BG104" i="26464"/>
  <c r="BH104" i="26464"/>
  <c r="BI104" i="26464"/>
  <c r="BJ104" i="26464"/>
  <c r="BK104" i="26464"/>
  <c r="BL104" i="26464"/>
  <c r="BM104" i="26464"/>
  <c r="BN104" i="26464"/>
  <c r="BO104" i="26464"/>
  <c r="BP104" i="26464"/>
  <c r="BQ104" i="26464"/>
  <c r="BR104" i="26464"/>
  <c r="BS104" i="26464"/>
  <c r="BT104" i="26464"/>
  <c r="BU104" i="26464"/>
  <c r="BV104" i="26464"/>
  <c r="BW104" i="26464"/>
  <c r="BX104" i="26464"/>
  <c r="BY104" i="26464"/>
  <c r="BZ104" i="26464"/>
  <c r="CA104" i="26464"/>
  <c r="CB104" i="26464"/>
  <c r="CC104" i="26464"/>
  <c r="CD104" i="26464"/>
  <c r="CE104" i="26464"/>
  <c r="CF104" i="26464"/>
  <c r="CG104" i="26464"/>
  <c r="CH104" i="26464"/>
  <c r="CI104" i="26464"/>
  <c r="CJ104" i="26464"/>
  <c r="CK104" i="26464"/>
  <c r="CL104" i="26464"/>
  <c r="CM104" i="26464"/>
  <c r="CN104" i="26464"/>
  <c r="CO104" i="26464"/>
  <c r="CP104" i="26464"/>
  <c r="CQ104" i="26464"/>
  <c r="CR104" i="26464"/>
  <c r="CS104" i="26464"/>
  <c r="CT104" i="26464"/>
  <c r="CU104" i="26464"/>
  <c r="CV104" i="26464"/>
  <c r="CW104" i="26464"/>
  <c r="CX104" i="26464"/>
  <c r="CY104" i="26464"/>
  <c r="CZ104" i="26464"/>
  <c r="DA104" i="26464"/>
  <c r="DB104" i="26464"/>
  <c r="DE104" i="26464"/>
  <c r="DF104" i="26464"/>
  <c r="DG104" i="26464"/>
  <c r="DH104" i="26464"/>
  <c r="DI104" i="26464"/>
  <c r="DJ104" i="26464"/>
  <c r="DK104" i="26464"/>
  <c r="DL104" i="26464"/>
  <c r="DM104" i="26464"/>
  <c r="DN104" i="26464"/>
  <c r="DO104" i="26464"/>
  <c r="DP104" i="26464"/>
  <c r="DQ104" i="26464"/>
  <c r="DR104" i="26464"/>
  <c r="DS104" i="26464"/>
  <c r="DT104" i="26464"/>
  <c r="DU104" i="26464"/>
  <c r="DZ104" i="26464"/>
  <c r="EA104" i="26464"/>
  <c r="EB104" i="26464"/>
  <c r="EC104" i="26464"/>
  <c r="ED104" i="26464"/>
  <c r="EE104" i="26464"/>
  <c r="EF104" i="26464"/>
  <c r="EG104" i="26464"/>
  <c r="EH104" i="26464"/>
  <c r="EI104" i="26464"/>
  <c r="EJ104" i="26464"/>
  <c r="EK104" i="26464"/>
  <c r="EL104" i="26464"/>
  <c r="EM104" i="26464"/>
  <c r="EN104" i="26464"/>
  <c r="EO104" i="26464"/>
  <c r="EP104" i="26464"/>
  <c r="A105" i="26464"/>
  <c r="B105" i="26464"/>
  <c r="C105" i="26464"/>
  <c r="E105" i="26464"/>
  <c r="F105" i="26464"/>
  <c r="G105" i="26464"/>
  <c r="H105" i="26464"/>
  <c r="I105" i="26464"/>
  <c r="J105" i="26464"/>
  <c r="K105" i="26464"/>
  <c r="L105" i="26464"/>
  <c r="M105" i="26464"/>
  <c r="N105" i="26464"/>
  <c r="O105" i="26464"/>
  <c r="P105" i="26464"/>
  <c r="Q105" i="26464"/>
  <c r="R105" i="26464"/>
  <c r="S105" i="26464"/>
  <c r="T105" i="26464"/>
  <c r="U105" i="26464"/>
  <c r="V105" i="26464"/>
  <c r="W105" i="26464"/>
  <c r="X105" i="26464"/>
  <c r="Y105" i="26464"/>
  <c r="Z105" i="26464"/>
  <c r="AA105" i="26464"/>
  <c r="AB105" i="26464"/>
  <c r="AC105" i="26464"/>
  <c r="AD105" i="26464"/>
  <c r="AE105" i="26464"/>
  <c r="AF105" i="26464"/>
  <c r="AG105" i="26464"/>
  <c r="AH105" i="26464"/>
  <c r="AI105" i="26464"/>
  <c r="AJ105" i="26464"/>
  <c r="AK105" i="26464"/>
  <c r="AL105" i="26464"/>
  <c r="AM105" i="26464"/>
  <c r="AN105" i="26464"/>
  <c r="AO105" i="26464"/>
  <c r="AP105" i="26464"/>
  <c r="AQ105" i="26464"/>
  <c r="AR105" i="26464"/>
  <c r="AS105" i="26464"/>
  <c r="AT105" i="26464"/>
  <c r="AU105" i="26464"/>
  <c r="AV105" i="26464"/>
  <c r="AW105" i="26464"/>
  <c r="AX105" i="26464"/>
  <c r="AY105" i="26464"/>
  <c r="AZ105" i="26464"/>
  <c r="BA105" i="26464"/>
  <c r="BB105" i="26464"/>
  <c r="BC105" i="26464"/>
  <c r="BD105" i="26464"/>
  <c r="BE105" i="26464"/>
  <c r="BF105" i="26464"/>
  <c r="BG105" i="26464"/>
  <c r="BH105" i="26464"/>
  <c r="BI105" i="26464"/>
  <c r="BJ105" i="26464"/>
  <c r="BK105" i="26464"/>
  <c r="BL105" i="26464"/>
  <c r="BM105" i="26464"/>
  <c r="BN105" i="26464"/>
  <c r="BO105" i="26464"/>
  <c r="BP105" i="26464"/>
  <c r="BQ105" i="26464"/>
  <c r="BR105" i="26464"/>
  <c r="BS105" i="26464"/>
  <c r="BT105" i="26464"/>
  <c r="BU105" i="26464"/>
  <c r="BV105" i="26464"/>
  <c r="BW105" i="26464"/>
  <c r="BX105" i="26464"/>
  <c r="BY105" i="26464"/>
  <c r="BZ105" i="26464"/>
  <c r="CA105" i="26464"/>
  <c r="CB105" i="26464"/>
  <c r="CC105" i="26464"/>
  <c r="CD105" i="26464"/>
  <c r="CE105" i="26464"/>
  <c r="CF105" i="26464"/>
  <c r="CG105" i="26464"/>
  <c r="CH105" i="26464"/>
  <c r="CI105" i="26464"/>
  <c r="CJ105" i="26464"/>
  <c r="CK105" i="26464"/>
  <c r="CL105" i="26464"/>
  <c r="CM105" i="26464"/>
  <c r="CN105" i="26464"/>
  <c r="CO105" i="26464"/>
  <c r="CP105" i="26464"/>
  <c r="CQ105" i="26464"/>
  <c r="CR105" i="26464"/>
  <c r="CS105" i="26464"/>
  <c r="CT105" i="26464"/>
  <c r="CU105" i="26464"/>
  <c r="CV105" i="26464"/>
  <c r="CW105" i="26464"/>
  <c r="CX105" i="26464"/>
  <c r="CY105" i="26464"/>
  <c r="CZ105" i="26464"/>
  <c r="DA105" i="26464"/>
  <c r="DB105" i="26464"/>
  <c r="DE105" i="26464"/>
  <c r="DF105" i="26464"/>
  <c r="DG105" i="26464"/>
  <c r="DH105" i="26464"/>
  <c r="DI105" i="26464"/>
  <c r="DJ105" i="26464"/>
  <c r="DK105" i="26464"/>
  <c r="DL105" i="26464"/>
  <c r="DM105" i="26464"/>
  <c r="DN105" i="26464"/>
  <c r="DO105" i="26464"/>
  <c r="DP105" i="26464"/>
  <c r="DQ105" i="26464"/>
  <c r="DR105" i="26464"/>
  <c r="DS105" i="26464"/>
  <c r="DT105" i="26464"/>
  <c r="DU105" i="26464"/>
  <c r="DZ105" i="26464"/>
  <c r="EA105" i="26464"/>
  <c r="EB105" i="26464"/>
  <c r="EC105" i="26464"/>
  <c r="ED105" i="26464"/>
  <c r="EE105" i="26464"/>
  <c r="EF105" i="26464"/>
  <c r="EG105" i="26464"/>
  <c r="EH105" i="26464"/>
  <c r="EI105" i="26464"/>
  <c r="EJ105" i="26464"/>
  <c r="EK105" i="26464"/>
  <c r="EL105" i="26464"/>
  <c r="EM105" i="26464"/>
  <c r="EN105" i="26464"/>
  <c r="EO105" i="26464"/>
  <c r="EP105" i="26464"/>
  <c r="A106" i="26464"/>
  <c r="B106" i="26464"/>
  <c r="C106" i="26464"/>
  <c r="E106" i="26464"/>
  <c r="F106" i="26464"/>
  <c r="G106" i="26464"/>
  <c r="H106" i="26464"/>
  <c r="I106" i="26464"/>
  <c r="J106" i="26464"/>
  <c r="K106" i="26464"/>
  <c r="L106" i="26464"/>
  <c r="M106" i="26464"/>
  <c r="N106" i="26464"/>
  <c r="O106" i="26464"/>
  <c r="P106" i="26464"/>
  <c r="Q106" i="26464"/>
  <c r="R106" i="26464"/>
  <c r="S106" i="26464"/>
  <c r="T106" i="26464"/>
  <c r="U106" i="26464"/>
  <c r="V106" i="26464"/>
  <c r="W106" i="26464"/>
  <c r="X106" i="26464"/>
  <c r="Y106" i="26464"/>
  <c r="Z106" i="26464"/>
  <c r="AA106" i="26464"/>
  <c r="AB106" i="26464"/>
  <c r="AC106" i="26464"/>
  <c r="AD106" i="26464"/>
  <c r="AE106" i="26464"/>
  <c r="AF106" i="26464"/>
  <c r="AG106" i="26464"/>
  <c r="AH106" i="26464"/>
  <c r="AI106" i="26464"/>
  <c r="AJ106" i="26464"/>
  <c r="AK106" i="26464"/>
  <c r="AL106" i="26464"/>
  <c r="AM106" i="26464"/>
  <c r="AN106" i="26464"/>
  <c r="AO106" i="26464"/>
  <c r="AP106" i="26464"/>
  <c r="AQ106" i="26464"/>
  <c r="AR106" i="26464"/>
  <c r="AS106" i="26464"/>
  <c r="AT106" i="26464"/>
  <c r="AU106" i="26464"/>
  <c r="AV106" i="26464"/>
  <c r="AW106" i="26464"/>
  <c r="AX106" i="26464"/>
  <c r="AY106" i="26464"/>
  <c r="AZ106" i="26464"/>
  <c r="BA106" i="26464"/>
  <c r="BB106" i="26464"/>
  <c r="BC106" i="26464"/>
  <c r="BD106" i="26464"/>
  <c r="BE106" i="26464"/>
  <c r="BF106" i="26464"/>
  <c r="BG106" i="26464"/>
  <c r="BH106" i="26464"/>
  <c r="BI106" i="26464"/>
  <c r="BJ106" i="26464"/>
  <c r="BK106" i="26464"/>
  <c r="BL106" i="26464"/>
  <c r="BM106" i="26464"/>
  <c r="BN106" i="26464"/>
  <c r="BO106" i="26464"/>
  <c r="BP106" i="26464"/>
  <c r="BQ106" i="26464"/>
  <c r="BR106" i="26464"/>
  <c r="BS106" i="26464"/>
  <c r="BT106" i="26464"/>
  <c r="BU106" i="26464"/>
  <c r="BV106" i="26464"/>
  <c r="BW106" i="26464"/>
  <c r="BX106" i="26464"/>
  <c r="BY106" i="26464"/>
  <c r="BZ106" i="26464"/>
  <c r="CA106" i="26464"/>
  <c r="CB106" i="26464"/>
  <c r="CC106" i="26464"/>
  <c r="CD106" i="26464"/>
  <c r="CE106" i="26464"/>
  <c r="CF106" i="26464"/>
  <c r="CG106" i="26464"/>
  <c r="CH106" i="26464"/>
  <c r="CI106" i="26464"/>
  <c r="CJ106" i="26464"/>
  <c r="CK106" i="26464"/>
  <c r="CL106" i="26464"/>
  <c r="CM106" i="26464"/>
  <c r="CN106" i="26464"/>
  <c r="CO106" i="26464"/>
  <c r="CP106" i="26464"/>
  <c r="CQ106" i="26464"/>
  <c r="CR106" i="26464"/>
  <c r="CS106" i="26464"/>
  <c r="CT106" i="26464"/>
  <c r="CU106" i="26464"/>
  <c r="CV106" i="26464"/>
  <c r="CW106" i="26464"/>
  <c r="CX106" i="26464"/>
  <c r="CY106" i="26464"/>
  <c r="CZ106" i="26464"/>
  <c r="DA106" i="26464"/>
  <c r="DB106" i="26464"/>
  <c r="DE106" i="26464"/>
  <c r="DF106" i="26464"/>
  <c r="DG106" i="26464"/>
  <c r="DH106" i="26464"/>
  <c r="DI106" i="26464"/>
  <c r="DJ106" i="26464"/>
  <c r="DK106" i="26464"/>
  <c r="DL106" i="26464"/>
  <c r="DM106" i="26464"/>
  <c r="DN106" i="26464"/>
  <c r="DO106" i="26464"/>
  <c r="DP106" i="26464"/>
  <c r="DQ106" i="26464"/>
  <c r="DR106" i="26464"/>
  <c r="DS106" i="26464"/>
  <c r="DT106" i="26464"/>
  <c r="DU106" i="26464"/>
  <c r="DZ106" i="26464"/>
  <c r="EA106" i="26464"/>
  <c r="EB106" i="26464"/>
  <c r="EC106" i="26464"/>
  <c r="ED106" i="26464"/>
  <c r="EE106" i="26464"/>
  <c r="EF106" i="26464"/>
  <c r="EG106" i="26464"/>
  <c r="EH106" i="26464"/>
  <c r="EI106" i="26464"/>
  <c r="EJ106" i="26464"/>
  <c r="EK106" i="26464"/>
  <c r="EL106" i="26464"/>
  <c r="EM106" i="26464"/>
  <c r="EN106" i="26464"/>
  <c r="EO106" i="26464"/>
  <c r="EP106" i="26464"/>
  <c r="A107" i="26464"/>
  <c r="B107" i="26464"/>
  <c r="C107" i="26464"/>
  <c r="E107" i="26464"/>
  <c r="F107" i="26464"/>
  <c r="G107" i="26464"/>
  <c r="H107" i="26464"/>
  <c r="I107" i="26464"/>
  <c r="J107" i="26464"/>
  <c r="K107" i="26464"/>
  <c r="L107" i="26464"/>
  <c r="M107" i="26464"/>
  <c r="N107" i="26464"/>
  <c r="O107" i="26464"/>
  <c r="P107" i="26464"/>
  <c r="Q107" i="26464"/>
  <c r="R107" i="26464"/>
  <c r="S107" i="26464"/>
  <c r="T107" i="26464"/>
  <c r="U107" i="26464"/>
  <c r="V107" i="26464"/>
  <c r="W107" i="26464"/>
  <c r="X107" i="26464"/>
  <c r="Y107" i="26464"/>
  <c r="Z107" i="26464"/>
  <c r="AA107" i="26464"/>
  <c r="AB107" i="26464"/>
  <c r="AC107" i="26464"/>
  <c r="AD107" i="26464"/>
  <c r="AE107" i="26464"/>
  <c r="AF107" i="26464"/>
  <c r="AG107" i="26464"/>
  <c r="AH107" i="26464"/>
  <c r="AI107" i="26464"/>
  <c r="AJ107" i="26464"/>
  <c r="AK107" i="26464"/>
  <c r="AL107" i="26464"/>
  <c r="AM107" i="26464"/>
  <c r="AN107" i="26464"/>
  <c r="AO107" i="26464"/>
  <c r="AP107" i="26464"/>
  <c r="AQ107" i="26464"/>
  <c r="AR107" i="26464"/>
  <c r="AS107" i="26464"/>
  <c r="AT107" i="26464"/>
  <c r="AU107" i="26464"/>
  <c r="AV107" i="26464"/>
  <c r="AW107" i="26464"/>
  <c r="AX107" i="26464"/>
  <c r="AY107" i="26464"/>
  <c r="AZ107" i="26464"/>
  <c r="BA107" i="26464"/>
  <c r="BB107" i="26464"/>
  <c r="BC107" i="26464"/>
  <c r="BD107" i="26464"/>
  <c r="BE107" i="26464"/>
  <c r="BF107" i="26464"/>
  <c r="BG107" i="26464"/>
  <c r="BH107" i="26464"/>
  <c r="BI107" i="26464"/>
  <c r="BJ107" i="26464"/>
  <c r="BK107" i="26464"/>
  <c r="BL107" i="26464"/>
  <c r="BM107" i="26464"/>
  <c r="BN107" i="26464"/>
  <c r="BO107" i="26464"/>
  <c r="BP107" i="26464"/>
  <c r="BQ107" i="26464"/>
  <c r="BR107" i="26464"/>
  <c r="BS107" i="26464"/>
  <c r="BT107" i="26464"/>
  <c r="BU107" i="26464"/>
  <c r="BV107" i="26464"/>
  <c r="BW107" i="26464"/>
  <c r="BX107" i="26464"/>
  <c r="BY107" i="26464"/>
  <c r="BZ107" i="26464"/>
  <c r="CA107" i="26464"/>
  <c r="CB107" i="26464"/>
  <c r="CC107" i="26464"/>
  <c r="CD107" i="26464"/>
  <c r="CE107" i="26464"/>
  <c r="CF107" i="26464"/>
  <c r="CG107" i="26464"/>
  <c r="CH107" i="26464"/>
  <c r="CI107" i="26464"/>
  <c r="CJ107" i="26464"/>
  <c r="CK107" i="26464"/>
  <c r="CL107" i="26464"/>
  <c r="CM107" i="26464"/>
  <c r="CN107" i="26464"/>
  <c r="CO107" i="26464"/>
  <c r="CP107" i="26464"/>
  <c r="CQ107" i="26464"/>
  <c r="CR107" i="26464"/>
  <c r="CS107" i="26464"/>
  <c r="CT107" i="26464"/>
  <c r="CU107" i="26464"/>
  <c r="CV107" i="26464"/>
  <c r="CW107" i="26464"/>
  <c r="CX107" i="26464"/>
  <c r="CY107" i="26464"/>
  <c r="CZ107" i="26464"/>
  <c r="DA107" i="26464"/>
  <c r="DB107" i="26464"/>
  <c r="DE107" i="26464"/>
  <c r="DF107" i="26464"/>
  <c r="DG107" i="26464"/>
  <c r="DH107" i="26464"/>
  <c r="DI107" i="26464"/>
  <c r="DJ107" i="26464"/>
  <c r="DK107" i="26464"/>
  <c r="DL107" i="26464"/>
  <c r="DM107" i="26464"/>
  <c r="DN107" i="26464"/>
  <c r="DO107" i="26464"/>
  <c r="DP107" i="26464"/>
  <c r="DQ107" i="26464"/>
  <c r="DR107" i="26464"/>
  <c r="DS107" i="26464"/>
  <c r="DT107" i="26464"/>
  <c r="DU107" i="26464"/>
  <c r="DZ107" i="26464"/>
  <c r="EA107" i="26464"/>
  <c r="EB107" i="26464"/>
  <c r="EC107" i="26464"/>
  <c r="ED107" i="26464"/>
  <c r="EE107" i="26464"/>
  <c r="EF107" i="26464"/>
  <c r="EG107" i="26464"/>
  <c r="EH107" i="26464"/>
  <c r="EI107" i="26464"/>
  <c r="EJ107" i="26464"/>
  <c r="EK107" i="26464"/>
  <c r="EL107" i="26464"/>
  <c r="EM107" i="26464"/>
  <c r="EN107" i="26464"/>
  <c r="EO107" i="26464"/>
  <c r="EP107" i="26464"/>
  <c r="A108" i="26464"/>
  <c r="B108" i="26464"/>
  <c r="C108" i="26464"/>
  <c r="E108" i="26464"/>
  <c r="F108" i="26464"/>
  <c r="G108" i="26464"/>
  <c r="H108" i="26464"/>
  <c r="I108" i="26464"/>
  <c r="J108" i="26464"/>
  <c r="K108" i="26464"/>
  <c r="L108" i="26464"/>
  <c r="M108" i="26464"/>
  <c r="N108" i="26464"/>
  <c r="O108" i="26464"/>
  <c r="P108" i="26464"/>
  <c r="Q108" i="26464"/>
  <c r="R108" i="26464"/>
  <c r="S108" i="26464"/>
  <c r="T108" i="26464"/>
  <c r="U108" i="26464"/>
  <c r="V108" i="26464"/>
  <c r="W108" i="26464"/>
  <c r="X108" i="26464"/>
  <c r="Y108" i="26464"/>
  <c r="Z108" i="26464"/>
  <c r="AA108" i="26464"/>
  <c r="AB108" i="26464"/>
  <c r="AC108" i="26464"/>
  <c r="AD108" i="26464"/>
  <c r="AE108" i="26464"/>
  <c r="AF108" i="26464"/>
  <c r="AG108" i="26464"/>
  <c r="AH108" i="26464"/>
  <c r="AI108" i="26464"/>
  <c r="AJ108" i="26464"/>
  <c r="AK108" i="26464"/>
  <c r="AL108" i="26464"/>
  <c r="AM108" i="26464"/>
  <c r="AN108" i="26464"/>
  <c r="AO108" i="26464"/>
  <c r="AP108" i="26464"/>
  <c r="AQ108" i="26464"/>
  <c r="AR108" i="26464"/>
  <c r="AS108" i="26464"/>
  <c r="AT108" i="26464"/>
  <c r="AU108" i="26464"/>
  <c r="AV108" i="26464"/>
  <c r="AW108" i="26464"/>
  <c r="AX108" i="26464"/>
  <c r="AY108" i="26464"/>
  <c r="AZ108" i="26464"/>
  <c r="BA108" i="26464"/>
  <c r="BB108" i="26464"/>
  <c r="BC108" i="26464"/>
  <c r="BD108" i="26464"/>
  <c r="BE108" i="26464"/>
  <c r="BF108" i="26464"/>
  <c r="BG108" i="26464"/>
  <c r="BH108" i="26464"/>
  <c r="BI108" i="26464"/>
  <c r="BJ108" i="26464"/>
  <c r="BK108" i="26464"/>
  <c r="BL108" i="26464"/>
  <c r="BM108" i="26464"/>
  <c r="BN108" i="26464"/>
  <c r="BO108" i="26464"/>
  <c r="BP108" i="26464"/>
  <c r="BQ108" i="26464"/>
  <c r="BR108" i="26464"/>
  <c r="BS108" i="26464"/>
  <c r="BT108" i="26464"/>
  <c r="BU108" i="26464"/>
  <c r="BV108" i="26464"/>
  <c r="BW108" i="26464"/>
  <c r="BX108" i="26464"/>
  <c r="BY108" i="26464"/>
  <c r="BZ108" i="26464"/>
  <c r="CA108" i="26464"/>
  <c r="CB108" i="26464"/>
  <c r="CC108" i="26464"/>
  <c r="CD108" i="26464"/>
  <c r="CE108" i="26464"/>
  <c r="CF108" i="26464"/>
  <c r="CG108" i="26464"/>
  <c r="CH108" i="26464"/>
  <c r="CI108" i="26464"/>
  <c r="CJ108" i="26464"/>
  <c r="CK108" i="26464"/>
  <c r="CL108" i="26464"/>
  <c r="CM108" i="26464"/>
  <c r="CN108" i="26464"/>
  <c r="CO108" i="26464"/>
  <c r="CP108" i="26464"/>
  <c r="CQ108" i="26464"/>
  <c r="CR108" i="26464"/>
  <c r="CS108" i="26464"/>
  <c r="CT108" i="26464"/>
  <c r="CU108" i="26464"/>
  <c r="CV108" i="26464"/>
  <c r="CW108" i="26464"/>
  <c r="CX108" i="26464"/>
  <c r="CY108" i="26464"/>
  <c r="CZ108" i="26464"/>
  <c r="DA108" i="26464"/>
  <c r="DB108" i="26464"/>
  <c r="DE108" i="26464"/>
  <c r="DF108" i="26464"/>
  <c r="DG108" i="26464"/>
  <c r="DH108" i="26464"/>
  <c r="DI108" i="26464"/>
  <c r="DJ108" i="26464"/>
  <c r="DK108" i="26464"/>
  <c r="DL108" i="26464"/>
  <c r="DM108" i="26464"/>
  <c r="DN108" i="26464"/>
  <c r="DO108" i="26464"/>
  <c r="DP108" i="26464"/>
  <c r="DQ108" i="26464"/>
  <c r="DR108" i="26464"/>
  <c r="DS108" i="26464"/>
  <c r="DT108" i="26464"/>
  <c r="DU108" i="26464"/>
  <c r="DZ108" i="26464"/>
  <c r="EA108" i="26464"/>
  <c r="EB108" i="26464"/>
  <c r="EC108" i="26464"/>
  <c r="ED108" i="26464"/>
  <c r="EE108" i="26464"/>
  <c r="EF108" i="26464"/>
  <c r="EG108" i="26464"/>
  <c r="EH108" i="26464"/>
  <c r="EI108" i="26464"/>
  <c r="EJ108" i="26464"/>
  <c r="EK108" i="26464"/>
  <c r="EL108" i="26464"/>
  <c r="EM108" i="26464"/>
  <c r="EN108" i="26464"/>
  <c r="EO108" i="26464"/>
  <c r="EP108" i="26464"/>
  <c r="A109" i="26464"/>
  <c r="B109" i="26464"/>
  <c r="C109" i="26464"/>
  <c r="E109" i="26464"/>
  <c r="F109" i="26464"/>
  <c r="G109" i="26464"/>
  <c r="H109" i="26464"/>
  <c r="I109" i="26464"/>
  <c r="J109" i="26464"/>
  <c r="K109" i="26464"/>
  <c r="L109" i="26464"/>
  <c r="M109" i="26464"/>
  <c r="N109" i="26464"/>
  <c r="O109" i="26464"/>
  <c r="P109" i="26464"/>
  <c r="Q109" i="26464"/>
  <c r="R109" i="26464"/>
  <c r="S109" i="26464"/>
  <c r="T109" i="26464"/>
  <c r="U109" i="26464"/>
  <c r="V109" i="26464"/>
  <c r="W109" i="26464"/>
  <c r="X109" i="26464"/>
  <c r="Y109" i="26464"/>
  <c r="Z109" i="26464"/>
  <c r="AA109" i="26464"/>
  <c r="AB109" i="26464"/>
  <c r="AC109" i="26464"/>
  <c r="AD109" i="26464"/>
  <c r="AE109" i="26464"/>
  <c r="AF109" i="26464"/>
  <c r="AG109" i="26464"/>
  <c r="AH109" i="26464"/>
  <c r="AI109" i="26464"/>
  <c r="AJ109" i="26464"/>
  <c r="AK109" i="26464"/>
  <c r="AL109" i="26464"/>
  <c r="AM109" i="26464"/>
  <c r="AN109" i="26464"/>
  <c r="AO109" i="26464"/>
  <c r="AP109" i="26464"/>
  <c r="AQ109" i="26464"/>
  <c r="AR109" i="26464"/>
  <c r="AS109" i="26464"/>
  <c r="AT109" i="26464"/>
  <c r="AU109" i="26464"/>
  <c r="AV109" i="26464"/>
  <c r="AW109" i="26464"/>
  <c r="AX109" i="26464"/>
  <c r="AY109" i="26464"/>
  <c r="AZ109" i="26464"/>
  <c r="BA109" i="26464"/>
  <c r="BB109" i="26464"/>
  <c r="BC109" i="26464"/>
  <c r="BD109" i="26464"/>
  <c r="BE109" i="26464"/>
  <c r="BF109" i="26464"/>
  <c r="BG109" i="26464"/>
  <c r="BH109" i="26464"/>
  <c r="BI109" i="26464"/>
  <c r="BJ109" i="26464"/>
  <c r="BK109" i="26464"/>
  <c r="BL109" i="26464"/>
  <c r="BM109" i="26464"/>
  <c r="BN109" i="26464"/>
  <c r="BO109" i="26464"/>
  <c r="BP109" i="26464"/>
  <c r="BQ109" i="26464"/>
  <c r="BR109" i="26464"/>
  <c r="BS109" i="26464"/>
  <c r="BT109" i="26464"/>
  <c r="BU109" i="26464"/>
  <c r="BV109" i="26464"/>
  <c r="BW109" i="26464"/>
  <c r="BX109" i="26464"/>
  <c r="BY109" i="26464"/>
  <c r="BZ109" i="26464"/>
  <c r="CA109" i="26464"/>
  <c r="CB109" i="26464"/>
  <c r="CC109" i="26464"/>
  <c r="CD109" i="26464"/>
  <c r="CE109" i="26464"/>
  <c r="CF109" i="26464"/>
  <c r="CG109" i="26464"/>
  <c r="CH109" i="26464"/>
  <c r="CI109" i="26464"/>
  <c r="CJ109" i="26464"/>
  <c r="CK109" i="26464"/>
  <c r="CL109" i="26464"/>
  <c r="CM109" i="26464"/>
  <c r="CN109" i="26464"/>
  <c r="CO109" i="26464"/>
  <c r="CP109" i="26464"/>
  <c r="CQ109" i="26464"/>
  <c r="CR109" i="26464"/>
  <c r="CS109" i="26464"/>
  <c r="CT109" i="26464"/>
  <c r="CU109" i="26464"/>
  <c r="CV109" i="26464"/>
  <c r="CW109" i="26464"/>
  <c r="CX109" i="26464"/>
  <c r="CY109" i="26464"/>
  <c r="CZ109" i="26464"/>
  <c r="DA109" i="26464"/>
  <c r="DB109" i="26464"/>
  <c r="DE109" i="26464"/>
  <c r="DF109" i="26464"/>
  <c r="DG109" i="26464"/>
  <c r="DH109" i="26464"/>
  <c r="DI109" i="26464"/>
  <c r="DJ109" i="26464"/>
  <c r="DK109" i="26464"/>
  <c r="DL109" i="26464"/>
  <c r="DM109" i="26464"/>
  <c r="DN109" i="26464"/>
  <c r="DO109" i="26464"/>
  <c r="DP109" i="26464"/>
  <c r="DQ109" i="26464"/>
  <c r="DR109" i="26464"/>
  <c r="DS109" i="26464"/>
  <c r="DT109" i="26464"/>
  <c r="DU109" i="26464"/>
  <c r="DZ109" i="26464"/>
  <c r="EA109" i="26464"/>
  <c r="EB109" i="26464"/>
  <c r="EC109" i="26464"/>
  <c r="ED109" i="26464"/>
  <c r="EE109" i="26464"/>
  <c r="EF109" i="26464"/>
  <c r="EG109" i="26464"/>
  <c r="EH109" i="26464"/>
  <c r="EI109" i="26464"/>
  <c r="EJ109" i="26464"/>
  <c r="EK109" i="26464"/>
  <c r="EL109" i="26464"/>
  <c r="EM109" i="26464"/>
  <c r="EN109" i="26464"/>
  <c r="EO109" i="26464"/>
  <c r="EP109" i="26464"/>
  <c r="A110" i="26464"/>
  <c r="B110" i="26464"/>
  <c r="C110" i="26464"/>
  <c r="E110" i="26464"/>
  <c r="F110" i="26464"/>
  <c r="G110" i="26464"/>
  <c r="H110" i="26464"/>
  <c r="I110" i="26464"/>
  <c r="J110" i="26464"/>
  <c r="K110" i="26464"/>
  <c r="L110" i="26464"/>
  <c r="M110" i="26464"/>
  <c r="N110" i="26464"/>
  <c r="O110" i="26464"/>
  <c r="P110" i="26464"/>
  <c r="Q110" i="26464"/>
  <c r="R110" i="26464"/>
  <c r="S110" i="26464"/>
  <c r="T110" i="26464"/>
  <c r="U110" i="26464"/>
  <c r="V110" i="26464"/>
  <c r="W110" i="26464"/>
  <c r="X110" i="26464"/>
  <c r="Y110" i="26464"/>
  <c r="Z110" i="26464"/>
  <c r="AA110" i="26464"/>
  <c r="AB110" i="26464"/>
  <c r="AC110" i="26464"/>
  <c r="AD110" i="26464"/>
  <c r="AE110" i="26464"/>
  <c r="AF110" i="26464"/>
  <c r="AG110" i="26464"/>
  <c r="AH110" i="26464"/>
  <c r="AI110" i="26464"/>
  <c r="AJ110" i="26464"/>
  <c r="AK110" i="26464"/>
  <c r="AL110" i="26464"/>
  <c r="AM110" i="26464"/>
  <c r="AN110" i="26464"/>
  <c r="AO110" i="26464"/>
  <c r="AP110" i="26464"/>
  <c r="AQ110" i="26464"/>
  <c r="AR110" i="26464"/>
  <c r="AS110" i="26464"/>
  <c r="AT110" i="26464"/>
  <c r="AU110" i="26464"/>
  <c r="AV110" i="26464"/>
  <c r="AW110" i="26464"/>
  <c r="AX110" i="26464"/>
  <c r="AY110" i="26464"/>
  <c r="AZ110" i="26464"/>
  <c r="BA110" i="26464"/>
  <c r="BB110" i="26464"/>
  <c r="BC110" i="26464"/>
  <c r="BD110" i="26464"/>
  <c r="BE110" i="26464"/>
  <c r="BF110" i="26464"/>
  <c r="BG110" i="26464"/>
  <c r="BH110" i="26464"/>
  <c r="BI110" i="26464"/>
  <c r="BJ110" i="26464"/>
  <c r="BK110" i="26464"/>
  <c r="BL110" i="26464"/>
  <c r="BM110" i="26464"/>
  <c r="BN110" i="26464"/>
  <c r="BO110" i="26464"/>
  <c r="BP110" i="26464"/>
  <c r="BQ110" i="26464"/>
  <c r="BR110" i="26464"/>
  <c r="BS110" i="26464"/>
  <c r="BT110" i="26464"/>
  <c r="BU110" i="26464"/>
  <c r="BV110" i="26464"/>
  <c r="BW110" i="26464"/>
  <c r="BX110" i="26464"/>
  <c r="BY110" i="26464"/>
  <c r="BZ110" i="26464"/>
  <c r="CA110" i="26464"/>
  <c r="CB110" i="26464"/>
  <c r="CC110" i="26464"/>
  <c r="CD110" i="26464"/>
  <c r="CE110" i="26464"/>
  <c r="CF110" i="26464"/>
  <c r="CG110" i="26464"/>
  <c r="CH110" i="26464"/>
  <c r="CI110" i="26464"/>
  <c r="CJ110" i="26464"/>
  <c r="CK110" i="26464"/>
  <c r="CL110" i="26464"/>
  <c r="CM110" i="26464"/>
  <c r="CN110" i="26464"/>
  <c r="CO110" i="26464"/>
  <c r="CP110" i="26464"/>
  <c r="CQ110" i="26464"/>
  <c r="CR110" i="26464"/>
  <c r="CS110" i="26464"/>
  <c r="CT110" i="26464"/>
  <c r="CU110" i="26464"/>
  <c r="CV110" i="26464"/>
  <c r="CW110" i="26464"/>
  <c r="CX110" i="26464"/>
  <c r="CY110" i="26464"/>
  <c r="CZ110" i="26464"/>
  <c r="DA110" i="26464"/>
  <c r="DB110" i="26464"/>
  <c r="DE110" i="26464"/>
  <c r="DF110" i="26464"/>
  <c r="DG110" i="26464"/>
  <c r="DH110" i="26464"/>
  <c r="DI110" i="26464"/>
  <c r="DJ110" i="26464"/>
  <c r="DK110" i="26464"/>
  <c r="DL110" i="26464"/>
  <c r="DM110" i="26464"/>
  <c r="DN110" i="26464"/>
  <c r="DO110" i="26464"/>
  <c r="DP110" i="26464"/>
  <c r="DQ110" i="26464"/>
  <c r="DR110" i="26464"/>
  <c r="DS110" i="26464"/>
  <c r="DT110" i="26464"/>
  <c r="DU110" i="26464"/>
  <c r="DZ110" i="26464"/>
  <c r="EA110" i="26464"/>
  <c r="EB110" i="26464"/>
  <c r="EC110" i="26464"/>
  <c r="ED110" i="26464"/>
  <c r="EE110" i="26464"/>
  <c r="EF110" i="26464"/>
  <c r="EG110" i="26464"/>
  <c r="EH110" i="26464"/>
  <c r="EI110" i="26464"/>
  <c r="EJ110" i="26464"/>
  <c r="EK110" i="26464"/>
  <c r="EL110" i="26464"/>
  <c r="EM110" i="26464"/>
  <c r="EN110" i="26464"/>
  <c r="EO110" i="26464"/>
  <c r="EP110" i="26464"/>
  <c r="A111" i="26464"/>
  <c r="B111" i="26464"/>
  <c r="C111" i="26464"/>
  <c r="E111" i="26464"/>
  <c r="F111" i="26464"/>
  <c r="G111" i="26464"/>
  <c r="H111" i="26464"/>
  <c r="I111" i="26464"/>
  <c r="J111" i="26464"/>
  <c r="K111" i="26464"/>
  <c r="L111" i="26464"/>
  <c r="M111" i="26464"/>
  <c r="N111" i="26464"/>
  <c r="O111" i="26464"/>
  <c r="P111" i="26464"/>
  <c r="Q111" i="26464"/>
  <c r="R111" i="26464"/>
  <c r="S111" i="26464"/>
  <c r="T111" i="26464"/>
  <c r="U111" i="26464"/>
  <c r="V111" i="26464"/>
  <c r="W111" i="26464"/>
  <c r="X111" i="26464"/>
  <c r="Y111" i="26464"/>
  <c r="Z111" i="26464"/>
  <c r="AA111" i="26464"/>
  <c r="AB111" i="26464"/>
  <c r="AC111" i="26464"/>
  <c r="AD111" i="26464"/>
  <c r="AE111" i="26464"/>
  <c r="AF111" i="26464"/>
  <c r="AG111" i="26464"/>
  <c r="AH111" i="26464"/>
  <c r="AI111" i="26464"/>
  <c r="AJ111" i="26464"/>
  <c r="AK111" i="26464"/>
  <c r="AL111" i="26464"/>
  <c r="AM111" i="26464"/>
  <c r="AN111" i="26464"/>
  <c r="AO111" i="26464"/>
  <c r="AP111" i="26464"/>
  <c r="AQ111" i="26464"/>
  <c r="AR111" i="26464"/>
  <c r="AS111" i="26464"/>
  <c r="AT111" i="26464"/>
  <c r="AU111" i="26464"/>
  <c r="AV111" i="26464"/>
  <c r="AW111" i="26464"/>
  <c r="AX111" i="26464"/>
  <c r="AY111" i="26464"/>
  <c r="AZ111" i="26464"/>
  <c r="BA111" i="26464"/>
  <c r="BB111" i="26464"/>
  <c r="BC111" i="26464"/>
  <c r="BD111" i="26464"/>
  <c r="BE111" i="26464"/>
  <c r="BF111" i="26464"/>
  <c r="BG111" i="26464"/>
  <c r="BH111" i="26464"/>
  <c r="BI111" i="26464"/>
  <c r="BJ111" i="26464"/>
  <c r="BK111" i="26464"/>
  <c r="BL111" i="26464"/>
  <c r="BM111" i="26464"/>
  <c r="BN111" i="26464"/>
  <c r="BO111" i="26464"/>
  <c r="BP111" i="26464"/>
  <c r="BQ111" i="26464"/>
  <c r="BR111" i="26464"/>
  <c r="BS111" i="26464"/>
  <c r="BT111" i="26464"/>
  <c r="BU111" i="26464"/>
  <c r="BV111" i="26464"/>
  <c r="BW111" i="26464"/>
  <c r="BX111" i="26464"/>
  <c r="BY111" i="26464"/>
  <c r="BZ111" i="26464"/>
  <c r="CA111" i="26464"/>
  <c r="CB111" i="26464"/>
  <c r="CC111" i="26464"/>
  <c r="CD111" i="26464"/>
  <c r="CE111" i="26464"/>
  <c r="CF111" i="26464"/>
  <c r="CG111" i="26464"/>
  <c r="CH111" i="26464"/>
  <c r="CI111" i="26464"/>
  <c r="CJ111" i="26464"/>
  <c r="CK111" i="26464"/>
  <c r="CL111" i="26464"/>
  <c r="CM111" i="26464"/>
  <c r="CN111" i="26464"/>
  <c r="CO111" i="26464"/>
  <c r="CP111" i="26464"/>
  <c r="CQ111" i="26464"/>
  <c r="CR111" i="26464"/>
  <c r="CS111" i="26464"/>
  <c r="CT111" i="26464"/>
  <c r="CU111" i="26464"/>
  <c r="CV111" i="26464"/>
  <c r="CW111" i="26464"/>
  <c r="CX111" i="26464"/>
  <c r="CY111" i="26464"/>
  <c r="CZ111" i="26464"/>
  <c r="DA111" i="26464"/>
  <c r="DB111" i="26464"/>
  <c r="DE111" i="26464"/>
  <c r="DF111" i="26464"/>
  <c r="DG111" i="26464"/>
  <c r="DH111" i="26464"/>
  <c r="DI111" i="26464"/>
  <c r="DJ111" i="26464"/>
  <c r="DK111" i="26464"/>
  <c r="DL111" i="26464"/>
  <c r="DM111" i="26464"/>
  <c r="DN111" i="26464"/>
  <c r="DO111" i="26464"/>
  <c r="DP111" i="26464"/>
  <c r="DQ111" i="26464"/>
  <c r="DR111" i="26464"/>
  <c r="DS111" i="26464"/>
  <c r="DT111" i="26464"/>
  <c r="DU111" i="26464"/>
  <c r="DZ111" i="26464"/>
  <c r="EA111" i="26464"/>
  <c r="EB111" i="26464"/>
  <c r="EC111" i="26464"/>
  <c r="ED111" i="26464"/>
  <c r="EE111" i="26464"/>
  <c r="EF111" i="26464"/>
  <c r="EG111" i="26464"/>
  <c r="EH111" i="26464"/>
  <c r="EI111" i="26464"/>
  <c r="EJ111" i="26464"/>
  <c r="EK111" i="26464"/>
  <c r="EL111" i="26464"/>
  <c r="EM111" i="26464"/>
  <c r="EN111" i="26464"/>
  <c r="EO111" i="26464"/>
  <c r="EP111" i="26464"/>
  <c r="A112" i="26464"/>
  <c r="B112" i="26464"/>
  <c r="C112" i="26464"/>
  <c r="E112" i="26464"/>
  <c r="F112" i="26464"/>
  <c r="G112" i="26464"/>
  <c r="H112" i="26464"/>
  <c r="I112" i="26464"/>
  <c r="J112" i="26464"/>
  <c r="K112" i="26464"/>
  <c r="L112" i="26464"/>
  <c r="M112" i="26464"/>
  <c r="N112" i="26464"/>
  <c r="O112" i="26464"/>
  <c r="P112" i="26464"/>
  <c r="Q112" i="26464"/>
  <c r="R112" i="26464"/>
  <c r="S112" i="26464"/>
  <c r="T112" i="26464"/>
  <c r="U112" i="26464"/>
  <c r="V112" i="26464"/>
  <c r="W112" i="26464"/>
  <c r="X112" i="26464"/>
  <c r="Y112" i="26464"/>
  <c r="Z112" i="26464"/>
  <c r="AA112" i="26464"/>
  <c r="AB112" i="26464"/>
  <c r="AC112" i="26464"/>
  <c r="AD112" i="26464"/>
  <c r="AE112" i="26464"/>
  <c r="AF112" i="26464"/>
  <c r="AG112" i="26464"/>
  <c r="AH112" i="26464"/>
  <c r="AI112" i="26464"/>
  <c r="AJ112" i="26464"/>
  <c r="AK112" i="26464"/>
  <c r="AL112" i="26464"/>
  <c r="AM112" i="26464"/>
  <c r="AN112" i="26464"/>
  <c r="AO112" i="26464"/>
  <c r="AP112" i="26464"/>
  <c r="AQ112" i="26464"/>
  <c r="AR112" i="26464"/>
  <c r="AS112" i="26464"/>
  <c r="AT112" i="26464"/>
  <c r="AU112" i="26464"/>
  <c r="AV112" i="26464"/>
  <c r="AW112" i="26464"/>
  <c r="AX112" i="26464"/>
  <c r="AY112" i="26464"/>
  <c r="AZ112" i="26464"/>
  <c r="BA112" i="26464"/>
  <c r="BB112" i="26464"/>
  <c r="BC112" i="26464"/>
  <c r="BD112" i="26464"/>
  <c r="BE112" i="26464"/>
  <c r="BF112" i="26464"/>
  <c r="BG112" i="26464"/>
  <c r="BH112" i="26464"/>
  <c r="BI112" i="26464"/>
  <c r="BJ112" i="26464"/>
  <c r="BK112" i="26464"/>
  <c r="BL112" i="26464"/>
  <c r="BM112" i="26464"/>
  <c r="BN112" i="26464"/>
  <c r="BO112" i="26464"/>
  <c r="BP112" i="26464"/>
  <c r="BQ112" i="26464"/>
  <c r="BR112" i="26464"/>
  <c r="BS112" i="26464"/>
  <c r="BT112" i="26464"/>
  <c r="BU112" i="26464"/>
  <c r="BV112" i="26464"/>
  <c r="BW112" i="26464"/>
  <c r="BX112" i="26464"/>
  <c r="BY112" i="26464"/>
  <c r="BZ112" i="26464"/>
  <c r="CA112" i="26464"/>
  <c r="CB112" i="26464"/>
  <c r="CC112" i="26464"/>
  <c r="CD112" i="26464"/>
  <c r="CE112" i="26464"/>
  <c r="CF112" i="26464"/>
  <c r="CG112" i="26464"/>
  <c r="CH112" i="26464"/>
  <c r="CI112" i="26464"/>
  <c r="CJ112" i="26464"/>
  <c r="CK112" i="26464"/>
  <c r="CL112" i="26464"/>
  <c r="CM112" i="26464"/>
  <c r="CN112" i="26464"/>
  <c r="CO112" i="26464"/>
  <c r="CP112" i="26464"/>
  <c r="CQ112" i="26464"/>
  <c r="CR112" i="26464"/>
  <c r="CS112" i="26464"/>
  <c r="CT112" i="26464"/>
  <c r="CU112" i="26464"/>
  <c r="CV112" i="26464"/>
  <c r="CW112" i="26464"/>
  <c r="CX112" i="26464"/>
  <c r="CY112" i="26464"/>
  <c r="CZ112" i="26464"/>
  <c r="DA112" i="26464"/>
  <c r="DB112" i="26464"/>
  <c r="DE112" i="26464"/>
  <c r="DF112" i="26464"/>
  <c r="DG112" i="26464"/>
  <c r="DH112" i="26464"/>
  <c r="DI112" i="26464"/>
  <c r="DJ112" i="26464"/>
  <c r="DK112" i="26464"/>
  <c r="DL112" i="26464"/>
  <c r="DM112" i="26464"/>
  <c r="DN112" i="26464"/>
  <c r="DO112" i="26464"/>
  <c r="DP112" i="26464"/>
  <c r="DQ112" i="26464"/>
  <c r="DR112" i="26464"/>
  <c r="DS112" i="26464"/>
  <c r="DT112" i="26464"/>
  <c r="DU112" i="26464"/>
  <c r="DZ112" i="26464"/>
  <c r="EA112" i="26464"/>
  <c r="EB112" i="26464"/>
  <c r="EC112" i="26464"/>
  <c r="ED112" i="26464"/>
  <c r="EE112" i="26464"/>
  <c r="EF112" i="26464"/>
  <c r="EG112" i="26464"/>
  <c r="EH112" i="26464"/>
  <c r="EI112" i="26464"/>
  <c r="EJ112" i="26464"/>
  <c r="EK112" i="26464"/>
  <c r="EL112" i="26464"/>
  <c r="EM112" i="26464"/>
  <c r="EN112" i="26464"/>
  <c r="EO112" i="26464"/>
  <c r="EP112" i="26464"/>
  <c r="A113" i="26464"/>
  <c r="B113" i="26464"/>
  <c r="C113" i="26464"/>
  <c r="E113" i="26464"/>
  <c r="F113" i="26464"/>
  <c r="G113" i="26464"/>
  <c r="H113" i="26464"/>
  <c r="I113" i="26464"/>
  <c r="J113" i="26464"/>
  <c r="K113" i="26464"/>
  <c r="L113" i="26464"/>
  <c r="M113" i="26464"/>
  <c r="N113" i="26464"/>
  <c r="O113" i="26464"/>
  <c r="P113" i="26464"/>
  <c r="Q113" i="26464"/>
  <c r="R113" i="26464"/>
  <c r="S113" i="26464"/>
  <c r="T113" i="26464"/>
  <c r="U113" i="26464"/>
  <c r="V113" i="26464"/>
  <c r="W113" i="26464"/>
  <c r="X113" i="26464"/>
  <c r="Y113" i="26464"/>
  <c r="Z113" i="26464"/>
  <c r="AA113" i="26464"/>
  <c r="AB113" i="26464"/>
  <c r="AC113" i="26464"/>
  <c r="AD113" i="26464"/>
  <c r="AE113" i="26464"/>
  <c r="AF113" i="26464"/>
  <c r="AG113" i="26464"/>
  <c r="AH113" i="26464"/>
  <c r="AI113" i="26464"/>
  <c r="AJ113" i="26464"/>
  <c r="AK113" i="26464"/>
  <c r="AL113" i="26464"/>
  <c r="AM113" i="26464"/>
  <c r="AN113" i="26464"/>
  <c r="AO113" i="26464"/>
  <c r="AP113" i="26464"/>
  <c r="AQ113" i="26464"/>
  <c r="AR113" i="26464"/>
  <c r="AS113" i="26464"/>
  <c r="AT113" i="26464"/>
  <c r="AU113" i="26464"/>
  <c r="AV113" i="26464"/>
  <c r="AW113" i="26464"/>
  <c r="AX113" i="26464"/>
  <c r="AY113" i="26464"/>
  <c r="AZ113" i="26464"/>
  <c r="BA113" i="26464"/>
  <c r="BB113" i="26464"/>
  <c r="BC113" i="26464"/>
  <c r="BD113" i="26464"/>
  <c r="BE113" i="26464"/>
  <c r="BF113" i="26464"/>
  <c r="BG113" i="26464"/>
  <c r="BH113" i="26464"/>
  <c r="BI113" i="26464"/>
  <c r="BJ113" i="26464"/>
  <c r="BK113" i="26464"/>
  <c r="BL113" i="26464"/>
  <c r="BM113" i="26464"/>
  <c r="BN113" i="26464"/>
  <c r="BO113" i="26464"/>
  <c r="BP113" i="26464"/>
  <c r="BQ113" i="26464"/>
  <c r="BR113" i="26464"/>
  <c r="BS113" i="26464"/>
  <c r="BT113" i="26464"/>
  <c r="BU113" i="26464"/>
  <c r="BV113" i="26464"/>
  <c r="BW113" i="26464"/>
  <c r="BX113" i="26464"/>
  <c r="BY113" i="26464"/>
  <c r="BZ113" i="26464"/>
  <c r="CA113" i="26464"/>
  <c r="CB113" i="26464"/>
  <c r="CC113" i="26464"/>
  <c r="CD113" i="26464"/>
  <c r="CE113" i="26464"/>
  <c r="CF113" i="26464"/>
  <c r="CG113" i="26464"/>
  <c r="CH113" i="26464"/>
  <c r="CI113" i="26464"/>
  <c r="CJ113" i="26464"/>
  <c r="CK113" i="26464"/>
  <c r="CL113" i="26464"/>
  <c r="CM113" i="26464"/>
  <c r="CN113" i="26464"/>
  <c r="CO113" i="26464"/>
  <c r="CP113" i="26464"/>
  <c r="CQ113" i="26464"/>
  <c r="CR113" i="26464"/>
  <c r="CS113" i="26464"/>
  <c r="CT113" i="26464"/>
  <c r="CU113" i="26464"/>
  <c r="CV113" i="26464"/>
  <c r="CW113" i="26464"/>
  <c r="CX113" i="26464"/>
  <c r="CY113" i="26464"/>
  <c r="CZ113" i="26464"/>
  <c r="DA113" i="26464"/>
  <c r="DB113" i="26464"/>
  <c r="DE113" i="26464"/>
  <c r="DF113" i="26464"/>
  <c r="DG113" i="26464"/>
  <c r="DH113" i="26464"/>
  <c r="DI113" i="26464"/>
  <c r="DJ113" i="26464"/>
  <c r="DK113" i="26464"/>
  <c r="DL113" i="26464"/>
  <c r="DM113" i="26464"/>
  <c r="DN113" i="26464"/>
  <c r="DO113" i="26464"/>
  <c r="DP113" i="26464"/>
  <c r="DQ113" i="26464"/>
  <c r="DR113" i="26464"/>
  <c r="DS113" i="26464"/>
  <c r="DT113" i="26464"/>
  <c r="DU113" i="26464"/>
  <c r="DZ113" i="26464"/>
  <c r="EA113" i="26464"/>
  <c r="EB113" i="26464"/>
  <c r="EC113" i="26464"/>
  <c r="ED113" i="26464"/>
  <c r="EE113" i="26464"/>
  <c r="EF113" i="26464"/>
  <c r="EG113" i="26464"/>
  <c r="EH113" i="26464"/>
  <c r="EI113" i="26464"/>
  <c r="EJ113" i="26464"/>
  <c r="EK113" i="26464"/>
  <c r="EL113" i="26464"/>
  <c r="EM113" i="26464"/>
  <c r="EN113" i="26464"/>
  <c r="EO113" i="26464"/>
  <c r="EP113" i="26464"/>
  <c r="A114" i="26464"/>
  <c r="B114" i="26464"/>
  <c r="C114" i="26464"/>
  <c r="E114" i="26464"/>
  <c r="F114" i="26464"/>
  <c r="G114" i="26464"/>
  <c r="H114" i="26464"/>
  <c r="I114" i="26464"/>
  <c r="J114" i="26464"/>
  <c r="K114" i="26464"/>
  <c r="L114" i="26464"/>
  <c r="M114" i="26464"/>
  <c r="N114" i="26464"/>
  <c r="O114" i="26464"/>
  <c r="P114" i="26464"/>
  <c r="Q114" i="26464"/>
  <c r="R114" i="26464"/>
  <c r="S114" i="26464"/>
  <c r="T114" i="26464"/>
  <c r="U114" i="26464"/>
  <c r="V114" i="26464"/>
  <c r="W114" i="26464"/>
  <c r="X114" i="26464"/>
  <c r="Y114" i="26464"/>
  <c r="Z114" i="26464"/>
  <c r="AA114" i="26464"/>
  <c r="AB114" i="26464"/>
  <c r="AC114" i="26464"/>
  <c r="AD114" i="26464"/>
  <c r="AE114" i="26464"/>
  <c r="AF114" i="26464"/>
  <c r="AG114" i="26464"/>
  <c r="AH114" i="26464"/>
  <c r="AI114" i="26464"/>
  <c r="AJ114" i="26464"/>
  <c r="AK114" i="26464"/>
  <c r="AL114" i="26464"/>
  <c r="AM114" i="26464"/>
  <c r="AN114" i="26464"/>
  <c r="AO114" i="26464"/>
  <c r="AP114" i="26464"/>
  <c r="AQ114" i="26464"/>
  <c r="AR114" i="26464"/>
  <c r="AS114" i="26464"/>
  <c r="AT114" i="26464"/>
  <c r="AU114" i="26464"/>
  <c r="AV114" i="26464"/>
  <c r="AW114" i="26464"/>
  <c r="AX114" i="26464"/>
  <c r="AY114" i="26464"/>
  <c r="AZ114" i="26464"/>
  <c r="BA114" i="26464"/>
  <c r="BB114" i="26464"/>
  <c r="BC114" i="26464"/>
  <c r="BD114" i="26464"/>
  <c r="BE114" i="26464"/>
  <c r="BF114" i="26464"/>
  <c r="BG114" i="26464"/>
  <c r="BH114" i="26464"/>
  <c r="BI114" i="26464"/>
  <c r="BJ114" i="26464"/>
  <c r="BK114" i="26464"/>
  <c r="BL114" i="26464"/>
  <c r="BM114" i="26464"/>
  <c r="BN114" i="26464"/>
  <c r="BO114" i="26464"/>
  <c r="BP114" i="26464"/>
  <c r="BQ114" i="26464"/>
  <c r="BR114" i="26464"/>
  <c r="BS114" i="26464"/>
  <c r="BT114" i="26464"/>
  <c r="BU114" i="26464"/>
  <c r="BV114" i="26464"/>
  <c r="BW114" i="26464"/>
  <c r="BX114" i="26464"/>
  <c r="BY114" i="26464"/>
  <c r="BZ114" i="26464"/>
  <c r="CA114" i="26464"/>
  <c r="CB114" i="26464"/>
  <c r="CC114" i="26464"/>
  <c r="CD114" i="26464"/>
  <c r="CE114" i="26464"/>
  <c r="CF114" i="26464"/>
  <c r="CG114" i="26464"/>
  <c r="CH114" i="26464"/>
  <c r="CI114" i="26464"/>
  <c r="CJ114" i="26464"/>
  <c r="CK114" i="26464"/>
  <c r="CL114" i="26464"/>
  <c r="CM114" i="26464"/>
  <c r="CN114" i="26464"/>
  <c r="CO114" i="26464"/>
  <c r="CP114" i="26464"/>
  <c r="CQ114" i="26464"/>
  <c r="CR114" i="26464"/>
  <c r="CS114" i="26464"/>
  <c r="CT114" i="26464"/>
  <c r="CU114" i="26464"/>
  <c r="CV114" i="26464"/>
  <c r="CW114" i="26464"/>
  <c r="CX114" i="26464"/>
  <c r="CY114" i="26464"/>
  <c r="CZ114" i="26464"/>
  <c r="DA114" i="26464"/>
  <c r="DB114" i="26464"/>
  <c r="DE114" i="26464"/>
  <c r="DF114" i="26464"/>
  <c r="DG114" i="26464"/>
  <c r="DH114" i="26464"/>
  <c r="DI114" i="26464"/>
  <c r="DJ114" i="26464"/>
  <c r="DK114" i="26464"/>
  <c r="DL114" i="26464"/>
  <c r="DM114" i="26464"/>
  <c r="DN114" i="26464"/>
  <c r="DO114" i="26464"/>
  <c r="DP114" i="26464"/>
  <c r="DQ114" i="26464"/>
  <c r="DR114" i="26464"/>
  <c r="DS114" i="26464"/>
  <c r="DT114" i="26464"/>
  <c r="DU114" i="26464"/>
  <c r="DZ114" i="26464"/>
  <c r="EA114" i="26464"/>
  <c r="EB114" i="26464"/>
  <c r="EC114" i="26464"/>
  <c r="ED114" i="26464"/>
  <c r="EE114" i="26464"/>
  <c r="EF114" i="26464"/>
  <c r="EG114" i="26464"/>
  <c r="EH114" i="26464"/>
  <c r="EI114" i="26464"/>
  <c r="EJ114" i="26464"/>
  <c r="EK114" i="26464"/>
  <c r="EL114" i="26464"/>
  <c r="EM114" i="26464"/>
  <c r="EN114" i="26464"/>
  <c r="EO114" i="26464"/>
  <c r="EP114" i="26464"/>
  <c r="A115" i="26464"/>
  <c r="B115" i="26464"/>
  <c r="C115" i="26464"/>
  <c r="E115" i="26464"/>
  <c r="F115" i="26464"/>
  <c r="G115" i="26464"/>
  <c r="H115" i="26464"/>
  <c r="I115" i="26464"/>
  <c r="J115" i="26464"/>
  <c r="K115" i="26464"/>
  <c r="L115" i="26464"/>
  <c r="M115" i="26464"/>
  <c r="N115" i="26464"/>
  <c r="O115" i="26464"/>
  <c r="P115" i="26464"/>
  <c r="Q115" i="26464"/>
  <c r="R115" i="26464"/>
  <c r="S115" i="26464"/>
  <c r="T115" i="26464"/>
  <c r="U115" i="26464"/>
  <c r="V115" i="26464"/>
  <c r="W115" i="26464"/>
  <c r="X115" i="26464"/>
  <c r="Y115" i="26464"/>
  <c r="Z115" i="26464"/>
  <c r="AA115" i="26464"/>
  <c r="AB115" i="26464"/>
  <c r="AC115" i="26464"/>
  <c r="AD115" i="26464"/>
  <c r="AE115" i="26464"/>
  <c r="AF115" i="26464"/>
  <c r="AG115" i="26464"/>
  <c r="AH115" i="26464"/>
  <c r="AI115" i="26464"/>
  <c r="AJ115" i="26464"/>
  <c r="AK115" i="26464"/>
  <c r="AL115" i="26464"/>
  <c r="AM115" i="26464"/>
  <c r="AN115" i="26464"/>
  <c r="AO115" i="26464"/>
  <c r="AP115" i="26464"/>
  <c r="AQ115" i="26464"/>
  <c r="AR115" i="26464"/>
  <c r="AS115" i="26464"/>
  <c r="AT115" i="26464"/>
  <c r="AU115" i="26464"/>
  <c r="AV115" i="26464"/>
  <c r="AW115" i="26464"/>
  <c r="AX115" i="26464"/>
  <c r="AY115" i="26464"/>
  <c r="AZ115" i="26464"/>
  <c r="BA115" i="26464"/>
  <c r="BB115" i="26464"/>
  <c r="BC115" i="26464"/>
  <c r="BD115" i="26464"/>
  <c r="BE115" i="26464"/>
  <c r="BF115" i="26464"/>
  <c r="BG115" i="26464"/>
  <c r="BH115" i="26464"/>
  <c r="BI115" i="26464"/>
  <c r="BJ115" i="26464"/>
  <c r="BK115" i="26464"/>
  <c r="BL115" i="26464"/>
  <c r="BM115" i="26464"/>
  <c r="BN115" i="26464"/>
  <c r="BO115" i="26464"/>
  <c r="BP115" i="26464"/>
  <c r="BQ115" i="26464"/>
  <c r="BR115" i="26464"/>
  <c r="BS115" i="26464"/>
  <c r="BT115" i="26464"/>
  <c r="BU115" i="26464"/>
  <c r="BV115" i="26464"/>
  <c r="BW115" i="26464"/>
  <c r="BX115" i="26464"/>
  <c r="BY115" i="26464"/>
  <c r="BZ115" i="26464"/>
  <c r="CA115" i="26464"/>
  <c r="CB115" i="26464"/>
  <c r="CC115" i="26464"/>
  <c r="CD115" i="26464"/>
  <c r="CE115" i="26464"/>
  <c r="CF115" i="26464"/>
  <c r="CG115" i="26464"/>
  <c r="CH115" i="26464"/>
  <c r="CI115" i="26464"/>
  <c r="CJ115" i="26464"/>
  <c r="CK115" i="26464"/>
  <c r="CL115" i="26464"/>
  <c r="CM115" i="26464"/>
  <c r="CN115" i="26464"/>
  <c r="CO115" i="26464"/>
  <c r="CP115" i="26464"/>
  <c r="CQ115" i="26464"/>
  <c r="CR115" i="26464"/>
  <c r="CS115" i="26464"/>
  <c r="CT115" i="26464"/>
  <c r="CU115" i="26464"/>
  <c r="CV115" i="26464"/>
  <c r="CW115" i="26464"/>
  <c r="CX115" i="26464"/>
  <c r="CY115" i="26464"/>
  <c r="CZ115" i="26464"/>
  <c r="DA115" i="26464"/>
  <c r="DB115" i="26464"/>
  <c r="DE115" i="26464"/>
  <c r="DF115" i="26464"/>
  <c r="DG115" i="26464"/>
  <c r="DH115" i="26464"/>
  <c r="DI115" i="26464"/>
  <c r="DJ115" i="26464"/>
  <c r="DK115" i="26464"/>
  <c r="DL115" i="26464"/>
  <c r="DM115" i="26464"/>
  <c r="DN115" i="26464"/>
  <c r="DO115" i="26464"/>
  <c r="DP115" i="26464"/>
  <c r="DQ115" i="26464"/>
  <c r="DR115" i="26464"/>
  <c r="DS115" i="26464"/>
  <c r="DT115" i="26464"/>
  <c r="DU115" i="26464"/>
  <c r="DZ115" i="26464"/>
  <c r="EA115" i="26464"/>
  <c r="EB115" i="26464"/>
  <c r="EC115" i="26464"/>
  <c r="ED115" i="26464"/>
  <c r="EE115" i="26464"/>
  <c r="EF115" i="26464"/>
  <c r="EG115" i="26464"/>
  <c r="EH115" i="26464"/>
  <c r="EI115" i="26464"/>
  <c r="EJ115" i="26464"/>
  <c r="EK115" i="26464"/>
  <c r="EL115" i="26464"/>
  <c r="EM115" i="26464"/>
  <c r="EN115" i="26464"/>
  <c r="EO115" i="26464"/>
  <c r="EP115" i="26464"/>
  <c r="A116" i="26464"/>
  <c r="B116" i="26464"/>
  <c r="C116" i="26464"/>
  <c r="E116" i="26464"/>
  <c r="F116" i="26464"/>
  <c r="G116" i="26464"/>
  <c r="H116" i="26464"/>
  <c r="I116" i="26464"/>
  <c r="J116" i="26464"/>
  <c r="K116" i="26464"/>
  <c r="L116" i="26464"/>
  <c r="M116" i="26464"/>
  <c r="N116" i="26464"/>
  <c r="O116" i="26464"/>
  <c r="P116" i="26464"/>
  <c r="Q116" i="26464"/>
  <c r="R116" i="26464"/>
  <c r="S116" i="26464"/>
  <c r="T116" i="26464"/>
  <c r="U116" i="26464"/>
  <c r="V116" i="26464"/>
  <c r="W116" i="26464"/>
  <c r="X116" i="26464"/>
  <c r="Y116" i="26464"/>
  <c r="Z116" i="26464"/>
  <c r="AA116" i="26464"/>
  <c r="AB116" i="26464"/>
  <c r="AC116" i="26464"/>
  <c r="AD116" i="26464"/>
  <c r="AE116" i="26464"/>
  <c r="AF116" i="26464"/>
  <c r="AG116" i="26464"/>
  <c r="AH116" i="26464"/>
  <c r="AI116" i="26464"/>
  <c r="AJ116" i="26464"/>
  <c r="AK116" i="26464"/>
  <c r="AL116" i="26464"/>
  <c r="AM116" i="26464"/>
  <c r="AN116" i="26464"/>
  <c r="AO116" i="26464"/>
  <c r="AP116" i="26464"/>
  <c r="AQ116" i="26464"/>
  <c r="AR116" i="26464"/>
  <c r="AS116" i="26464"/>
  <c r="AT116" i="26464"/>
  <c r="AU116" i="26464"/>
  <c r="AV116" i="26464"/>
  <c r="AW116" i="26464"/>
  <c r="AX116" i="26464"/>
  <c r="AY116" i="26464"/>
  <c r="AZ116" i="26464"/>
  <c r="BA116" i="26464"/>
  <c r="BB116" i="26464"/>
  <c r="BC116" i="26464"/>
  <c r="BD116" i="26464"/>
  <c r="BE116" i="26464"/>
  <c r="BF116" i="26464"/>
  <c r="BG116" i="26464"/>
  <c r="BH116" i="26464"/>
  <c r="BI116" i="26464"/>
  <c r="BJ116" i="26464"/>
  <c r="BK116" i="26464"/>
  <c r="BL116" i="26464"/>
  <c r="BM116" i="26464"/>
  <c r="BN116" i="26464"/>
  <c r="BO116" i="26464"/>
  <c r="BP116" i="26464"/>
  <c r="BQ116" i="26464"/>
  <c r="BR116" i="26464"/>
  <c r="BS116" i="26464"/>
  <c r="BT116" i="26464"/>
  <c r="BU116" i="26464"/>
  <c r="BV116" i="26464"/>
  <c r="BW116" i="26464"/>
  <c r="BX116" i="26464"/>
  <c r="BY116" i="26464"/>
  <c r="BZ116" i="26464"/>
  <c r="CA116" i="26464"/>
  <c r="CB116" i="26464"/>
  <c r="CC116" i="26464"/>
  <c r="CD116" i="26464"/>
  <c r="CE116" i="26464"/>
  <c r="CF116" i="26464"/>
  <c r="CG116" i="26464"/>
  <c r="CH116" i="26464"/>
  <c r="CI116" i="26464"/>
  <c r="CJ116" i="26464"/>
  <c r="CK116" i="26464"/>
  <c r="CL116" i="26464"/>
  <c r="CM116" i="26464"/>
  <c r="CN116" i="26464"/>
  <c r="CO116" i="26464"/>
  <c r="CP116" i="26464"/>
  <c r="CQ116" i="26464"/>
  <c r="CR116" i="26464"/>
  <c r="CS116" i="26464"/>
  <c r="CT116" i="26464"/>
  <c r="CU116" i="26464"/>
  <c r="CV116" i="26464"/>
  <c r="CW116" i="26464"/>
  <c r="CX116" i="26464"/>
  <c r="CY116" i="26464"/>
  <c r="CZ116" i="26464"/>
  <c r="DA116" i="26464"/>
  <c r="DB116" i="26464"/>
  <c r="DE116" i="26464"/>
  <c r="DF116" i="26464"/>
  <c r="DG116" i="26464"/>
  <c r="DH116" i="26464"/>
  <c r="DI116" i="26464"/>
  <c r="DJ116" i="26464"/>
  <c r="DK116" i="26464"/>
  <c r="DL116" i="26464"/>
  <c r="DM116" i="26464"/>
  <c r="DN116" i="26464"/>
  <c r="DO116" i="26464"/>
  <c r="DP116" i="26464"/>
  <c r="DQ116" i="26464"/>
  <c r="DR116" i="26464"/>
  <c r="DS116" i="26464"/>
  <c r="DT116" i="26464"/>
  <c r="DU116" i="26464"/>
  <c r="DZ116" i="26464"/>
  <c r="EA116" i="26464"/>
  <c r="EB116" i="26464"/>
  <c r="EC116" i="26464"/>
  <c r="ED116" i="26464"/>
  <c r="EE116" i="26464"/>
  <c r="EF116" i="26464"/>
  <c r="EG116" i="26464"/>
  <c r="EH116" i="26464"/>
  <c r="EI116" i="26464"/>
  <c r="EJ116" i="26464"/>
  <c r="EK116" i="26464"/>
  <c r="EL116" i="26464"/>
  <c r="EM116" i="26464"/>
  <c r="EN116" i="26464"/>
  <c r="EO116" i="26464"/>
  <c r="EP116" i="26464"/>
  <c r="A117" i="26464"/>
  <c r="B117" i="26464"/>
  <c r="C117" i="26464"/>
  <c r="E117" i="26464"/>
  <c r="F117" i="26464"/>
  <c r="G117" i="26464"/>
  <c r="H117" i="26464"/>
  <c r="I117" i="26464"/>
  <c r="J117" i="26464"/>
  <c r="K117" i="26464"/>
  <c r="L117" i="26464"/>
  <c r="M117" i="26464"/>
  <c r="N117" i="26464"/>
  <c r="O117" i="26464"/>
  <c r="P117" i="26464"/>
  <c r="Q117" i="26464"/>
  <c r="R117" i="26464"/>
  <c r="S117" i="26464"/>
  <c r="T117" i="26464"/>
  <c r="U117" i="26464"/>
  <c r="V117" i="26464"/>
  <c r="W117" i="26464"/>
  <c r="X117" i="26464"/>
  <c r="Y117" i="26464"/>
  <c r="Z117" i="26464"/>
  <c r="AA117" i="26464"/>
  <c r="AB117" i="26464"/>
  <c r="AC117" i="26464"/>
  <c r="AD117" i="26464"/>
  <c r="AE117" i="26464"/>
  <c r="AF117" i="26464"/>
  <c r="AG117" i="26464"/>
  <c r="AH117" i="26464"/>
  <c r="AI117" i="26464"/>
  <c r="AJ117" i="26464"/>
  <c r="AK117" i="26464"/>
  <c r="AL117" i="26464"/>
  <c r="AM117" i="26464"/>
  <c r="AN117" i="26464"/>
  <c r="AO117" i="26464"/>
  <c r="AP117" i="26464"/>
  <c r="AQ117" i="26464"/>
  <c r="AR117" i="26464"/>
  <c r="AS117" i="26464"/>
  <c r="AT117" i="26464"/>
  <c r="AU117" i="26464"/>
  <c r="AV117" i="26464"/>
  <c r="AW117" i="26464"/>
  <c r="AX117" i="26464"/>
  <c r="AY117" i="26464"/>
  <c r="AZ117" i="26464"/>
  <c r="BA117" i="26464"/>
  <c r="BB117" i="26464"/>
  <c r="BC117" i="26464"/>
  <c r="BD117" i="26464"/>
  <c r="BE117" i="26464"/>
  <c r="BF117" i="26464"/>
  <c r="BG117" i="26464"/>
  <c r="BH117" i="26464"/>
  <c r="BI117" i="26464"/>
  <c r="BJ117" i="26464"/>
  <c r="BK117" i="26464"/>
  <c r="BL117" i="26464"/>
  <c r="BM117" i="26464"/>
  <c r="BN117" i="26464"/>
  <c r="BO117" i="26464"/>
  <c r="BP117" i="26464"/>
  <c r="BQ117" i="26464"/>
  <c r="BR117" i="26464"/>
  <c r="BS117" i="26464"/>
  <c r="BT117" i="26464"/>
  <c r="BU117" i="26464"/>
  <c r="BV117" i="26464"/>
  <c r="BW117" i="26464"/>
  <c r="BX117" i="26464"/>
  <c r="BY117" i="26464"/>
  <c r="BZ117" i="26464"/>
  <c r="CA117" i="26464"/>
  <c r="CB117" i="26464"/>
  <c r="CC117" i="26464"/>
  <c r="CD117" i="26464"/>
  <c r="CE117" i="26464"/>
  <c r="CF117" i="26464"/>
  <c r="CG117" i="26464"/>
  <c r="CH117" i="26464"/>
  <c r="CI117" i="26464"/>
  <c r="CJ117" i="26464"/>
  <c r="CK117" i="26464"/>
  <c r="CL117" i="26464"/>
  <c r="CM117" i="26464"/>
  <c r="CN117" i="26464"/>
  <c r="CO117" i="26464"/>
  <c r="CP117" i="26464"/>
  <c r="CQ117" i="26464"/>
  <c r="CR117" i="26464"/>
  <c r="CS117" i="26464"/>
  <c r="CT117" i="26464"/>
  <c r="CU117" i="26464"/>
  <c r="CV117" i="26464"/>
  <c r="CW117" i="26464"/>
  <c r="CX117" i="26464"/>
  <c r="CY117" i="26464"/>
  <c r="CZ117" i="26464"/>
  <c r="DA117" i="26464"/>
  <c r="DB117" i="26464"/>
  <c r="DE117" i="26464"/>
  <c r="DF117" i="26464"/>
  <c r="DG117" i="26464"/>
  <c r="DH117" i="26464"/>
  <c r="DI117" i="26464"/>
  <c r="DJ117" i="26464"/>
  <c r="DK117" i="26464"/>
  <c r="DL117" i="26464"/>
  <c r="DM117" i="26464"/>
  <c r="DN117" i="26464"/>
  <c r="DO117" i="26464"/>
  <c r="DP117" i="26464"/>
  <c r="DQ117" i="26464"/>
  <c r="DR117" i="26464"/>
  <c r="DS117" i="26464"/>
  <c r="DT117" i="26464"/>
  <c r="DU117" i="26464"/>
  <c r="DZ117" i="26464"/>
  <c r="EA117" i="26464"/>
  <c r="EB117" i="26464"/>
  <c r="EC117" i="26464"/>
  <c r="ED117" i="26464"/>
  <c r="EE117" i="26464"/>
  <c r="EF117" i="26464"/>
  <c r="EG117" i="26464"/>
  <c r="EH117" i="26464"/>
  <c r="EI117" i="26464"/>
  <c r="EJ117" i="26464"/>
  <c r="EK117" i="26464"/>
  <c r="EL117" i="26464"/>
  <c r="EM117" i="26464"/>
  <c r="EN117" i="26464"/>
  <c r="EO117" i="26464"/>
  <c r="EP117" i="26464"/>
  <c r="A118" i="26464"/>
  <c r="B118" i="26464"/>
  <c r="C118" i="26464"/>
  <c r="E118" i="26464"/>
  <c r="F118" i="26464"/>
  <c r="G118" i="26464"/>
  <c r="H118" i="26464"/>
  <c r="I118" i="26464"/>
  <c r="J118" i="26464"/>
  <c r="K118" i="26464"/>
  <c r="L118" i="26464"/>
  <c r="M118" i="26464"/>
  <c r="N118" i="26464"/>
  <c r="O118" i="26464"/>
  <c r="P118" i="26464"/>
  <c r="Q118" i="26464"/>
  <c r="R118" i="26464"/>
  <c r="S118" i="26464"/>
  <c r="T118" i="26464"/>
  <c r="U118" i="26464"/>
  <c r="V118" i="26464"/>
  <c r="W118" i="26464"/>
  <c r="X118" i="26464"/>
  <c r="Y118" i="26464"/>
  <c r="Z118" i="26464"/>
  <c r="AA118" i="26464"/>
  <c r="AB118" i="26464"/>
  <c r="AC118" i="26464"/>
  <c r="AD118" i="26464"/>
  <c r="AE118" i="26464"/>
  <c r="AF118" i="26464"/>
  <c r="AG118" i="26464"/>
  <c r="AH118" i="26464"/>
  <c r="AI118" i="26464"/>
  <c r="AJ118" i="26464"/>
  <c r="AK118" i="26464"/>
  <c r="AL118" i="26464"/>
  <c r="AM118" i="26464"/>
  <c r="AN118" i="26464"/>
  <c r="AO118" i="26464"/>
  <c r="AP118" i="26464"/>
  <c r="AQ118" i="26464"/>
  <c r="AR118" i="26464"/>
  <c r="AS118" i="26464"/>
  <c r="AT118" i="26464"/>
  <c r="AU118" i="26464"/>
  <c r="AV118" i="26464"/>
  <c r="AW118" i="26464"/>
  <c r="AX118" i="26464"/>
  <c r="AY118" i="26464"/>
  <c r="AZ118" i="26464"/>
  <c r="BA118" i="26464"/>
  <c r="BB118" i="26464"/>
  <c r="BC118" i="26464"/>
  <c r="BD118" i="26464"/>
  <c r="BE118" i="26464"/>
  <c r="BF118" i="26464"/>
  <c r="BG118" i="26464"/>
  <c r="BH118" i="26464"/>
  <c r="BI118" i="26464"/>
  <c r="BJ118" i="26464"/>
  <c r="BK118" i="26464"/>
  <c r="BL118" i="26464"/>
  <c r="BM118" i="26464"/>
  <c r="BN118" i="26464"/>
  <c r="BO118" i="26464"/>
  <c r="BP118" i="26464"/>
  <c r="BQ118" i="26464"/>
  <c r="BR118" i="26464"/>
  <c r="BS118" i="26464"/>
  <c r="BT118" i="26464"/>
  <c r="BU118" i="26464"/>
  <c r="BV118" i="26464"/>
  <c r="BW118" i="26464"/>
  <c r="BX118" i="26464"/>
  <c r="BY118" i="26464"/>
  <c r="BZ118" i="26464"/>
  <c r="CA118" i="26464"/>
  <c r="CB118" i="26464"/>
  <c r="CC118" i="26464"/>
  <c r="CD118" i="26464"/>
  <c r="CE118" i="26464"/>
  <c r="CF118" i="26464"/>
  <c r="CG118" i="26464"/>
  <c r="CH118" i="26464"/>
  <c r="CI118" i="26464"/>
  <c r="CJ118" i="26464"/>
  <c r="CK118" i="26464"/>
  <c r="CL118" i="26464"/>
  <c r="CM118" i="26464"/>
  <c r="CN118" i="26464"/>
  <c r="CO118" i="26464"/>
  <c r="CP118" i="26464"/>
  <c r="CQ118" i="26464"/>
  <c r="CR118" i="26464"/>
  <c r="CS118" i="26464"/>
  <c r="CT118" i="26464"/>
  <c r="CU118" i="26464"/>
  <c r="CV118" i="26464"/>
  <c r="CW118" i="26464"/>
  <c r="CX118" i="26464"/>
  <c r="CY118" i="26464"/>
  <c r="CZ118" i="26464"/>
  <c r="DA118" i="26464"/>
  <c r="DB118" i="26464"/>
  <c r="DE118" i="26464"/>
  <c r="DF118" i="26464"/>
  <c r="DG118" i="26464"/>
  <c r="DH118" i="26464"/>
  <c r="DI118" i="26464"/>
  <c r="DJ118" i="26464"/>
  <c r="DK118" i="26464"/>
  <c r="DL118" i="26464"/>
  <c r="DM118" i="26464"/>
  <c r="DN118" i="26464"/>
  <c r="DO118" i="26464"/>
  <c r="DP118" i="26464"/>
  <c r="DQ118" i="26464"/>
  <c r="DR118" i="26464"/>
  <c r="DS118" i="26464"/>
  <c r="DT118" i="26464"/>
  <c r="DU118" i="26464"/>
  <c r="DZ118" i="26464"/>
  <c r="EA118" i="26464"/>
  <c r="EB118" i="26464"/>
  <c r="EC118" i="26464"/>
  <c r="ED118" i="26464"/>
  <c r="EE118" i="26464"/>
  <c r="EF118" i="26464"/>
  <c r="EG118" i="26464"/>
  <c r="EH118" i="26464"/>
  <c r="EI118" i="26464"/>
  <c r="EJ118" i="26464"/>
  <c r="EK118" i="26464"/>
  <c r="EL118" i="26464"/>
  <c r="EM118" i="26464"/>
  <c r="EN118" i="26464"/>
  <c r="EO118" i="26464"/>
  <c r="EP118" i="26464"/>
  <c r="A119" i="26464"/>
  <c r="B119" i="26464"/>
  <c r="C119" i="26464"/>
  <c r="E119" i="26464"/>
  <c r="F119" i="26464"/>
  <c r="G119" i="26464"/>
  <c r="H119" i="26464"/>
  <c r="I119" i="26464"/>
  <c r="J119" i="26464"/>
  <c r="K119" i="26464"/>
  <c r="L119" i="26464"/>
  <c r="M119" i="26464"/>
  <c r="N119" i="26464"/>
  <c r="O119" i="26464"/>
  <c r="P119" i="26464"/>
  <c r="Q119" i="26464"/>
  <c r="R119" i="26464"/>
  <c r="S119" i="26464"/>
  <c r="T119" i="26464"/>
  <c r="U119" i="26464"/>
  <c r="V119" i="26464"/>
  <c r="W119" i="26464"/>
  <c r="X119" i="26464"/>
  <c r="Y119" i="26464"/>
  <c r="Z119" i="26464"/>
  <c r="AA119" i="26464"/>
  <c r="AB119" i="26464"/>
  <c r="AC119" i="26464"/>
  <c r="AD119" i="26464"/>
  <c r="AE119" i="26464"/>
  <c r="AF119" i="26464"/>
  <c r="AG119" i="26464"/>
  <c r="AH119" i="26464"/>
  <c r="AI119" i="26464"/>
  <c r="AJ119" i="26464"/>
  <c r="AK119" i="26464"/>
  <c r="AL119" i="26464"/>
  <c r="AM119" i="26464"/>
  <c r="AN119" i="26464"/>
  <c r="AO119" i="26464"/>
  <c r="AP119" i="26464"/>
  <c r="AQ119" i="26464"/>
  <c r="AR119" i="26464"/>
  <c r="AS119" i="26464"/>
  <c r="AT119" i="26464"/>
  <c r="AU119" i="26464"/>
  <c r="AV119" i="26464"/>
  <c r="AW119" i="26464"/>
  <c r="AX119" i="26464"/>
  <c r="AY119" i="26464"/>
  <c r="AZ119" i="26464"/>
  <c r="BA119" i="26464"/>
  <c r="BB119" i="26464"/>
  <c r="BC119" i="26464"/>
  <c r="BD119" i="26464"/>
  <c r="BE119" i="26464"/>
  <c r="BF119" i="26464"/>
  <c r="BG119" i="26464"/>
  <c r="BH119" i="26464"/>
  <c r="BI119" i="26464"/>
  <c r="BJ119" i="26464"/>
  <c r="BK119" i="26464"/>
  <c r="BL119" i="26464"/>
  <c r="BM119" i="26464"/>
  <c r="BN119" i="26464"/>
  <c r="BO119" i="26464"/>
  <c r="BP119" i="26464"/>
  <c r="BQ119" i="26464"/>
  <c r="BR119" i="26464"/>
  <c r="BS119" i="26464"/>
  <c r="BT119" i="26464"/>
  <c r="BU119" i="26464"/>
  <c r="BV119" i="26464"/>
  <c r="BW119" i="26464"/>
  <c r="BX119" i="26464"/>
  <c r="BY119" i="26464"/>
  <c r="BZ119" i="26464"/>
  <c r="CA119" i="26464"/>
  <c r="CB119" i="26464"/>
  <c r="CC119" i="26464"/>
  <c r="CD119" i="26464"/>
  <c r="CE119" i="26464"/>
  <c r="CF119" i="26464"/>
  <c r="CG119" i="26464"/>
  <c r="CH119" i="26464"/>
  <c r="CI119" i="26464"/>
  <c r="CJ119" i="26464"/>
  <c r="CK119" i="26464"/>
  <c r="CL119" i="26464"/>
  <c r="CM119" i="26464"/>
  <c r="CN119" i="26464"/>
  <c r="CO119" i="26464"/>
  <c r="CP119" i="26464"/>
  <c r="CQ119" i="26464"/>
  <c r="CR119" i="26464"/>
  <c r="CS119" i="26464"/>
  <c r="CT119" i="26464"/>
  <c r="CU119" i="26464"/>
  <c r="CV119" i="26464"/>
  <c r="CW119" i="26464"/>
  <c r="CX119" i="26464"/>
  <c r="CY119" i="26464"/>
  <c r="CZ119" i="26464"/>
  <c r="DA119" i="26464"/>
  <c r="DB119" i="26464"/>
  <c r="DE119" i="26464"/>
  <c r="DF119" i="26464"/>
  <c r="DG119" i="26464"/>
  <c r="DH119" i="26464"/>
  <c r="DI119" i="26464"/>
  <c r="DJ119" i="26464"/>
  <c r="DK119" i="26464"/>
  <c r="DL119" i="26464"/>
  <c r="DM119" i="26464"/>
  <c r="DN119" i="26464"/>
  <c r="DO119" i="26464"/>
  <c r="DP119" i="26464"/>
  <c r="DQ119" i="26464"/>
  <c r="DR119" i="26464"/>
  <c r="DS119" i="26464"/>
  <c r="DT119" i="26464"/>
  <c r="DU119" i="26464"/>
  <c r="DZ119" i="26464"/>
  <c r="EA119" i="26464"/>
  <c r="EB119" i="26464"/>
  <c r="EC119" i="26464"/>
  <c r="ED119" i="26464"/>
  <c r="EE119" i="26464"/>
  <c r="EF119" i="26464"/>
  <c r="EG119" i="26464"/>
  <c r="EH119" i="26464"/>
  <c r="EI119" i="26464"/>
  <c r="EJ119" i="26464"/>
  <c r="EK119" i="26464"/>
  <c r="EL119" i="26464"/>
  <c r="EM119" i="26464"/>
  <c r="EN119" i="26464"/>
  <c r="EO119" i="26464"/>
  <c r="EP119" i="26464"/>
  <c r="A120" i="26464"/>
  <c r="B120" i="26464"/>
  <c r="C120" i="26464"/>
  <c r="E120" i="26464"/>
  <c r="F120" i="26464"/>
  <c r="G120" i="26464"/>
  <c r="H120" i="26464"/>
  <c r="I120" i="26464"/>
  <c r="J120" i="26464"/>
  <c r="K120" i="26464"/>
  <c r="L120" i="26464"/>
  <c r="M120" i="26464"/>
  <c r="N120" i="26464"/>
  <c r="O120" i="26464"/>
  <c r="P120" i="26464"/>
  <c r="Q120" i="26464"/>
  <c r="R120" i="26464"/>
  <c r="S120" i="26464"/>
  <c r="T120" i="26464"/>
  <c r="U120" i="26464"/>
  <c r="V120" i="26464"/>
  <c r="W120" i="26464"/>
  <c r="X120" i="26464"/>
  <c r="Y120" i="26464"/>
  <c r="Z120" i="26464"/>
  <c r="AA120" i="26464"/>
  <c r="AB120" i="26464"/>
  <c r="AC120" i="26464"/>
  <c r="AD120" i="26464"/>
  <c r="AE120" i="26464"/>
  <c r="AF120" i="26464"/>
  <c r="AG120" i="26464"/>
  <c r="AH120" i="26464"/>
  <c r="AI120" i="26464"/>
  <c r="AJ120" i="26464"/>
  <c r="AK120" i="26464"/>
  <c r="AL120" i="26464"/>
  <c r="AM120" i="26464"/>
  <c r="AN120" i="26464"/>
  <c r="AO120" i="26464"/>
  <c r="AP120" i="26464"/>
  <c r="AQ120" i="26464"/>
  <c r="AR120" i="26464"/>
  <c r="AS120" i="26464"/>
  <c r="AT120" i="26464"/>
  <c r="AU120" i="26464"/>
  <c r="AV120" i="26464"/>
  <c r="AW120" i="26464"/>
  <c r="AX120" i="26464"/>
  <c r="AY120" i="26464"/>
  <c r="AZ120" i="26464"/>
  <c r="BA120" i="26464"/>
  <c r="BB120" i="26464"/>
  <c r="BC120" i="26464"/>
  <c r="BD120" i="26464"/>
  <c r="BE120" i="26464"/>
  <c r="BF120" i="26464"/>
  <c r="BG120" i="26464"/>
  <c r="BH120" i="26464"/>
  <c r="BI120" i="26464"/>
  <c r="BJ120" i="26464"/>
  <c r="BK120" i="26464"/>
  <c r="BL120" i="26464"/>
  <c r="BM120" i="26464"/>
  <c r="BN120" i="26464"/>
  <c r="BO120" i="26464"/>
  <c r="BP120" i="26464"/>
  <c r="BQ120" i="26464"/>
  <c r="BR120" i="26464"/>
  <c r="BS120" i="26464"/>
  <c r="BT120" i="26464"/>
  <c r="BU120" i="26464"/>
  <c r="BV120" i="26464"/>
  <c r="BW120" i="26464"/>
  <c r="BX120" i="26464"/>
  <c r="BY120" i="26464"/>
  <c r="BZ120" i="26464"/>
  <c r="CA120" i="26464"/>
  <c r="CB120" i="26464"/>
  <c r="CC120" i="26464"/>
  <c r="CD120" i="26464"/>
  <c r="CE120" i="26464"/>
  <c r="CF120" i="26464"/>
  <c r="CG120" i="26464"/>
  <c r="CH120" i="26464"/>
  <c r="CI120" i="26464"/>
  <c r="CJ120" i="26464"/>
  <c r="CK120" i="26464"/>
  <c r="CL120" i="26464"/>
  <c r="CM120" i="26464"/>
  <c r="CN120" i="26464"/>
  <c r="CO120" i="26464"/>
  <c r="CP120" i="26464"/>
  <c r="CQ120" i="26464"/>
  <c r="CR120" i="26464"/>
  <c r="CS120" i="26464"/>
  <c r="CT120" i="26464"/>
  <c r="CU120" i="26464"/>
  <c r="CV120" i="26464"/>
  <c r="CW120" i="26464"/>
  <c r="CX120" i="26464"/>
  <c r="CY120" i="26464"/>
  <c r="CZ120" i="26464"/>
  <c r="DA120" i="26464"/>
  <c r="DB120" i="26464"/>
  <c r="DE120" i="26464"/>
  <c r="DF120" i="26464"/>
  <c r="DG120" i="26464"/>
  <c r="DH120" i="26464"/>
  <c r="DI120" i="26464"/>
  <c r="DJ120" i="26464"/>
  <c r="DK120" i="26464"/>
  <c r="DL120" i="26464"/>
  <c r="DM120" i="26464"/>
  <c r="DN120" i="26464"/>
  <c r="DO120" i="26464"/>
  <c r="DP120" i="26464"/>
  <c r="DQ120" i="26464"/>
  <c r="DR120" i="26464"/>
  <c r="DS120" i="26464"/>
  <c r="DT120" i="26464"/>
  <c r="DU120" i="26464"/>
  <c r="DZ120" i="26464"/>
  <c r="EA120" i="26464"/>
  <c r="EB120" i="26464"/>
  <c r="EC120" i="26464"/>
  <c r="ED120" i="26464"/>
  <c r="EE120" i="26464"/>
  <c r="EF120" i="26464"/>
  <c r="EG120" i="26464"/>
  <c r="EH120" i="26464"/>
  <c r="EI120" i="26464"/>
  <c r="EJ120" i="26464"/>
  <c r="EK120" i="26464"/>
  <c r="EL120" i="26464"/>
  <c r="EM120" i="26464"/>
  <c r="EN120" i="26464"/>
  <c r="EO120" i="26464"/>
  <c r="EP120" i="26464"/>
  <c r="A121" i="26464"/>
  <c r="B121" i="26464"/>
  <c r="C121" i="26464"/>
  <c r="E121" i="26464"/>
  <c r="F121" i="26464"/>
  <c r="G121" i="26464"/>
  <c r="H121" i="26464"/>
  <c r="I121" i="26464"/>
  <c r="J121" i="26464"/>
  <c r="K121" i="26464"/>
  <c r="L121" i="26464"/>
  <c r="M121" i="26464"/>
  <c r="N121" i="26464"/>
  <c r="O121" i="26464"/>
  <c r="P121" i="26464"/>
  <c r="Q121" i="26464"/>
  <c r="R121" i="26464"/>
  <c r="S121" i="26464"/>
  <c r="T121" i="26464"/>
  <c r="U121" i="26464"/>
  <c r="V121" i="26464"/>
  <c r="W121" i="26464"/>
  <c r="X121" i="26464"/>
  <c r="Y121" i="26464"/>
  <c r="Z121" i="26464"/>
  <c r="AA121" i="26464"/>
  <c r="AB121" i="26464"/>
  <c r="AC121" i="26464"/>
  <c r="AD121" i="26464"/>
  <c r="AE121" i="26464"/>
  <c r="AF121" i="26464"/>
  <c r="AG121" i="26464"/>
  <c r="AH121" i="26464"/>
  <c r="AI121" i="26464"/>
  <c r="AJ121" i="26464"/>
  <c r="AK121" i="26464"/>
  <c r="AL121" i="26464"/>
  <c r="AM121" i="26464"/>
  <c r="AN121" i="26464"/>
  <c r="AO121" i="26464"/>
  <c r="AP121" i="26464"/>
  <c r="AQ121" i="26464"/>
  <c r="AR121" i="26464"/>
  <c r="AS121" i="26464"/>
  <c r="AT121" i="26464"/>
  <c r="AU121" i="26464"/>
  <c r="AV121" i="26464"/>
  <c r="AW121" i="26464"/>
  <c r="AX121" i="26464"/>
  <c r="AY121" i="26464"/>
  <c r="AZ121" i="26464"/>
  <c r="BA121" i="26464"/>
  <c r="BB121" i="26464"/>
  <c r="BC121" i="26464"/>
  <c r="BD121" i="26464"/>
  <c r="BE121" i="26464"/>
  <c r="BF121" i="26464"/>
  <c r="BG121" i="26464"/>
  <c r="BH121" i="26464"/>
  <c r="BI121" i="26464"/>
  <c r="BJ121" i="26464"/>
  <c r="BK121" i="26464"/>
  <c r="BL121" i="26464"/>
  <c r="BM121" i="26464"/>
  <c r="BN121" i="26464"/>
  <c r="BO121" i="26464"/>
  <c r="BP121" i="26464"/>
  <c r="BQ121" i="26464"/>
  <c r="BR121" i="26464"/>
  <c r="BS121" i="26464"/>
  <c r="BT121" i="26464"/>
  <c r="BU121" i="26464"/>
  <c r="BV121" i="26464"/>
  <c r="BW121" i="26464"/>
  <c r="BX121" i="26464"/>
  <c r="BY121" i="26464"/>
  <c r="BZ121" i="26464"/>
  <c r="CA121" i="26464"/>
  <c r="CB121" i="26464"/>
  <c r="CC121" i="26464"/>
  <c r="CD121" i="26464"/>
  <c r="CE121" i="26464"/>
  <c r="CF121" i="26464"/>
  <c r="CG121" i="26464"/>
  <c r="CH121" i="26464"/>
  <c r="CI121" i="26464"/>
  <c r="CJ121" i="26464"/>
  <c r="CK121" i="26464"/>
  <c r="CL121" i="26464"/>
  <c r="CM121" i="26464"/>
  <c r="CN121" i="26464"/>
  <c r="CO121" i="26464"/>
  <c r="CP121" i="26464"/>
  <c r="CQ121" i="26464"/>
  <c r="CR121" i="26464"/>
  <c r="CS121" i="26464"/>
  <c r="CT121" i="26464"/>
  <c r="CU121" i="26464"/>
  <c r="CV121" i="26464"/>
  <c r="CW121" i="26464"/>
  <c r="CX121" i="26464"/>
  <c r="CY121" i="26464"/>
  <c r="CZ121" i="26464"/>
  <c r="DA121" i="26464"/>
  <c r="DB121" i="26464"/>
  <c r="DE121" i="26464"/>
  <c r="DF121" i="26464"/>
  <c r="DG121" i="26464"/>
  <c r="DH121" i="26464"/>
  <c r="DI121" i="26464"/>
  <c r="DJ121" i="26464"/>
  <c r="DK121" i="26464"/>
  <c r="DL121" i="26464"/>
  <c r="DM121" i="26464"/>
  <c r="DN121" i="26464"/>
  <c r="DO121" i="26464"/>
  <c r="DP121" i="26464"/>
  <c r="DQ121" i="26464"/>
  <c r="DR121" i="26464"/>
  <c r="DS121" i="26464"/>
  <c r="DT121" i="26464"/>
  <c r="DU121" i="26464"/>
  <c r="DZ121" i="26464"/>
  <c r="EA121" i="26464"/>
  <c r="EB121" i="26464"/>
  <c r="EC121" i="26464"/>
  <c r="ED121" i="26464"/>
  <c r="EE121" i="26464"/>
  <c r="EF121" i="26464"/>
  <c r="EG121" i="26464"/>
  <c r="EH121" i="26464"/>
  <c r="EI121" i="26464"/>
  <c r="EJ121" i="26464"/>
  <c r="EK121" i="26464"/>
  <c r="EL121" i="26464"/>
  <c r="EM121" i="26464"/>
  <c r="EN121" i="26464"/>
  <c r="EO121" i="26464"/>
  <c r="EP121" i="26464"/>
  <c r="A122" i="26464"/>
  <c r="B122" i="26464"/>
  <c r="C122" i="26464"/>
  <c r="E122" i="26464"/>
  <c r="F122" i="26464"/>
  <c r="G122" i="26464"/>
  <c r="H122" i="26464"/>
  <c r="I122" i="26464"/>
  <c r="J122" i="26464"/>
  <c r="K122" i="26464"/>
  <c r="L122" i="26464"/>
  <c r="M122" i="26464"/>
  <c r="N122" i="26464"/>
  <c r="O122" i="26464"/>
  <c r="P122" i="26464"/>
  <c r="Q122" i="26464"/>
  <c r="R122" i="26464"/>
  <c r="S122" i="26464"/>
  <c r="T122" i="26464"/>
  <c r="U122" i="26464"/>
  <c r="V122" i="26464"/>
  <c r="W122" i="26464"/>
  <c r="X122" i="26464"/>
  <c r="Y122" i="26464"/>
  <c r="Z122" i="26464"/>
  <c r="AA122" i="26464"/>
  <c r="AB122" i="26464"/>
  <c r="AC122" i="26464"/>
  <c r="AD122" i="26464"/>
  <c r="AE122" i="26464"/>
  <c r="AF122" i="26464"/>
  <c r="AG122" i="26464"/>
  <c r="AH122" i="26464"/>
  <c r="AI122" i="26464"/>
  <c r="AJ122" i="26464"/>
  <c r="AK122" i="26464"/>
  <c r="AL122" i="26464"/>
  <c r="AM122" i="26464"/>
  <c r="AN122" i="26464"/>
  <c r="AO122" i="26464"/>
  <c r="AP122" i="26464"/>
  <c r="AQ122" i="26464"/>
  <c r="AR122" i="26464"/>
  <c r="AS122" i="26464"/>
  <c r="AT122" i="26464"/>
  <c r="AU122" i="26464"/>
  <c r="AV122" i="26464"/>
  <c r="AW122" i="26464"/>
  <c r="AX122" i="26464"/>
  <c r="AY122" i="26464"/>
  <c r="AZ122" i="26464"/>
  <c r="BA122" i="26464"/>
  <c r="BB122" i="26464"/>
  <c r="BC122" i="26464"/>
  <c r="BD122" i="26464"/>
  <c r="BE122" i="26464"/>
  <c r="BF122" i="26464"/>
  <c r="BG122" i="26464"/>
  <c r="BH122" i="26464"/>
  <c r="BI122" i="26464"/>
  <c r="BJ122" i="26464"/>
  <c r="BK122" i="26464"/>
  <c r="BL122" i="26464"/>
  <c r="BM122" i="26464"/>
  <c r="BN122" i="26464"/>
  <c r="BO122" i="26464"/>
  <c r="BP122" i="26464"/>
  <c r="BQ122" i="26464"/>
  <c r="BR122" i="26464"/>
  <c r="BS122" i="26464"/>
  <c r="BT122" i="26464"/>
  <c r="BU122" i="26464"/>
  <c r="BV122" i="26464"/>
  <c r="BW122" i="26464"/>
  <c r="BX122" i="26464"/>
  <c r="BY122" i="26464"/>
  <c r="BZ122" i="26464"/>
  <c r="CA122" i="26464"/>
  <c r="CB122" i="26464"/>
  <c r="CC122" i="26464"/>
  <c r="CD122" i="26464"/>
  <c r="CE122" i="26464"/>
  <c r="CF122" i="26464"/>
  <c r="CG122" i="26464"/>
  <c r="CH122" i="26464"/>
  <c r="CI122" i="26464"/>
  <c r="CJ122" i="26464"/>
  <c r="CK122" i="26464"/>
  <c r="CL122" i="26464"/>
  <c r="CM122" i="26464"/>
  <c r="CN122" i="26464"/>
  <c r="CO122" i="26464"/>
  <c r="CP122" i="26464"/>
  <c r="CQ122" i="26464"/>
  <c r="CR122" i="26464"/>
  <c r="CS122" i="26464"/>
  <c r="CT122" i="26464"/>
  <c r="CU122" i="26464"/>
  <c r="CV122" i="26464"/>
  <c r="CW122" i="26464"/>
  <c r="CX122" i="26464"/>
  <c r="CY122" i="26464"/>
  <c r="CZ122" i="26464"/>
  <c r="DA122" i="26464"/>
  <c r="DB122" i="26464"/>
  <c r="DE122" i="26464"/>
  <c r="DF122" i="26464"/>
  <c r="DG122" i="26464"/>
  <c r="DH122" i="26464"/>
  <c r="DI122" i="26464"/>
  <c r="DJ122" i="26464"/>
  <c r="DK122" i="26464"/>
  <c r="DL122" i="26464"/>
  <c r="DM122" i="26464"/>
  <c r="DN122" i="26464"/>
  <c r="DO122" i="26464"/>
  <c r="DP122" i="26464"/>
  <c r="DQ122" i="26464"/>
  <c r="DR122" i="26464"/>
  <c r="DS122" i="26464"/>
  <c r="DT122" i="26464"/>
  <c r="DU122" i="26464"/>
  <c r="DZ122" i="26464"/>
  <c r="EA122" i="26464"/>
  <c r="EB122" i="26464"/>
  <c r="EC122" i="26464"/>
  <c r="ED122" i="26464"/>
  <c r="EE122" i="26464"/>
  <c r="EF122" i="26464"/>
  <c r="EG122" i="26464"/>
  <c r="EH122" i="26464"/>
  <c r="EI122" i="26464"/>
  <c r="EJ122" i="26464"/>
  <c r="EK122" i="26464"/>
  <c r="EL122" i="26464"/>
  <c r="EM122" i="26464"/>
  <c r="EN122" i="26464"/>
  <c r="EO122" i="26464"/>
  <c r="EP122" i="26464"/>
  <c r="A123" i="26464"/>
  <c r="B123" i="26464"/>
  <c r="C123" i="26464"/>
  <c r="E123" i="26464"/>
  <c r="F123" i="26464"/>
  <c r="G123" i="26464"/>
  <c r="H123" i="26464"/>
  <c r="I123" i="26464"/>
  <c r="J123" i="26464"/>
  <c r="K123" i="26464"/>
  <c r="L123" i="26464"/>
  <c r="M123" i="26464"/>
  <c r="N123" i="26464"/>
  <c r="O123" i="26464"/>
  <c r="P123" i="26464"/>
  <c r="Q123" i="26464"/>
  <c r="R123" i="26464"/>
  <c r="S123" i="26464"/>
  <c r="T123" i="26464"/>
  <c r="U123" i="26464"/>
  <c r="V123" i="26464"/>
  <c r="W123" i="26464"/>
  <c r="X123" i="26464"/>
  <c r="Y123" i="26464"/>
  <c r="Z123" i="26464"/>
  <c r="AA123" i="26464"/>
  <c r="AB123" i="26464"/>
  <c r="AC123" i="26464"/>
  <c r="AD123" i="26464"/>
  <c r="AE123" i="26464"/>
  <c r="AF123" i="26464"/>
  <c r="AG123" i="26464"/>
  <c r="AH123" i="26464"/>
  <c r="AI123" i="26464"/>
  <c r="AJ123" i="26464"/>
  <c r="AK123" i="26464"/>
  <c r="AL123" i="26464"/>
  <c r="AM123" i="26464"/>
  <c r="AN123" i="26464"/>
  <c r="AO123" i="26464"/>
  <c r="AP123" i="26464"/>
  <c r="AQ123" i="26464"/>
  <c r="AR123" i="26464"/>
  <c r="AS123" i="26464"/>
  <c r="AT123" i="26464"/>
  <c r="AU123" i="26464"/>
  <c r="AV123" i="26464"/>
  <c r="AW123" i="26464"/>
  <c r="AX123" i="26464"/>
  <c r="AY123" i="26464"/>
  <c r="AZ123" i="26464"/>
  <c r="BA123" i="26464"/>
  <c r="BB123" i="26464"/>
  <c r="BC123" i="26464"/>
  <c r="BD123" i="26464"/>
  <c r="BE123" i="26464"/>
  <c r="BF123" i="26464"/>
  <c r="BG123" i="26464"/>
  <c r="BH123" i="26464"/>
  <c r="BI123" i="26464"/>
  <c r="BJ123" i="26464"/>
  <c r="BK123" i="26464"/>
  <c r="BL123" i="26464"/>
  <c r="BM123" i="26464"/>
  <c r="BN123" i="26464"/>
  <c r="BO123" i="26464"/>
  <c r="BP123" i="26464"/>
  <c r="BQ123" i="26464"/>
  <c r="BR123" i="26464"/>
  <c r="BS123" i="26464"/>
  <c r="BT123" i="26464"/>
  <c r="BU123" i="26464"/>
  <c r="BV123" i="26464"/>
  <c r="BW123" i="26464"/>
  <c r="BX123" i="26464"/>
  <c r="BY123" i="26464"/>
  <c r="BZ123" i="26464"/>
  <c r="CA123" i="26464"/>
  <c r="CB123" i="26464"/>
  <c r="CC123" i="26464"/>
  <c r="CD123" i="26464"/>
  <c r="CE123" i="26464"/>
  <c r="CF123" i="26464"/>
  <c r="CG123" i="26464"/>
  <c r="CH123" i="26464"/>
  <c r="CI123" i="26464"/>
  <c r="CJ123" i="26464"/>
  <c r="CK123" i="26464"/>
  <c r="CL123" i="26464"/>
  <c r="CM123" i="26464"/>
  <c r="CN123" i="26464"/>
  <c r="CO123" i="26464"/>
  <c r="CP123" i="26464"/>
  <c r="CQ123" i="26464"/>
  <c r="CR123" i="26464"/>
  <c r="CS123" i="26464"/>
  <c r="CT123" i="26464"/>
  <c r="CU123" i="26464"/>
  <c r="CV123" i="26464"/>
  <c r="CW123" i="26464"/>
  <c r="CX123" i="26464"/>
  <c r="CY123" i="26464"/>
  <c r="CZ123" i="26464"/>
  <c r="DA123" i="26464"/>
  <c r="DB123" i="26464"/>
  <c r="DE123" i="26464"/>
  <c r="DF123" i="26464"/>
  <c r="DG123" i="26464"/>
  <c r="DH123" i="26464"/>
  <c r="DI123" i="26464"/>
  <c r="DJ123" i="26464"/>
  <c r="DK123" i="26464"/>
  <c r="DL123" i="26464"/>
  <c r="DM123" i="26464"/>
  <c r="DN123" i="26464"/>
  <c r="DO123" i="26464"/>
  <c r="DP123" i="26464"/>
  <c r="DQ123" i="26464"/>
  <c r="DR123" i="26464"/>
  <c r="DS123" i="26464"/>
  <c r="DT123" i="26464"/>
  <c r="DU123" i="26464"/>
  <c r="DZ123" i="26464"/>
  <c r="EA123" i="26464"/>
  <c r="EB123" i="26464"/>
  <c r="EC123" i="26464"/>
  <c r="ED123" i="26464"/>
  <c r="EE123" i="26464"/>
  <c r="EF123" i="26464"/>
  <c r="EG123" i="26464"/>
  <c r="EH123" i="26464"/>
  <c r="EI123" i="26464"/>
  <c r="EJ123" i="26464"/>
  <c r="EK123" i="26464"/>
  <c r="EL123" i="26464"/>
  <c r="EM123" i="26464"/>
  <c r="EN123" i="26464"/>
  <c r="EO123" i="26464"/>
  <c r="EP123" i="26464"/>
  <c r="A124" i="26464"/>
  <c r="B124" i="26464"/>
  <c r="C124" i="26464"/>
  <c r="E124" i="26464"/>
  <c r="F124" i="26464"/>
  <c r="G124" i="26464"/>
  <c r="H124" i="26464"/>
  <c r="I124" i="26464"/>
  <c r="J124" i="26464"/>
  <c r="K124" i="26464"/>
  <c r="L124" i="26464"/>
  <c r="M124" i="26464"/>
  <c r="N124" i="26464"/>
  <c r="O124" i="26464"/>
  <c r="P124" i="26464"/>
  <c r="Q124" i="26464"/>
  <c r="R124" i="26464"/>
  <c r="S124" i="26464"/>
  <c r="T124" i="26464"/>
  <c r="U124" i="26464"/>
  <c r="V124" i="26464"/>
  <c r="W124" i="26464"/>
  <c r="X124" i="26464"/>
  <c r="Y124" i="26464"/>
  <c r="Z124" i="26464"/>
  <c r="AA124" i="26464"/>
  <c r="AB124" i="26464"/>
  <c r="AC124" i="26464"/>
  <c r="AD124" i="26464"/>
  <c r="AE124" i="26464"/>
  <c r="AF124" i="26464"/>
  <c r="AG124" i="26464"/>
  <c r="AH124" i="26464"/>
  <c r="AI124" i="26464"/>
  <c r="AJ124" i="26464"/>
  <c r="AK124" i="26464"/>
  <c r="AL124" i="26464"/>
  <c r="AM124" i="26464"/>
  <c r="AN124" i="26464"/>
  <c r="AO124" i="26464"/>
  <c r="AP124" i="26464"/>
  <c r="AQ124" i="26464"/>
  <c r="AR124" i="26464"/>
  <c r="AS124" i="26464"/>
  <c r="AT124" i="26464"/>
  <c r="AU124" i="26464"/>
  <c r="AV124" i="26464"/>
  <c r="AW124" i="26464"/>
  <c r="AX124" i="26464"/>
  <c r="AY124" i="26464"/>
  <c r="AZ124" i="26464"/>
  <c r="BA124" i="26464"/>
  <c r="BB124" i="26464"/>
  <c r="BC124" i="26464"/>
  <c r="BD124" i="26464"/>
  <c r="BE124" i="26464"/>
  <c r="BF124" i="26464"/>
  <c r="BG124" i="26464"/>
  <c r="BH124" i="26464"/>
  <c r="BI124" i="26464"/>
  <c r="BJ124" i="26464"/>
  <c r="BK124" i="26464"/>
  <c r="BL124" i="26464"/>
  <c r="BM124" i="26464"/>
  <c r="BN124" i="26464"/>
  <c r="BO124" i="26464"/>
  <c r="BP124" i="26464"/>
  <c r="BQ124" i="26464"/>
  <c r="BR124" i="26464"/>
  <c r="BS124" i="26464"/>
  <c r="BT124" i="26464"/>
  <c r="BU124" i="26464"/>
  <c r="BV124" i="26464"/>
  <c r="BW124" i="26464"/>
  <c r="BX124" i="26464"/>
  <c r="BY124" i="26464"/>
  <c r="BZ124" i="26464"/>
  <c r="CA124" i="26464"/>
  <c r="CB124" i="26464"/>
  <c r="CC124" i="26464"/>
  <c r="CD124" i="26464"/>
  <c r="CE124" i="26464"/>
  <c r="CF124" i="26464"/>
  <c r="CG124" i="26464"/>
  <c r="CH124" i="26464"/>
  <c r="CI124" i="26464"/>
  <c r="CJ124" i="26464"/>
  <c r="CK124" i="26464"/>
  <c r="CL124" i="26464"/>
  <c r="CM124" i="26464"/>
  <c r="CN124" i="26464"/>
  <c r="CO124" i="26464"/>
  <c r="CP124" i="26464"/>
  <c r="CQ124" i="26464"/>
  <c r="CR124" i="26464"/>
  <c r="CS124" i="26464"/>
  <c r="CT124" i="26464"/>
  <c r="CU124" i="26464"/>
  <c r="CV124" i="26464"/>
  <c r="CW124" i="26464"/>
  <c r="CX124" i="26464"/>
  <c r="CY124" i="26464"/>
  <c r="CZ124" i="26464"/>
  <c r="DA124" i="26464"/>
  <c r="DB124" i="26464"/>
  <c r="DE124" i="26464"/>
  <c r="DF124" i="26464"/>
  <c r="DG124" i="26464"/>
  <c r="DH124" i="26464"/>
  <c r="DI124" i="26464"/>
  <c r="DJ124" i="26464"/>
  <c r="DK124" i="26464"/>
  <c r="DL124" i="26464"/>
  <c r="DM124" i="26464"/>
  <c r="DN124" i="26464"/>
  <c r="DO124" i="26464"/>
  <c r="DP124" i="26464"/>
  <c r="DQ124" i="26464"/>
  <c r="DR124" i="26464"/>
  <c r="DS124" i="26464"/>
  <c r="DT124" i="26464"/>
  <c r="DU124" i="26464"/>
  <c r="DZ124" i="26464"/>
  <c r="EA124" i="26464"/>
  <c r="EB124" i="26464"/>
  <c r="EC124" i="26464"/>
  <c r="ED124" i="26464"/>
  <c r="EE124" i="26464"/>
  <c r="EF124" i="26464"/>
  <c r="EG124" i="26464"/>
  <c r="EH124" i="26464"/>
  <c r="EI124" i="26464"/>
  <c r="EJ124" i="26464"/>
  <c r="EK124" i="26464"/>
  <c r="EL124" i="26464"/>
  <c r="EM124" i="26464"/>
  <c r="EN124" i="26464"/>
  <c r="EO124" i="26464"/>
  <c r="EP124" i="26464"/>
  <c r="A125" i="26464"/>
  <c r="B125" i="26464"/>
  <c r="C125" i="26464"/>
  <c r="E125" i="26464"/>
  <c r="F125" i="26464"/>
  <c r="G125" i="26464"/>
  <c r="H125" i="26464"/>
  <c r="I125" i="26464"/>
  <c r="J125" i="26464"/>
  <c r="K125" i="26464"/>
  <c r="L125" i="26464"/>
  <c r="M125" i="26464"/>
  <c r="N125" i="26464"/>
  <c r="O125" i="26464"/>
  <c r="P125" i="26464"/>
  <c r="Q125" i="26464"/>
  <c r="R125" i="26464"/>
  <c r="S125" i="26464"/>
  <c r="T125" i="26464"/>
  <c r="U125" i="26464"/>
  <c r="V125" i="26464"/>
  <c r="W125" i="26464"/>
  <c r="X125" i="26464"/>
  <c r="Y125" i="26464"/>
  <c r="Z125" i="26464"/>
  <c r="AA125" i="26464"/>
  <c r="AB125" i="26464"/>
  <c r="AC125" i="26464"/>
  <c r="AD125" i="26464"/>
  <c r="AE125" i="26464"/>
  <c r="AF125" i="26464"/>
  <c r="AG125" i="26464"/>
  <c r="AH125" i="26464"/>
  <c r="AI125" i="26464"/>
  <c r="AJ125" i="26464"/>
  <c r="AK125" i="26464"/>
  <c r="AL125" i="26464"/>
  <c r="AM125" i="26464"/>
  <c r="AN125" i="26464"/>
  <c r="AO125" i="26464"/>
  <c r="AP125" i="26464"/>
  <c r="AQ125" i="26464"/>
  <c r="AR125" i="26464"/>
  <c r="AS125" i="26464"/>
  <c r="AT125" i="26464"/>
  <c r="AU125" i="26464"/>
  <c r="AV125" i="26464"/>
  <c r="AW125" i="26464"/>
  <c r="AX125" i="26464"/>
  <c r="AY125" i="26464"/>
  <c r="AZ125" i="26464"/>
  <c r="BA125" i="26464"/>
  <c r="BB125" i="26464"/>
  <c r="BC125" i="26464"/>
  <c r="BD125" i="26464"/>
  <c r="BE125" i="26464"/>
  <c r="BF125" i="26464"/>
  <c r="BG125" i="26464"/>
  <c r="BH125" i="26464"/>
  <c r="BI125" i="26464"/>
  <c r="BJ125" i="26464"/>
  <c r="BK125" i="26464"/>
  <c r="BL125" i="26464"/>
  <c r="BM125" i="26464"/>
  <c r="BN125" i="26464"/>
  <c r="BO125" i="26464"/>
  <c r="BP125" i="26464"/>
  <c r="BQ125" i="26464"/>
  <c r="BR125" i="26464"/>
  <c r="BS125" i="26464"/>
  <c r="BT125" i="26464"/>
  <c r="BU125" i="26464"/>
  <c r="BV125" i="26464"/>
  <c r="BW125" i="26464"/>
  <c r="BX125" i="26464"/>
  <c r="BY125" i="26464"/>
  <c r="BZ125" i="26464"/>
  <c r="CA125" i="26464"/>
  <c r="CB125" i="26464"/>
  <c r="CC125" i="26464"/>
  <c r="CD125" i="26464"/>
  <c r="CE125" i="26464"/>
  <c r="CF125" i="26464"/>
  <c r="CG125" i="26464"/>
  <c r="CH125" i="26464"/>
  <c r="CI125" i="26464"/>
  <c r="CJ125" i="26464"/>
  <c r="CK125" i="26464"/>
  <c r="CL125" i="26464"/>
  <c r="CM125" i="26464"/>
  <c r="CN125" i="26464"/>
  <c r="CO125" i="26464"/>
  <c r="CP125" i="26464"/>
  <c r="CQ125" i="26464"/>
  <c r="CR125" i="26464"/>
  <c r="CS125" i="26464"/>
  <c r="CT125" i="26464"/>
  <c r="CU125" i="26464"/>
  <c r="CV125" i="26464"/>
  <c r="CW125" i="26464"/>
  <c r="CX125" i="26464"/>
  <c r="CY125" i="26464"/>
  <c r="CZ125" i="26464"/>
  <c r="DA125" i="26464"/>
  <c r="DB125" i="26464"/>
  <c r="DE125" i="26464"/>
  <c r="DF125" i="26464"/>
  <c r="DG125" i="26464"/>
  <c r="DH125" i="26464"/>
  <c r="DI125" i="26464"/>
  <c r="DJ125" i="26464"/>
  <c r="DK125" i="26464"/>
  <c r="DL125" i="26464"/>
  <c r="DM125" i="26464"/>
  <c r="DN125" i="26464"/>
  <c r="DO125" i="26464"/>
  <c r="DP125" i="26464"/>
  <c r="DQ125" i="26464"/>
  <c r="DR125" i="26464"/>
  <c r="DS125" i="26464"/>
  <c r="DT125" i="26464"/>
  <c r="DU125" i="26464"/>
  <c r="DZ125" i="26464"/>
  <c r="EA125" i="26464"/>
  <c r="EB125" i="26464"/>
  <c r="EC125" i="26464"/>
  <c r="ED125" i="26464"/>
  <c r="EE125" i="26464"/>
  <c r="EF125" i="26464"/>
  <c r="EG125" i="26464"/>
  <c r="EH125" i="26464"/>
  <c r="EI125" i="26464"/>
  <c r="EJ125" i="26464"/>
  <c r="EK125" i="26464"/>
  <c r="EL125" i="26464"/>
  <c r="EM125" i="26464"/>
  <c r="EN125" i="26464"/>
  <c r="EO125" i="26464"/>
  <c r="EP125" i="26464"/>
  <c r="A126" i="26464"/>
  <c r="B126" i="26464"/>
  <c r="C126" i="26464"/>
  <c r="E126" i="26464"/>
  <c r="F126" i="26464"/>
  <c r="G126" i="26464"/>
  <c r="H126" i="26464"/>
  <c r="I126" i="26464"/>
  <c r="J126" i="26464"/>
  <c r="K126" i="26464"/>
  <c r="L126" i="26464"/>
  <c r="M126" i="26464"/>
  <c r="N126" i="26464"/>
  <c r="O126" i="26464"/>
  <c r="P126" i="26464"/>
  <c r="Q126" i="26464"/>
  <c r="R126" i="26464"/>
  <c r="S126" i="26464"/>
  <c r="T126" i="26464"/>
  <c r="U126" i="26464"/>
  <c r="V126" i="26464"/>
  <c r="W126" i="26464"/>
  <c r="X126" i="26464"/>
  <c r="Y126" i="26464"/>
  <c r="Z126" i="26464"/>
  <c r="AA126" i="26464"/>
  <c r="AB126" i="26464"/>
  <c r="AC126" i="26464"/>
  <c r="AD126" i="26464"/>
  <c r="AE126" i="26464"/>
  <c r="AF126" i="26464"/>
  <c r="AG126" i="26464"/>
  <c r="AH126" i="26464"/>
  <c r="AI126" i="26464"/>
  <c r="AJ126" i="26464"/>
  <c r="AK126" i="26464"/>
  <c r="AL126" i="26464"/>
  <c r="AM126" i="26464"/>
  <c r="AN126" i="26464"/>
  <c r="AO126" i="26464"/>
  <c r="AP126" i="26464"/>
  <c r="AQ126" i="26464"/>
  <c r="AR126" i="26464"/>
  <c r="AS126" i="26464"/>
  <c r="AT126" i="26464"/>
  <c r="AU126" i="26464"/>
  <c r="AV126" i="26464"/>
  <c r="AW126" i="26464"/>
  <c r="AX126" i="26464"/>
  <c r="AY126" i="26464"/>
  <c r="AZ126" i="26464"/>
  <c r="BA126" i="26464"/>
  <c r="BB126" i="26464"/>
  <c r="BC126" i="26464"/>
  <c r="BD126" i="26464"/>
  <c r="BE126" i="26464"/>
  <c r="BF126" i="26464"/>
  <c r="BG126" i="26464"/>
  <c r="BH126" i="26464"/>
  <c r="BI126" i="26464"/>
  <c r="BJ126" i="26464"/>
  <c r="BK126" i="26464"/>
  <c r="BL126" i="26464"/>
  <c r="BM126" i="26464"/>
  <c r="BN126" i="26464"/>
  <c r="BO126" i="26464"/>
  <c r="BP126" i="26464"/>
  <c r="BQ126" i="26464"/>
  <c r="BR126" i="26464"/>
  <c r="BS126" i="26464"/>
  <c r="BT126" i="26464"/>
  <c r="BU126" i="26464"/>
  <c r="BV126" i="26464"/>
  <c r="BW126" i="26464"/>
  <c r="BX126" i="26464"/>
  <c r="BY126" i="26464"/>
  <c r="BZ126" i="26464"/>
  <c r="CA126" i="26464"/>
  <c r="CB126" i="26464"/>
  <c r="CC126" i="26464"/>
  <c r="CD126" i="26464"/>
  <c r="CE126" i="26464"/>
  <c r="CF126" i="26464"/>
  <c r="CG126" i="26464"/>
  <c r="CH126" i="26464"/>
  <c r="CI126" i="26464"/>
  <c r="CJ126" i="26464"/>
  <c r="CK126" i="26464"/>
  <c r="CL126" i="26464"/>
  <c r="CM126" i="26464"/>
  <c r="CN126" i="26464"/>
  <c r="CO126" i="26464"/>
  <c r="CP126" i="26464"/>
  <c r="CQ126" i="26464"/>
  <c r="CR126" i="26464"/>
  <c r="CS126" i="26464"/>
  <c r="CT126" i="26464"/>
  <c r="CU126" i="26464"/>
  <c r="CV126" i="26464"/>
  <c r="CW126" i="26464"/>
  <c r="CX126" i="26464"/>
  <c r="CY126" i="26464"/>
  <c r="CZ126" i="26464"/>
  <c r="DA126" i="26464"/>
  <c r="DB126" i="26464"/>
  <c r="DE126" i="26464"/>
  <c r="DF126" i="26464"/>
  <c r="DG126" i="26464"/>
  <c r="DH126" i="26464"/>
  <c r="DI126" i="26464"/>
  <c r="DJ126" i="26464"/>
  <c r="DK126" i="26464"/>
  <c r="DL126" i="26464"/>
  <c r="DM126" i="26464"/>
  <c r="DN126" i="26464"/>
  <c r="DO126" i="26464"/>
  <c r="DP126" i="26464"/>
  <c r="DQ126" i="26464"/>
  <c r="DR126" i="26464"/>
  <c r="DS126" i="26464"/>
  <c r="DT126" i="26464"/>
  <c r="DU126" i="26464"/>
  <c r="DZ126" i="26464"/>
  <c r="EA126" i="26464"/>
  <c r="EB126" i="26464"/>
  <c r="EC126" i="26464"/>
  <c r="ED126" i="26464"/>
  <c r="EE126" i="26464"/>
  <c r="EF126" i="26464"/>
  <c r="EG126" i="26464"/>
  <c r="EH126" i="26464"/>
  <c r="EI126" i="26464"/>
  <c r="EJ126" i="26464"/>
  <c r="EK126" i="26464"/>
  <c r="EL126" i="26464"/>
  <c r="EM126" i="26464"/>
  <c r="EN126" i="26464"/>
  <c r="EO126" i="26464"/>
  <c r="EP126" i="26464"/>
  <c r="A127" i="26464"/>
  <c r="B127" i="26464"/>
  <c r="C127" i="26464"/>
  <c r="E127" i="26464"/>
  <c r="F127" i="26464"/>
  <c r="G127" i="26464"/>
  <c r="H127" i="26464"/>
  <c r="I127" i="26464"/>
  <c r="J127" i="26464"/>
  <c r="K127" i="26464"/>
  <c r="L127" i="26464"/>
  <c r="M127" i="26464"/>
  <c r="N127" i="26464"/>
  <c r="O127" i="26464"/>
  <c r="P127" i="26464"/>
  <c r="Q127" i="26464"/>
  <c r="R127" i="26464"/>
  <c r="S127" i="26464"/>
  <c r="T127" i="26464"/>
  <c r="U127" i="26464"/>
  <c r="V127" i="26464"/>
  <c r="W127" i="26464"/>
  <c r="X127" i="26464"/>
  <c r="Y127" i="26464"/>
  <c r="Z127" i="26464"/>
  <c r="AA127" i="26464"/>
  <c r="AB127" i="26464"/>
  <c r="AC127" i="26464"/>
  <c r="AD127" i="26464"/>
  <c r="AE127" i="26464"/>
  <c r="AF127" i="26464"/>
  <c r="AG127" i="26464"/>
  <c r="AH127" i="26464"/>
  <c r="AI127" i="26464"/>
  <c r="AJ127" i="26464"/>
  <c r="AK127" i="26464"/>
  <c r="AL127" i="26464"/>
  <c r="AM127" i="26464"/>
  <c r="AN127" i="26464"/>
  <c r="AO127" i="26464"/>
  <c r="AP127" i="26464"/>
  <c r="AQ127" i="26464"/>
  <c r="AR127" i="26464"/>
  <c r="AS127" i="26464"/>
  <c r="AT127" i="26464"/>
  <c r="AU127" i="26464"/>
  <c r="AV127" i="26464"/>
  <c r="AW127" i="26464"/>
  <c r="AX127" i="26464"/>
  <c r="AY127" i="26464"/>
  <c r="AZ127" i="26464"/>
  <c r="BA127" i="26464"/>
  <c r="BB127" i="26464"/>
  <c r="BC127" i="26464"/>
  <c r="BD127" i="26464"/>
  <c r="BE127" i="26464"/>
  <c r="BF127" i="26464"/>
  <c r="BG127" i="26464"/>
  <c r="BH127" i="26464"/>
  <c r="BI127" i="26464"/>
  <c r="BJ127" i="26464"/>
  <c r="BK127" i="26464"/>
  <c r="BL127" i="26464"/>
  <c r="BM127" i="26464"/>
  <c r="BN127" i="26464"/>
  <c r="BO127" i="26464"/>
  <c r="BP127" i="26464"/>
  <c r="BQ127" i="26464"/>
  <c r="BR127" i="26464"/>
  <c r="BS127" i="26464"/>
  <c r="BT127" i="26464"/>
  <c r="BU127" i="26464"/>
  <c r="BV127" i="26464"/>
  <c r="BW127" i="26464"/>
  <c r="BX127" i="26464"/>
  <c r="BY127" i="26464"/>
  <c r="BZ127" i="26464"/>
  <c r="CA127" i="26464"/>
  <c r="CB127" i="26464"/>
  <c r="CC127" i="26464"/>
  <c r="CD127" i="26464"/>
  <c r="CE127" i="26464"/>
  <c r="CF127" i="26464"/>
  <c r="CG127" i="26464"/>
  <c r="CH127" i="26464"/>
  <c r="CI127" i="26464"/>
  <c r="CJ127" i="26464"/>
  <c r="CK127" i="26464"/>
  <c r="CL127" i="26464"/>
  <c r="CM127" i="26464"/>
  <c r="CN127" i="26464"/>
  <c r="CO127" i="26464"/>
  <c r="CP127" i="26464"/>
  <c r="CQ127" i="26464"/>
  <c r="CR127" i="26464"/>
  <c r="CS127" i="26464"/>
  <c r="CT127" i="26464"/>
  <c r="CU127" i="26464"/>
  <c r="CV127" i="26464"/>
  <c r="CW127" i="26464"/>
  <c r="CX127" i="26464"/>
  <c r="CY127" i="26464"/>
  <c r="CZ127" i="26464"/>
  <c r="DA127" i="26464"/>
  <c r="DB127" i="26464"/>
  <c r="DE127" i="26464"/>
  <c r="DF127" i="26464"/>
  <c r="DG127" i="26464"/>
  <c r="DH127" i="26464"/>
  <c r="DI127" i="26464"/>
  <c r="DJ127" i="26464"/>
  <c r="DK127" i="26464"/>
  <c r="DL127" i="26464"/>
  <c r="DM127" i="26464"/>
  <c r="DN127" i="26464"/>
  <c r="DO127" i="26464"/>
  <c r="DP127" i="26464"/>
  <c r="DQ127" i="26464"/>
  <c r="DR127" i="26464"/>
  <c r="DS127" i="26464"/>
  <c r="DT127" i="26464"/>
  <c r="DU127" i="26464"/>
  <c r="DZ127" i="26464"/>
  <c r="EA127" i="26464"/>
  <c r="EB127" i="26464"/>
  <c r="EC127" i="26464"/>
  <c r="ED127" i="26464"/>
  <c r="EE127" i="26464"/>
  <c r="EF127" i="26464"/>
  <c r="EG127" i="26464"/>
  <c r="EH127" i="26464"/>
  <c r="EI127" i="26464"/>
  <c r="EJ127" i="26464"/>
  <c r="EK127" i="26464"/>
  <c r="EL127" i="26464"/>
  <c r="EM127" i="26464"/>
  <c r="EN127" i="26464"/>
  <c r="EO127" i="26464"/>
  <c r="EP127" i="26464"/>
  <c r="A128" i="26464"/>
  <c r="B128" i="26464"/>
  <c r="C128" i="26464"/>
  <c r="E128" i="26464"/>
  <c r="F128" i="26464"/>
  <c r="G128" i="26464"/>
  <c r="H128" i="26464"/>
  <c r="I128" i="26464"/>
  <c r="J128" i="26464"/>
  <c r="K128" i="26464"/>
  <c r="L128" i="26464"/>
  <c r="M128" i="26464"/>
  <c r="N128" i="26464"/>
  <c r="O128" i="26464"/>
  <c r="P128" i="26464"/>
  <c r="Q128" i="26464"/>
  <c r="R128" i="26464"/>
  <c r="S128" i="26464"/>
  <c r="T128" i="26464"/>
  <c r="U128" i="26464"/>
  <c r="V128" i="26464"/>
  <c r="W128" i="26464"/>
  <c r="X128" i="26464"/>
  <c r="Y128" i="26464"/>
  <c r="Z128" i="26464"/>
  <c r="AA128" i="26464"/>
  <c r="AB128" i="26464"/>
  <c r="AC128" i="26464"/>
  <c r="AD128" i="26464"/>
  <c r="AE128" i="26464"/>
  <c r="AF128" i="26464"/>
  <c r="AG128" i="26464"/>
  <c r="AH128" i="26464"/>
  <c r="AI128" i="26464"/>
  <c r="AJ128" i="26464"/>
  <c r="AK128" i="26464"/>
  <c r="AL128" i="26464"/>
  <c r="AM128" i="26464"/>
  <c r="AN128" i="26464"/>
  <c r="AO128" i="26464"/>
  <c r="AP128" i="26464"/>
  <c r="AQ128" i="26464"/>
  <c r="AR128" i="26464"/>
  <c r="AS128" i="26464"/>
  <c r="AT128" i="26464"/>
  <c r="AU128" i="26464"/>
  <c r="AV128" i="26464"/>
  <c r="AW128" i="26464"/>
  <c r="AX128" i="26464"/>
  <c r="AY128" i="26464"/>
  <c r="AZ128" i="26464"/>
  <c r="BA128" i="26464"/>
  <c r="BB128" i="26464"/>
  <c r="BC128" i="26464"/>
  <c r="BD128" i="26464"/>
  <c r="BE128" i="26464"/>
  <c r="BF128" i="26464"/>
  <c r="BG128" i="26464"/>
  <c r="BH128" i="26464"/>
  <c r="BI128" i="26464"/>
  <c r="BJ128" i="26464"/>
  <c r="BK128" i="26464"/>
  <c r="BL128" i="26464"/>
  <c r="BM128" i="26464"/>
  <c r="BN128" i="26464"/>
  <c r="BO128" i="26464"/>
  <c r="BP128" i="26464"/>
  <c r="BQ128" i="26464"/>
  <c r="BR128" i="26464"/>
  <c r="BS128" i="26464"/>
  <c r="BT128" i="26464"/>
  <c r="BU128" i="26464"/>
  <c r="BV128" i="26464"/>
  <c r="BW128" i="26464"/>
  <c r="BX128" i="26464"/>
  <c r="BY128" i="26464"/>
  <c r="BZ128" i="26464"/>
  <c r="CA128" i="26464"/>
  <c r="CB128" i="26464"/>
  <c r="CC128" i="26464"/>
  <c r="CD128" i="26464"/>
  <c r="CE128" i="26464"/>
  <c r="CF128" i="26464"/>
  <c r="CG128" i="26464"/>
  <c r="CH128" i="26464"/>
  <c r="CI128" i="26464"/>
  <c r="CJ128" i="26464"/>
  <c r="CK128" i="26464"/>
  <c r="CL128" i="26464"/>
  <c r="CM128" i="26464"/>
  <c r="CN128" i="26464"/>
  <c r="CO128" i="26464"/>
  <c r="CP128" i="26464"/>
  <c r="CQ128" i="26464"/>
  <c r="CR128" i="26464"/>
  <c r="CS128" i="26464"/>
  <c r="CT128" i="26464"/>
  <c r="CU128" i="26464"/>
  <c r="CV128" i="26464"/>
  <c r="CW128" i="26464"/>
  <c r="CX128" i="26464"/>
  <c r="CY128" i="26464"/>
  <c r="CZ128" i="26464"/>
  <c r="DA128" i="26464"/>
  <c r="DB128" i="26464"/>
  <c r="DE128" i="26464"/>
  <c r="DF128" i="26464"/>
  <c r="DG128" i="26464"/>
  <c r="DH128" i="26464"/>
  <c r="DI128" i="26464"/>
  <c r="DJ128" i="26464"/>
  <c r="DK128" i="26464"/>
  <c r="DL128" i="26464"/>
  <c r="DM128" i="26464"/>
  <c r="DN128" i="26464"/>
  <c r="DO128" i="26464"/>
  <c r="DP128" i="26464"/>
  <c r="DQ128" i="26464"/>
  <c r="DR128" i="26464"/>
  <c r="DS128" i="26464"/>
  <c r="DT128" i="26464"/>
  <c r="DU128" i="26464"/>
  <c r="DZ128" i="26464"/>
  <c r="EA128" i="26464"/>
  <c r="EB128" i="26464"/>
  <c r="EC128" i="26464"/>
  <c r="ED128" i="26464"/>
  <c r="EE128" i="26464"/>
  <c r="EF128" i="26464"/>
  <c r="EG128" i="26464"/>
  <c r="EH128" i="26464"/>
  <c r="EI128" i="26464"/>
  <c r="EJ128" i="26464"/>
  <c r="EK128" i="26464"/>
  <c r="EL128" i="26464"/>
  <c r="EM128" i="26464"/>
  <c r="EN128" i="26464"/>
  <c r="EO128" i="26464"/>
  <c r="EP128" i="26464"/>
  <c r="A129" i="26464"/>
  <c r="B129" i="26464"/>
  <c r="C129" i="26464"/>
  <c r="E129" i="26464"/>
  <c r="F129" i="26464"/>
  <c r="G129" i="26464"/>
  <c r="H129" i="26464"/>
  <c r="I129" i="26464"/>
  <c r="J129" i="26464"/>
  <c r="K129" i="26464"/>
  <c r="L129" i="26464"/>
  <c r="M129" i="26464"/>
  <c r="N129" i="26464"/>
  <c r="O129" i="26464"/>
  <c r="P129" i="26464"/>
  <c r="Q129" i="26464"/>
  <c r="R129" i="26464"/>
  <c r="S129" i="26464"/>
  <c r="T129" i="26464"/>
  <c r="U129" i="26464"/>
  <c r="V129" i="26464"/>
  <c r="W129" i="26464"/>
  <c r="X129" i="26464"/>
  <c r="Y129" i="26464"/>
  <c r="Z129" i="26464"/>
  <c r="AA129" i="26464"/>
  <c r="AB129" i="26464"/>
  <c r="AC129" i="26464"/>
  <c r="AD129" i="26464"/>
  <c r="AE129" i="26464"/>
  <c r="AF129" i="26464"/>
  <c r="AG129" i="26464"/>
  <c r="AH129" i="26464"/>
  <c r="AI129" i="26464"/>
  <c r="AJ129" i="26464"/>
  <c r="AK129" i="26464"/>
  <c r="AL129" i="26464"/>
  <c r="AM129" i="26464"/>
  <c r="AN129" i="26464"/>
  <c r="AO129" i="26464"/>
  <c r="AP129" i="26464"/>
  <c r="AQ129" i="26464"/>
  <c r="AR129" i="26464"/>
  <c r="AS129" i="26464"/>
  <c r="AT129" i="26464"/>
  <c r="AU129" i="26464"/>
  <c r="AV129" i="26464"/>
  <c r="AW129" i="26464"/>
  <c r="AX129" i="26464"/>
  <c r="AY129" i="26464"/>
  <c r="AZ129" i="26464"/>
  <c r="BA129" i="26464"/>
  <c r="BB129" i="26464"/>
  <c r="BC129" i="26464"/>
  <c r="BD129" i="26464"/>
  <c r="BE129" i="26464"/>
  <c r="BF129" i="26464"/>
  <c r="BG129" i="26464"/>
  <c r="BH129" i="26464"/>
  <c r="BI129" i="26464"/>
  <c r="BJ129" i="26464"/>
  <c r="BK129" i="26464"/>
  <c r="BL129" i="26464"/>
  <c r="BM129" i="26464"/>
  <c r="BN129" i="26464"/>
  <c r="BO129" i="26464"/>
  <c r="BP129" i="26464"/>
  <c r="BQ129" i="26464"/>
  <c r="BR129" i="26464"/>
  <c r="BS129" i="26464"/>
  <c r="BT129" i="26464"/>
  <c r="BU129" i="26464"/>
  <c r="BV129" i="26464"/>
  <c r="BW129" i="26464"/>
  <c r="BX129" i="26464"/>
  <c r="BY129" i="26464"/>
  <c r="BZ129" i="26464"/>
  <c r="CA129" i="26464"/>
  <c r="CB129" i="26464"/>
  <c r="CC129" i="26464"/>
  <c r="CD129" i="26464"/>
  <c r="CE129" i="26464"/>
  <c r="CF129" i="26464"/>
  <c r="CG129" i="26464"/>
  <c r="CH129" i="26464"/>
  <c r="CI129" i="26464"/>
  <c r="CJ129" i="26464"/>
  <c r="CK129" i="26464"/>
  <c r="CL129" i="26464"/>
  <c r="CM129" i="26464"/>
  <c r="CN129" i="26464"/>
  <c r="CO129" i="26464"/>
  <c r="CP129" i="26464"/>
  <c r="CQ129" i="26464"/>
  <c r="CR129" i="26464"/>
  <c r="CS129" i="26464"/>
  <c r="CT129" i="26464"/>
  <c r="CU129" i="26464"/>
  <c r="CV129" i="26464"/>
  <c r="CW129" i="26464"/>
  <c r="CX129" i="26464"/>
  <c r="CY129" i="26464"/>
  <c r="CZ129" i="26464"/>
  <c r="DA129" i="26464"/>
  <c r="DB129" i="26464"/>
  <c r="DE129" i="26464"/>
  <c r="DF129" i="26464"/>
  <c r="DG129" i="26464"/>
  <c r="DH129" i="26464"/>
  <c r="DI129" i="26464"/>
  <c r="DJ129" i="26464"/>
  <c r="DK129" i="26464"/>
  <c r="DL129" i="26464"/>
  <c r="DM129" i="26464"/>
  <c r="DN129" i="26464"/>
  <c r="DO129" i="26464"/>
  <c r="DP129" i="26464"/>
  <c r="DQ129" i="26464"/>
  <c r="DR129" i="26464"/>
  <c r="DS129" i="26464"/>
  <c r="DT129" i="26464"/>
  <c r="DU129" i="26464"/>
  <c r="DZ129" i="26464"/>
  <c r="EA129" i="26464"/>
  <c r="EB129" i="26464"/>
  <c r="EC129" i="26464"/>
  <c r="ED129" i="26464"/>
  <c r="EE129" i="26464"/>
  <c r="EF129" i="26464"/>
  <c r="EG129" i="26464"/>
  <c r="EH129" i="26464"/>
  <c r="EI129" i="26464"/>
  <c r="EJ129" i="26464"/>
  <c r="EK129" i="26464"/>
  <c r="EL129" i="26464"/>
  <c r="EM129" i="26464"/>
  <c r="EN129" i="26464"/>
  <c r="EO129" i="26464"/>
  <c r="EP129" i="26464"/>
  <c r="A130" i="26464"/>
  <c r="B130" i="26464"/>
  <c r="C130" i="26464"/>
  <c r="E130" i="26464"/>
  <c r="F130" i="26464"/>
  <c r="G130" i="26464"/>
  <c r="H130" i="26464"/>
  <c r="I130" i="26464"/>
  <c r="J130" i="26464"/>
  <c r="K130" i="26464"/>
  <c r="L130" i="26464"/>
  <c r="M130" i="26464"/>
  <c r="N130" i="26464"/>
  <c r="O130" i="26464"/>
  <c r="P130" i="26464"/>
  <c r="Q130" i="26464"/>
  <c r="R130" i="26464"/>
  <c r="S130" i="26464"/>
  <c r="T130" i="26464"/>
  <c r="U130" i="26464"/>
  <c r="V130" i="26464"/>
  <c r="W130" i="26464"/>
  <c r="X130" i="26464"/>
  <c r="Y130" i="26464"/>
  <c r="Z130" i="26464"/>
  <c r="AA130" i="26464"/>
  <c r="AB130" i="26464"/>
  <c r="AC130" i="26464"/>
  <c r="AD130" i="26464"/>
  <c r="AE130" i="26464"/>
  <c r="AF130" i="26464"/>
  <c r="AG130" i="26464"/>
  <c r="AH130" i="26464"/>
  <c r="AI130" i="26464"/>
  <c r="AJ130" i="26464"/>
  <c r="AK130" i="26464"/>
  <c r="AL130" i="26464"/>
  <c r="AM130" i="26464"/>
  <c r="AN130" i="26464"/>
  <c r="AO130" i="26464"/>
  <c r="AP130" i="26464"/>
  <c r="AQ130" i="26464"/>
  <c r="AR130" i="26464"/>
  <c r="AS130" i="26464"/>
  <c r="AT130" i="26464"/>
  <c r="AU130" i="26464"/>
  <c r="AV130" i="26464"/>
  <c r="AW130" i="26464"/>
  <c r="AX130" i="26464"/>
  <c r="AY130" i="26464"/>
  <c r="AZ130" i="26464"/>
  <c r="BA130" i="26464"/>
  <c r="BB130" i="26464"/>
  <c r="BC130" i="26464"/>
  <c r="BD130" i="26464"/>
  <c r="BE130" i="26464"/>
  <c r="BF130" i="26464"/>
  <c r="BG130" i="26464"/>
  <c r="BH130" i="26464"/>
  <c r="BI130" i="26464"/>
  <c r="BJ130" i="26464"/>
  <c r="BK130" i="26464"/>
  <c r="BL130" i="26464"/>
  <c r="BM130" i="26464"/>
  <c r="BN130" i="26464"/>
  <c r="BO130" i="26464"/>
  <c r="BP130" i="26464"/>
  <c r="BQ130" i="26464"/>
  <c r="BR130" i="26464"/>
  <c r="BS130" i="26464"/>
  <c r="BT130" i="26464"/>
  <c r="BU130" i="26464"/>
  <c r="BV130" i="26464"/>
  <c r="BW130" i="26464"/>
  <c r="BX130" i="26464"/>
  <c r="BY130" i="26464"/>
  <c r="BZ130" i="26464"/>
  <c r="CA130" i="26464"/>
  <c r="CB130" i="26464"/>
  <c r="CC130" i="26464"/>
  <c r="CD130" i="26464"/>
  <c r="CE130" i="26464"/>
  <c r="CF130" i="26464"/>
  <c r="CG130" i="26464"/>
  <c r="CH130" i="26464"/>
  <c r="CI130" i="26464"/>
  <c r="CJ130" i="26464"/>
  <c r="CK130" i="26464"/>
  <c r="CL130" i="26464"/>
  <c r="CM130" i="26464"/>
  <c r="CN130" i="26464"/>
  <c r="CO130" i="26464"/>
  <c r="CP130" i="26464"/>
  <c r="CQ130" i="26464"/>
  <c r="CR130" i="26464"/>
  <c r="CS130" i="26464"/>
  <c r="CT130" i="26464"/>
  <c r="CU130" i="26464"/>
  <c r="CV130" i="26464"/>
  <c r="CW130" i="26464"/>
  <c r="CX130" i="26464"/>
  <c r="CY130" i="26464"/>
  <c r="CZ130" i="26464"/>
  <c r="DA130" i="26464"/>
  <c r="DB130" i="26464"/>
  <c r="DE130" i="26464"/>
  <c r="DF130" i="26464"/>
  <c r="DG130" i="26464"/>
  <c r="DH130" i="26464"/>
  <c r="DI130" i="26464"/>
  <c r="DJ130" i="26464"/>
  <c r="DK130" i="26464"/>
  <c r="DL130" i="26464"/>
  <c r="DM130" i="26464"/>
  <c r="DN130" i="26464"/>
  <c r="DO130" i="26464"/>
  <c r="DP130" i="26464"/>
  <c r="DQ130" i="26464"/>
  <c r="DR130" i="26464"/>
  <c r="DS130" i="26464"/>
  <c r="DT130" i="26464"/>
  <c r="DU130" i="26464"/>
  <c r="DZ130" i="26464"/>
  <c r="EA130" i="26464"/>
  <c r="EB130" i="26464"/>
  <c r="EC130" i="26464"/>
  <c r="ED130" i="26464"/>
  <c r="EE130" i="26464"/>
  <c r="EF130" i="26464"/>
  <c r="EG130" i="26464"/>
  <c r="EH130" i="26464"/>
  <c r="EI130" i="26464"/>
  <c r="EJ130" i="26464"/>
  <c r="EK130" i="26464"/>
  <c r="EL130" i="26464"/>
  <c r="EM130" i="26464"/>
  <c r="EN130" i="26464"/>
  <c r="EO130" i="26464"/>
  <c r="EP130" i="26464"/>
  <c r="A131" i="26464"/>
  <c r="B131" i="26464"/>
  <c r="C131" i="26464"/>
  <c r="E131" i="26464"/>
  <c r="F131" i="26464"/>
  <c r="G131" i="26464"/>
  <c r="H131" i="26464"/>
  <c r="I131" i="26464"/>
  <c r="J131" i="26464"/>
  <c r="K131" i="26464"/>
  <c r="L131" i="26464"/>
  <c r="M131" i="26464"/>
  <c r="N131" i="26464"/>
  <c r="O131" i="26464"/>
  <c r="P131" i="26464"/>
  <c r="Q131" i="26464"/>
  <c r="R131" i="26464"/>
  <c r="S131" i="26464"/>
  <c r="T131" i="26464"/>
  <c r="U131" i="26464"/>
  <c r="V131" i="26464"/>
  <c r="W131" i="26464"/>
  <c r="X131" i="26464"/>
  <c r="Y131" i="26464"/>
  <c r="Z131" i="26464"/>
  <c r="AA131" i="26464"/>
  <c r="AB131" i="26464"/>
  <c r="AC131" i="26464"/>
  <c r="AD131" i="26464"/>
  <c r="AE131" i="26464"/>
  <c r="AF131" i="26464"/>
  <c r="AG131" i="26464"/>
  <c r="AH131" i="26464"/>
  <c r="AI131" i="26464"/>
  <c r="AJ131" i="26464"/>
  <c r="AK131" i="26464"/>
  <c r="AL131" i="26464"/>
  <c r="AM131" i="26464"/>
  <c r="AN131" i="26464"/>
  <c r="AO131" i="26464"/>
  <c r="AP131" i="26464"/>
  <c r="AQ131" i="26464"/>
  <c r="AR131" i="26464"/>
  <c r="AS131" i="26464"/>
  <c r="AT131" i="26464"/>
  <c r="AU131" i="26464"/>
  <c r="AV131" i="26464"/>
  <c r="AW131" i="26464"/>
  <c r="AX131" i="26464"/>
  <c r="AY131" i="26464"/>
  <c r="AZ131" i="26464"/>
  <c r="BA131" i="26464"/>
  <c r="BB131" i="26464"/>
  <c r="BC131" i="26464"/>
  <c r="BD131" i="26464"/>
  <c r="BE131" i="26464"/>
  <c r="BF131" i="26464"/>
  <c r="BG131" i="26464"/>
  <c r="BH131" i="26464"/>
  <c r="BI131" i="26464"/>
  <c r="BJ131" i="26464"/>
  <c r="BK131" i="26464"/>
  <c r="BL131" i="26464"/>
  <c r="BM131" i="26464"/>
  <c r="BN131" i="26464"/>
  <c r="BO131" i="26464"/>
  <c r="BP131" i="26464"/>
  <c r="BQ131" i="26464"/>
  <c r="BR131" i="26464"/>
  <c r="BS131" i="26464"/>
  <c r="BT131" i="26464"/>
  <c r="BU131" i="26464"/>
  <c r="BV131" i="26464"/>
  <c r="BW131" i="26464"/>
  <c r="BX131" i="26464"/>
  <c r="BY131" i="26464"/>
  <c r="BZ131" i="26464"/>
  <c r="CA131" i="26464"/>
  <c r="CB131" i="26464"/>
  <c r="CC131" i="26464"/>
  <c r="CD131" i="26464"/>
  <c r="CE131" i="26464"/>
  <c r="CF131" i="26464"/>
  <c r="CG131" i="26464"/>
  <c r="CH131" i="26464"/>
  <c r="CI131" i="26464"/>
  <c r="CJ131" i="26464"/>
  <c r="CK131" i="26464"/>
  <c r="CL131" i="26464"/>
  <c r="CM131" i="26464"/>
  <c r="CN131" i="26464"/>
  <c r="CO131" i="26464"/>
  <c r="CP131" i="26464"/>
  <c r="CQ131" i="26464"/>
  <c r="CR131" i="26464"/>
  <c r="CS131" i="26464"/>
  <c r="CT131" i="26464"/>
  <c r="CU131" i="26464"/>
  <c r="CV131" i="26464"/>
  <c r="CW131" i="26464"/>
  <c r="CX131" i="26464"/>
  <c r="CY131" i="26464"/>
  <c r="CZ131" i="26464"/>
  <c r="DA131" i="26464"/>
  <c r="DB131" i="26464"/>
  <c r="DE131" i="26464"/>
  <c r="DF131" i="26464"/>
  <c r="DG131" i="26464"/>
  <c r="DH131" i="26464"/>
  <c r="DI131" i="26464"/>
  <c r="DJ131" i="26464"/>
  <c r="DK131" i="26464"/>
  <c r="DL131" i="26464"/>
  <c r="DM131" i="26464"/>
  <c r="DN131" i="26464"/>
  <c r="DO131" i="26464"/>
  <c r="DP131" i="26464"/>
  <c r="DQ131" i="26464"/>
  <c r="DR131" i="26464"/>
  <c r="DS131" i="26464"/>
  <c r="DT131" i="26464"/>
  <c r="DU131" i="26464"/>
  <c r="DZ131" i="26464"/>
  <c r="EA131" i="26464"/>
  <c r="EB131" i="26464"/>
  <c r="EC131" i="26464"/>
  <c r="ED131" i="26464"/>
  <c r="EE131" i="26464"/>
  <c r="EF131" i="26464"/>
  <c r="EG131" i="26464"/>
  <c r="EH131" i="26464"/>
  <c r="EI131" i="26464"/>
  <c r="EJ131" i="26464"/>
  <c r="EK131" i="26464"/>
  <c r="EL131" i="26464"/>
  <c r="EM131" i="26464"/>
  <c r="EN131" i="26464"/>
  <c r="EO131" i="26464"/>
  <c r="EP131" i="26464"/>
  <c r="A132" i="26464"/>
  <c r="B132" i="26464"/>
  <c r="C132" i="26464"/>
  <c r="E132" i="26464"/>
  <c r="F132" i="26464"/>
  <c r="G132" i="26464"/>
  <c r="H132" i="26464"/>
  <c r="I132" i="26464"/>
  <c r="J132" i="26464"/>
  <c r="K132" i="26464"/>
  <c r="L132" i="26464"/>
  <c r="M132" i="26464"/>
  <c r="N132" i="26464"/>
  <c r="O132" i="26464"/>
  <c r="P132" i="26464"/>
  <c r="Q132" i="26464"/>
  <c r="R132" i="26464"/>
  <c r="S132" i="26464"/>
  <c r="T132" i="26464"/>
  <c r="U132" i="26464"/>
  <c r="V132" i="26464"/>
  <c r="W132" i="26464"/>
  <c r="X132" i="26464"/>
  <c r="Y132" i="26464"/>
  <c r="Z132" i="26464"/>
  <c r="AA132" i="26464"/>
  <c r="AB132" i="26464"/>
  <c r="AC132" i="26464"/>
  <c r="AD132" i="26464"/>
  <c r="AE132" i="26464"/>
  <c r="AF132" i="26464"/>
  <c r="AG132" i="26464"/>
  <c r="AH132" i="26464"/>
  <c r="AI132" i="26464"/>
  <c r="AJ132" i="26464"/>
  <c r="AK132" i="26464"/>
  <c r="AL132" i="26464"/>
  <c r="AM132" i="26464"/>
  <c r="AN132" i="26464"/>
  <c r="AO132" i="26464"/>
  <c r="AP132" i="26464"/>
  <c r="AQ132" i="26464"/>
  <c r="AR132" i="26464"/>
  <c r="AS132" i="26464"/>
  <c r="AT132" i="26464"/>
  <c r="AU132" i="26464"/>
  <c r="AV132" i="26464"/>
  <c r="AW132" i="26464"/>
  <c r="AX132" i="26464"/>
  <c r="AY132" i="26464"/>
  <c r="AZ132" i="26464"/>
  <c r="BA132" i="26464"/>
  <c r="BB132" i="26464"/>
  <c r="BC132" i="26464"/>
  <c r="BD132" i="26464"/>
  <c r="BE132" i="26464"/>
  <c r="BF132" i="26464"/>
  <c r="BG132" i="26464"/>
  <c r="BH132" i="26464"/>
  <c r="BI132" i="26464"/>
  <c r="BJ132" i="26464"/>
  <c r="BK132" i="26464"/>
  <c r="BL132" i="26464"/>
  <c r="BM132" i="26464"/>
  <c r="BN132" i="26464"/>
  <c r="BO132" i="26464"/>
  <c r="BP132" i="26464"/>
  <c r="BQ132" i="26464"/>
  <c r="BR132" i="26464"/>
  <c r="BS132" i="26464"/>
  <c r="BT132" i="26464"/>
  <c r="BU132" i="26464"/>
  <c r="BV132" i="26464"/>
  <c r="BW132" i="26464"/>
  <c r="BX132" i="26464"/>
  <c r="BY132" i="26464"/>
  <c r="BZ132" i="26464"/>
  <c r="CA132" i="26464"/>
  <c r="CB132" i="26464"/>
  <c r="CC132" i="26464"/>
  <c r="CD132" i="26464"/>
  <c r="CE132" i="26464"/>
  <c r="CF132" i="26464"/>
  <c r="CG132" i="26464"/>
  <c r="CH132" i="26464"/>
  <c r="CI132" i="26464"/>
  <c r="CJ132" i="26464"/>
  <c r="CK132" i="26464"/>
  <c r="CL132" i="26464"/>
  <c r="CM132" i="26464"/>
  <c r="CN132" i="26464"/>
  <c r="CO132" i="26464"/>
  <c r="CP132" i="26464"/>
  <c r="CQ132" i="26464"/>
  <c r="CR132" i="26464"/>
  <c r="CS132" i="26464"/>
  <c r="CT132" i="26464"/>
  <c r="CU132" i="26464"/>
  <c r="CV132" i="26464"/>
  <c r="CW132" i="26464"/>
  <c r="CX132" i="26464"/>
  <c r="CY132" i="26464"/>
  <c r="CZ132" i="26464"/>
  <c r="DA132" i="26464"/>
  <c r="DB132" i="26464"/>
  <c r="DE132" i="26464"/>
  <c r="DF132" i="26464"/>
  <c r="DG132" i="26464"/>
  <c r="DH132" i="26464"/>
  <c r="DI132" i="26464"/>
  <c r="DJ132" i="26464"/>
  <c r="DK132" i="26464"/>
  <c r="DL132" i="26464"/>
  <c r="DM132" i="26464"/>
  <c r="DN132" i="26464"/>
  <c r="DO132" i="26464"/>
  <c r="DP132" i="26464"/>
  <c r="DQ132" i="26464"/>
  <c r="DR132" i="26464"/>
  <c r="DS132" i="26464"/>
  <c r="DT132" i="26464"/>
  <c r="DU132" i="26464"/>
  <c r="DZ132" i="26464"/>
  <c r="EA132" i="26464"/>
  <c r="EB132" i="26464"/>
  <c r="EC132" i="26464"/>
  <c r="ED132" i="26464"/>
  <c r="EE132" i="26464"/>
  <c r="EF132" i="26464"/>
  <c r="EG132" i="26464"/>
  <c r="EH132" i="26464"/>
  <c r="EI132" i="26464"/>
  <c r="EJ132" i="26464"/>
  <c r="EK132" i="26464"/>
  <c r="EL132" i="26464"/>
  <c r="EM132" i="26464"/>
  <c r="EN132" i="26464"/>
  <c r="EO132" i="26464"/>
  <c r="EP132" i="26464"/>
  <c r="A133" i="26464"/>
  <c r="B133" i="26464"/>
  <c r="C133" i="26464"/>
  <c r="E133" i="26464"/>
  <c r="F133" i="26464"/>
  <c r="G133" i="26464"/>
  <c r="H133" i="26464"/>
  <c r="I133" i="26464"/>
  <c r="J133" i="26464"/>
  <c r="K133" i="26464"/>
  <c r="L133" i="26464"/>
  <c r="M133" i="26464"/>
  <c r="N133" i="26464"/>
  <c r="O133" i="26464"/>
  <c r="P133" i="26464"/>
  <c r="Q133" i="26464"/>
  <c r="R133" i="26464"/>
  <c r="S133" i="26464"/>
  <c r="T133" i="26464"/>
  <c r="U133" i="26464"/>
  <c r="V133" i="26464"/>
  <c r="W133" i="26464"/>
  <c r="X133" i="26464"/>
  <c r="Y133" i="26464"/>
  <c r="Z133" i="26464"/>
  <c r="AA133" i="26464"/>
  <c r="AB133" i="26464"/>
  <c r="AC133" i="26464"/>
  <c r="AD133" i="26464"/>
  <c r="AE133" i="26464"/>
  <c r="AF133" i="26464"/>
  <c r="AG133" i="26464"/>
  <c r="AH133" i="26464"/>
  <c r="AI133" i="26464"/>
  <c r="AJ133" i="26464"/>
  <c r="AK133" i="26464"/>
  <c r="AL133" i="26464"/>
  <c r="AM133" i="26464"/>
  <c r="AN133" i="26464"/>
  <c r="AO133" i="26464"/>
  <c r="AP133" i="26464"/>
  <c r="AQ133" i="26464"/>
  <c r="AR133" i="26464"/>
  <c r="AS133" i="26464"/>
  <c r="AT133" i="26464"/>
  <c r="AU133" i="26464"/>
  <c r="AV133" i="26464"/>
  <c r="AW133" i="26464"/>
  <c r="AX133" i="26464"/>
  <c r="AY133" i="26464"/>
  <c r="AZ133" i="26464"/>
  <c r="BA133" i="26464"/>
  <c r="BB133" i="26464"/>
  <c r="BC133" i="26464"/>
  <c r="BD133" i="26464"/>
  <c r="BE133" i="26464"/>
  <c r="BF133" i="26464"/>
  <c r="BG133" i="26464"/>
  <c r="BH133" i="26464"/>
  <c r="BI133" i="26464"/>
  <c r="BJ133" i="26464"/>
  <c r="BK133" i="26464"/>
  <c r="BL133" i="26464"/>
  <c r="BM133" i="26464"/>
  <c r="BN133" i="26464"/>
  <c r="BO133" i="26464"/>
  <c r="BP133" i="26464"/>
  <c r="BQ133" i="26464"/>
  <c r="BR133" i="26464"/>
  <c r="BS133" i="26464"/>
  <c r="BT133" i="26464"/>
  <c r="BU133" i="26464"/>
  <c r="BV133" i="26464"/>
  <c r="BW133" i="26464"/>
  <c r="BX133" i="26464"/>
  <c r="BY133" i="26464"/>
  <c r="BZ133" i="26464"/>
  <c r="CA133" i="26464"/>
  <c r="CB133" i="26464"/>
  <c r="CC133" i="26464"/>
  <c r="CD133" i="26464"/>
  <c r="CE133" i="26464"/>
  <c r="CF133" i="26464"/>
  <c r="CG133" i="26464"/>
  <c r="CH133" i="26464"/>
  <c r="CI133" i="26464"/>
  <c r="CJ133" i="26464"/>
  <c r="CK133" i="26464"/>
  <c r="CL133" i="26464"/>
  <c r="CM133" i="26464"/>
  <c r="CN133" i="26464"/>
  <c r="CO133" i="26464"/>
  <c r="CP133" i="26464"/>
  <c r="CQ133" i="26464"/>
  <c r="CR133" i="26464"/>
  <c r="CS133" i="26464"/>
  <c r="CT133" i="26464"/>
  <c r="CU133" i="26464"/>
  <c r="CV133" i="26464"/>
  <c r="CW133" i="26464"/>
  <c r="CX133" i="26464"/>
  <c r="CY133" i="26464"/>
  <c r="CZ133" i="26464"/>
  <c r="DA133" i="26464"/>
  <c r="DB133" i="26464"/>
  <c r="DE133" i="26464"/>
  <c r="DF133" i="26464"/>
  <c r="DG133" i="26464"/>
  <c r="DH133" i="26464"/>
  <c r="DI133" i="26464"/>
  <c r="DJ133" i="26464"/>
  <c r="DK133" i="26464"/>
  <c r="DL133" i="26464"/>
  <c r="DM133" i="26464"/>
  <c r="DN133" i="26464"/>
  <c r="DO133" i="26464"/>
  <c r="DP133" i="26464"/>
  <c r="DQ133" i="26464"/>
  <c r="DR133" i="26464"/>
  <c r="DS133" i="26464"/>
  <c r="DT133" i="26464"/>
  <c r="DU133" i="26464"/>
  <c r="DZ133" i="26464"/>
  <c r="EA133" i="26464"/>
  <c r="EB133" i="26464"/>
  <c r="EC133" i="26464"/>
  <c r="ED133" i="26464"/>
  <c r="EE133" i="26464"/>
  <c r="EF133" i="26464"/>
  <c r="EG133" i="26464"/>
  <c r="EH133" i="26464"/>
  <c r="EI133" i="26464"/>
  <c r="EJ133" i="26464"/>
  <c r="EK133" i="26464"/>
  <c r="EL133" i="26464"/>
  <c r="EM133" i="26464"/>
  <c r="EN133" i="26464"/>
  <c r="EO133" i="26464"/>
  <c r="EP133" i="26464"/>
  <c r="A134" i="26464"/>
  <c r="B134" i="26464"/>
  <c r="C134" i="26464"/>
  <c r="E134" i="26464"/>
  <c r="F134" i="26464"/>
  <c r="G134" i="26464"/>
  <c r="H134" i="26464"/>
  <c r="I134" i="26464"/>
  <c r="J134" i="26464"/>
  <c r="K134" i="26464"/>
  <c r="L134" i="26464"/>
  <c r="M134" i="26464"/>
  <c r="N134" i="26464"/>
  <c r="O134" i="26464"/>
  <c r="P134" i="26464"/>
  <c r="Q134" i="26464"/>
  <c r="R134" i="26464"/>
  <c r="S134" i="26464"/>
  <c r="T134" i="26464"/>
  <c r="U134" i="26464"/>
  <c r="V134" i="26464"/>
  <c r="W134" i="26464"/>
  <c r="X134" i="26464"/>
  <c r="Y134" i="26464"/>
  <c r="Z134" i="26464"/>
  <c r="AA134" i="26464"/>
  <c r="AB134" i="26464"/>
  <c r="AC134" i="26464"/>
  <c r="AD134" i="26464"/>
  <c r="AE134" i="26464"/>
  <c r="AF134" i="26464"/>
  <c r="AG134" i="26464"/>
  <c r="AH134" i="26464"/>
  <c r="AI134" i="26464"/>
  <c r="AJ134" i="26464"/>
  <c r="AK134" i="26464"/>
  <c r="AL134" i="26464"/>
  <c r="AM134" i="26464"/>
  <c r="AN134" i="26464"/>
  <c r="AO134" i="26464"/>
  <c r="AP134" i="26464"/>
  <c r="AQ134" i="26464"/>
  <c r="AR134" i="26464"/>
  <c r="AS134" i="26464"/>
  <c r="AT134" i="26464"/>
  <c r="AU134" i="26464"/>
  <c r="AV134" i="26464"/>
  <c r="AW134" i="26464"/>
  <c r="AX134" i="26464"/>
  <c r="AY134" i="26464"/>
  <c r="AZ134" i="26464"/>
  <c r="BA134" i="26464"/>
  <c r="BB134" i="26464"/>
  <c r="BC134" i="26464"/>
  <c r="BD134" i="26464"/>
  <c r="BE134" i="26464"/>
  <c r="BF134" i="26464"/>
  <c r="BG134" i="26464"/>
  <c r="BH134" i="26464"/>
  <c r="BI134" i="26464"/>
  <c r="BJ134" i="26464"/>
  <c r="BK134" i="26464"/>
  <c r="BL134" i="26464"/>
  <c r="BM134" i="26464"/>
  <c r="BN134" i="26464"/>
  <c r="BO134" i="26464"/>
  <c r="BP134" i="26464"/>
  <c r="BQ134" i="26464"/>
  <c r="BR134" i="26464"/>
  <c r="BS134" i="26464"/>
  <c r="BT134" i="26464"/>
  <c r="BU134" i="26464"/>
  <c r="BV134" i="26464"/>
  <c r="BW134" i="26464"/>
  <c r="BX134" i="26464"/>
  <c r="BY134" i="26464"/>
  <c r="BZ134" i="26464"/>
  <c r="CA134" i="26464"/>
  <c r="CB134" i="26464"/>
  <c r="CC134" i="26464"/>
  <c r="CD134" i="26464"/>
  <c r="CE134" i="26464"/>
  <c r="CF134" i="26464"/>
  <c r="CG134" i="26464"/>
  <c r="CH134" i="26464"/>
  <c r="CI134" i="26464"/>
  <c r="CJ134" i="26464"/>
  <c r="CK134" i="26464"/>
  <c r="CL134" i="26464"/>
  <c r="CM134" i="26464"/>
  <c r="CN134" i="26464"/>
  <c r="CO134" i="26464"/>
  <c r="CP134" i="26464"/>
  <c r="CQ134" i="26464"/>
  <c r="CR134" i="26464"/>
  <c r="CS134" i="26464"/>
  <c r="CT134" i="26464"/>
  <c r="CU134" i="26464"/>
  <c r="CV134" i="26464"/>
  <c r="CW134" i="26464"/>
  <c r="CX134" i="26464"/>
  <c r="CY134" i="26464"/>
  <c r="CZ134" i="26464"/>
  <c r="DA134" i="26464"/>
  <c r="DB134" i="26464"/>
  <c r="DE134" i="26464"/>
  <c r="DF134" i="26464"/>
  <c r="DG134" i="26464"/>
  <c r="DH134" i="26464"/>
  <c r="DI134" i="26464"/>
  <c r="DJ134" i="26464"/>
  <c r="DK134" i="26464"/>
  <c r="DL134" i="26464"/>
  <c r="DM134" i="26464"/>
  <c r="DN134" i="26464"/>
  <c r="DO134" i="26464"/>
  <c r="DP134" i="26464"/>
  <c r="DQ134" i="26464"/>
  <c r="DR134" i="26464"/>
  <c r="DS134" i="26464"/>
  <c r="DT134" i="26464"/>
  <c r="DU134" i="26464"/>
  <c r="DZ134" i="26464"/>
  <c r="EA134" i="26464"/>
  <c r="EB134" i="26464"/>
  <c r="EC134" i="26464"/>
  <c r="ED134" i="26464"/>
  <c r="EE134" i="26464"/>
  <c r="EF134" i="26464"/>
  <c r="EG134" i="26464"/>
  <c r="EH134" i="26464"/>
  <c r="EI134" i="26464"/>
  <c r="EJ134" i="26464"/>
  <c r="EK134" i="26464"/>
  <c r="EL134" i="26464"/>
  <c r="EM134" i="26464"/>
  <c r="EN134" i="26464"/>
  <c r="EO134" i="26464"/>
  <c r="EP134" i="26464"/>
  <c r="A135" i="26464"/>
  <c r="B135" i="26464"/>
  <c r="C135" i="26464"/>
  <c r="E135" i="26464"/>
  <c r="F135" i="26464"/>
  <c r="G135" i="26464"/>
  <c r="H135" i="26464"/>
  <c r="I135" i="26464"/>
  <c r="J135" i="26464"/>
  <c r="K135" i="26464"/>
  <c r="L135" i="26464"/>
  <c r="M135" i="26464"/>
  <c r="N135" i="26464"/>
  <c r="O135" i="26464"/>
  <c r="P135" i="26464"/>
  <c r="Q135" i="26464"/>
  <c r="R135" i="26464"/>
  <c r="S135" i="26464"/>
  <c r="T135" i="26464"/>
  <c r="U135" i="26464"/>
  <c r="V135" i="26464"/>
  <c r="W135" i="26464"/>
  <c r="X135" i="26464"/>
  <c r="Y135" i="26464"/>
  <c r="Z135" i="26464"/>
  <c r="AA135" i="26464"/>
  <c r="AB135" i="26464"/>
  <c r="AC135" i="26464"/>
  <c r="AD135" i="26464"/>
  <c r="AE135" i="26464"/>
  <c r="AF135" i="26464"/>
  <c r="AG135" i="26464"/>
  <c r="AH135" i="26464"/>
  <c r="AI135" i="26464"/>
  <c r="AJ135" i="26464"/>
  <c r="AK135" i="26464"/>
  <c r="AL135" i="26464"/>
  <c r="AM135" i="26464"/>
  <c r="AN135" i="26464"/>
  <c r="AO135" i="26464"/>
  <c r="AP135" i="26464"/>
  <c r="AQ135" i="26464"/>
  <c r="AR135" i="26464"/>
  <c r="AS135" i="26464"/>
  <c r="AT135" i="26464"/>
  <c r="AU135" i="26464"/>
  <c r="AV135" i="26464"/>
  <c r="AW135" i="26464"/>
  <c r="AX135" i="26464"/>
  <c r="AY135" i="26464"/>
  <c r="AZ135" i="26464"/>
  <c r="BA135" i="26464"/>
  <c r="BB135" i="26464"/>
  <c r="BC135" i="26464"/>
  <c r="BD135" i="26464"/>
  <c r="BE135" i="26464"/>
  <c r="BF135" i="26464"/>
  <c r="BG135" i="26464"/>
  <c r="BH135" i="26464"/>
  <c r="BI135" i="26464"/>
  <c r="BJ135" i="26464"/>
  <c r="BK135" i="26464"/>
  <c r="BL135" i="26464"/>
  <c r="BM135" i="26464"/>
  <c r="BN135" i="26464"/>
  <c r="BO135" i="26464"/>
  <c r="BP135" i="26464"/>
  <c r="BQ135" i="26464"/>
  <c r="BR135" i="26464"/>
  <c r="BS135" i="26464"/>
  <c r="BT135" i="26464"/>
  <c r="BU135" i="26464"/>
  <c r="BV135" i="26464"/>
  <c r="BW135" i="26464"/>
  <c r="BX135" i="26464"/>
  <c r="BY135" i="26464"/>
  <c r="BZ135" i="26464"/>
  <c r="CA135" i="26464"/>
  <c r="CB135" i="26464"/>
  <c r="CC135" i="26464"/>
  <c r="CD135" i="26464"/>
  <c r="CE135" i="26464"/>
  <c r="CF135" i="26464"/>
  <c r="CG135" i="26464"/>
  <c r="CH135" i="26464"/>
  <c r="CI135" i="26464"/>
  <c r="CJ135" i="26464"/>
  <c r="CK135" i="26464"/>
  <c r="CL135" i="26464"/>
  <c r="CM135" i="26464"/>
  <c r="CN135" i="26464"/>
  <c r="CO135" i="26464"/>
  <c r="CP135" i="26464"/>
  <c r="CQ135" i="26464"/>
  <c r="CR135" i="26464"/>
  <c r="CS135" i="26464"/>
  <c r="CT135" i="26464"/>
  <c r="CU135" i="26464"/>
  <c r="CV135" i="26464"/>
  <c r="CW135" i="26464"/>
  <c r="CX135" i="26464"/>
  <c r="CY135" i="26464"/>
  <c r="CZ135" i="26464"/>
  <c r="DA135" i="26464"/>
  <c r="DB135" i="26464"/>
  <c r="DE135" i="26464"/>
  <c r="DF135" i="26464"/>
  <c r="DG135" i="26464"/>
  <c r="DH135" i="26464"/>
  <c r="DI135" i="26464"/>
  <c r="DJ135" i="26464"/>
  <c r="DK135" i="26464"/>
  <c r="DL135" i="26464"/>
  <c r="DM135" i="26464"/>
  <c r="DN135" i="26464"/>
  <c r="DO135" i="26464"/>
  <c r="DP135" i="26464"/>
  <c r="DQ135" i="26464"/>
  <c r="DR135" i="26464"/>
  <c r="DS135" i="26464"/>
  <c r="DT135" i="26464"/>
  <c r="DU135" i="26464"/>
  <c r="DZ135" i="26464"/>
  <c r="EA135" i="26464"/>
  <c r="EB135" i="26464"/>
  <c r="EC135" i="26464"/>
  <c r="ED135" i="26464"/>
  <c r="EE135" i="26464"/>
  <c r="EF135" i="26464"/>
  <c r="EG135" i="26464"/>
  <c r="EH135" i="26464"/>
  <c r="EI135" i="26464"/>
  <c r="EJ135" i="26464"/>
  <c r="EK135" i="26464"/>
  <c r="EL135" i="26464"/>
  <c r="EM135" i="26464"/>
  <c r="EN135" i="26464"/>
  <c r="EO135" i="26464"/>
  <c r="EP135" i="26464"/>
  <c r="A136" i="26464"/>
  <c r="B136" i="26464"/>
  <c r="C136" i="26464"/>
  <c r="E136" i="26464"/>
  <c r="F136" i="26464"/>
  <c r="G136" i="26464"/>
  <c r="H136" i="26464"/>
  <c r="I136" i="26464"/>
  <c r="J136" i="26464"/>
  <c r="K136" i="26464"/>
  <c r="L136" i="26464"/>
  <c r="M136" i="26464"/>
  <c r="N136" i="26464"/>
  <c r="O136" i="26464"/>
  <c r="P136" i="26464"/>
  <c r="Q136" i="26464"/>
  <c r="R136" i="26464"/>
  <c r="S136" i="26464"/>
  <c r="T136" i="26464"/>
  <c r="U136" i="26464"/>
  <c r="V136" i="26464"/>
  <c r="W136" i="26464"/>
  <c r="X136" i="26464"/>
  <c r="Y136" i="26464"/>
  <c r="Z136" i="26464"/>
  <c r="AA136" i="26464"/>
  <c r="AB136" i="26464"/>
  <c r="AC136" i="26464"/>
  <c r="AD136" i="26464"/>
  <c r="AE136" i="26464"/>
  <c r="AF136" i="26464"/>
  <c r="AG136" i="26464"/>
  <c r="AH136" i="26464"/>
  <c r="AI136" i="26464"/>
  <c r="AJ136" i="26464"/>
  <c r="AK136" i="26464"/>
  <c r="AL136" i="26464"/>
  <c r="AM136" i="26464"/>
  <c r="AN136" i="26464"/>
  <c r="AO136" i="26464"/>
  <c r="AP136" i="26464"/>
  <c r="AQ136" i="26464"/>
  <c r="AR136" i="26464"/>
  <c r="AS136" i="26464"/>
  <c r="AT136" i="26464"/>
  <c r="AU136" i="26464"/>
  <c r="AV136" i="26464"/>
  <c r="AW136" i="26464"/>
  <c r="AX136" i="26464"/>
  <c r="AY136" i="26464"/>
  <c r="AZ136" i="26464"/>
  <c r="BA136" i="26464"/>
  <c r="BB136" i="26464"/>
  <c r="BC136" i="26464"/>
  <c r="BD136" i="26464"/>
  <c r="BE136" i="26464"/>
  <c r="BF136" i="26464"/>
  <c r="BG136" i="26464"/>
  <c r="BH136" i="26464"/>
  <c r="BI136" i="26464"/>
  <c r="BJ136" i="26464"/>
  <c r="BK136" i="26464"/>
  <c r="BL136" i="26464"/>
  <c r="BM136" i="26464"/>
  <c r="BN136" i="26464"/>
  <c r="BO136" i="26464"/>
  <c r="BP136" i="26464"/>
  <c r="BQ136" i="26464"/>
  <c r="BR136" i="26464"/>
  <c r="BS136" i="26464"/>
  <c r="BT136" i="26464"/>
  <c r="BU136" i="26464"/>
  <c r="BV136" i="26464"/>
  <c r="BW136" i="26464"/>
  <c r="BX136" i="26464"/>
  <c r="BY136" i="26464"/>
  <c r="BZ136" i="26464"/>
  <c r="CA136" i="26464"/>
  <c r="CB136" i="26464"/>
  <c r="CC136" i="26464"/>
  <c r="CD136" i="26464"/>
  <c r="CE136" i="26464"/>
  <c r="CF136" i="26464"/>
  <c r="CG136" i="26464"/>
  <c r="CH136" i="26464"/>
  <c r="CI136" i="26464"/>
  <c r="CJ136" i="26464"/>
  <c r="CK136" i="26464"/>
  <c r="CL136" i="26464"/>
  <c r="CM136" i="26464"/>
  <c r="CN136" i="26464"/>
  <c r="CO136" i="26464"/>
  <c r="CP136" i="26464"/>
  <c r="CQ136" i="26464"/>
  <c r="CR136" i="26464"/>
  <c r="CS136" i="26464"/>
  <c r="CT136" i="26464"/>
  <c r="CU136" i="26464"/>
  <c r="CV136" i="26464"/>
  <c r="CW136" i="26464"/>
  <c r="CX136" i="26464"/>
  <c r="CY136" i="26464"/>
  <c r="CZ136" i="26464"/>
  <c r="DA136" i="26464"/>
  <c r="DB136" i="26464"/>
  <c r="DE136" i="26464"/>
  <c r="DF136" i="26464"/>
  <c r="DG136" i="26464"/>
  <c r="DH136" i="26464"/>
  <c r="DI136" i="26464"/>
  <c r="DJ136" i="26464"/>
  <c r="DK136" i="26464"/>
  <c r="DL136" i="26464"/>
  <c r="DM136" i="26464"/>
  <c r="DN136" i="26464"/>
  <c r="DO136" i="26464"/>
  <c r="DP136" i="26464"/>
  <c r="DQ136" i="26464"/>
  <c r="DR136" i="26464"/>
  <c r="DS136" i="26464"/>
  <c r="DT136" i="26464"/>
  <c r="DU136" i="26464"/>
  <c r="DZ136" i="26464"/>
  <c r="EA136" i="26464"/>
  <c r="EB136" i="26464"/>
  <c r="EC136" i="26464"/>
  <c r="ED136" i="26464"/>
  <c r="EE136" i="26464"/>
  <c r="EF136" i="26464"/>
  <c r="EG136" i="26464"/>
  <c r="EH136" i="26464"/>
  <c r="EI136" i="26464"/>
  <c r="EJ136" i="26464"/>
  <c r="EK136" i="26464"/>
  <c r="EL136" i="26464"/>
  <c r="EM136" i="26464"/>
  <c r="EN136" i="26464"/>
  <c r="EO136" i="26464"/>
  <c r="EP136" i="26464"/>
  <c r="A137" i="26464"/>
  <c r="B137" i="26464"/>
  <c r="C137" i="26464"/>
  <c r="E137" i="26464"/>
  <c r="F137" i="26464"/>
  <c r="G137" i="26464"/>
  <c r="H137" i="26464"/>
  <c r="I137" i="26464"/>
  <c r="J137" i="26464"/>
  <c r="K137" i="26464"/>
  <c r="L137" i="26464"/>
  <c r="M137" i="26464"/>
  <c r="N137" i="26464"/>
  <c r="O137" i="26464"/>
  <c r="P137" i="26464"/>
  <c r="Q137" i="26464"/>
  <c r="R137" i="26464"/>
  <c r="S137" i="26464"/>
  <c r="T137" i="26464"/>
  <c r="U137" i="26464"/>
  <c r="V137" i="26464"/>
  <c r="W137" i="26464"/>
  <c r="X137" i="26464"/>
  <c r="Y137" i="26464"/>
  <c r="Z137" i="26464"/>
  <c r="AA137" i="26464"/>
  <c r="AB137" i="26464"/>
  <c r="AC137" i="26464"/>
  <c r="AD137" i="26464"/>
  <c r="AE137" i="26464"/>
  <c r="AF137" i="26464"/>
  <c r="AG137" i="26464"/>
  <c r="AH137" i="26464"/>
  <c r="AI137" i="26464"/>
  <c r="AJ137" i="26464"/>
  <c r="AK137" i="26464"/>
  <c r="AL137" i="26464"/>
  <c r="AM137" i="26464"/>
  <c r="AN137" i="26464"/>
  <c r="AO137" i="26464"/>
  <c r="AP137" i="26464"/>
  <c r="AQ137" i="26464"/>
  <c r="AR137" i="26464"/>
  <c r="AS137" i="26464"/>
  <c r="AT137" i="26464"/>
  <c r="AU137" i="26464"/>
  <c r="AV137" i="26464"/>
  <c r="AW137" i="26464"/>
  <c r="AX137" i="26464"/>
  <c r="AY137" i="26464"/>
  <c r="AZ137" i="26464"/>
  <c r="BA137" i="26464"/>
  <c r="BB137" i="26464"/>
  <c r="BC137" i="26464"/>
  <c r="BD137" i="26464"/>
  <c r="BE137" i="26464"/>
  <c r="BF137" i="26464"/>
  <c r="BG137" i="26464"/>
  <c r="BH137" i="26464"/>
  <c r="BI137" i="26464"/>
  <c r="BJ137" i="26464"/>
  <c r="BK137" i="26464"/>
  <c r="BL137" i="26464"/>
  <c r="BM137" i="26464"/>
  <c r="BN137" i="26464"/>
  <c r="BO137" i="26464"/>
  <c r="BP137" i="26464"/>
  <c r="BQ137" i="26464"/>
  <c r="BR137" i="26464"/>
  <c r="BS137" i="26464"/>
  <c r="BT137" i="26464"/>
  <c r="BU137" i="26464"/>
  <c r="BV137" i="26464"/>
  <c r="BW137" i="26464"/>
  <c r="BX137" i="26464"/>
  <c r="BY137" i="26464"/>
  <c r="BZ137" i="26464"/>
  <c r="CA137" i="26464"/>
  <c r="CB137" i="26464"/>
  <c r="CC137" i="26464"/>
  <c r="CD137" i="26464"/>
  <c r="CE137" i="26464"/>
  <c r="CF137" i="26464"/>
  <c r="CG137" i="26464"/>
  <c r="CH137" i="26464"/>
  <c r="CI137" i="26464"/>
  <c r="CJ137" i="26464"/>
  <c r="CK137" i="26464"/>
  <c r="CL137" i="26464"/>
  <c r="CM137" i="26464"/>
  <c r="CN137" i="26464"/>
  <c r="CO137" i="26464"/>
  <c r="CP137" i="26464"/>
  <c r="CQ137" i="26464"/>
  <c r="CR137" i="26464"/>
  <c r="CS137" i="26464"/>
  <c r="CT137" i="26464"/>
  <c r="CU137" i="26464"/>
  <c r="CV137" i="26464"/>
  <c r="CW137" i="26464"/>
  <c r="CX137" i="26464"/>
  <c r="CY137" i="26464"/>
  <c r="CZ137" i="26464"/>
  <c r="DA137" i="26464"/>
  <c r="DB137" i="26464"/>
  <c r="DE137" i="26464"/>
  <c r="DF137" i="26464"/>
  <c r="DG137" i="26464"/>
  <c r="DH137" i="26464"/>
  <c r="DI137" i="26464"/>
  <c r="DJ137" i="26464"/>
  <c r="DK137" i="26464"/>
  <c r="DL137" i="26464"/>
  <c r="DM137" i="26464"/>
  <c r="DN137" i="26464"/>
  <c r="DO137" i="26464"/>
  <c r="DP137" i="26464"/>
  <c r="DQ137" i="26464"/>
  <c r="DR137" i="26464"/>
  <c r="DS137" i="26464"/>
  <c r="DT137" i="26464"/>
  <c r="DU137" i="26464"/>
  <c r="DZ137" i="26464"/>
  <c r="EA137" i="26464"/>
  <c r="EB137" i="26464"/>
  <c r="EC137" i="26464"/>
  <c r="ED137" i="26464"/>
  <c r="EE137" i="26464"/>
  <c r="EF137" i="26464"/>
  <c r="EG137" i="26464"/>
  <c r="EH137" i="26464"/>
  <c r="EI137" i="26464"/>
  <c r="EJ137" i="26464"/>
  <c r="EK137" i="26464"/>
  <c r="EL137" i="26464"/>
  <c r="EM137" i="26464"/>
  <c r="EN137" i="26464"/>
  <c r="EO137" i="26464"/>
  <c r="EP137" i="26464"/>
  <c r="A138" i="26464"/>
  <c r="B138" i="26464"/>
  <c r="C138" i="26464"/>
  <c r="E138" i="26464"/>
  <c r="F138" i="26464"/>
  <c r="G138" i="26464"/>
  <c r="H138" i="26464"/>
  <c r="I138" i="26464"/>
  <c r="J138" i="26464"/>
  <c r="K138" i="26464"/>
  <c r="L138" i="26464"/>
  <c r="M138" i="26464"/>
  <c r="N138" i="26464"/>
  <c r="O138" i="26464"/>
  <c r="P138" i="26464"/>
  <c r="Q138" i="26464"/>
  <c r="R138" i="26464"/>
  <c r="S138" i="26464"/>
  <c r="T138" i="26464"/>
  <c r="U138" i="26464"/>
  <c r="V138" i="26464"/>
  <c r="W138" i="26464"/>
  <c r="X138" i="26464"/>
  <c r="Y138" i="26464"/>
  <c r="Z138" i="26464"/>
  <c r="AA138" i="26464"/>
  <c r="AB138" i="26464"/>
  <c r="AC138" i="26464"/>
  <c r="AD138" i="26464"/>
  <c r="AE138" i="26464"/>
  <c r="AF138" i="26464"/>
  <c r="AG138" i="26464"/>
  <c r="AH138" i="26464"/>
  <c r="AI138" i="26464"/>
  <c r="AJ138" i="26464"/>
  <c r="AK138" i="26464"/>
  <c r="AL138" i="26464"/>
  <c r="AM138" i="26464"/>
  <c r="AN138" i="26464"/>
  <c r="AO138" i="26464"/>
  <c r="AP138" i="26464"/>
  <c r="AQ138" i="26464"/>
  <c r="AR138" i="26464"/>
  <c r="AS138" i="26464"/>
  <c r="AT138" i="26464"/>
  <c r="AU138" i="26464"/>
  <c r="AV138" i="26464"/>
  <c r="AW138" i="26464"/>
  <c r="AX138" i="26464"/>
  <c r="AY138" i="26464"/>
  <c r="AZ138" i="26464"/>
  <c r="BA138" i="26464"/>
  <c r="BB138" i="26464"/>
  <c r="BC138" i="26464"/>
  <c r="BD138" i="26464"/>
  <c r="BE138" i="26464"/>
  <c r="BF138" i="26464"/>
  <c r="BG138" i="26464"/>
  <c r="BH138" i="26464"/>
  <c r="BI138" i="26464"/>
  <c r="BJ138" i="26464"/>
  <c r="BK138" i="26464"/>
  <c r="BL138" i="26464"/>
  <c r="BM138" i="26464"/>
  <c r="BN138" i="26464"/>
  <c r="BO138" i="26464"/>
  <c r="BP138" i="26464"/>
  <c r="BQ138" i="26464"/>
  <c r="BR138" i="26464"/>
  <c r="BS138" i="26464"/>
  <c r="BT138" i="26464"/>
  <c r="BU138" i="26464"/>
  <c r="BV138" i="26464"/>
  <c r="BW138" i="26464"/>
  <c r="BX138" i="26464"/>
  <c r="BY138" i="26464"/>
  <c r="BZ138" i="26464"/>
  <c r="CA138" i="26464"/>
  <c r="CB138" i="26464"/>
  <c r="CC138" i="26464"/>
  <c r="CD138" i="26464"/>
  <c r="CE138" i="26464"/>
  <c r="CF138" i="26464"/>
  <c r="CG138" i="26464"/>
  <c r="CH138" i="26464"/>
  <c r="CI138" i="26464"/>
  <c r="CJ138" i="26464"/>
  <c r="CK138" i="26464"/>
  <c r="CL138" i="26464"/>
  <c r="CM138" i="26464"/>
  <c r="CN138" i="26464"/>
  <c r="CO138" i="26464"/>
  <c r="CP138" i="26464"/>
  <c r="CQ138" i="26464"/>
  <c r="CR138" i="26464"/>
  <c r="CS138" i="26464"/>
  <c r="CT138" i="26464"/>
  <c r="CU138" i="26464"/>
  <c r="CV138" i="26464"/>
  <c r="CW138" i="26464"/>
  <c r="CX138" i="26464"/>
  <c r="CY138" i="26464"/>
  <c r="CZ138" i="26464"/>
  <c r="DA138" i="26464"/>
  <c r="DB138" i="26464"/>
  <c r="DE138" i="26464"/>
  <c r="DF138" i="26464"/>
  <c r="DG138" i="26464"/>
  <c r="DH138" i="26464"/>
  <c r="DI138" i="26464"/>
  <c r="DJ138" i="26464"/>
  <c r="DK138" i="26464"/>
  <c r="DL138" i="26464"/>
  <c r="DM138" i="26464"/>
  <c r="DN138" i="26464"/>
  <c r="DO138" i="26464"/>
  <c r="DP138" i="26464"/>
  <c r="DQ138" i="26464"/>
  <c r="DR138" i="26464"/>
  <c r="DS138" i="26464"/>
  <c r="DT138" i="26464"/>
  <c r="DU138" i="26464"/>
  <c r="DZ138" i="26464"/>
  <c r="EA138" i="26464"/>
  <c r="EB138" i="26464"/>
  <c r="EC138" i="26464"/>
  <c r="ED138" i="26464"/>
  <c r="EE138" i="26464"/>
  <c r="EF138" i="26464"/>
  <c r="EG138" i="26464"/>
  <c r="EH138" i="26464"/>
  <c r="EI138" i="26464"/>
  <c r="EJ138" i="26464"/>
  <c r="EK138" i="26464"/>
  <c r="EL138" i="26464"/>
  <c r="EM138" i="26464"/>
  <c r="EN138" i="26464"/>
  <c r="EO138" i="26464"/>
  <c r="EP138" i="26464"/>
  <c r="A139" i="26464"/>
  <c r="B139" i="26464"/>
  <c r="C139" i="26464"/>
  <c r="E139" i="26464"/>
  <c r="F139" i="26464"/>
  <c r="G139" i="26464"/>
  <c r="H139" i="26464"/>
  <c r="I139" i="26464"/>
  <c r="J139" i="26464"/>
  <c r="K139" i="26464"/>
  <c r="L139" i="26464"/>
  <c r="M139" i="26464"/>
  <c r="N139" i="26464"/>
  <c r="O139" i="26464"/>
  <c r="P139" i="26464"/>
  <c r="Q139" i="26464"/>
  <c r="R139" i="26464"/>
  <c r="S139" i="26464"/>
  <c r="T139" i="26464"/>
  <c r="U139" i="26464"/>
  <c r="V139" i="26464"/>
  <c r="W139" i="26464"/>
  <c r="X139" i="26464"/>
  <c r="Y139" i="26464"/>
  <c r="Z139" i="26464"/>
  <c r="AA139" i="26464"/>
  <c r="AB139" i="26464"/>
  <c r="AC139" i="26464"/>
  <c r="AD139" i="26464"/>
  <c r="AE139" i="26464"/>
  <c r="AF139" i="26464"/>
  <c r="AG139" i="26464"/>
  <c r="AH139" i="26464"/>
  <c r="AI139" i="26464"/>
  <c r="AJ139" i="26464"/>
  <c r="AK139" i="26464"/>
  <c r="AL139" i="26464"/>
  <c r="AM139" i="26464"/>
  <c r="AN139" i="26464"/>
  <c r="AO139" i="26464"/>
  <c r="AP139" i="26464"/>
  <c r="AQ139" i="26464"/>
  <c r="AR139" i="26464"/>
  <c r="AS139" i="26464"/>
  <c r="AT139" i="26464"/>
  <c r="AU139" i="26464"/>
  <c r="AV139" i="26464"/>
  <c r="AW139" i="26464"/>
  <c r="AX139" i="26464"/>
  <c r="AY139" i="26464"/>
  <c r="AZ139" i="26464"/>
  <c r="BA139" i="26464"/>
  <c r="BB139" i="26464"/>
  <c r="BC139" i="26464"/>
  <c r="BD139" i="26464"/>
  <c r="BE139" i="26464"/>
  <c r="BF139" i="26464"/>
  <c r="BG139" i="26464"/>
  <c r="BH139" i="26464"/>
  <c r="BI139" i="26464"/>
  <c r="BJ139" i="26464"/>
  <c r="BK139" i="26464"/>
  <c r="BL139" i="26464"/>
  <c r="BM139" i="26464"/>
  <c r="BN139" i="26464"/>
  <c r="BO139" i="26464"/>
  <c r="BP139" i="26464"/>
  <c r="BQ139" i="26464"/>
  <c r="BR139" i="26464"/>
  <c r="BS139" i="26464"/>
  <c r="BT139" i="26464"/>
  <c r="BU139" i="26464"/>
  <c r="BV139" i="26464"/>
  <c r="BW139" i="26464"/>
  <c r="BX139" i="26464"/>
  <c r="BY139" i="26464"/>
  <c r="BZ139" i="26464"/>
  <c r="CA139" i="26464"/>
  <c r="CB139" i="26464"/>
  <c r="CC139" i="26464"/>
  <c r="CD139" i="26464"/>
  <c r="CE139" i="26464"/>
  <c r="CF139" i="26464"/>
  <c r="CG139" i="26464"/>
  <c r="CH139" i="26464"/>
  <c r="CI139" i="26464"/>
  <c r="CJ139" i="26464"/>
  <c r="CK139" i="26464"/>
  <c r="CL139" i="26464"/>
  <c r="CM139" i="26464"/>
  <c r="CN139" i="26464"/>
  <c r="CO139" i="26464"/>
  <c r="CP139" i="26464"/>
  <c r="CQ139" i="26464"/>
  <c r="CR139" i="26464"/>
  <c r="CS139" i="26464"/>
  <c r="CT139" i="26464"/>
  <c r="CU139" i="26464"/>
  <c r="CV139" i="26464"/>
  <c r="CW139" i="26464"/>
  <c r="CX139" i="26464"/>
  <c r="CY139" i="26464"/>
  <c r="CZ139" i="26464"/>
  <c r="DA139" i="26464"/>
  <c r="DB139" i="26464"/>
  <c r="DE139" i="26464"/>
  <c r="DF139" i="26464"/>
  <c r="DG139" i="26464"/>
  <c r="DH139" i="26464"/>
  <c r="DI139" i="26464"/>
  <c r="DJ139" i="26464"/>
  <c r="DK139" i="26464"/>
  <c r="DL139" i="26464"/>
  <c r="DM139" i="26464"/>
  <c r="DN139" i="26464"/>
  <c r="DO139" i="26464"/>
  <c r="DP139" i="26464"/>
  <c r="DQ139" i="26464"/>
  <c r="DR139" i="26464"/>
  <c r="DS139" i="26464"/>
  <c r="DT139" i="26464"/>
  <c r="DU139" i="26464"/>
  <c r="DZ139" i="26464"/>
  <c r="EA139" i="26464"/>
  <c r="EB139" i="26464"/>
  <c r="EC139" i="26464"/>
  <c r="ED139" i="26464"/>
  <c r="EE139" i="26464"/>
  <c r="EF139" i="26464"/>
  <c r="EG139" i="26464"/>
  <c r="EH139" i="26464"/>
  <c r="EI139" i="26464"/>
  <c r="EJ139" i="26464"/>
  <c r="EK139" i="26464"/>
  <c r="EL139" i="26464"/>
  <c r="EM139" i="26464"/>
  <c r="EN139" i="26464"/>
  <c r="EO139" i="26464"/>
  <c r="EP139" i="26464"/>
  <c r="A140" i="26464"/>
  <c r="B140" i="26464"/>
  <c r="C140" i="26464"/>
  <c r="E140" i="26464"/>
  <c r="F140" i="26464"/>
  <c r="G140" i="26464"/>
  <c r="H140" i="26464"/>
  <c r="I140" i="26464"/>
  <c r="J140" i="26464"/>
  <c r="K140" i="26464"/>
  <c r="L140" i="26464"/>
  <c r="M140" i="26464"/>
  <c r="N140" i="26464"/>
  <c r="O140" i="26464"/>
  <c r="P140" i="26464"/>
  <c r="Q140" i="26464"/>
  <c r="R140" i="26464"/>
  <c r="S140" i="26464"/>
  <c r="T140" i="26464"/>
  <c r="U140" i="26464"/>
  <c r="V140" i="26464"/>
  <c r="W140" i="26464"/>
  <c r="X140" i="26464"/>
  <c r="Y140" i="26464"/>
  <c r="Z140" i="26464"/>
  <c r="AA140" i="26464"/>
  <c r="AB140" i="26464"/>
  <c r="AC140" i="26464"/>
  <c r="AD140" i="26464"/>
  <c r="AE140" i="26464"/>
  <c r="AF140" i="26464"/>
  <c r="AG140" i="26464"/>
  <c r="AH140" i="26464"/>
  <c r="AI140" i="26464"/>
  <c r="AJ140" i="26464"/>
  <c r="AK140" i="26464"/>
  <c r="AL140" i="26464"/>
  <c r="AM140" i="26464"/>
  <c r="AN140" i="26464"/>
  <c r="AO140" i="26464"/>
  <c r="AP140" i="26464"/>
  <c r="AQ140" i="26464"/>
  <c r="AR140" i="26464"/>
  <c r="AS140" i="26464"/>
  <c r="AT140" i="26464"/>
  <c r="AU140" i="26464"/>
  <c r="AV140" i="26464"/>
  <c r="AW140" i="26464"/>
  <c r="AX140" i="26464"/>
  <c r="AY140" i="26464"/>
  <c r="AZ140" i="26464"/>
  <c r="BA140" i="26464"/>
  <c r="BB140" i="26464"/>
  <c r="BC140" i="26464"/>
  <c r="BD140" i="26464"/>
  <c r="BE140" i="26464"/>
  <c r="BF140" i="26464"/>
  <c r="BG140" i="26464"/>
  <c r="BH140" i="26464"/>
  <c r="BI140" i="26464"/>
  <c r="BJ140" i="26464"/>
  <c r="BK140" i="26464"/>
  <c r="BL140" i="26464"/>
  <c r="BM140" i="26464"/>
  <c r="BN140" i="26464"/>
  <c r="BO140" i="26464"/>
  <c r="BP140" i="26464"/>
  <c r="BQ140" i="26464"/>
  <c r="BR140" i="26464"/>
  <c r="BS140" i="26464"/>
  <c r="BT140" i="26464"/>
  <c r="BU140" i="26464"/>
  <c r="BV140" i="26464"/>
  <c r="BW140" i="26464"/>
  <c r="BX140" i="26464"/>
  <c r="BY140" i="26464"/>
  <c r="BZ140" i="26464"/>
  <c r="CA140" i="26464"/>
  <c r="CB140" i="26464"/>
  <c r="CC140" i="26464"/>
  <c r="CD140" i="26464"/>
  <c r="CE140" i="26464"/>
  <c r="CF140" i="26464"/>
  <c r="CG140" i="26464"/>
  <c r="CH140" i="26464"/>
  <c r="CI140" i="26464"/>
  <c r="CJ140" i="26464"/>
  <c r="CK140" i="26464"/>
  <c r="CL140" i="26464"/>
  <c r="CM140" i="26464"/>
  <c r="CN140" i="26464"/>
  <c r="CO140" i="26464"/>
  <c r="CP140" i="26464"/>
  <c r="CQ140" i="26464"/>
  <c r="CR140" i="26464"/>
  <c r="CS140" i="26464"/>
  <c r="CT140" i="26464"/>
  <c r="CU140" i="26464"/>
  <c r="CV140" i="26464"/>
  <c r="CW140" i="26464"/>
  <c r="CX140" i="26464"/>
  <c r="CY140" i="26464"/>
  <c r="CZ140" i="26464"/>
  <c r="DA140" i="26464"/>
  <c r="DB140" i="26464"/>
  <c r="DE140" i="26464"/>
  <c r="DF140" i="26464"/>
  <c r="DG140" i="26464"/>
  <c r="DH140" i="26464"/>
  <c r="DI140" i="26464"/>
  <c r="DJ140" i="26464"/>
  <c r="DK140" i="26464"/>
  <c r="DL140" i="26464"/>
  <c r="DM140" i="26464"/>
  <c r="DN140" i="26464"/>
  <c r="DO140" i="26464"/>
  <c r="DP140" i="26464"/>
  <c r="DQ140" i="26464"/>
  <c r="DR140" i="26464"/>
  <c r="DS140" i="26464"/>
  <c r="DT140" i="26464"/>
  <c r="DU140" i="26464"/>
  <c r="DZ140" i="26464"/>
  <c r="EA140" i="26464"/>
  <c r="EB140" i="26464"/>
  <c r="EC140" i="26464"/>
  <c r="ED140" i="26464"/>
  <c r="EE140" i="26464"/>
  <c r="EF140" i="26464"/>
  <c r="EG140" i="26464"/>
  <c r="EH140" i="26464"/>
  <c r="EI140" i="26464"/>
  <c r="EJ140" i="26464"/>
  <c r="EK140" i="26464"/>
  <c r="EL140" i="26464"/>
  <c r="EM140" i="26464"/>
  <c r="EN140" i="26464"/>
  <c r="EO140" i="26464"/>
  <c r="EP140" i="26464"/>
  <c r="A141" i="26464"/>
  <c r="B141" i="26464"/>
  <c r="C141" i="26464"/>
  <c r="E141" i="26464"/>
  <c r="F141" i="26464"/>
  <c r="G141" i="26464"/>
  <c r="H141" i="26464"/>
  <c r="I141" i="26464"/>
  <c r="J141" i="26464"/>
  <c r="K141" i="26464"/>
  <c r="L141" i="26464"/>
  <c r="M141" i="26464"/>
  <c r="N141" i="26464"/>
  <c r="O141" i="26464"/>
  <c r="P141" i="26464"/>
  <c r="Q141" i="26464"/>
  <c r="R141" i="26464"/>
  <c r="S141" i="26464"/>
  <c r="T141" i="26464"/>
  <c r="U141" i="26464"/>
  <c r="V141" i="26464"/>
  <c r="W141" i="26464"/>
  <c r="X141" i="26464"/>
  <c r="Y141" i="26464"/>
  <c r="Z141" i="26464"/>
  <c r="AA141" i="26464"/>
  <c r="AB141" i="26464"/>
  <c r="AC141" i="26464"/>
  <c r="AD141" i="26464"/>
  <c r="AE141" i="26464"/>
  <c r="AF141" i="26464"/>
  <c r="AG141" i="26464"/>
  <c r="AH141" i="26464"/>
  <c r="AI141" i="26464"/>
  <c r="AJ141" i="26464"/>
  <c r="AK141" i="26464"/>
  <c r="AL141" i="26464"/>
  <c r="AM141" i="26464"/>
  <c r="AN141" i="26464"/>
  <c r="AO141" i="26464"/>
  <c r="AP141" i="26464"/>
  <c r="AQ141" i="26464"/>
  <c r="AR141" i="26464"/>
  <c r="AS141" i="26464"/>
  <c r="AT141" i="26464"/>
  <c r="AU141" i="26464"/>
  <c r="AV141" i="26464"/>
  <c r="AW141" i="26464"/>
  <c r="AX141" i="26464"/>
  <c r="AY141" i="26464"/>
  <c r="AZ141" i="26464"/>
  <c r="BA141" i="26464"/>
  <c r="BB141" i="26464"/>
  <c r="BC141" i="26464"/>
  <c r="BD141" i="26464"/>
  <c r="BE141" i="26464"/>
  <c r="BF141" i="26464"/>
  <c r="BG141" i="26464"/>
  <c r="BH141" i="26464"/>
  <c r="BI141" i="26464"/>
  <c r="BJ141" i="26464"/>
  <c r="BK141" i="26464"/>
  <c r="BL141" i="26464"/>
  <c r="BM141" i="26464"/>
  <c r="BN141" i="26464"/>
  <c r="BO141" i="26464"/>
  <c r="BP141" i="26464"/>
  <c r="BQ141" i="26464"/>
  <c r="BR141" i="26464"/>
  <c r="BS141" i="26464"/>
  <c r="BT141" i="26464"/>
  <c r="BU141" i="26464"/>
  <c r="BV141" i="26464"/>
  <c r="BW141" i="26464"/>
  <c r="BX141" i="26464"/>
  <c r="BY141" i="26464"/>
  <c r="BZ141" i="26464"/>
  <c r="CA141" i="26464"/>
  <c r="CB141" i="26464"/>
  <c r="CC141" i="26464"/>
  <c r="CD141" i="26464"/>
  <c r="CE141" i="26464"/>
  <c r="CF141" i="26464"/>
  <c r="CG141" i="26464"/>
  <c r="CH141" i="26464"/>
  <c r="CI141" i="26464"/>
  <c r="CJ141" i="26464"/>
  <c r="CK141" i="26464"/>
  <c r="CL141" i="26464"/>
  <c r="CM141" i="26464"/>
  <c r="CN141" i="26464"/>
  <c r="CO141" i="26464"/>
  <c r="CP141" i="26464"/>
  <c r="CQ141" i="26464"/>
  <c r="CR141" i="26464"/>
  <c r="CS141" i="26464"/>
  <c r="CT141" i="26464"/>
  <c r="CU141" i="26464"/>
  <c r="CV141" i="26464"/>
  <c r="CW141" i="26464"/>
  <c r="CX141" i="26464"/>
  <c r="CY141" i="26464"/>
  <c r="CZ141" i="26464"/>
  <c r="DA141" i="26464"/>
  <c r="DB141" i="26464"/>
  <c r="DE141" i="26464"/>
  <c r="DF141" i="26464"/>
  <c r="DG141" i="26464"/>
  <c r="DH141" i="26464"/>
  <c r="DI141" i="26464"/>
  <c r="DJ141" i="26464"/>
  <c r="DK141" i="26464"/>
  <c r="DL141" i="26464"/>
  <c r="DM141" i="26464"/>
  <c r="DN141" i="26464"/>
  <c r="DO141" i="26464"/>
  <c r="DP141" i="26464"/>
  <c r="DQ141" i="26464"/>
  <c r="DR141" i="26464"/>
  <c r="DS141" i="26464"/>
  <c r="DT141" i="26464"/>
  <c r="DU141" i="26464"/>
  <c r="DZ141" i="26464"/>
  <c r="EA141" i="26464"/>
  <c r="EB141" i="26464"/>
  <c r="EC141" i="26464"/>
  <c r="ED141" i="26464"/>
  <c r="EE141" i="26464"/>
  <c r="EF141" i="26464"/>
  <c r="EG141" i="26464"/>
  <c r="EH141" i="26464"/>
  <c r="EI141" i="26464"/>
  <c r="EJ141" i="26464"/>
  <c r="EK141" i="26464"/>
  <c r="EL141" i="26464"/>
  <c r="EM141" i="26464"/>
  <c r="EN141" i="26464"/>
  <c r="EO141" i="26464"/>
  <c r="EP141" i="26464"/>
  <c r="A142" i="26464"/>
  <c r="B142" i="26464"/>
  <c r="C142" i="26464"/>
  <c r="E142" i="26464"/>
  <c r="F142" i="26464"/>
  <c r="G142" i="26464"/>
  <c r="H142" i="26464"/>
  <c r="I142" i="26464"/>
  <c r="J142" i="26464"/>
  <c r="K142" i="26464"/>
  <c r="L142" i="26464"/>
  <c r="M142" i="26464"/>
  <c r="N142" i="26464"/>
  <c r="O142" i="26464"/>
  <c r="P142" i="26464"/>
  <c r="Q142" i="26464"/>
  <c r="R142" i="26464"/>
  <c r="S142" i="26464"/>
  <c r="T142" i="26464"/>
  <c r="U142" i="26464"/>
  <c r="V142" i="26464"/>
  <c r="W142" i="26464"/>
  <c r="X142" i="26464"/>
  <c r="Y142" i="26464"/>
  <c r="Z142" i="26464"/>
  <c r="AA142" i="26464"/>
  <c r="AB142" i="26464"/>
  <c r="AC142" i="26464"/>
  <c r="AD142" i="26464"/>
  <c r="AE142" i="26464"/>
  <c r="AF142" i="26464"/>
  <c r="AG142" i="26464"/>
  <c r="AH142" i="26464"/>
  <c r="AI142" i="26464"/>
  <c r="AJ142" i="26464"/>
  <c r="AK142" i="26464"/>
  <c r="AL142" i="26464"/>
  <c r="AM142" i="26464"/>
  <c r="AN142" i="26464"/>
  <c r="AO142" i="26464"/>
  <c r="AP142" i="26464"/>
  <c r="AQ142" i="26464"/>
  <c r="AR142" i="26464"/>
  <c r="AS142" i="26464"/>
  <c r="AT142" i="26464"/>
  <c r="AU142" i="26464"/>
  <c r="AV142" i="26464"/>
  <c r="AW142" i="26464"/>
  <c r="AX142" i="26464"/>
  <c r="AY142" i="26464"/>
  <c r="AZ142" i="26464"/>
  <c r="BA142" i="26464"/>
  <c r="BB142" i="26464"/>
  <c r="BC142" i="26464"/>
  <c r="BD142" i="26464"/>
  <c r="BE142" i="26464"/>
  <c r="BF142" i="26464"/>
  <c r="BG142" i="26464"/>
  <c r="BH142" i="26464"/>
  <c r="BI142" i="26464"/>
  <c r="BJ142" i="26464"/>
  <c r="BK142" i="26464"/>
  <c r="BL142" i="26464"/>
  <c r="BM142" i="26464"/>
  <c r="BN142" i="26464"/>
  <c r="BO142" i="26464"/>
  <c r="BP142" i="26464"/>
  <c r="BQ142" i="26464"/>
  <c r="BR142" i="26464"/>
  <c r="BS142" i="26464"/>
  <c r="BT142" i="26464"/>
  <c r="BU142" i="26464"/>
  <c r="BV142" i="26464"/>
  <c r="BW142" i="26464"/>
  <c r="BX142" i="26464"/>
  <c r="BY142" i="26464"/>
  <c r="BZ142" i="26464"/>
  <c r="CA142" i="26464"/>
  <c r="CB142" i="26464"/>
  <c r="CC142" i="26464"/>
  <c r="CD142" i="26464"/>
  <c r="CE142" i="26464"/>
  <c r="CF142" i="26464"/>
  <c r="CG142" i="26464"/>
  <c r="CH142" i="26464"/>
  <c r="CI142" i="26464"/>
  <c r="CJ142" i="26464"/>
  <c r="CK142" i="26464"/>
  <c r="CL142" i="26464"/>
  <c r="CM142" i="26464"/>
  <c r="CN142" i="26464"/>
  <c r="CO142" i="26464"/>
  <c r="CP142" i="26464"/>
  <c r="CQ142" i="26464"/>
  <c r="CR142" i="26464"/>
  <c r="CS142" i="26464"/>
  <c r="CT142" i="26464"/>
  <c r="CU142" i="26464"/>
  <c r="CV142" i="26464"/>
  <c r="CW142" i="26464"/>
  <c r="CX142" i="26464"/>
  <c r="CY142" i="26464"/>
  <c r="CZ142" i="26464"/>
  <c r="DA142" i="26464"/>
  <c r="DB142" i="26464"/>
  <c r="DE142" i="26464"/>
  <c r="DF142" i="26464"/>
  <c r="DG142" i="26464"/>
  <c r="DH142" i="26464"/>
  <c r="DI142" i="26464"/>
  <c r="DJ142" i="26464"/>
  <c r="DK142" i="26464"/>
  <c r="DL142" i="26464"/>
  <c r="DM142" i="26464"/>
  <c r="DN142" i="26464"/>
  <c r="DO142" i="26464"/>
  <c r="DP142" i="26464"/>
  <c r="DQ142" i="26464"/>
  <c r="DR142" i="26464"/>
  <c r="DS142" i="26464"/>
  <c r="DT142" i="26464"/>
  <c r="DU142" i="26464"/>
  <c r="DZ142" i="26464"/>
  <c r="EA142" i="26464"/>
  <c r="EB142" i="26464"/>
  <c r="EC142" i="26464"/>
  <c r="ED142" i="26464"/>
  <c r="EE142" i="26464"/>
  <c r="EF142" i="26464"/>
  <c r="EG142" i="26464"/>
  <c r="EH142" i="26464"/>
  <c r="EI142" i="26464"/>
  <c r="EJ142" i="26464"/>
  <c r="EK142" i="26464"/>
  <c r="EL142" i="26464"/>
  <c r="EM142" i="26464"/>
  <c r="EN142" i="26464"/>
  <c r="EO142" i="26464"/>
  <c r="EP142" i="26464"/>
  <c r="A143" i="26464"/>
  <c r="B143" i="26464"/>
  <c r="C143" i="26464"/>
  <c r="E143" i="26464"/>
  <c r="F143" i="26464"/>
  <c r="G143" i="26464"/>
  <c r="H143" i="26464"/>
  <c r="I143" i="26464"/>
  <c r="J143" i="26464"/>
  <c r="K143" i="26464"/>
  <c r="L143" i="26464"/>
  <c r="M143" i="26464"/>
  <c r="N143" i="26464"/>
  <c r="O143" i="26464"/>
  <c r="P143" i="26464"/>
  <c r="Q143" i="26464"/>
  <c r="R143" i="26464"/>
  <c r="S143" i="26464"/>
  <c r="T143" i="26464"/>
  <c r="U143" i="26464"/>
  <c r="V143" i="26464"/>
  <c r="W143" i="26464"/>
  <c r="X143" i="26464"/>
  <c r="Y143" i="26464"/>
  <c r="Z143" i="26464"/>
  <c r="AA143" i="26464"/>
  <c r="AB143" i="26464"/>
  <c r="AC143" i="26464"/>
  <c r="AD143" i="26464"/>
  <c r="AE143" i="26464"/>
  <c r="AF143" i="26464"/>
  <c r="AG143" i="26464"/>
  <c r="AH143" i="26464"/>
  <c r="AI143" i="26464"/>
  <c r="AJ143" i="26464"/>
  <c r="AK143" i="26464"/>
  <c r="AL143" i="26464"/>
  <c r="AM143" i="26464"/>
  <c r="AN143" i="26464"/>
  <c r="AO143" i="26464"/>
  <c r="AP143" i="26464"/>
  <c r="AQ143" i="26464"/>
  <c r="AR143" i="26464"/>
  <c r="AS143" i="26464"/>
  <c r="AT143" i="26464"/>
  <c r="AU143" i="26464"/>
  <c r="AV143" i="26464"/>
  <c r="AW143" i="26464"/>
  <c r="AX143" i="26464"/>
  <c r="AY143" i="26464"/>
  <c r="AZ143" i="26464"/>
  <c r="BA143" i="26464"/>
  <c r="BB143" i="26464"/>
  <c r="BC143" i="26464"/>
  <c r="BD143" i="26464"/>
  <c r="BE143" i="26464"/>
  <c r="BF143" i="26464"/>
  <c r="BG143" i="26464"/>
  <c r="BH143" i="26464"/>
  <c r="BI143" i="26464"/>
  <c r="BJ143" i="26464"/>
  <c r="BK143" i="26464"/>
  <c r="BL143" i="26464"/>
  <c r="BM143" i="26464"/>
  <c r="BN143" i="26464"/>
  <c r="BO143" i="26464"/>
  <c r="BP143" i="26464"/>
  <c r="BQ143" i="26464"/>
  <c r="BR143" i="26464"/>
  <c r="BS143" i="26464"/>
  <c r="BT143" i="26464"/>
  <c r="BU143" i="26464"/>
  <c r="BV143" i="26464"/>
  <c r="BW143" i="26464"/>
  <c r="BX143" i="26464"/>
  <c r="BY143" i="26464"/>
  <c r="BZ143" i="26464"/>
  <c r="CA143" i="26464"/>
  <c r="CB143" i="26464"/>
  <c r="CC143" i="26464"/>
  <c r="CD143" i="26464"/>
  <c r="CE143" i="26464"/>
  <c r="CF143" i="26464"/>
  <c r="CG143" i="26464"/>
  <c r="CH143" i="26464"/>
  <c r="CI143" i="26464"/>
  <c r="CJ143" i="26464"/>
  <c r="CK143" i="26464"/>
  <c r="CL143" i="26464"/>
  <c r="CM143" i="26464"/>
  <c r="CN143" i="26464"/>
  <c r="CO143" i="26464"/>
  <c r="CP143" i="26464"/>
  <c r="CQ143" i="26464"/>
  <c r="CR143" i="26464"/>
  <c r="CS143" i="26464"/>
  <c r="CT143" i="26464"/>
  <c r="CU143" i="26464"/>
  <c r="CV143" i="26464"/>
  <c r="CW143" i="26464"/>
  <c r="CX143" i="26464"/>
  <c r="CY143" i="26464"/>
  <c r="CZ143" i="26464"/>
  <c r="DA143" i="26464"/>
  <c r="DB143" i="26464"/>
  <c r="DE143" i="26464"/>
  <c r="DF143" i="26464"/>
  <c r="DG143" i="26464"/>
  <c r="DH143" i="26464"/>
  <c r="DI143" i="26464"/>
  <c r="DJ143" i="26464"/>
  <c r="DK143" i="26464"/>
  <c r="DL143" i="26464"/>
  <c r="DM143" i="26464"/>
  <c r="DN143" i="26464"/>
  <c r="DO143" i="26464"/>
  <c r="DP143" i="26464"/>
  <c r="DQ143" i="26464"/>
  <c r="DR143" i="26464"/>
  <c r="DS143" i="26464"/>
  <c r="DT143" i="26464"/>
  <c r="DU143" i="26464"/>
  <c r="DZ143" i="26464"/>
  <c r="EA143" i="26464"/>
  <c r="EB143" i="26464"/>
  <c r="EC143" i="26464"/>
  <c r="ED143" i="26464"/>
  <c r="EE143" i="26464"/>
  <c r="EF143" i="26464"/>
  <c r="EG143" i="26464"/>
  <c r="EH143" i="26464"/>
  <c r="EI143" i="26464"/>
  <c r="EJ143" i="26464"/>
  <c r="EK143" i="26464"/>
  <c r="EL143" i="26464"/>
  <c r="EM143" i="26464"/>
  <c r="EN143" i="26464"/>
  <c r="EO143" i="26464"/>
  <c r="EP143" i="26464"/>
  <c r="A144" i="26464"/>
  <c r="B144" i="26464"/>
  <c r="C144" i="26464"/>
  <c r="E144" i="26464"/>
  <c r="F144" i="26464"/>
  <c r="G144" i="26464"/>
  <c r="H144" i="26464"/>
  <c r="I144" i="26464"/>
  <c r="J144" i="26464"/>
  <c r="K144" i="26464"/>
  <c r="L144" i="26464"/>
  <c r="M144" i="26464"/>
  <c r="N144" i="26464"/>
  <c r="O144" i="26464"/>
  <c r="P144" i="26464"/>
  <c r="Q144" i="26464"/>
  <c r="R144" i="26464"/>
  <c r="S144" i="26464"/>
  <c r="T144" i="26464"/>
  <c r="U144" i="26464"/>
  <c r="V144" i="26464"/>
  <c r="W144" i="26464"/>
  <c r="X144" i="26464"/>
  <c r="Y144" i="26464"/>
  <c r="Z144" i="26464"/>
  <c r="AA144" i="26464"/>
  <c r="AB144" i="26464"/>
  <c r="AC144" i="26464"/>
  <c r="AD144" i="26464"/>
  <c r="AE144" i="26464"/>
  <c r="AF144" i="26464"/>
  <c r="AG144" i="26464"/>
  <c r="AH144" i="26464"/>
  <c r="AI144" i="26464"/>
  <c r="AJ144" i="26464"/>
  <c r="AK144" i="26464"/>
  <c r="AL144" i="26464"/>
  <c r="AM144" i="26464"/>
  <c r="AN144" i="26464"/>
  <c r="AO144" i="26464"/>
  <c r="AP144" i="26464"/>
  <c r="AQ144" i="26464"/>
  <c r="AR144" i="26464"/>
  <c r="AS144" i="26464"/>
  <c r="AT144" i="26464"/>
  <c r="AU144" i="26464"/>
  <c r="AV144" i="26464"/>
  <c r="AW144" i="26464"/>
  <c r="AX144" i="26464"/>
  <c r="AY144" i="26464"/>
  <c r="AZ144" i="26464"/>
  <c r="BA144" i="26464"/>
  <c r="BB144" i="26464"/>
  <c r="BC144" i="26464"/>
  <c r="BD144" i="26464"/>
  <c r="BE144" i="26464"/>
  <c r="BF144" i="26464"/>
  <c r="BG144" i="26464"/>
  <c r="BH144" i="26464"/>
  <c r="BI144" i="26464"/>
  <c r="BJ144" i="26464"/>
  <c r="BK144" i="26464"/>
  <c r="BL144" i="26464"/>
  <c r="BM144" i="26464"/>
  <c r="BN144" i="26464"/>
  <c r="BO144" i="26464"/>
  <c r="BP144" i="26464"/>
  <c r="BQ144" i="26464"/>
  <c r="BR144" i="26464"/>
  <c r="BS144" i="26464"/>
  <c r="BT144" i="26464"/>
  <c r="BU144" i="26464"/>
  <c r="BV144" i="26464"/>
  <c r="BW144" i="26464"/>
  <c r="BX144" i="26464"/>
  <c r="BY144" i="26464"/>
  <c r="BZ144" i="26464"/>
  <c r="CA144" i="26464"/>
  <c r="CB144" i="26464"/>
  <c r="CC144" i="26464"/>
  <c r="CD144" i="26464"/>
  <c r="CE144" i="26464"/>
  <c r="CF144" i="26464"/>
  <c r="CG144" i="26464"/>
  <c r="CH144" i="26464"/>
  <c r="CI144" i="26464"/>
  <c r="CJ144" i="26464"/>
  <c r="CK144" i="26464"/>
  <c r="CL144" i="26464"/>
  <c r="CM144" i="26464"/>
  <c r="CN144" i="26464"/>
  <c r="CO144" i="26464"/>
  <c r="CP144" i="26464"/>
  <c r="CQ144" i="26464"/>
  <c r="CR144" i="26464"/>
  <c r="CS144" i="26464"/>
  <c r="CT144" i="26464"/>
  <c r="CU144" i="26464"/>
  <c r="CV144" i="26464"/>
  <c r="CW144" i="26464"/>
  <c r="CX144" i="26464"/>
  <c r="CY144" i="26464"/>
  <c r="CZ144" i="26464"/>
  <c r="DA144" i="26464"/>
  <c r="DB144" i="26464"/>
  <c r="DE144" i="26464"/>
  <c r="DF144" i="26464"/>
  <c r="DG144" i="26464"/>
  <c r="DH144" i="26464"/>
  <c r="DI144" i="26464"/>
  <c r="DJ144" i="26464"/>
  <c r="DK144" i="26464"/>
  <c r="DL144" i="26464"/>
  <c r="DM144" i="26464"/>
  <c r="DN144" i="26464"/>
  <c r="DO144" i="26464"/>
  <c r="DP144" i="26464"/>
  <c r="DQ144" i="26464"/>
  <c r="DR144" i="26464"/>
  <c r="DS144" i="26464"/>
  <c r="DT144" i="26464"/>
  <c r="DU144" i="26464"/>
  <c r="DZ144" i="26464"/>
  <c r="EA144" i="26464"/>
  <c r="EB144" i="26464"/>
  <c r="EC144" i="26464"/>
  <c r="ED144" i="26464"/>
  <c r="EE144" i="26464"/>
  <c r="EF144" i="26464"/>
  <c r="EG144" i="26464"/>
  <c r="EH144" i="26464"/>
  <c r="EI144" i="26464"/>
  <c r="EJ144" i="26464"/>
  <c r="EK144" i="26464"/>
  <c r="EL144" i="26464"/>
  <c r="EM144" i="26464"/>
  <c r="EN144" i="26464"/>
  <c r="EO144" i="26464"/>
  <c r="EP144" i="26464"/>
  <c r="A145" i="26464"/>
  <c r="B145" i="26464"/>
  <c r="C145" i="26464"/>
  <c r="E145" i="26464"/>
  <c r="F145" i="26464"/>
  <c r="G145" i="26464"/>
  <c r="H145" i="26464"/>
  <c r="I145" i="26464"/>
  <c r="J145" i="26464"/>
  <c r="K145" i="26464"/>
  <c r="L145" i="26464"/>
  <c r="M145" i="26464"/>
  <c r="N145" i="26464"/>
  <c r="O145" i="26464"/>
  <c r="P145" i="26464"/>
  <c r="Q145" i="26464"/>
  <c r="R145" i="26464"/>
  <c r="S145" i="26464"/>
  <c r="T145" i="26464"/>
  <c r="U145" i="26464"/>
  <c r="V145" i="26464"/>
  <c r="W145" i="26464"/>
  <c r="X145" i="26464"/>
  <c r="Y145" i="26464"/>
  <c r="Z145" i="26464"/>
  <c r="AA145" i="26464"/>
  <c r="AB145" i="26464"/>
  <c r="AC145" i="26464"/>
  <c r="AD145" i="26464"/>
  <c r="AE145" i="26464"/>
  <c r="AF145" i="26464"/>
  <c r="AG145" i="26464"/>
  <c r="AH145" i="26464"/>
  <c r="AI145" i="26464"/>
  <c r="AJ145" i="26464"/>
  <c r="AK145" i="26464"/>
  <c r="AL145" i="26464"/>
  <c r="AM145" i="26464"/>
  <c r="AN145" i="26464"/>
  <c r="AO145" i="26464"/>
  <c r="AP145" i="26464"/>
  <c r="AQ145" i="26464"/>
  <c r="AR145" i="26464"/>
  <c r="AS145" i="26464"/>
  <c r="AT145" i="26464"/>
  <c r="AU145" i="26464"/>
  <c r="AV145" i="26464"/>
  <c r="AW145" i="26464"/>
  <c r="AX145" i="26464"/>
  <c r="AY145" i="26464"/>
  <c r="AZ145" i="26464"/>
  <c r="BA145" i="26464"/>
  <c r="BB145" i="26464"/>
  <c r="BC145" i="26464"/>
  <c r="BD145" i="26464"/>
  <c r="BE145" i="26464"/>
  <c r="BF145" i="26464"/>
  <c r="BG145" i="26464"/>
  <c r="BH145" i="26464"/>
  <c r="BI145" i="26464"/>
  <c r="BJ145" i="26464"/>
  <c r="BK145" i="26464"/>
  <c r="BL145" i="26464"/>
  <c r="BM145" i="26464"/>
  <c r="BN145" i="26464"/>
  <c r="BO145" i="26464"/>
  <c r="BP145" i="26464"/>
  <c r="BQ145" i="26464"/>
  <c r="BR145" i="26464"/>
  <c r="BS145" i="26464"/>
  <c r="BT145" i="26464"/>
  <c r="BU145" i="26464"/>
  <c r="BV145" i="26464"/>
  <c r="BW145" i="26464"/>
  <c r="BX145" i="26464"/>
  <c r="BY145" i="26464"/>
  <c r="BZ145" i="26464"/>
  <c r="CA145" i="26464"/>
  <c r="CB145" i="26464"/>
  <c r="CC145" i="26464"/>
  <c r="CD145" i="26464"/>
  <c r="CE145" i="26464"/>
  <c r="CF145" i="26464"/>
  <c r="CG145" i="26464"/>
  <c r="CH145" i="26464"/>
  <c r="CI145" i="26464"/>
  <c r="CJ145" i="26464"/>
  <c r="CK145" i="26464"/>
  <c r="CL145" i="26464"/>
  <c r="CM145" i="26464"/>
  <c r="CN145" i="26464"/>
  <c r="CO145" i="26464"/>
  <c r="CP145" i="26464"/>
  <c r="CQ145" i="26464"/>
  <c r="CR145" i="26464"/>
  <c r="CS145" i="26464"/>
  <c r="CT145" i="26464"/>
  <c r="CU145" i="26464"/>
  <c r="CV145" i="26464"/>
  <c r="CW145" i="26464"/>
  <c r="CX145" i="26464"/>
  <c r="CY145" i="26464"/>
  <c r="CZ145" i="26464"/>
  <c r="DA145" i="26464"/>
  <c r="DB145" i="26464"/>
  <c r="DE145" i="26464"/>
  <c r="DF145" i="26464"/>
  <c r="DG145" i="26464"/>
  <c r="DH145" i="26464"/>
  <c r="DI145" i="26464"/>
  <c r="DJ145" i="26464"/>
  <c r="DK145" i="26464"/>
  <c r="DL145" i="26464"/>
  <c r="DM145" i="26464"/>
  <c r="DN145" i="26464"/>
  <c r="DO145" i="26464"/>
  <c r="DP145" i="26464"/>
  <c r="DQ145" i="26464"/>
  <c r="DR145" i="26464"/>
  <c r="DS145" i="26464"/>
  <c r="DT145" i="26464"/>
  <c r="DU145" i="26464"/>
  <c r="DZ145" i="26464"/>
  <c r="EA145" i="26464"/>
  <c r="EB145" i="26464"/>
  <c r="EC145" i="26464"/>
  <c r="ED145" i="26464"/>
  <c r="EE145" i="26464"/>
  <c r="EF145" i="26464"/>
  <c r="EG145" i="26464"/>
  <c r="EH145" i="26464"/>
  <c r="EI145" i="26464"/>
  <c r="EJ145" i="26464"/>
  <c r="EK145" i="26464"/>
  <c r="EL145" i="26464"/>
  <c r="EM145" i="26464"/>
  <c r="EN145" i="26464"/>
  <c r="EO145" i="26464"/>
  <c r="EP145" i="26464"/>
  <c r="A146" i="26464"/>
  <c r="B146" i="26464"/>
  <c r="C146" i="26464"/>
  <c r="E146" i="26464"/>
  <c r="F146" i="26464"/>
  <c r="G146" i="26464"/>
  <c r="H146" i="26464"/>
  <c r="I146" i="26464"/>
  <c r="J146" i="26464"/>
  <c r="K146" i="26464"/>
  <c r="L146" i="26464"/>
  <c r="M146" i="26464"/>
  <c r="N146" i="26464"/>
  <c r="O146" i="26464"/>
  <c r="P146" i="26464"/>
  <c r="Q146" i="26464"/>
  <c r="R146" i="26464"/>
  <c r="S146" i="26464"/>
  <c r="T146" i="26464"/>
  <c r="U146" i="26464"/>
  <c r="V146" i="26464"/>
  <c r="W146" i="26464"/>
  <c r="X146" i="26464"/>
  <c r="Y146" i="26464"/>
  <c r="Z146" i="26464"/>
  <c r="AA146" i="26464"/>
  <c r="AB146" i="26464"/>
  <c r="AC146" i="26464"/>
  <c r="AD146" i="26464"/>
  <c r="AE146" i="26464"/>
  <c r="AF146" i="26464"/>
  <c r="AG146" i="26464"/>
  <c r="AH146" i="26464"/>
  <c r="AI146" i="26464"/>
  <c r="AJ146" i="26464"/>
  <c r="AK146" i="26464"/>
  <c r="AL146" i="26464"/>
  <c r="AM146" i="26464"/>
  <c r="AN146" i="26464"/>
  <c r="AO146" i="26464"/>
  <c r="AP146" i="26464"/>
  <c r="AQ146" i="26464"/>
  <c r="AR146" i="26464"/>
  <c r="AS146" i="26464"/>
  <c r="AT146" i="26464"/>
  <c r="AU146" i="26464"/>
  <c r="AV146" i="26464"/>
  <c r="AW146" i="26464"/>
  <c r="AX146" i="26464"/>
  <c r="AY146" i="26464"/>
  <c r="AZ146" i="26464"/>
  <c r="BA146" i="26464"/>
  <c r="BB146" i="26464"/>
  <c r="BC146" i="26464"/>
  <c r="BD146" i="26464"/>
  <c r="BE146" i="26464"/>
  <c r="BF146" i="26464"/>
  <c r="BG146" i="26464"/>
  <c r="BH146" i="26464"/>
  <c r="BI146" i="26464"/>
  <c r="BJ146" i="26464"/>
  <c r="BK146" i="26464"/>
  <c r="BL146" i="26464"/>
  <c r="BM146" i="26464"/>
  <c r="BN146" i="26464"/>
  <c r="BO146" i="26464"/>
  <c r="BP146" i="26464"/>
  <c r="BQ146" i="26464"/>
  <c r="BR146" i="26464"/>
  <c r="BS146" i="26464"/>
  <c r="BT146" i="26464"/>
  <c r="BU146" i="26464"/>
  <c r="BV146" i="26464"/>
  <c r="BW146" i="26464"/>
  <c r="BX146" i="26464"/>
  <c r="BY146" i="26464"/>
  <c r="BZ146" i="26464"/>
  <c r="CA146" i="26464"/>
  <c r="CB146" i="26464"/>
  <c r="CC146" i="26464"/>
  <c r="CD146" i="26464"/>
  <c r="CE146" i="26464"/>
  <c r="CF146" i="26464"/>
  <c r="CG146" i="26464"/>
  <c r="CH146" i="26464"/>
  <c r="CI146" i="26464"/>
  <c r="CJ146" i="26464"/>
  <c r="CK146" i="26464"/>
  <c r="CL146" i="26464"/>
  <c r="CM146" i="26464"/>
  <c r="CN146" i="26464"/>
  <c r="CO146" i="26464"/>
  <c r="CP146" i="26464"/>
  <c r="CQ146" i="26464"/>
  <c r="CR146" i="26464"/>
  <c r="CS146" i="26464"/>
  <c r="CT146" i="26464"/>
  <c r="CU146" i="26464"/>
  <c r="CV146" i="26464"/>
  <c r="CW146" i="26464"/>
  <c r="CX146" i="26464"/>
  <c r="CY146" i="26464"/>
  <c r="CZ146" i="26464"/>
  <c r="DA146" i="26464"/>
  <c r="DB146" i="26464"/>
  <c r="DE146" i="26464"/>
  <c r="DF146" i="26464"/>
  <c r="DG146" i="26464"/>
  <c r="DH146" i="26464"/>
  <c r="DI146" i="26464"/>
  <c r="DJ146" i="26464"/>
  <c r="DK146" i="26464"/>
  <c r="DL146" i="26464"/>
  <c r="DM146" i="26464"/>
  <c r="DN146" i="26464"/>
  <c r="DO146" i="26464"/>
  <c r="DP146" i="26464"/>
  <c r="DQ146" i="26464"/>
  <c r="DR146" i="26464"/>
  <c r="DS146" i="26464"/>
  <c r="DT146" i="26464"/>
  <c r="DU146" i="26464"/>
  <c r="DZ146" i="26464"/>
  <c r="EA146" i="26464"/>
  <c r="EB146" i="26464"/>
  <c r="EC146" i="26464"/>
  <c r="ED146" i="26464"/>
  <c r="EE146" i="26464"/>
  <c r="EF146" i="26464"/>
  <c r="EG146" i="26464"/>
  <c r="EH146" i="26464"/>
  <c r="EI146" i="26464"/>
  <c r="EJ146" i="26464"/>
  <c r="EK146" i="26464"/>
  <c r="EL146" i="26464"/>
  <c r="EM146" i="26464"/>
  <c r="EN146" i="26464"/>
  <c r="EO146" i="26464"/>
  <c r="EP146" i="26464"/>
  <c r="A147" i="26464"/>
  <c r="B147" i="26464"/>
  <c r="C147" i="26464"/>
  <c r="E147" i="26464"/>
  <c r="F147" i="26464"/>
  <c r="G147" i="26464"/>
  <c r="H147" i="26464"/>
  <c r="I147" i="26464"/>
  <c r="J147" i="26464"/>
  <c r="K147" i="26464"/>
  <c r="L147" i="26464"/>
  <c r="M147" i="26464"/>
  <c r="N147" i="26464"/>
  <c r="O147" i="26464"/>
  <c r="P147" i="26464"/>
  <c r="Q147" i="26464"/>
  <c r="R147" i="26464"/>
  <c r="S147" i="26464"/>
  <c r="T147" i="26464"/>
  <c r="U147" i="26464"/>
  <c r="V147" i="26464"/>
  <c r="W147" i="26464"/>
  <c r="X147" i="26464"/>
  <c r="Y147" i="26464"/>
  <c r="Z147" i="26464"/>
  <c r="AA147" i="26464"/>
  <c r="AB147" i="26464"/>
  <c r="AC147" i="26464"/>
  <c r="AD147" i="26464"/>
  <c r="AE147" i="26464"/>
  <c r="AF147" i="26464"/>
  <c r="AG147" i="26464"/>
  <c r="AH147" i="26464"/>
  <c r="AI147" i="26464"/>
  <c r="AJ147" i="26464"/>
  <c r="AK147" i="26464"/>
  <c r="AL147" i="26464"/>
  <c r="AM147" i="26464"/>
  <c r="AN147" i="26464"/>
  <c r="AO147" i="26464"/>
  <c r="AP147" i="26464"/>
  <c r="AQ147" i="26464"/>
  <c r="AR147" i="26464"/>
  <c r="AS147" i="26464"/>
  <c r="AT147" i="26464"/>
  <c r="AU147" i="26464"/>
  <c r="AV147" i="26464"/>
  <c r="AW147" i="26464"/>
  <c r="AX147" i="26464"/>
  <c r="AY147" i="26464"/>
  <c r="AZ147" i="26464"/>
  <c r="BA147" i="26464"/>
  <c r="BB147" i="26464"/>
  <c r="BC147" i="26464"/>
  <c r="BD147" i="26464"/>
  <c r="BE147" i="26464"/>
  <c r="BF147" i="26464"/>
  <c r="BG147" i="26464"/>
  <c r="BH147" i="26464"/>
  <c r="BI147" i="26464"/>
  <c r="BJ147" i="26464"/>
  <c r="BK147" i="26464"/>
  <c r="BL147" i="26464"/>
  <c r="BM147" i="26464"/>
  <c r="BN147" i="26464"/>
  <c r="BO147" i="26464"/>
  <c r="BP147" i="26464"/>
  <c r="BQ147" i="26464"/>
  <c r="BR147" i="26464"/>
  <c r="BS147" i="26464"/>
  <c r="BT147" i="26464"/>
  <c r="BU147" i="26464"/>
  <c r="BV147" i="26464"/>
  <c r="BW147" i="26464"/>
  <c r="BX147" i="26464"/>
  <c r="BY147" i="26464"/>
  <c r="BZ147" i="26464"/>
  <c r="CA147" i="26464"/>
  <c r="CB147" i="26464"/>
  <c r="CC147" i="26464"/>
  <c r="CD147" i="26464"/>
  <c r="CE147" i="26464"/>
  <c r="CF147" i="26464"/>
  <c r="CG147" i="26464"/>
  <c r="CH147" i="26464"/>
  <c r="CI147" i="26464"/>
  <c r="CJ147" i="26464"/>
  <c r="CK147" i="26464"/>
  <c r="CL147" i="26464"/>
  <c r="CM147" i="26464"/>
  <c r="CN147" i="26464"/>
  <c r="CO147" i="26464"/>
  <c r="CP147" i="26464"/>
  <c r="CQ147" i="26464"/>
  <c r="CR147" i="26464"/>
  <c r="CS147" i="26464"/>
  <c r="CT147" i="26464"/>
  <c r="CU147" i="26464"/>
  <c r="CV147" i="26464"/>
  <c r="CW147" i="26464"/>
  <c r="CX147" i="26464"/>
  <c r="CY147" i="26464"/>
  <c r="CZ147" i="26464"/>
  <c r="DA147" i="26464"/>
  <c r="DB147" i="26464"/>
  <c r="DE147" i="26464"/>
  <c r="DF147" i="26464"/>
  <c r="DG147" i="26464"/>
  <c r="DH147" i="26464"/>
  <c r="DI147" i="26464"/>
  <c r="DJ147" i="26464"/>
  <c r="DK147" i="26464"/>
  <c r="DL147" i="26464"/>
  <c r="DM147" i="26464"/>
  <c r="DN147" i="26464"/>
  <c r="DO147" i="26464"/>
  <c r="DP147" i="26464"/>
  <c r="DQ147" i="26464"/>
  <c r="DR147" i="26464"/>
  <c r="DS147" i="26464"/>
  <c r="DT147" i="26464"/>
  <c r="DU147" i="26464"/>
  <c r="DZ147" i="26464"/>
  <c r="EA147" i="26464"/>
  <c r="EB147" i="26464"/>
  <c r="EC147" i="26464"/>
  <c r="ED147" i="26464"/>
  <c r="EE147" i="26464"/>
  <c r="EF147" i="26464"/>
  <c r="EG147" i="26464"/>
  <c r="EH147" i="26464"/>
  <c r="EI147" i="26464"/>
  <c r="EJ147" i="26464"/>
  <c r="EK147" i="26464"/>
  <c r="EL147" i="26464"/>
  <c r="EM147" i="26464"/>
  <c r="EN147" i="26464"/>
  <c r="EO147" i="26464"/>
  <c r="EP147" i="26464"/>
  <c r="A148" i="26464"/>
  <c r="B148" i="26464"/>
  <c r="C148" i="26464"/>
  <c r="E148" i="26464"/>
  <c r="F148" i="26464"/>
  <c r="G148" i="26464"/>
  <c r="H148" i="26464"/>
  <c r="I148" i="26464"/>
  <c r="J148" i="26464"/>
  <c r="K148" i="26464"/>
  <c r="L148" i="26464"/>
  <c r="M148" i="26464"/>
  <c r="N148" i="26464"/>
  <c r="O148" i="26464"/>
  <c r="P148" i="26464"/>
  <c r="Q148" i="26464"/>
  <c r="R148" i="26464"/>
  <c r="S148" i="26464"/>
  <c r="T148" i="26464"/>
  <c r="U148" i="26464"/>
  <c r="V148" i="26464"/>
  <c r="W148" i="26464"/>
  <c r="X148" i="26464"/>
  <c r="Y148" i="26464"/>
  <c r="Z148" i="26464"/>
  <c r="AA148" i="26464"/>
  <c r="AB148" i="26464"/>
  <c r="AC148" i="26464"/>
  <c r="AD148" i="26464"/>
  <c r="AE148" i="26464"/>
  <c r="AF148" i="26464"/>
  <c r="AG148" i="26464"/>
  <c r="AH148" i="26464"/>
  <c r="AI148" i="26464"/>
  <c r="AJ148" i="26464"/>
  <c r="AK148" i="26464"/>
  <c r="AL148" i="26464"/>
  <c r="AM148" i="26464"/>
  <c r="AN148" i="26464"/>
  <c r="AO148" i="26464"/>
  <c r="AP148" i="26464"/>
  <c r="AQ148" i="26464"/>
  <c r="AR148" i="26464"/>
  <c r="AS148" i="26464"/>
  <c r="AT148" i="26464"/>
  <c r="AU148" i="26464"/>
  <c r="AV148" i="26464"/>
  <c r="AW148" i="26464"/>
  <c r="AX148" i="26464"/>
  <c r="AY148" i="26464"/>
  <c r="AZ148" i="26464"/>
  <c r="BA148" i="26464"/>
  <c r="BB148" i="26464"/>
  <c r="BC148" i="26464"/>
  <c r="BD148" i="26464"/>
  <c r="BE148" i="26464"/>
  <c r="BF148" i="26464"/>
  <c r="BG148" i="26464"/>
  <c r="BH148" i="26464"/>
  <c r="BI148" i="26464"/>
  <c r="BJ148" i="26464"/>
  <c r="BK148" i="26464"/>
  <c r="BL148" i="26464"/>
  <c r="BM148" i="26464"/>
  <c r="BN148" i="26464"/>
  <c r="BO148" i="26464"/>
  <c r="BP148" i="26464"/>
  <c r="BQ148" i="26464"/>
  <c r="BR148" i="26464"/>
  <c r="BS148" i="26464"/>
  <c r="BT148" i="26464"/>
  <c r="BU148" i="26464"/>
  <c r="BV148" i="26464"/>
  <c r="BW148" i="26464"/>
  <c r="BX148" i="26464"/>
  <c r="BY148" i="26464"/>
  <c r="BZ148" i="26464"/>
  <c r="CA148" i="26464"/>
  <c r="CB148" i="26464"/>
  <c r="CC148" i="26464"/>
  <c r="CD148" i="26464"/>
  <c r="CE148" i="26464"/>
  <c r="CF148" i="26464"/>
  <c r="CG148" i="26464"/>
  <c r="CH148" i="26464"/>
  <c r="CI148" i="26464"/>
  <c r="CJ148" i="26464"/>
  <c r="CK148" i="26464"/>
  <c r="CL148" i="26464"/>
  <c r="CM148" i="26464"/>
  <c r="CN148" i="26464"/>
  <c r="CO148" i="26464"/>
  <c r="CP148" i="26464"/>
  <c r="CQ148" i="26464"/>
  <c r="CR148" i="26464"/>
  <c r="CS148" i="26464"/>
  <c r="CT148" i="26464"/>
  <c r="CU148" i="26464"/>
  <c r="CV148" i="26464"/>
  <c r="CW148" i="26464"/>
  <c r="CX148" i="26464"/>
  <c r="CY148" i="26464"/>
  <c r="CZ148" i="26464"/>
  <c r="DA148" i="26464"/>
  <c r="DB148" i="26464"/>
  <c r="DE148" i="26464"/>
  <c r="DF148" i="26464"/>
  <c r="DG148" i="26464"/>
  <c r="DH148" i="26464"/>
  <c r="DI148" i="26464"/>
  <c r="DJ148" i="26464"/>
  <c r="DK148" i="26464"/>
  <c r="DL148" i="26464"/>
  <c r="DM148" i="26464"/>
  <c r="DN148" i="26464"/>
  <c r="DO148" i="26464"/>
  <c r="DP148" i="26464"/>
  <c r="DQ148" i="26464"/>
  <c r="DR148" i="26464"/>
  <c r="DS148" i="26464"/>
  <c r="DT148" i="26464"/>
  <c r="DU148" i="26464"/>
  <c r="DZ148" i="26464"/>
  <c r="EA148" i="26464"/>
  <c r="EB148" i="26464"/>
  <c r="EC148" i="26464"/>
  <c r="ED148" i="26464"/>
  <c r="EE148" i="26464"/>
  <c r="EF148" i="26464"/>
  <c r="EG148" i="26464"/>
  <c r="EH148" i="26464"/>
  <c r="EI148" i="26464"/>
  <c r="EJ148" i="26464"/>
  <c r="EK148" i="26464"/>
  <c r="EL148" i="26464"/>
  <c r="EM148" i="26464"/>
  <c r="EN148" i="26464"/>
  <c r="EO148" i="26464"/>
  <c r="EP148" i="26464"/>
  <c r="A149" i="26464"/>
  <c r="B149" i="26464"/>
  <c r="C149" i="26464"/>
  <c r="E149" i="26464"/>
  <c r="F149" i="26464"/>
  <c r="G149" i="26464"/>
  <c r="H149" i="26464"/>
  <c r="I149" i="26464"/>
  <c r="J149" i="26464"/>
  <c r="K149" i="26464"/>
  <c r="L149" i="26464"/>
  <c r="M149" i="26464"/>
  <c r="N149" i="26464"/>
  <c r="O149" i="26464"/>
  <c r="P149" i="26464"/>
  <c r="Q149" i="26464"/>
  <c r="R149" i="26464"/>
  <c r="S149" i="26464"/>
  <c r="T149" i="26464"/>
  <c r="U149" i="26464"/>
  <c r="V149" i="26464"/>
  <c r="W149" i="26464"/>
  <c r="X149" i="26464"/>
  <c r="Y149" i="26464"/>
  <c r="Z149" i="26464"/>
  <c r="AA149" i="26464"/>
  <c r="AB149" i="26464"/>
  <c r="AC149" i="26464"/>
  <c r="AD149" i="26464"/>
  <c r="AE149" i="26464"/>
  <c r="AF149" i="26464"/>
  <c r="AG149" i="26464"/>
  <c r="AH149" i="26464"/>
  <c r="AI149" i="26464"/>
  <c r="AJ149" i="26464"/>
  <c r="AK149" i="26464"/>
  <c r="AL149" i="26464"/>
  <c r="AM149" i="26464"/>
  <c r="AN149" i="26464"/>
  <c r="AO149" i="26464"/>
  <c r="AP149" i="26464"/>
  <c r="AQ149" i="26464"/>
  <c r="AR149" i="26464"/>
  <c r="AS149" i="26464"/>
  <c r="AT149" i="26464"/>
  <c r="AU149" i="26464"/>
  <c r="AV149" i="26464"/>
  <c r="AW149" i="26464"/>
  <c r="AX149" i="26464"/>
  <c r="AY149" i="26464"/>
  <c r="AZ149" i="26464"/>
  <c r="BA149" i="26464"/>
  <c r="BB149" i="26464"/>
  <c r="BC149" i="26464"/>
  <c r="BD149" i="26464"/>
  <c r="BE149" i="26464"/>
  <c r="BF149" i="26464"/>
  <c r="BG149" i="26464"/>
  <c r="BH149" i="26464"/>
  <c r="BI149" i="26464"/>
  <c r="BJ149" i="26464"/>
  <c r="BK149" i="26464"/>
  <c r="BL149" i="26464"/>
  <c r="BM149" i="26464"/>
  <c r="BN149" i="26464"/>
  <c r="BO149" i="26464"/>
  <c r="BP149" i="26464"/>
  <c r="BQ149" i="26464"/>
  <c r="BR149" i="26464"/>
  <c r="BS149" i="26464"/>
  <c r="BT149" i="26464"/>
  <c r="BU149" i="26464"/>
  <c r="BV149" i="26464"/>
  <c r="BW149" i="26464"/>
  <c r="BX149" i="26464"/>
  <c r="BY149" i="26464"/>
  <c r="BZ149" i="26464"/>
  <c r="CA149" i="26464"/>
  <c r="CB149" i="26464"/>
  <c r="CC149" i="26464"/>
  <c r="CD149" i="26464"/>
  <c r="CE149" i="26464"/>
  <c r="CF149" i="26464"/>
  <c r="CG149" i="26464"/>
  <c r="CH149" i="26464"/>
  <c r="CI149" i="26464"/>
  <c r="CJ149" i="26464"/>
  <c r="CK149" i="26464"/>
  <c r="CL149" i="26464"/>
  <c r="CM149" i="26464"/>
  <c r="CN149" i="26464"/>
  <c r="CO149" i="26464"/>
  <c r="CP149" i="26464"/>
  <c r="CQ149" i="26464"/>
  <c r="CR149" i="26464"/>
  <c r="CS149" i="26464"/>
  <c r="CT149" i="26464"/>
  <c r="CU149" i="26464"/>
  <c r="CV149" i="26464"/>
  <c r="CW149" i="26464"/>
  <c r="CX149" i="26464"/>
  <c r="CY149" i="26464"/>
  <c r="CZ149" i="26464"/>
  <c r="DA149" i="26464"/>
  <c r="DB149" i="26464"/>
  <c r="DE149" i="26464"/>
  <c r="DF149" i="26464"/>
  <c r="DG149" i="26464"/>
  <c r="DH149" i="26464"/>
  <c r="DI149" i="26464"/>
  <c r="DJ149" i="26464"/>
  <c r="DK149" i="26464"/>
  <c r="DL149" i="26464"/>
  <c r="DM149" i="26464"/>
  <c r="DN149" i="26464"/>
  <c r="DO149" i="26464"/>
  <c r="DP149" i="26464"/>
  <c r="DQ149" i="26464"/>
  <c r="DR149" i="26464"/>
  <c r="DS149" i="26464"/>
  <c r="DT149" i="26464"/>
  <c r="DU149" i="26464"/>
  <c r="DZ149" i="26464"/>
  <c r="EA149" i="26464"/>
  <c r="EB149" i="26464"/>
  <c r="EC149" i="26464"/>
  <c r="ED149" i="26464"/>
  <c r="EE149" i="26464"/>
  <c r="EF149" i="26464"/>
  <c r="EG149" i="26464"/>
  <c r="EH149" i="26464"/>
  <c r="EI149" i="26464"/>
  <c r="EJ149" i="26464"/>
  <c r="EK149" i="26464"/>
  <c r="EL149" i="26464"/>
  <c r="EM149" i="26464"/>
  <c r="EN149" i="26464"/>
  <c r="EO149" i="26464"/>
  <c r="EP149" i="26464"/>
  <c r="A150" i="26464"/>
  <c r="B150" i="26464"/>
  <c r="C150" i="26464"/>
  <c r="E150" i="26464"/>
  <c r="F150" i="26464"/>
  <c r="G150" i="26464"/>
  <c r="H150" i="26464"/>
  <c r="I150" i="26464"/>
  <c r="J150" i="26464"/>
  <c r="K150" i="26464"/>
  <c r="L150" i="26464"/>
  <c r="M150" i="26464"/>
  <c r="N150" i="26464"/>
  <c r="O150" i="26464"/>
  <c r="P150" i="26464"/>
  <c r="Q150" i="26464"/>
  <c r="R150" i="26464"/>
  <c r="S150" i="26464"/>
  <c r="T150" i="26464"/>
  <c r="U150" i="26464"/>
  <c r="V150" i="26464"/>
  <c r="W150" i="26464"/>
  <c r="X150" i="26464"/>
  <c r="Y150" i="26464"/>
  <c r="Z150" i="26464"/>
  <c r="AA150" i="26464"/>
  <c r="AB150" i="26464"/>
  <c r="AC150" i="26464"/>
  <c r="AD150" i="26464"/>
  <c r="AE150" i="26464"/>
  <c r="AF150" i="26464"/>
  <c r="AG150" i="26464"/>
  <c r="AH150" i="26464"/>
  <c r="AI150" i="26464"/>
  <c r="AJ150" i="26464"/>
  <c r="AK150" i="26464"/>
  <c r="AL150" i="26464"/>
  <c r="AM150" i="26464"/>
  <c r="AN150" i="26464"/>
  <c r="AO150" i="26464"/>
  <c r="AP150" i="26464"/>
  <c r="AQ150" i="26464"/>
  <c r="AR150" i="26464"/>
  <c r="AS150" i="26464"/>
  <c r="AT150" i="26464"/>
  <c r="AU150" i="26464"/>
  <c r="AV150" i="26464"/>
  <c r="AW150" i="26464"/>
  <c r="AX150" i="26464"/>
  <c r="AY150" i="26464"/>
  <c r="AZ150" i="26464"/>
  <c r="BA150" i="26464"/>
  <c r="BB150" i="26464"/>
  <c r="BC150" i="26464"/>
  <c r="BD150" i="26464"/>
  <c r="BE150" i="26464"/>
  <c r="BF150" i="26464"/>
  <c r="BG150" i="26464"/>
  <c r="BH150" i="26464"/>
  <c r="BI150" i="26464"/>
  <c r="BJ150" i="26464"/>
  <c r="BK150" i="26464"/>
  <c r="BL150" i="26464"/>
  <c r="BM150" i="26464"/>
  <c r="BN150" i="26464"/>
  <c r="BO150" i="26464"/>
  <c r="BP150" i="26464"/>
  <c r="BQ150" i="26464"/>
  <c r="BR150" i="26464"/>
  <c r="BS150" i="26464"/>
  <c r="BT150" i="26464"/>
  <c r="BU150" i="26464"/>
  <c r="BV150" i="26464"/>
  <c r="BW150" i="26464"/>
  <c r="BX150" i="26464"/>
  <c r="BY150" i="26464"/>
  <c r="BZ150" i="26464"/>
  <c r="CA150" i="26464"/>
  <c r="CB150" i="26464"/>
  <c r="CC150" i="26464"/>
  <c r="CD150" i="26464"/>
  <c r="CE150" i="26464"/>
  <c r="CF150" i="26464"/>
  <c r="CG150" i="26464"/>
  <c r="CH150" i="26464"/>
  <c r="CI150" i="26464"/>
  <c r="CJ150" i="26464"/>
  <c r="CK150" i="26464"/>
  <c r="CL150" i="26464"/>
  <c r="CM150" i="26464"/>
  <c r="CN150" i="26464"/>
  <c r="CO150" i="26464"/>
  <c r="CP150" i="26464"/>
  <c r="CQ150" i="26464"/>
  <c r="CR150" i="26464"/>
  <c r="CS150" i="26464"/>
  <c r="CT150" i="26464"/>
  <c r="CU150" i="26464"/>
  <c r="CV150" i="26464"/>
  <c r="CW150" i="26464"/>
  <c r="CX150" i="26464"/>
  <c r="CY150" i="26464"/>
  <c r="CZ150" i="26464"/>
  <c r="DA150" i="26464"/>
  <c r="DB150" i="26464"/>
  <c r="DE150" i="26464"/>
  <c r="DF150" i="26464"/>
  <c r="DG150" i="26464"/>
  <c r="DH150" i="26464"/>
  <c r="DI150" i="26464"/>
  <c r="DJ150" i="26464"/>
  <c r="DK150" i="26464"/>
  <c r="DL150" i="26464"/>
  <c r="DM150" i="26464"/>
  <c r="DN150" i="26464"/>
  <c r="DO150" i="26464"/>
  <c r="DP150" i="26464"/>
  <c r="DQ150" i="26464"/>
  <c r="DR150" i="26464"/>
  <c r="DS150" i="26464"/>
  <c r="DT150" i="26464"/>
  <c r="DU150" i="26464"/>
  <c r="DZ150" i="26464"/>
  <c r="EA150" i="26464"/>
  <c r="EB150" i="26464"/>
  <c r="EC150" i="26464"/>
  <c r="ED150" i="26464"/>
  <c r="EE150" i="26464"/>
  <c r="EF150" i="26464"/>
  <c r="EG150" i="26464"/>
  <c r="EH150" i="26464"/>
  <c r="EI150" i="26464"/>
  <c r="EJ150" i="26464"/>
  <c r="EK150" i="26464"/>
  <c r="EL150" i="26464"/>
  <c r="EM150" i="26464"/>
  <c r="EN150" i="26464"/>
  <c r="EO150" i="26464"/>
  <c r="EP150" i="26464"/>
  <c r="A151" i="26464"/>
  <c r="B151" i="26464"/>
  <c r="C151" i="26464"/>
  <c r="E151" i="26464"/>
  <c r="F151" i="26464"/>
  <c r="G151" i="26464"/>
  <c r="H151" i="26464"/>
  <c r="I151" i="26464"/>
  <c r="J151" i="26464"/>
  <c r="K151" i="26464"/>
  <c r="L151" i="26464"/>
  <c r="M151" i="26464"/>
  <c r="N151" i="26464"/>
  <c r="O151" i="26464"/>
  <c r="P151" i="26464"/>
  <c r="Q151" i="26464"/>
  <c r="R151" i="26464"/>
  <c r="S151" i="26464"/>
  <c r="T151" i="26464"/>
  <c r="U151" i="26464"/>
  <c r="V151" i="26464"/>
  <c r="W151" i="26464"/>
  <c r="X151" i="26464"/>
  <c r="Y151" i="26464"/>
  <c r="Z151" i="26464"/>
  <c r="AA151" i="26464"/>
  <c r="AB151" i="26464"/>
  <c r="AC151" i="26464"/>
  <c r="AD151" i="26464"/>
  <c r="AE151" i="26464"/>
  <c r="AF151" i="26464"/>
  <c r="AG151" i="26464"/>
  <c r="AH151" i="26464"/>
  <c r="AI151" i="26464"/>
  <c r="AJ151" i="26464"/>
  <c r="AK151" i="26464"/>
  <c r="AL151" i="26464"/>
  <c r="AM151" i="26464"/>
  <c r="AN151" i="26464"/>
  <c r="AO151" i="26464"/>
  <c r="AP151" i="26464"/>
  <c r="AQ151" i="26464"/>
  <c r="AR151" i="26464"/>
  <c r="AS151" i="26464"/>
  <c r="AT151" i="26464"/>
  <c r="AU151" i="26464"/>
  <c r="AV151" i="26464"/>
  <c r="AW151" i="26464"/>
  <c r="AX151" i="26464"/>
  <c r="AY151" i="26464"/>
  <c r="AZ151" i="26464"/>
  <c r="BA151" i="26464"/>
  <c r="BB151" i="26464"/>
  <c r="BC151" i="26464"/>
  <c r="BD151" i="26464"/>
  <c r="BE151" i="26464"/>
  <c r="BF151" i="26464"/>
  <c r="BG151" i="26464"/>
  <c r="BH151" i="26464"/>
  <c r="BI151" i="26464"/>
  <c r="BJ151" i="26464"/>
  <c r="BK151" i="26464"/>
  <c r="BL151" i="26464"/>
  <c r="BM151" i="26464"/>
  <c r="BN151" i="26464"/>
  <c r="BO151" i="26464"/>
  <c r="BP151" i="26464"/>
  <c r="BQ151" i="26464"/>
  <c r="BR151" i="26464"/>
  <c r="BS151" i="26464"/>
  <c r="BT151" i="26464"/>
  <c r="BU151" i="26464"/>
  <c r="BV151" i="26464"/>
  <c r="BW151" i="26464"/>
  <c r="BX151" i="26464"/>
  <c r="BY151" i="26464"/>
  <c r="BZ151" i="26464"/>
  <c r="CA151" i="26464"/>
  <c r="CB151" i="26464"/>
  <c r="CC151" i="26464"/>
  <c r="CD151" i="26464"/>
  <c r="CE151" i="26464"/>
  <c r="CF151" i="26464"/>
  <c r="CG151" i="26464"/>
  <c r="CH151" i="26464"/>
  <c r="CI151" i="26464"/>
  <c r="CJ151" i="26464"/>
  <c r="CK151" i="26464"/>
  <c r="CL151" i="26464"/>
  <c r="CM151" i="26464"/>
  <c r="CN151" i="26464"/>
  <c r="CO151" i="26464"/>
  <c r="CP151" i="26464"/>
  <c r="CQ151" i="26464"/>
  <c r="CR151" i="26464"/>
  <c r="CS151" i="26464"/>
  <c r="CT151" i="26464"/>
  <c r="CU151" i="26464"/>
  <c r="CV151" i="26464"/>
  <c r="CW151" i="26464"/>
  <c r="CX151" i="26464"/>
  <c r="CY151" i="26464"/>
  <c r="CZ151" i="26464"/>
  <c r="DA151" i="26464"/>
  <c r="DB151" i="26464"/>
  <c r="DE151" i="26464"/>
  <c r="DF151" i="26464"/>
  <c r="DG151" i="26464"/>
  <c r="DH151" i="26464"/>
  <c r="DI151" i="26464"/>
  <c r="DJ151" i="26464"/>
  <c r="DK151" i="26464"/>
  <c r="DL151" i="26464"/>
  <c r="DM151" i="26464"/>
  <c r="DN151" i="26464"/>
  <c r="DO151" i="26464"/>
  <c r="DP151" i="26464"/>
  <c r="DQ151" i="26464"/>
  <c r="DR151" i="26464"/>
  <c r="DS151" i="26464"/>
  <c r="DT151" i="26464"/>
  <c r="DU151" i="26464"/>
  <c r="DZ151" i="26464"/>
  <c r="EA151" i="26464"/>
  <c r="EB151" i="26464"/>
  <c r="EC151" i="26464"/>
  <c r="ED151" i="26464"/>
  <c r="EE151" i="26464"/>
  <c r="EF151" i="26464"/>
  <c r="EG151" i="26464"/>
  <c r="EH151" i="26464"/>
  <c r="EI151" i="26464"/>
  <c r="EJ151" i="26464"/>
  <c r="EK151" i="26464"/>
  <c r="EL151" i="26464"/>
  <c r="EM151" i="26464"/>
  <c r="EN151" i="26464"/>
  <c r="EO151" i="26464"/>
  <c r="EP151" i="26464"/>
  <c r="A152" i="26464"/>
  <c r="B152" i="26464"/>
  <c r="C152" i="26464"/>
  <c r="E152" i="26464"/>
  <c r="F152" i="26464"/>
  <c r="G152" i="26464"/>
  <c r="H152" i="26464"/>
  <c r="I152" i="26464"/>
  <c r="J152" i="26464"/>
  <c r="K152" i="26464"/>
  <c r="L152" i="26464"/>
  <c r="M152" i="26464"/>
  <c r="N152" i="26464"/>
  <c r="O152" i="26464"/>
  <c r="P152" i="26464"/>
  <c r="Q152" i="26464"/>
  <c r="R152" i="26464"/>
  <c r="S152" i="26464"/>
  <c r="T152" i="26464"/>
  <c r="U152" i="26464"/>
  <c r="V152" i="26464"/>
  <c r="W152" i="26464"/>
  <c r="X152" i="26464"/>
  <c r="Y152" i="26464"/>
  <c r="Z152" i="26464"/>
  <c r="AA152" i="26464"/>
  <c r="AB152" i="26464"/>
  <c r="AC152" i="26464"/>
  <c r="AD152" i="26464"/>
  <c r="AE152" i="26464"/>
  <c r="AF152" i="26464"/>
  <c r="AG152" i="26464"/>
  <c r="AH152" i="26464"/>
  <c r="AI152" i="26464"/>
  <c r="AJ152" i="26464"/>
  <c r="AK152" i="26464"/>
  <c r="AL152" i="26464"/>
  <c r="AM152" i="26464"/>
  <c r="AN152" i="26464"/>
  <c r="AO152" i="26464"/>
  <c r="AP152" i="26464"/>
  <c r="AQ152" i="26464"/>
  <c r="AR152" i="26464"/>
  <c r="AS152" i="26464"/>
  <c r="AT152" i="26464"/>
  <c r="AU152" i="26464"/>
  <c r="AV152" i="26464"/>
  <c r="AW152" i="26464"/>
  <c r="AX152" i="26464"/>
  <c r="AY152" i="26464"/>
  <c r="AZ152" i="26464"/>
  <c r="BA152" i="26464"/>
  <c r="BB152" i="26464"/>
  <c r="BC152" i="26464"/>
  <c r="BD152" i="26464"/>
  <c r="BE152" i="26464"/>
  <c r="BF152" i="26464"/>
  <c r="BG152" i="26464"/>
  <c r="BH152" i="26464"/>
  <c r="BI152" i="26464"/>
  <c r="BJ152" i="26464"/>
  <c r="BK152" i="26464"/>
  <c r="BL152" i="26464"/>
  <c r="BM152" i="26464"/>
  <c r="BN152" i="26464"/>
  <c r="BO152" i="26464"/>
  <c r="BP152" i="26464"/>
  <c r="BQ152" i="26464"/>
  <c r="BR152" i="26464"/>
  <c r="BS152" i="26464"/>
  <c r="BT152" i="26464"/>
  <c r="BU152" i="26464"/>
  <c r="BV152" i="26464"/>
  <c r="BW152" i="26464"/>
  <c r="BX152" i="26464"/>
  <c r="BY152" i="26464"/>
  <c r="BZ152" i="26464"/>
  <c r="CA152" i="26464"/>
  <c r="CB152" i="26464"/>
  <c r="CC152" i="26464"/>
  <c r="CD152" i="26464"/>
  <c r="CE152" i="26464"/>
  <c r="CF152" i="26464"/>
  <c r="CG152" i="26464"/>
  <c r="CH152" i="26464"/>
  <c r="CI152" i="26464"/>
  <c r="CJ152" i="26464"/>
  <c r="CK152" i="26464"/>
  <c r="CL152" i="26464"/>
  <c r="CM152" i="26464"/>
  <c r="CN152" i="26464"/>
  <c r="CO152" i="26464"/>
  <c r="CP152" i="26464"/>
  <c r="CQ152" i="26464"/>
  <c r="CR152" i="26464"/>
  <c r="CS152" i="26464"/>
  <c r="CT152" i="26464"/>
  <c r="CU152" i="26464"/>
  <c r="CV152" i="26464"/>
  <c r="CW152" i="26464"/>
  <c r="CX152" i="26464"/>
  <c r="CY152" i="26464"/>
  <c r="CZ152" i="26464"/>
  <c r="DA152" i="26464"/>
  <c r="DB152" i="26464"/>
  <c r="DE152" i="26464"/>
  <c r="DF152" i="26464"/>
  <c r="DG152" i="26464"/>
  <c r="DH152" i="26464"/>
  <c r="DI152" i="26464"/>
  <c r="DJ152" i="26464"/>
  <c r="DK152" i="26464"/>
  <c r="DL152" i="26464"/>
  <c r="DM152" i="26464"/>
  <c r="DN152" i="26464"/>
  <c r="DO152" i="26464"/>
  <c r="DP152" i="26464"/>
  <c r="DQ152" i="26464"/>
  <c r="DR152" i="26464"/>
  <c r="DS152" i="26464"/>
  <c r="DT152" i="26464"/>
  <c r="DU152" i="26464"/>
  <c r="DZ152" i="26464"/>
  <c r="EA152" i="26464"/>
  <c r="EB152" i="26464"/>
  <c r="EC152" i="26464"/>
  <c r="ED152" i="26464"/>
  <c r="EE152" i="26464"/>
  <c r="EF152" i="26464"/>
  <c r="EG152" i="26464"/>
  <c r="EH152" i="26464"/>
  <c r="EI152" i="26464"/>
  <c r="EJ152" i="26464"/>
  <c r="EK152" i="26464"/>
  <c r="EL152" i="26464"/>
  <c r="EM152" i="26464"/>
  <c r="EN152" i="26464"/>
  <c r="EO152" i="26464"/>
  <c r="EP152" i="26464"/>
  <c r="A153" i="26464"/>
  <c r="B153" i="26464"/>
  <c r="C153" i="26464"/>
  <c r="E153" i="26464"/>
  <c r="F153" i="26464"/>
  <c r="G153" i="26464"/>
  <c r="H153" i="26464"/>
  <c r="I153" i="26464"/>
  <c r="J153" i="26464"/>
  <c r="K153" i="26464"/>
  <c r="L153" i="26464"/>
  <c r="M153" i="26464"/>
  <c r="N153" i="26464"/>
  <c r="O153" i="26464"/>
  <c r="P153" i="26464"/>
  <c r="Q153" i="26464"/>
  <c r="R153" i="26464"/>
  <c r="S153" i="26464"/>
  <c r="T153" i="26464"/>
  <c r="U153" i="26464"/>
  <c r="V153" i="26464"/>
  <c r="W153" i="26464"/>
  <c r="X153" i="26464"/>
  <c r="Y153" i="26464"/>
  <c r="Z153" i="26464"/>
  <c r="AA153" i="26464"/>
  <c r="AB153" i="26464"/>
  <c r="AC153" i="26464"/>
  <c r="AD153" i="26464"/>
  <c r="AE153" i="26464"/>
  <c r="AF153" i="26464"/>
  <c r="AG153" i="26464"/>
  <c r="AH153" i="26464"/>
  <c r="AI153" i="26464"/>
  <c r="AJ153" i="26464"/>
  <c r="AK153" i="26464"/>
  <c r="AL153" i="26464"/>
  <c r="AM153" i="26464"/>
  <c r="AN153" i="26464"/>
  <c r="AO153" i="26464"/>
  <c r="AP153" i="26464"/>
  <c r="AQ153" i="26464"/>
  <c r="AR153" i="26464"/>
  <c r="AS153" i="26464"/>
  <c r="AT153" i="26464"/>
  <c r="AU153" i="26464"/>
  <c r="AV153" i="26464"/>
  <c r="AW153" i="26464"/>
  <c r="AX153" i="26464"/>
  <c r="AY153" i="26464"/>
  <c r="AZ153" i="26464"/>
  <c r="BA153" i="26464"/>
  <c r="BB153" i="26464"/>
  <c r="BC153" i="26464"/>
  <c r="BD153" i="26464"/>
  <c r="BE153" i="26464"/>
  <c r="BF153" i="26464"/>
  <c r="BG153" i="26464"/>
  <c r="BH153" i="26464"/>
  <c r="BI153" i="26464"/>
  <c r="BJ153" i="26464"/>
  <c r="BK153" i="26464"/>
  <c r="BL153" i="26464"/>
  <c r="BM153" i="26464"/>
  <c r="BN153" i="26464"/>
  <c r="BO153" i="26464"/>
  <c r="BP153" i="26464"/>
  <c r="BQ153" i="26464"/>
  <c r="BR153" i="26464"/>
  <c r="BS153" i="26464"/>
  <c r="BT153" i="26464"/>
  <c r="BU153" i="26464"/>
  <c r="BV153" i="26464"/>
  <c r="BW153" i="26464"/>
  <c r="BX153" i="26464"/>
  <c r="BY153" i="26464"/>
  <c r="BZ153" i="26464"/>
  <c r="CA153" i="26464"/>
  <c r="CB153" i="26464"/>
  <c r="CC153" i="26464"/>
  <c r="CD153" i="26464"/>
  <c r="CE153" i="26464"/>
  <c r="CF153" i="26464"/>
  <c r="CG153" i="26464"/>
  <c r="CH153" i="26464"/>
  <c r="CI153" i="26464"/>
  <c r="CJ153" i="26464"/>
  <c r="CK153" i="26464"/>
  <c r="CL153" i="26464"/>
  <c r="CM153" i="26464"/>
  <c r="CN153" i="26464"/>
  <c r="CO153" i="26464"/>
  <c r="CP153" i="26464"/>
  <c r="CQ153" i="26464"/>
  <c r="CR153" i="26464"/>
  <c r="CS153" i="26464"/>
  <c r="CT153" i="26464"/>
  <c r="CU153" i="26464"/>
  <c r="CV153" i="26464"/>
  <c r="CW153" i="26464"/>
  <c r="CX153" i="26464"/>
  <c r="CY153" i="26464"/>
  <c r="CZ153" i="26464"/>
  <c r="DA153" i="26464"/>
  <c r="DB153" i="26464"/>
  <c r="DE153" i="26464"/>
  <c r="DF153" i="26464"/>
  <c r="DG153" i="26464"/>
  <c r="DH153" i="26464"/>
  <c r="DI153" i="26464"/>
  <c r="DJ153" i="26464"/>
  <c r="DK153" i="26464"/>
  <c r="DL153" i="26464"/>
  <c r="DM153" i="26464"/>
  <c r="DN153" i="26464"/>
  <c r="DO153" i="26464"/>
  <c r="DP153" i="26464"/>
  <c r="DQ153" i="26464"/>
  <c r="DR153" i="26464"/>
  <c r="DS153" i="26464"/>
  <c r="DT153" i="26464"/>
  <c r="DU153" i="26464"/>
  <c r="DZ153" i="26464"/>
  <c r="EA153" i="26464"/>
  <c r="EB153" i="26464"/>
  <c r="EC153" i="26464"/>
  <c r="ED153" i="26464"/>
  <c r="EE153" i="26464"/>
  <c r="EF153" i="26464"/>
  <c r="EG153" i="26464"/>
  <c r="EH153" i="26464"/>
  <c r="EI153" i="26464"/>
  <c r="EJ153" i="26464"/>
  <c r="EK153" i="26464"/>
  <c r="EL153" i="26464"/>
  <c r="EM153" i="26464"/>
  <c r="EN153" i="26464"/>
  <c r="EO153" i="26464"/>
  <c r="EP153" i="26464"/>
  <c r="A154" i="26464"/>
  <c r="B154" i="26464"/>
  <c r="C154" i="26464"/>
  <c r="E154" i="26464"/>
  <c r="F154" i="26464"/>
  <c r="G154" i="26464"/>
  <c r="H154" i="26464"/>
  <c r="I154" i="26464"/>
  <c r="J154" i="26464"/>
  <c r="K154" i="26464"/>
  <c r="L154" i="26464"/>
  <c r="M154" i="26464"/>
  <c r="N154" i="26464"/>
  <c r="O154" i="26464"/>
  <c r="P154" i="26464"/>
  <c r="Q154" i="26464"/>
  <c r="R154" i="26464"/>
  <c r="S154" i="26464"/>
  <c r="T154" i="26464"/>
  <c r="U154" i="26464"/>
  <c r="V154" i="26464"/>
  <c r="W154" i="26464"/>
  <c r="X154" i="26464"/>
  <c r="Y154" i="26464"/>
  <c r="Z154" i="26464"/>
  <c r="AA154" i="26464"/>
  <c r="AB154" i="26464"/>
  <c r="AC154" i="26464"/>
  <c r="AD154" i="26464"/>
  <c r="AE154" i="26464"/>
  <c r="AF154" i="26464"/>
  <c r="AG154" i="26464"/>
  <c r="AH154" i="26464"/>
  <c r="AI154" i="26464"/>
  <c r="AJ154" i="26464"/>
  <c r="AK154" i="26464"/>
  <c r="AL154" i="26464"/>
  <c r="AM154" i="26464"/>
  <c r="AN154" i="26464"/>
  <c r="AO154" i="26464"/>
  <c r="AP154" i="26464"/>
  <c r="AQ154" i="26464"/>
  <c r="AR154" i="26464"/>
  <c r="AS154" i="26464"/>
  <c r="AT154" i="26464"/>
  <c r="AU154" i="26464"/>
  <c r="AV154" i="26464"/>
  <c r="AW154" i="26464"/>
  <c r="AX154" i="26464"/>
  <c r="AY154" i="26464"/>
  <c r="AZ154" i="26464"/>
  <c r="BA154" i="26464"/>
  <c r="BB154" i="26464"/>
  <c r="BC154" i="26464"/>
  <c r="BD154" i="26464"/>
  <c r="BE154" i="26464"/>
  <c r="BF154" i="26464"/>
  <c r="BG154" i="26464"/>
  <c r="BH154" i="26464"/>
  <c r="BI154" i="26464"/>
  <c r="BJ154" i="26464"/>
  <c r="BK154" i="26464"/>
  <c r="BL154" i="26464"/>
  <c r="BM154" i="26464"/>
  <c r="BN154" i="26464"/>
  <c r="BO154" i="26464"/>
  <c r="BP154" i="26464"/>
  <c r="BQ154" i="26464"/>
  <c r="BR154" i="26464"/>
  <c r="BS154" i="26464"/>
  <c r="BT154" i="26464"/>
  <c r="BU154" i="26464"/>
  <c r="BV154" i="26464"/>
  <c r="BW154" i="26464"/>
  <c r="BX154" i="26464"/>
  <c r="BY154" i="26464"/>
  <c r="BZ154" i="26464"/>
  <c r="CA154" i="26464"/>
  <c r="CB154" i="26464"/>
  <c r="CC154" i="26464"/>
  <c r="CD154" i="26464"/>
  <c r="CE154" i="26464"/>
  <c r="CF154" i="26464"/>
  <c r="CG154" i="26464"/>
  <c r="CH154" i="26464"/>
  <c r="CI154" i="26464"/>
  <c r="CJ154" i="26464"/>
  <c r="CK154" i="26464"/>
  <c r="CL154" i="26464"/>
  <c r="CM154" i="26464"/>
  <c r="CN154" i="26464"/>
  <c r="CO154" i="26464"/>
  <c r="CP154" i="26464"/>
  <c r="CQ154" i="26464"/>
  <c r="CR154" i="26464"/>
  <c r="CS154" i="26464"/>
  <c r="CT154" i="26464"/>
  <c r="CU154" i="26464"/>
  <c r="CV154" i="26464"/>
  <c r="CW154" i="26464"/>
  <c r="CX154" i="26464"/>
  <c r="CY154" i="26464"/>
  <c r="CZ154" i="26464"/>
  <c r="DA154" i="26464"/>
  <c r="DB154" i="26464"/>
  <c r="DE154" i="26464"/>
  <c r="DF154" i="26464"/>
  <c r="DG154" i="26464"/>
  <c r="DH154" i="26464"/>
  <c r="DI154" i="26464"/>
  <c r="DJ154" i="26464"/>
  <c r="DK154" i="26464"/>
  <c r="DL154" i="26464"/>
  <c r="DM154" i="26464"/>
  <c r="DN154" i="26464"/>
  <c r="DO154" i="26464"/>
  <c r="DP154" i="26464"/>
  <c r="DQ154" i="26464"/>
  <c r="DR154" i="26464"/>
  <c r="DS154" i="26464"/>
  <c r="DT154" i="26464"/>
  <c r="DU154" i="26464"/>
  <c r="DZ154" i="26464"/>
  <c r="EA154" i="26464"/>
  <c r="EB154" i="26464"/>
  <c r="EC154" i="26464"/>
  <c r="ED154" i="26464"/>
  <c r="EE154" i="26464"/>
  <c r="EF154" i="26464"/>
  <c r="EG154" i="26464"/>
  <c r="EH154" i="26464"/>
  <c r="EI154" i="26464"/>
  <c r="EJ154" i="26464"/>
  <c r="EK154" i="26464"/>
  <c r="EL154" i="26464"/>
  <c r="EM154" i="26464"/>
  <c r="EN154" i="26464"/>
  <c r="EO154" i="26464"/>
  <c r="EP154" i="26464"/>
  <c r="A155" i="26464"/>
  <c r="B155" i="26464"/>
  <c r="C155" i="26464"/>
  <c r="E155" i="26464"/>
  <c r="F155" i="26464"/>
  <c r="G155" i="26464"/>
  <c r="H155" i="26464"/>
  <c r="I155" i="26464"/>
  <c r="J155" i="26464"/>
  <c r="K155" i="26464"/>
  <c r="L155" i="26464"/>
  <c r="M155" i="26464"/>
  <c r="N155" i="26464"/>
  <c r="O155" i="26464"/>
  <c r="P155" i="26464"/>
  <c r="Q155" i="26464"/>
  <c r="R155" i="26464"/>
  <c r="S155" i="26464"/>
  <c r="T155" i="26464"/>
  <c r="U155" i="26464"/>
  <c r="V155" i="26464"/>
  <c r="W155" i="26464"/>
  <c r="X155" i="26464"/>
  <c r="Y155" i="26464"/>
  <c r="Z155" i="26464"/>
  <c r="AA155" i="26464"/>
  <c r="AB155" i="26464"/>
  <c r="AC155" i="26464"/>
  <c r="AD155" i="26464"/>
  <c r="AE155" i="26464"/>
  <c r="AF155" i="26464"/>
  <c r="AG155" i="26464"/>
  <c r="AH155" i="26464"/>
  <c r="AI155" i="26464"/>
  <c r="AJ155" i="26464"/>
  <c r="AK155" i="26464"/>
  <c r="AL155" i="26464"/>
  <c r="AM155" i="26464"/>
  <c r="AN155" i="26464"/>
  <c r="AO155" i="26464"/>
  <c r="AP155" i="26464"/>
  <c r="AQ155" i="26464"/>
  <c r="AR155" i="26464"/>
  <c r="AS155" i="26464"/>
  <c r="AT155" i="26464"/>
  <c r="AU155" i="26464"/>
  <c r="AV155" i="26464"/>
  <c r="AW155" i="26464"/>
  <c r="AX155" i="26464"/>
  <c r="AY155" i="26464"/>
  <c r="AZ155" i="26464"/>
  <c r="BA155" i="26464"/>
  <c r="BB155" i="26464"/>
  <c r="BC155" i="26464"/>
  <c r="BD155" i="26464"/>
  <c r="BE155" i="26464"/>
  <c r="BF155" i="26464"/>
  <c r="BG155" i="26464"/>
  <c r="BH155" i="26464"/>
  <c r="BI155" i="26464"/>
  <c r="BJ155" i="26464"/>
  <c r="BK155" i="26464"/>
  <c r="BL155" i="26464"/>
  <c r="BM155" i="26464"/>
  <c r="BN155" i="26464"/>
  <c r="BO155" i="26464"/>
  <c r="BP155" i="26464"/>
  <c r="BQ155" i="26464"/>
  <c r="BR155" i="26464"/>
  <c r="BS155" i="26464"/>
  <c r="BT155" i="26464"/>
  <c r="BU155" i="26464"/>
  <c r="BV155" i="26464"/>
  <c r="BW155" i="26464"/>
  <c r="BX155" i="26464"/>
  <c r="BY155" i="26464"/>
  <c r="BZ155" i="26464"/>
  <c r="CA155" i="26464"/>
  <c r="CB155" i="26464"/>
  <c r="CC155" i="26464"/>
  <c r="CD155" i="26464"/>
  <c r="CE155" i="26464"/>
  <c r="CF155" i="26464"/>
  <c r="CG155" i="26464"/>
  <c r="CH155" i="26464"/>
  <c r="CI155" i="26464"/>
  <c r="CJ155" i="26464"/>
  <c r="CK155" i="26464"/>
  <c r="CL155" i="26464"/>
  <c r="CM155" i="26464"/>
  <c r="CN155" i="26464"/>
  <c r="CO155" i="26464"/>
  <c r="CP155" i="26464"/>
  <c r="CQ155" i="26464"/>
  <c r="CR155" i="26464"/>
  <c r="CS155" i="26464"/>
  <c r="CT155" i="26464"/>
  <c r="CU155" i="26464"/>
  <c r="CV155" i="26464"/>
  <c r="CW155" i="26464"/>
  <c r="CX155" i="26464"/>
  <c r="CY155" i="26464"/>
  <c r="CZ155" i="26464"/>
  <c r="DA155" i="26464"/>
  <c r="DB155" i="26464"/>
  <c r="DE155" i="26464"/>
  <c r="DF155" i="26464"/>
  <c r="DG155" i="26464"/>
  <c r="DH155" i="26464"/>
  <c r="DI155" i="26464"/>
  <c r="DJ155" i="26464"/>
  <c r="DK155" i="26464"/>
  <c r="DL155" i="26464"/>
  <c r="DM155" i="26464"/>
  <c r="DN155" i="26464"/>
  <c r="DO155" i="26464"/>
  <c r="DP155" i="26464"/>
  <c r="DQ155" i="26464"/>
  <c r="DR155" i="26464"/>
  <c r="DS155" i="26464"/>
  <c r="DT155" i="26464"/>
  <c r="DU155" i="26464"/>
  <c r="DZ155" i="26464"/>
  <c r="EA155" i="26464"/>
  <c r="EB155" i="26464"/>
  <c r="EC155" i="26464"/>
  <c r="ED155" i="26464"/>
  <c r="EE155" i="26464"/>
  <c r="EF155" i="26464"/>
  <c r="EG155" i="26464"/>
  <c r="EH155" i="26464"/>
  <c r="EI155" i="26464"/>
  <c r="EJ155" i="26464"/>
  <c r="EK155" i="26464"/>
  <c r="EL155" i="26464"/>
  <c r="EM155" i="26464"/>
  <c r="EN155" i="26464"/>
  <c r="EO155" i="26464"/>
  <c r="EP155" i="26464"/>
  <c r="A156" i="26464"/>
  <c r="B156" i="26464"/>
  <c r="C156" i="26464"/>
  <c r="E156" i="26464"/>
  <c r="F156" i="26464"/>
  <c r="G156" i="26464"/>
  <c r="H156" i="26464"/>
  <c r="I156" i="26464"/>
  <c r="J156" i="26464"/>
  <c r="K156" i="26464"/>
  <c r="L156" i="26464"/>
  <c r="M156" i="26464"/>
  <c r="N156" i="26464"/>
  <c r="O156" i="26464"/>
  <c r="P156" i="26464"/>
  <c r="Q156" i="26464"/>
  <c r="R156" i="26464"/>
  <c r="S156" i="26464"/>
  <c r="T156" i="26464"/>
  <c r="U156" i="26464"/>
  <c r="V156" i="26464"/>
  <c r="W156" i="26464"/>
  <c r="X156" i="26464"/>
  <c r="Y156" i="26464"/>
  <c r="Z156" i="26464"/>
  <c r="AA156" i="26464"/>
  <c r="AB156" i="26464"/>
  <c r="AC156" i="26464"/>
  <c r="AD156" i="26464"/>
  <c r="AE156" i="26464"/>
  <c r="AF156" i="26464"/>
  <c r="AG156" i="26464"/>
  <c r="AH156" i="26464"/>
  <c r="AI156" i="26464"/>
  <c r="AJ156" i="26464"/>
  <c r="AK156" i="26464"/>
  <c r="AL156" i="26464"/>
  <c r="AM156" i="26464"/>
  <c r="AN156" i="26464"/>
  <c r="AO156" i="26464"/>
  <c r="AP156" i="26464"/>
  <c r="AQ156" i="26464"/>
  <c r="AR156" i="26464"/>
  <c r="AS156" i="26464"/>
  <c r="AT156" i="26464"/>
  <c r="AU156" i="26464"/>
  <c r="AV156" i="26464"/>
  <c r="AW156" i="26464"/>
  <c r="AX156" i="26464"/>
  <c r="AY156" i="26464"/>
  <c r="AZ156" i="26464"/>
  <c r="BA156" i="26464"/>
  <c r="BB156" i="26464"/>
  <c r="BC156" i="26464"/>
  <c r="BD156" i="26464"/>
  <c r="BE156" i="26464"/>
  <c r="BF156" i="26464"/>
  <c r="BG156" i="26464"/>
  <c r="BH156" i="26464"/>
  <c r="BI156" i="26464"/>
  <c r="BJ156" i="26464"/>
  <c r="BK156" i="26464"/>
  <c r="BL156" i="26464"/>
  <c r="BM156" i="26464"/>
  <c r="BN156" i="26464"/>
  <c r="BO156" i="26464"/>
  <c r="BP156" i="26464"/>
  <c r="BQ156" i="26464"/>
  <c r="BR156" i="26464"/>
  <c r="BS156" i="26464"/>
  <c r="BT156" i="26464"/>
  <c r="BU156" i="26464"/>
  <c r="BV156" i="26464"/>
  <c r="BW156" i="26464"/>
  <c r="BX156" i="26464"/>
  <c r="BY156" i="26464"/>
  <c r="BZ156" i="26464"/>
  <c r="CA156" i="26464"/>
  <c r="CB156" i="26464"/>
  <c r="CC156" i="26464"/>
  <c r="CD156" i="26464"/>
  <c r="CE156" i="26464"/>
  <c r="CF156" i="26464"/>
  <c r="CG156" i="26464"/>
  <c r="CH156" i="26464"/>
  <c r="CI156" i="26464"/>
  <c r="CJ156" i="26464"/>
  <c r="CK156" i="26464"/>
  <c r="CL156" i="26464"/>
  <c r="CM156" i="26464"/>
  <c r="CN156" i="26464"/>
  <c r="CO156" i="26464"/>
  <c r="CP156" i="26464"/>
  <c r="CQ156" i="26464"/>
  <c r="CR156" i="26464"/>
  <c r="CS156" i="26464"/>
  <c r="CT156" i="26464"/>
  <c r="CU156" i="26464"/>
  <c r="CV156" i="26464"/>
  <c r="CW156" i="26464"/>
  <c r="CX156" i="26464"/>
  <c r="CY156" i="26464"/>
  <c r="CZ156" i="26464"/>
  <c r="DA156" i="26464"/>
  <c r="DB156" i="26464"/>
  <c r="DE156" i="26464"/>
  <c r="DF156" i="26464"/>
  <c r="DG156" i="26464"/>
  <c r="DH156" i="26464"/>
  <c r="DI156" i="26464"/>
  <c r="DJ156" i="26464"/>
  <c r="DK156" i="26464"/>
  <c r="DL156" i="26464"/>
  <c r="DM156" i="26464"/>
  <c r="DN156" i="26464"/>
  <c r="DO156" i="26464"/>
  <c r="DP156" i="26464"/>
  <c r="DQ156" i="26464"/>
  <c r="DR156" i="26464"/>
  <c r="DS156" i="26464"/>
  <c r="DT156" i="26464"/>
  <c r="DU156" i="26464"/>
  <c r="DZ156" i="26464"/>
  <c r="EA156" i="26464"/>
  <c r="EB156" i="26464"/>
  <c r="EC156" i="26464"/>
  <c r="ED156" i="26464"/>
  <c r="EE156" i="26464"/>
  <c r="EF156" i="26464"/>
  <c r="EG156" i="26464"/>
  <c r="EH156" i="26464"/>
  <c r="EI156" i="26464"/>
  <c r="EJ156" i="26464"/>
  <c r="EK156" i="26464"/>
  <c r="EL156" i="26464"/>
  <c r="EM156" i="26464"/>
  <c r="EN156" i="26464"/>
  <c r="EO156" i="26464"/>
  <c r="EP156" i="26464"/>
  <c r="A157" i="26464"/>
  <c r="B157" i="26464"/>
  <c r="C157" i="26464"/>
  <c r="E157" i="26464"/>
  <c r="F157" i="26464"/>
  <c r="G157" i="26464"/>
  <c r="H157" i="26464"/>
  <c r="I157" i="26464"/>
  <c r="J157" i="26464"/>
  <c r="K157" i="26464"/>
  <c r="L157" i="26464"/>
  <c r="M157" i="26464"/>
  <c r="N157" i="26464"/>
  <c r="O157" i="26464"/>
  <c r="P157" i="26464"/>
  <c r="Q157" i="26464"/>
  <c r="R157" i="26464"/>
  <c r="S157" i="26464"/>
  <c r="T157" i="26464"/>
  <c r="U157" i="26464"/>
  <c r="V157" i="26464"/>
  <c r="W157" i="26464"/>
  <c r="X157" i="26464"/>
  <c r="Y157" i="26464"/>
  <c r="Z157" i="26464"/>
  <c r="AA157" i="26464"/>
  <c r="AB157" i="26464"/>
  <c r="AC157" i="26464"/>
  <c r="AD157" i="26464"/>
  <c r="AE157" i="26464"/>
  <c r="AF157" i="26464"/>
  <c r="AG157" i="26464"/>
  <c r="AH157" i="26464"/>
  <c r="AI157" i="26464"/>
  <c r="AJ157" i="26464"/>
  <c r="AK157" i="26464"/>
  <c r="AL157" i="26464"/>
  <c r="AM157" i="26464"/>
  <c r="AN157" i="26464"/>
  <c r="AO157" i="26464"/>
  <c r="AP157" i="26464"/>
  <c r="AQ157" i="26464"/>
  <c r="AR157" i="26464"/>
  <c r="AS157" i="26464"/>
  <c r="AT157" i="26464"/>
  <c r="AU157" i="26464"/>
  <c r="AV157" i="26464"/>
  <c r="AW157" i="26464"/>
  <c r="AX157" i="26464"/>
  <c r="AY157" i="26464"/>
  <c r="AZ157" i="26464"/>
  <c r="BA157" i="26464"/>
  <c r="BB157" i="26464"/>
  <c r="BC157" i="26464"/>
  <c r="BD157" i="26464"/>
  <c r="BE157" i="26464"/>
  <c r="BF157" i="26464"/>
  <c r="BG157" i="26464"/>
  <c r="BH157" i="26464"/>
  <c r="BI157" i="26464"/>
  <c r="BJ157" i="26464"/>
  <c r="BK157" i="26464"/>
  <c r="BL157" i="26464"/>
  <c r="BM157" i="26464"/>
  <c r="BN157" i="26464"/>
  <c r="BO157" i="26464"/>
  <c r="BP157" i="26464"/>
  <c r="BQ157" i="26464"/>
  <c r="BR157" i="26464"/>
  <c r="BS157" i="26464"/>
  <c r="BT157" i="26464"/>
  <c r="BU157" i="26464"/>
  <c r="BV157" i="26464"/>
  <c r="BW157" i="26464"/>
  <c r="BX157" i="26464"/>
  <c r="BY157" i="26464"/>
  <c r="BZ157" i="26464"/>
  <c r="CA157" i="26464"/>
  <c r="CB157" i="26464"/>
  <c r="CC157" i="26464"/>
  <c r="CD157" i="26464"/>
  <c r="CE157" i="26464"/>
  <c r="CF157" i="26464"/>
  <c r="CG157" i="26464"/>
  <c r="CH157" i="26464"/>
  <c r="CI157" i="26464"/>
  <c r="CJ157" i="26464"/>
  <c r="CK157" i="26464"/>
  <c r="CL157" i="26464"/>
  <c r="CM157" i="26464"/>
  <c r="CN157" i="26464"/>
  <c r="CO157" i="26464"/>
  <c r="CP157" i="26464"/>
  <c r="CQ157" i="26464"/>
  <c r="CR157" i="26464"/>
  <c r="CS157" i="26464"/>
  <c r="CT157" i="26464"/>
  <c r="CU157" i="26464"/>
  <c r="CV157" i="26464"/>
  <c r="CW157" i="26464"/>
  <c r="CX157" i="26464"/>
  <c r="CY157" i="26464"/>
  <c r="CZ157" i="26464"/>
  <c r="DA157" i="26464"/>
  <c r="DB157" i="26464"/>
  <c r="DE157" i="26464"/>
  <c r="DF157" i="26464"/>
  <c r="DG157" i="26464"/>
  <c r="DH157" i="26464"/>
  <c r="DI157" i="26464"/>
  <c r="DJ157" i="26464"/>
  <c r="DK157" i="26464"/>
  <c r="DL157" i="26464"/>
  <c r="DM157" i="26464"/>
  <c r="DN157" i="26464"/>
  <c r="DO157" i="26464"/>
  <c r="DP157" i="26464"/>
  <c r="DQ157" i="26464"/>
  <c r="DR157" i="26464"/>
  <c r="DS157" i="26464"/>
  <c r="DT157" i="26464"/>
  <c r="DU157" i="26464"/>
  <c r="DZ157" i="26464"/>
  <c r="EA157" i="26464"/>
  <c r="EB157" i="26464"/>
  <c r="EC157" i="26464"/>
  <c r="ED157" i="26464"/>
  <c r="EE157" i="26464"/>
  <c r="EF157" i="26464"/>
  <c r="EG157" i="26464"/>
  <c r="EH157" i="26464"/>
  <c r="EI157" i="26464"/>
  <c r="EJ157" i="26464"/>
  <c r="EK157" i="26464"/>
  <c r="EL157" i="26464"/>
  <c r="EM157" i="26464"/>
  <c r="EN157" i="26464"/>
  <c r="EO157" i="26464"/>
  <c r="EP157" i="26464"/>
  <c r="A158" i="26464"/>
  <c r="B158" i="26464"/>
  <c r="C158" i="26464"/>
  <c r="E158" i="26464"/>
  <c r="F158" i="26464"/>
  <c r="G158" i="26464"/>
  <c r="H158" i="26464"/>
  <c r="I158" i="26464"/>
  <c r="J158" i="26464"/>
  <c r="K158" i="26464"/>
  <c r="L158" i="26464"/>
  <c r="M158" i="26464"/>
  <c r="N158" i="26464"/>
  <c r="O158" i="26464"/>
  <c r="P158" i="26464"/>
  <c r="Q158" i="26464"/>
  <c r="R158" i="26464"/>
  <c r="S158" i="26464"/>
  <c r="T158" i="26464"/>
  <c r="U158" i="26464"/>
  <c r="V158" i="26464"/>
  <c r="W158" i="26464"/>
  <c r="X158" i="26464"/>
  <c r="Y158" i="26464"/>
  <c r="Z158" i="26464"/>
  <c r="AA158" i="26464"/>
  <c r="AB158" i="26464"/>
  <c r="AC158" i="26464"/>
  <c r="AD158" i="26464"/>
  <c r="AE158" i="26464"/>
  <c r="AF158" i="26464"/>
  <c r="AG158" i="26464"/>
  <c r="AH158" i="26464"/>
  <c r="AI158" i="26464"/>
  <c r="AJ158" i="26464"/>
  <c r="AK158" i="26464"/>
  <c r="AL158" i="26464"/>
  <c r="AM158" i="26464"/>
  <c r="AN158" i="26464"/>
  <c r="AO158" i="26464"/>
  <c r="AP158" i="26464"/>
  <c r="AQ158" i="26464"/>
  <c r="AR158" i="26464"/>
  <c r="AS158" i="26464"/>
  <c r="AT158" i="26464"/>
  <c r="AU158" i="26464"/>
  <c r="AV158" i="26464"/>
  <c r="AW158" i="26464"/>
  <c r="AX158" i="26464"/>
  <c r="AY158" i="26464"/>
  <c r="AZ158" i="26464"/>
  <c r="BA158" i="26464"/>
  <c r="BB158" i="26464"/>
  <c r="BC158" i="26464"/>
  <c r="BD158" i="26464"/>
  <c r="BE158" i="26464"/>
  <c r="BF158" i="26464"/>
  <c r="BG158" i="26464"/>
  <c r="BH158" i="26464"/>
  <c r="BI158" i="26464"/>
  <c r="BJ158" i="26464"/>
  <c r="BK158" i="26464"/>
  <c r="BL158" i="26464"/>
  <c r="BM158" i="26464"/>
  <c r="BN158" i="26464"/>
  <c r="BO158" i="26464"/>
  <c r="BP158" i="26464"/>
  <c r="BQ158" i="26464"/>
  <c r="BR158" i="26464"/>
  <c r="BS158" i="26464"/>
  <c r="BT158" i="26464"/>
  <c r="BU158" i="26464"/>
  <c r="BV158" i="26464"/>
  <c r="BW158" i="26464"/>
  <c r="BX158" i="26464"/>
  <c r="BY158" i="26464"/>
  <c r="BZ158" i="26464"/>
  <c r="CA158" i="26464"/>
  <c r="CB158" i="26464"/>
  <c r="CC158" i="26464"/>
  <c r="CD158" i="26464"/>
  <c r="CE158" i="26464"/>
  <c r="CF158" i="26464"/>
  <c r="CG158" i="26464"/>
  <c r="CH158" i="26464"/>
  <c r="CI158" i="26464"/>
  <c r="CJ158" i="26464"/>
  <c r="CK158" i="26464"/>
  <c r="CL158" i="26464"/>
  <c r="CM158" i="26464"/>
  <c r="CN158" i="26464"/>
  <c r="CO158" i="26464"/>
  <c r="CP158" i="26464"/>
  <c r="CQ158" i="26464"/>
  <c r="CR158" i="26464"/>
  <c r="CS158" i="26464"/>
  <c r="CT158" i="26464"/>
  <c r="CU158" i="26464"/>
  <c r="CV158" i="26464"/>
  <c r="CW158" i="26464"/>
  <c r="CX158" i="26464"/>
  <c r="CY158" i="26464"/>
  <c r="CZ158" i="26464"/>
  <c r="DA158" i="26464"/>
  <c r="DB158" i="26464"/>
  <c r="DE158" i="26464"/>
  <c r="DF158" i="26464"/>
  <c r="DG158" i="26464"/>
  <c r="DH158" i="26464"/>
  <c r="DI158" i="26464"/>
  <c r="DJ158" i="26464"/>
  <c r="DK158" i="26464"/>
  <c r="DL158" i="26464"/>
  <c r="DM158" i="26464"/>
  <c r="DN158" i="26464"/>
  <c r="DO158" i="26464"/>
  <c r="DP158" i="26464"/>
  <c r="DQ158" i="26464"/>
  <c r="DR158" i="26464"/>
  <c r="DS158" i="26464"/>
  <c r="DT158" i="26464"/>
  <c r="DU158" i="26464"/>
  <c r="DZ158" i="26464"/>
  <c r="EA158" i="26464"/>
  <c r="EB158" i="26464"/>
  <c r="EC158" i="26464"/>
  <c r="ED158" i="26464"/>
  <c r="EE158" i="26464"/>
  <c r="EF158" i="26464"/>
  <c r="EG158" i="26464"/>
  <c r="EH158" i="26464"/>
  <c r="EI158" i="26464"/>
  <c r="EJ158" i="26464"/>
  <c r="EK158" i="26464"/>
  <c r="EL158" i="26464"/>
  <c r="EM158" i="26464"/>
  <c r="EN158" i="26464"/>
  <c r="EO158" i="26464"/>
  <c r="EP158" i="26464"/>
  <c r="A159" i="26464"/>
  <c r="B159" i="26464"/>
  <c r="C159" i="26464"/>
  <c r="E159" i="26464"/>
  <c r="F159" i="26464"/>
  <c r="G159" i="26464"/>
  <c r="H159" i="26464"/>
  <c r="I159" i="26464"/>
  <c r="J159" i="26464"/>
  <c r="K159" i="26464"/>
  <c r="L159" i="26464"/>
  <c r="M159" i="26464"/>
  <c r="N159" i="26464"/>
  <c r="O159" i="26464"/>
  <c r="P159" i="26464"/>
  <c r="Q159" i="26464"/>
  <c r="R159" i="26464"/>
  <c r="S159" i="26464"/>
  <c r="T159" i="26464"/>
  <c r="U159" i="26464"/>
  <c r="V159" i="26464"/>
  <c r="W159" i="26464"/>
  <c r="X159" i="26464"/>
  <c r="Y159" i="26464"/>
  <c r="Z159" i="26464"/>
  <c r="AA159" i="26464"/>
  <c r="AB159" i="26464"/>
  <c r="AC159" i="26464"/>
  <c r="AD159" i="26464"/>
  <c r="AE159" i="26464"/>
  <c r="AF159" i="26464"/>
  <c r="AG159" i="26464"/>
  <c r="AH159" i="26464"/>
  <c r="AI159" i="26464"/>
  <c r="AJ159" i="26464"/>
  <c r="AK159" i="26464"/>
  <c r="AL159" i="26464"/>
  <c r="AM159" i="26464"/>
  <c r="AN159" i="26464"/>
  <c r="AO159" i="26464"/>
  <c r="AP159" i="26464"/>
  <c r="AQ159" i="26464"/>
  <c r="AR159" i="26464"/>
  <c r="AS159" i="26464"/>
  <c r="AT159" i="26464"/>
  <c r="AU159" i="26464"/>
  <c r="AV159" i="26464"/>
  <c r="AW159" i="26464"/>
  <c r="AX159" i="26464"/>
  <c r="AY159" i="26464"/>
  <c r="AZ159" i="26464"/>
  <c r="BA159" i="26464"/>
  <c r="BB159" i="26464"/>
  <c r="BC159" i="26464"/>
  <c r="BD159" i="26464"/>
  <c r="BE159" i="26464"/>
  <c r="BF159" i="26464"/>
  <c r="BG159" i="26464"/>
  <c r="BH159" i="26464"/>
  <c r="BI159" i="26464"/>
  <c r="BJ159" i="26464"/>
  <c r="BK159" i="26464"/>
  <c r="BL159" i="26464"/>
  <c r="BM159" i="26464"/>
  <c r="BN159" i="26464"/>
  <c r="BO159" i="26464"/>
  <c r="BP159" i="26464"/>
  <c r="BQ159" i="26464"/>
  <c r="BR159" i="26464"/>
  <c r="BS159" i="26464"/>
  <c r="BT159" i="26464"/>
  <c r="BU159" i="26464"/>
  <c r="BV159" i="26464"/>
  <c r="BW159" i="26464"/>
  <c r="BX159" i="26464"/>
  <c r="BY159" i="26464"/>
  <c r="BZ159" i="26464"/>
  <c r="CA159" i="26464"/>
  <c r="CB159" i="26464"/>
  <c r="CC159" i="26464"/>
  <c r="CD159" i="26464"/>
  <c r="CE159" i="26464"/>
  <c r="CF159" i="26464"/>
  <c r="CG159" i="26464"/>
  <c r="CH159" i="26464"/>
  <c r="CI159" i="26464"/>
  <c r="CJ159" i="26464"/>
  <c r="CK159" i="26464"/>
  <c r="CL159" i="26464"/>
  <c r="CM159" i="26464"/>
  <c r="CN159" i="26464"/>
  <c r="CO159" i="26464"/>
  <c r="CP159" i="26464"/>
  <c r="CQ159" i="26464"/>
  <c r="CR159" i="26464"/>
  <c r="CS159" i="26464"/>
  <c r="CT159" i="26464"/>
  <c r="CU159" i="26464"/>
  <c r="CV159" i="26464"/>
  <c r="CW159" i="26464"/>
  <c r="CX159" i="26464"/>
  <c r="CY159" i="26464"/>
  <c r="CZ159" i="26464"/>
  <c r="DA159" i="26464"/>
  <c r="DB159" i="26464"/>
  <c r="DE159" i="26464"/>
  <c r="DF159" i="26464"/>
  <c r="DG159" i="26464"/>
  <c r="DH159" i="26464"/>
  <c r="DI159" i="26464"/>
  <c r="DJ159" i="26464"/>
  <c r="DK159" i="26464"/>
  <c r="DL159" i="26464"/>
  <c r="DM159" i="26464"/>
  <c r="DN159" i="26464"/>
  <c r="DO159" i="26464"/>
  <c r="DP159" i="26464"/>
  <c r="DQ159" i="26464"/>
  <c r="DR159" i="26464"/>
  <c r="DS159" i="26464"/>
  <c r="DT159" i="26464"/>
  <c r="DU159" i="26464"/>
  <c r="DZ159" i="26464"/>
  <c r="EA159" i="26464"/>
  <c r="EB159" i="26464"/>
  <c r="EC159" i="26464"/>
  <c r="ED159" i="26464"/>
  <c r="EE159" i="26464"/>
  <c r="EF159" i="26464"/>
  <c r="EG159" i="26464"/>
  <c r="EH159" i="26464"/>
  <c r="EI159" i="26464"/>
  <c r="EJ159" i="26464"/>
  <c r="EK159" i="26464"/>
  <c r="EL159" i="26464"/>
  <c r="EM159" i="26464"/>
  <c r="EN159" i="26464"/>
  <c r="EO159" i="26464"/>
  <c r="EP159" i="26464"/>
  <c r="A160" i="26464"/>
  <c r="B160" i="26464"/>
  <c r="C160" i="26464"/>
  <c r="E160" i="26464"/>
  <c r="F160" i="26464"/>
  <c r="G160" i="26464"/>
  <c r="H160" i="26464"/>
  <c r="I160" i="26464"/>
  <c r="J160" i="26464"/>
  <c r="K160" i="26464"/>
  <c r="L160" i="26464"/>
  <c r="M160" i="26464"/>
  <c r="N160" i="26464"/>
  <c r="O160" i="26464"/>
  <c r="P160" i="26464"/>
  <c r="Q160" i="26464"/>
  <c r="R160" i="26464"/>
  <c r="S160" i="26464"/>
  <c r="T160" i="26464"/>
  <c r="U160" i="26464"/>
  <c r="V160" i="26464"/>
  <c r="W160" i="26464"/>
  <c r="X160" i="26464"/>
  <c r="Y160" i="26464"/>
  <c r="Z160" i="26464"/>
  <c r="AA160" i="26464"/>
  <c r="AB160" i="26464"/>
  <c r="AC160" i="26464"/>
  <c r="AD160" i="26464"/>
  <c r="AE160" i="26464"/>
  <c r="AF160" i="26464"/>
  <c r="AG160" i="26464"/>
  <c r="AH160" i="26464"/>
  <c r="AI160" i="26464"/>
  <c r="AJ160" i="26464"/>
  <c r="AK160" i="26464"/>
  <c r="AL160" i="26464"/>
  <c r="AM160" i="26464"/>
  <c r="AN160" i="26464"/>
  <c r="AO160" i="26464"/>
  <c r="AP160" i="26464"/>
  <c r="AQ160" i="26464"/>
  <c r="AR160" i="26464"/>
  <c r="AS160" i="26464"/>
  <c r="AT160" i="26464"/>
  <c r="AU160" i="26464"/>
  <c r="AV160" i="26464"/>
  <c r="AW160" i="26464"/>
  <c r="AX160" i="26464"/>
  <c r="AY160" i="26464"/>
  <c r="AZ160" i="26464"/>
  <c r="BA160" i="26464"/>
  <c r="BB160" i="26464"/>
  <c r="BC160" i="26464"/>
  <c r="BD160" i="26464"/>
  <c r="BE160" i="26464"/>
  <c r="BF160" i="26464"/>
  <c r="BG160" i="26464"/>
  <c r="BH160" i="26464"/>
  <c r="BI160" i="26464"/>
  <c r="BJ160" i="26464"/>
  <c r="BK160" i="26464"/>
  <c r="BL160" i="26464"/>
  <c r="BM160" i="26464"/>
  <c r="BN160" i="26464"/>
  <c r="BO160" i="26464"/>
  <c r="BP160" i="26464"/>
  <c r="BQ160" i="26464"/>
  <c r="BR160" i="26464"/>
  <c r="BS160" i="26464"/>
  <c r="BT160" i="26464"/>
  <c r="BU160" i="26464"/>
  <c r="BV160" i="26464"/>
  <c r="BW160" i="26464"/>
  <c r="BX160" i="26464"/>
  <c r="BY160" i="26464"/>
  <c r="BZ160" i="26464"/>
  <c r="CA160" i="26464"/>
  <c r="CB160" i="26464"/>
  <c r="CC160" i="26464"/>
  <c r="CD160" i="26464"/>
  <c r="CE160" i="26464"/>
  <c r="CF160" i="26464"/>
  <c r="CG160" i="26464"/>
  <c r="CH160" i="26464"/>
  <c r="CI160" i="26464"/>
  <c r="CJ160" i="26464"/>
  <c r="CK160" i="26464"/>
  <c r="CL160" i="26464"/>
  <c r="CM160" i="26464"/>
  <c r="CN160" i="26464"/>
  <c r="CO160" i="26464"/>
  <c r="CP160" i="26464"/>
  <c r="CQ160" i="26464"/>
  <c r="CR160" i="26464"/>
  <c r="CS160" i="26464"/>
  <c r="CT160" i="26464"/>
  <c r="CU160" i="26464"/>
  <c r="CV160" i="26464"/>
  <c r="CW160" i="26464"/>
  <c r="CX160" i="26464"/>
  <c r="CY160" i="26464"/>
  <c r="CZ160" i="26464"/>
  <c r="DA160" i="26464"/>
  <c r="DB160" i="26464"/>
  <c r="DE160" i="26464"/>
  <c r="DF160" i="26464"/>
  <c r="DG160" i="26464"/>
  <c r="DH160" i="26464"/>
  <c r="DI160" i="26464"/>
  <c r="DJ160" i="26464"/>
  <c r="DK160" i="26464"/>
  <c r="DL160" i="26464"/>
  <c r="DM160" i="26464"/>
  <c r="DN160" i="26464"/>
  <c r="DO160" i="26464"/>
  <c r="DP160" i="26464"/>
  <c r="DQ160" i="26464"/>
  <c r="DR160" i="26464"/>
  <c r="DS160" i="26464"/>
  <c r="DT160" i="26464"/>
  <c r="DU160" i="26464"/>
  <c r="DZ160" i="26464"/>
  <c r="EA160" i="26464"/>
  <c r="EB160" i="26464"/>
  <c r="EC160" i="26464"/>
  <c r="ED160" i="26464"/>
  <c r="EE160" i="26464"/>
  <c r="EF160" i="26464"/>
  <c r="EG160" i="26464"/>
  <c r="EH160" i="26464"/>
  <c r="EI160" i="26464"/>
  <c r="EJ160" i="26464"/>
  <c r="EK160" i="26464"/>
  <c r="EL160" i="26464"/>
  <c r="EM160" i="26464"/>
  <c r="EN160" i="26464"/>
  <c r="EO160" i="26464"/>
  <c r="EP160" i="26464"/>
  <c r="A161" i="26464"/>
  <c r="B161" i="26464"/>
  <c r="C161" i="26464"/>
  <c r="E161" i="26464"/>
  <c r="F161" i="26464"/>
  <c r="G161" i="26464"/>
  <c r="H161" i="26464"/>
  <c r="I161" i="26464"/>
  <c r="J161" i="26464"/>
  <c r="K161" i="26464"/>
  <c r="L161" i="26464"/>
  <c r="M161" i="26464"/>
  <c r="N161" i="26464"/>
  <c r="O161" i="26464"/>
  <c r="P161" i="26464"/>
  <c r="Q161" i="26464"/>
  <c r="R161" i="26464"/>
  <c r="S161" i="26464"/>
  <c r="T161" i="26464"/>
  <c r="U161" i="26464"/>
  <c r="V161" i="26464"/>
  <c r="W161" i="26464"/>
  <c r="X161" i="26464"/>
  <c r="Y161" i="26464"/>
  <c r="Z161" i="26464"/>
  <c r="AA161" i="26464"/>
  <c r="AB161" i="26464"/>
  <c r="AC161" i="26464"/>
  <c r="AD161" i="26464"/>
  <c r="AE161" i="26464"/>
  <c r="AF161" i="26464"/>
  <c r="AG161" i="26464"/>
  <c r="AH161" i="26464"/>
  <c r="AI161" i="26464"/>
  <c r="AJ161" i="26464"/>
  <c r="AK161" i="26464"/>
  <c r="AL161" i="26464"/>
  <c r="AM161" i="26464"/>
  <c r="AN161" i="26464"/>
  <c r="AO161" i="26464"/>
  <c r="AP161" i="26464"/>
  <c r="AQ161" i="26464"/>
  <c r="AR161" i="26464"/>
  <c r="AS161" i="26464"/>
  <c r="AT161" i="26464"/>
  <c r="AU161" i="26464"/>
  <c r="AV161" i="26464"/>
  <c r="AW161" i="26464"/>
  <c r="AX161" i="26464"/>
  <c r="AY161" i="26464"/>
  <c r="AZ161" i="26464"/>
  <c r="BA161" i="26464"/>
  <c r="BB161" i="26464"/>
  <c r="BC161" i="26464"/>
  <c r="BD161" i="26464"/>
  <c r="BE161" i="26464"/>
  <c r="BF161" i="26464"/>
  <c r="BG161" i="26464"/>
  <c r="BH161" i="26464"/>
  <c r="BI161" i="26464"/>
  <c r="BJ161" i="26464"/>
  <c r="BK161" i="26464"/>
  <c r="BL161" i="26464"/>
  <c r="BM161" i="26464"/>
  <c r="BN161" i="26464"/>
  <c r="BO161" i="26464"/>
  <c r="BP161" i="26464"/>
  <c r="BQ161" i="26464"/>
  <c r="BR161" i="26464"/>
  <c r="BS161" i="26464"/>
  <c r="BT161" i="26464"/>
  <c r="BU161" i="26464"/>
  <c r="BV161" i="26464"/>
  <c r="BW161" i="26464"/>
  <c r="BX161" i="26464"/>
  <c r="BY161" i="26464"/>
  <c r="BZ161" i="26464"/>
  <c r="CA161" i="26464"/>
  <c r="CB161" i="26464"/>
  <c r="CC161" i="26464"/>
  <c r="CD161" i="26464"/>
  <c r="CE161" i="26464"/>
  <c r="CF161" i="26464"/>
  <c r="CG161" i="26464"/>
  <c r="CH161" i="26464"/>
  <c r="CI161" i="26464"/>
  <c r="CJ161" i="26464"/>
  <c r="CK161" i="26464"/>
  <c r="CL161" i="26464"/>
  <c r="CM161" i="26464"/>
  <c r="CN161" i="26464"/>
  <c r="CO161" i="26464"/>
  <c r="CP161" i="26464"/>
  <c r="CQ161" i="26464"/>
  <c r="CR161" i="26464"/>
  <c r="CS161" i="26464"/>
  <c r="CT161" i="26464"/>
  <c r="CU161" i="26464"/>
  <c r="CV161" i="26464"/>
  <c r="CW161" i="26464"/>
  <c r="CX161" i="26464"/>
  <c r="CY161" i="26464"/>
  <c r="CZ161" i="26464"/>
  <c r="DA161" i="26464"/>
  <c r="DB161" i="26464"/>
  <c r="DE161" i="26464"/>
  <c r="DF161" i="26464"/>
  <c r="DG161" i="26464"/>
  <c r="DH161" i="26464"/>
  <c r="DI161" i="26464"/>
  <c r="DJ161" i="26464"/>
  <c r="DK161" i="26464"/>
  <c r="DL161" i="26464"/>
  <c r="DM161" i="26464"/>
  <c r="DN161" i="26464"/>
  <c r="DO161" i="26464"/>
  <c r="DP161" i="26464"/>
  <c r="DQ161" i="26464"/>
  <c r="DR161" i="26464"/>
  <c r="DS161" i="26464"/>
  <c r="DT161" i="26464"/>
  <c r="DU161" i="26464"/>
  <c r="DZ161" i="26464"/>
  <c r="EA161" i="26464"/>
  <c r="EB161" i="26464"/>
  <c r="EC161" i="26464"/>
  <c r="ED161" i="26464"/>
  <c r="EE161" i="26464"/>
  <c r="EF161" i="26464"/>
  <c r="EG161" i="26464"/>
  <c r="EH161" i="26464"/>
  <c r="EI161" i="26464"/>
  <c r="EJ161" i="26464"/>
  <c r="EK161" i="26464"/>
  <c r="EL161" i="26464"/>
  <c r="EM161" i="26464"/>
  <c r="EN161" i="26464"/>
  <c r="EO161" i="26464"/>
  <c r="EP161" i="26464"/>
  <c r="A162" i="26464"/>
  <c r="B162" i="26464"/>
  <c r="C162" i="26464"/>
  <c r="E162" i="26464"/>
  <c r="F162" i="26464"/>
  <c r="G162" i="26464"/>
  <c r="H162" i="26464"/>
  <c r="I162" i="26464"/>
  <c r="J162" i="26464"/>
  <c r="K162" i="26464"/>
  <c r="L162" i="26464"/>
  <c r="M162" i="26464"/>
  <c r="N162" i="26464"/>
  <c r="O162" i="26464"/>
  <c r="P162" i="26464"/>
  <c r="Q162" i="26464"/>
  <c r="R162" i="26464"/>
  <c r="S162" i="26464"/>
  <c r="T162" i="26464"/>
  <c r="U162" i="26464"/>
  <c r="V162" i="26464"/>
  <c r="W162" i="26464"/>
  <c r="X162" i="26464"/>
  <c r="Y162" i="26464"/>
  <c r="Z162" i="26464"/>
  <c r="AA162" i="26464"/>
  <c r="AB162" i="26464"/>
  <c r="AC162" i="26464"/>
  <c r="AD162" i="26464"/>
  <c r="AE162" i="26464"/>
  <c r="AF162" i="26464"/>
  <c r="AG162" i="26464"/>
  <c r="AH162" i="26464"/>
  <c r="AI162" i="26464"/>
  <c r="AJ162" i="26464"/>
  <c r="AK162" i="26464"/>
  <c r="AL162" i="26464"/>
  <c r="AM162" i="26464"/>
  <c r="AN162" i="26464"/>
  <c r="AO162" i="26464"/>
  <c r="AP162" i="26464"/>
  <c r="AQ162" i="26464"/>
  <c r="AR162" i="26464"/>
  <c r="AS162" i="26464"/>
  <c r="AT162" i="26464"/>
  <c r="AU162" i="26464"/>
  <c r="AV162" i="26464"/>
  <c r="AW162" i="26464"/>
  <c r="AX162" i="26464"/>
  <c r="AY162" i="26464"/>
  <c r="AZ162" i="26464"/>
  <c r="BA162" i="26464"/>
  <c r="BB162" i="26464"/>
  <c r="BC162" i="26464"/>
  <c r="BD162" i="26464"/>
  <c r="BE162" i="26464"/>
  <c r="BF162" i="26464"/>
  <c r="BG162" i="26464"/>
  <c r="BH162" i="26464"/>
  <c r="BI162" i="26464"/>
  <c r="BJ162" i="26464"/>
  <c r="BK162" i="26464"/>
  <c r="BL162" i="26464"/>
  <c r="BM162" i="26464"/>
  <c r="BN162" i="26464"/>
  <c r="BO162" i="26464"/>
  <c r="BP162" i="26464"/>
  <c r="BQ162" i="26464"/>
  <c r="BR162" i="26464"/>
  <c r="BS162" i="26464"/>
  <c r="BT162" i="26464"/>
  <c r="BU162" i="26464"/>
  <c r="BV162" i="26464"/>
  <c r="BW162" i="26464"/>
  <c r="BX162" i="26464"/>
  <c r="BY162" i="26464"/>
  <c r="BZ162" i="26464"/>
  <c r="CA162" i="26464"/>
  <c r="CB162" i="26464"/>
  <c r="CC162" i="26464"/>
  <c r="CD162" i="26464"/>
  <c r="CE162" i="26464"/>
  <c r="CF162" i="26464"/>
  <c r="CG162" i="26464"/>
  <c r="CH162" i="26464"/>
  <c r="CI162" i="26464"/>
  <c r="CJ162" i="26464"/>
  <c r="CK162" i="26464"/>
  <c r="CL162" i="26464"/>
  <c r="CM162" i="26464"/>
  <c r="CN162" i="26464"/>
  <c r="CO162" i="26464"/>
  <c r="CP162" i="26464"/>
  <c r="CQ162" i="26464"/>
  <c r="CR162" i="26464"/>
  <c r="CS162" i="26464"/>
  <c r="CT162" i="26464"/>
  <c r="CU162" i="26464"/>
  <c r="CV162" i="26464"/>
  <c r="CW162" i="26464"/>
  <c r="CX162" i="26464"/>
  <c r="CY162" i="26464"/>
  <c r="CZ162" i="26464"/>
  <c r="DA162" i="26464"/>
  <c r="DB162" i="26464"/>
  <c r="DE162" i="26464"/>
  <c r="DF162" i="26464"/>
  <c r="DG162" i="26464"/>
  <c r="DH162" i="26464"/>
  <c r="DI162" i="26464"/>
  <c r="DJ162" i="26464"/>
  <c r="DK162" i="26464"/>
  <c r="DL162" i="26464"/>
  <c r="DM162" i="26464"/>
  <c r="DN162" i="26464"/>
  <c r="DO162" i="26464"/>
  <c r="DP162" i="26464"/>
  <c r="DQ162" i="26464"/>
  <c r="DR162" i="26464"/>
  <c r="DS162" i="26464"/>
  <c r="DT162" i="26464"/>
  <c r="DU162" i="26464"/>
  <c r="DZ162" i="26464"/>
  <c r="EA162" i="26464"/>
  <c r="EB162" i="26464"/>
  <c r="EC162" i="26464"/>
  <c r="ED162" i="26464"/>
  <c r="EE162" i="26464"/>
  <c r="EF162" i="26464"/>
  <c r="EG162" i="26464"/>
  <c r="EH162" i="26464"/>
  <c r="EI162" i="26464"/>
  <c r="EJ162" i="26464"/>
  <c r="EK162" i="26464"/>
  <c r="EL162" i="26464"/>
  <c r="EM162" i="26464"/>
  <c r="EN162" i="26464"/>
  <c r="EO162" i="26464"/>
  <c r="EP162" i="26464"/>
  <c r="A163" i="26464"/>
  <c r="B163" i="26464"/>
  <c r="C163" i="26464"/>
  <c r="E163" i="26464"/>
  <c r="F163" i="26464"/>
  <c r="G163" i="26464"/>
  <c r="H163" i="26464"/>
  <c r="I163" i="26464"/>
  <c r="J163" i="26464"/>
  <c r="K163" i="26464"/>
  <c r="L163" i="26464"/>
  <c r="M163" i="26464"/>
  <c r="N163" i="26464"/>
  <c r="O163" i="26464"/>
  <c r="P163" i="26464"/>
  <c r="Q163" i="26464"/>
  <c r="R163" i="26464"/>
  <c r="S163" i="26464"/>
  <c r="T163" i="26464"/>
  <c r="U163" i="26464"/>
  <c r="V163" i="26464"/>
  <c r="W163" i="26464"/>
  <c r="X163" i="26464"/>
  <c r="Y163" i="26464"/>
  <c r="Z163" i="26464"/>
  <c r="AA163" i="26464"/>
  <c r="AB163" i="26464"/>
  <c r="AC163" i="26464"/>
  <c r="AD163" i="26464"/>
  <c r="AE163" i="26464"/>
  <c r="AF163" i="26464"/>
  <c r="AG163" i="26464"/>
  <c r="AH163" i="26464"/>
  <c r="AI163" i="26464"/>
  <c r="AJ163" i="26464"/>
  <c r="AK163" i="26464"/>
  <c r="AL163" i="26464"/>
  <c r="AM163" i="26464"/>
  <c r="AN163" i="26464"/>
  <c r="AO163" i="26464"/>
  <c r="AP163" i="26464"/>
  <c r="AQ163" i="26464"/>
  <c r="AR163" i="26464"/>
  <c r="AS163" i="26464"/>
  <c r="AT163" i="26464"/>
  <c r="AU163" i="26464"/>
  <c r="AV163" i="26464"/>
  <c r="AW163" i="26464"/>
  <c r="AX163" i="26464"/>
  <c r="AY163" i="26464"/>
  <c r="AZ163" i="26464"/>
  <c r="BA163" i="26464"/>
  <c r="BB163" i="26464"/>
  <c r="BC163" i="26464"/>
  <c r="BD163" i="26464"/>
  <c r="BE163" i="26464"/>
  <c r="BF163" i="26464"/>
  <c r="BG163" i="26464"/>
  <c r="BH163" i="26464"/>
  <c r="BI163" i="26464"/>
  <c r="BJ163" i="26464"/>
  <c r="BK163" i="26464"/>
  <c r="BL163" i="26464"/>
  <c r="BM163" i="26464"/>
  <c r="BN163" i="26464"/>
  <c r="BO163" i="26464"/>
  <c r="BP163" i="26464"/>
  <c r="BQ163" i="26464"/>
  <c r="BR163" i="26464"/>
  <c r="BS163" i="26464"/>
  <c r="BT163" i="26464"/>
  <c r="BU163" i="26464"/>
  <c r="BV163" i="26464"/>
  <c r="BW163" i="26464"/>
  <c r="BX163" i="26464"/>
  <c r="BY163" i="26464"/>
  <c r="BZ163" i="26464"/>
  <c r="CA163" i="26464"/>
  <c r="CB163" i="26464"/>
  <c r="CC163" i="26464"/>
  <c r="CD163" i="26464"/>
  <c r="CE163" i="26464"/>
  <c r="CF163" i="26464"/>
  <c r="CG163" i="26464"/>
  <c r="CH163" i="26464"/>
  <c r="CI163" i="26464"/>
  <c r="CJ163" i="26464"/>
  <c r="CK163" i="26464"/>
  <c r="CL163" i="26464"/>
  <c r="CM163" i="26464"/>
  <c r="CN163" i="26464"/>
  <c r="CO163" i="26464"/>
  <c r="CP163" i="26464"/>
  <c r="CQ163" i="26464"/>
  <c r="CR163" i="26464"/>
  <c r="CS163" i="26464"/>
  <c r="CT163" i="26464"/>
  <c r="CU163" i="26464"/>
  <c r="CV163" i="26464"/>
  <c r="CW163" i="26464"/>
  <c r="CX163" i="26464"/>
  <c r="CY163" i="26464"/>
  <c r="CZ163" i="26464"/>
  <c r="DA163" i="26464"/>
  <c r="DB163" i="26464"/>
  <c r="DE163" i="26464"/>
  <c r="DF163" i="26464"/>
  <c r="DG163" i="26464"/>
  <c r="DH163" i="26464"/>
  <c r="DI163" i="26464"/>
  <c r="DJ163" i="26464"/>
  <c r="DK163" i="26464"/>
  <c r="DL163" i="26464"/>
  <c r="DM163" i="26464"/>
  <c r="DN163" i="26464"/>
  <c r="DO163" i="26464"/>
  <c r="DP163" i="26464"/>
  <c r="DQ163" i="26464"/>
  <c r="DR163" i="26464"/>
  <c r="DS163" i="26464"/>
  <c r="DT163" i="26464"/>
  <c r="DU163" i="26464"/>
  <c r="DZ163" i="26464"/>
  <c r="EA163" i="26464"/>
  <c r="EB163" i="26464"/>
  <c r="EC163" i="26464"/>
  <c r="ED163" i="26464"/>
  <c r="EE163" i="26464"/>
  <c r="EF163" i="26464"/>
  <c r="EG163" i="26464"/>
  <c r="EH163" i="26464"/>
  <c r="EI163" i="26464"/>
  <c r="EJ163" i="26464"/>
  <c r="EK163" i="26464"/>
  <c r="EL163" i="26464"/>
  <c r="EM163" i="26464"/>
  <c r="EN163" i="26464"/>
  <c r="EO163" i="26464"/>
  <c r="EP163" i="26464"/>
  <c r="A164" i="26464"/>
  <c r="B164" i="26464"/>
  <c r="C164" i="26464"/>
  <c r="E164" i="26464"/>
  <c r="F164" i="26464"/>
  <c r="G164" i="26464"/>
  <c r="H164" i="26464"/>
  <c r="I164" i="26464"/>
  <c r="J164" i="26464"/>
  <c r="K164" i="26464"/>
  <c r="L164" i="26464"/>
  <c r="M164" i="26464"/>
  <c r="N164" i="26464"/>
  <c r="O164" i="26464"/>
  <c r="P164" i="26464"/>
  <c r="Q164" i="26464"/>
  <c r="R164" i="26464"/>
  <c r="S164" i="26464"/>
  <c r="T164" i="26464"/>
  <c r="U164" i="26464"/>
  <c r="V164" i="26464"/>
  <c r="W164" i="26464"/>
  <c r="X164" i="26464"/>
  <c r="Y164" i="26464"/>
  <c r="Z164" i="26464"/>
  <c r="AA164" i="26464"/>
  <c r="AB164" i="26464"/>
  <c r="AC164" i="26464"/>
  <c r="AD164" i="26464"/>
  <c r="AE164" i="26464"/>
  <c r="AF164" i="26464"/>
  <c r="AG164" i="26464"/>
  <c r="AH164" i="26464"/>
  <c r="AI164" i="26464"/>
  <c r="AJ164" i="26464"/>
  <c r="AK164" i="26464"/>
  <c r="AL164" i="26464"/>
  <c r="AM164" i="26464"/>
  <c r="AN164" i="26464"/>
  <c r="AO164" i="26464"/>
  <c r="AP164" i="26464"/>
  <c r="AQ164" i="26464"/>
  <c r="AR164" i="26464"/>
  <c r="AS164" i="26464"/>
  <c r="AT164" i="26464"/>
  <c r="AU164" i="26464"/>
  <c r="AV164" i="26464"/>
  <c r="AW164" i="26464"/>
  <c r="AX164" i="26464"/>
  <c r="AY164" i="26464"/>
  <c r="AZ164" i="26464"/>
  <c r="BA164" i="26464"/>
  <c r="BB164" i="26464"/>
  <c r="BC164" i="26464"/>
  <c r="BD164" i="26464"/>
  <c r="BE164" i="26464"/>
  <c r="BF164" i="26464"/>
  <c r="BG164" i="26464"/>
  <c r="BH164" i="26464"/>
  <c r="BI164" i="26464"/>
  <c r="BJ164" i="26464"/>
  <c r="BK164" i="26464"/>
  <c r="BL164" i="26464"/>
  <c r="BM164" i="26464"/>
  <c r="BN164" i="26464"/>
  <c r="BO164" i="26464"/>
  <c r="BP164" i="26464"/>
  <c r="BQ164" i="26464"/>
  <c r="BR164" i="26464"/>
  <c r="BS164" i="26464"/>
  <c r="BT164" i="26464"/>
  <c r="BU164" i="26464"/>
  <c r="BV164" i="26464"/>
  <c r="BW164" i="26464"/>
  <c r="BX164" i="26464"/>
  <c r="BY164" i="26464"/>
  <c r="BZ164" i="26464"/>
  <c r="CA164" i="26464"/>
  <c r="CB164" i="26464"/>
  <c r="CC164" i="26464"/>
  <c r="CD164" i="26464"/>
  <c r="CE164" i="26464"/>
  <c r="CF164" i="26464"/>
  <c r="CG164" i="26464"/>
  <c r="CH164" i="26464"/>
  <c r="CI164" i="26464"/>
  <c r="CJ164" i="26464"/>
  <c r="CK164" i="26464"/>
  <c r="CL164" i="26464"/>
  <c r="CM164" i="26464"/>
  <c r="CN164" i="26464"/>
  <c r="CO164" i="26464"/>
  <c r="CP164" i="26464"/>
  <c r="CQ164" i="26464"/>
  <c r="CR164" i="26464"/>
  <c r="CS164" i="26464"/>
  <c r="CT164" i="26464"/>
  <c r="CU164" i="26464"/>
  <c r="CV164" i="26464"/>
  <c r="CW164" i="26464"/>
  <c r="CX164" i="26464"/>
  <c r="CY164" i="26464"/>
  <c r="CZ164" i="26464"/>
  <c r="DA164" i="26464"/>
  <c r="DB164" i="26464"/>
  <c r="DE164" i="26464"/>
  <c r="DF164" i="26464"/>
  <c r="DG164" i="26464"/>
  <c r="DH164" i="26464"/>
  <c r="DI164" i="26464"/>
  <c r="DJ164" i="26464"/>
  <c r="DK164" i="26464"/>
  <c r="DL164" i="26464"/>
  <c r="DM164" i="26464"/>
  <c r="DN164" i="26464"/>
  <c r="DO164" i="26464"/>
  <c r="DP164" i="26464"/>
  <c r="DQ164" i="26464"/>
  <c r="DR164" i="26464"/>
  <c r="DS164" i="26464"/>
  <c r="DT164" i="26464"/>
  <c r="DU164" i="26464"/>
  <c r="DZ164" i="26464"/>
  <c r="EA164" i="26464"/>
  <c r="EB164" i="26464"/>
  <c r="EC164" i="26464"/>
  <c r="ED164" i="26464"/>
  <c r="EE164" i="26464"/>
  <c r="EF164" i="26464"/>
  <c r="EG164" i="26464"/>
  <c r="EH164" i="26464"/>
  <c r="EI164" i="26464"/>
  <c r="EJ164" i="26464"/>
  <c r="EK164" i="26464"/>
  <c r="EL164" i="26464"/>
  <c r="EM164" i="26464"/>
  <c r="EN164" i="26464"/>
  <c r="EO164" i="26464"/>
  <c r="EP164" i="26464"/>
  <c r="A165" i="26464"/>
  <c r="B165" i="26464"/>
  <c r="C165" i="26464"/>
  <c r="E165" i="26464"/>
  <c r="F165" i="26464"/>
  <c r="G165" i="26464"/>
  <c r="H165" i="26464"/>
  <c r="I165" i="26464"/>
  <c r="J165" i="26464"/>
  <c r="K165" i="26464"/>
  <c r="L165" i="26464"/>
  <c r="M165" i="26464"/>
  <c r="N165" i="26464"/>
  <c r="O165" i="26464"/>
  <c r="P165" i="26464"/>
  <c r="Q165" i="26464"/>
  <c r="R165" i="26464"/>
  <c r="S165" i="26464"/>
  <c r="T165" i="26464"/>
  <c r="U165" i="26464"/>
  <c r="V165" i="26464"/>
  <c r="W165" i="26464"/>
  <c r="X165" i="26464"/>
  <c r="Y165" i="26464"/>
  <c r="Z165" i="26464"/>
  <c r="AA165" i="26464"/>
  <c r="AB165" i="26464"/>
  <c r="AC165" i="26464"/>
  <c r="AD165" i="26464"/>
  <c r="AE165" i="26464"/>
  <c r="AF165" i="26464"/>
  <c r="AG165" i="26464"/>
  <c r="AH165" i="26464"/>
  <c r="AI165" i="26464"/>
  <c r="AJ165" i="26464"/>
  <c r="AK165" i="26464"/>
  <c r="AL165" i="26464"/>
  <c r="AM165" i="26464"/>
  <c r="AN165" i="26464"/>
  <c r="AO165" i="26464"/>
  <c r="AP165" i="26464"/>
  <c r="AQ165" i="26464"/>
  <c r="AR165" i="26464"/>
  <c r="AS165" i="26464"/>
  <c r="AT165" i="26464"/>
  <c r="AU165" i="26464"/>
  <c r="AV165" i="26464"/>
  <c r="AW165" i="26464"/>
  <c r="AX165" i="26464"/>
  <c r="AY165" i="26464"/>
  <c r="AZ165" i="26464"/>
  <c r="BA165" i="26464"/>
  <c r="BB165" i="26464"/>
  <c r="BC165" i="26464"/>
  <c r="BD165" i="26464"/>
  <c r="BE165" i="26464"/>
  <c r="BF165" i="26464"/>
  <c r="BG165" i="26464"/>
  <c r="BH165" i="26464"/>
  <c r="BI165" i="26464"/>
  <c r="BJ165" i="26464"/>
  <c r="BK165" i="26464"/>
  <c r="BL165" i="26464"/>
  <c r="BM165" i="26464"/>
  <c r="BN165" i="26464"/>
  <c r="BO165" i="26464"/>
  <c r="BP165" i="26464"/>
  <c r="BQ165" i="26464"/>
  <c r="BR165" i="26464"/>
  <c r="BS165" i="26464"/>
  <c r="BT165" i="26464"/>
  <c r="BU165" i="26464"/>
  <c r="BV165" i="26464"/>
  <c r="BW165" i="26464"/>
  <c r="BX165" i="26464"/>
  <c r="BY165" i="26464"/>
  <c r="BZ165" i="26464"/>
  <c r="CA165" i="26464"/>
  <c r="CB165" i="26464"/>
  <c r="CC165" i="26464"/>
  <c r="CD165" i="26464"/>
  <c r="CE165" i="26464"/>
  <c r="CF165" i="26464"/>
  <c r="CG165" i="26464"/>
  <c r="CH165" i="26464"/>
  <c r="CI165" i="26464"/>
  <c r="CJ165" i="26464"/>
  <c r="CK165" i="26464"/>
  <c r="CL165" i="26464"/>
  <c r="CM165" i="26464"/>
  <c r="CN165" i="26464"/>
  <c r="CO165" i="26464"/>
  <c r="CP165" i="26464"/>
  <c r="CQ165" i="26464"/>
  <c r="CR165" i="26464"/>
  <c r="CS165" i="26464"/>
  <c r="CT165" i="26464"/>
  <c r="CU165" i="26464"/>
  <c r="CV165" i="26464"/>
  <c r="CW165" i="26464"/>
  <c r="CX165" i="26464"/>
  <c r="CY165" i="26464"/>
  <c r="CZ165" i="26464"/>
  <c r="DA165" i="26464"/>
  <c r="DB165" i="26464"/>
  <c r="DE165" i="26464"/>
  <c r="DF165" i="26464"/>
  <c r="DG165" i="26464"/>
  <c r="DH165" i="26464"/>
  <c r="DI165" i="26464"/>
  <c r="DJ165" i="26464"/>
  <c r="DK165" i="26464"/>
  <c r="DL165" i="26464"/>
  <c r="DM165" i="26464"/>
  <c r="DN165" i="26464"/>
  <c r="DO165" i="26464"/>
  <c r="DP165" i="26464"/>
  <c r="DQ165" i="26464"/>
  <c r="DR165" i="26464"/>
  <c r="DS165" i="26464"/>
  <c r="DT165" i="26464"/>
  <c r="DU165" i="26464"/>
  <c r="DZ165" i="26464"/>
  <c r="EA165" i="26464"/>
  <c r="EB165" i="26464"/>
  <c r="EC165" i="26464"/>
  <c r="ED165" i="26464"/>
  <c r="EE165" i="26464"/>
  <c r="EF165" i="26464"/>
  <c r="EG165" i="26464"/>
  <c r="EH165" i="26464"/>
  <c r="EI165" i="26464"/>
  <c r="EJ165" i="26464"/>
  <c r="EK165" i="26464"/>
  <c r="EL165" i="26464"/>
  <c r="EM165" i="26464"/>
  <c r="EN165" i="26464"/>
  <c r="EO165" i="26464"/>
  <c r="EP165" i="26464"/>
  <c r="A166" i="26464"/>
  <c r="B166" i="26464"/>
  <c r="C166" i="26464"/>
  <c r="E166" i="26464"/>
  <c r="F166" i="26464"/>
  <c r="G166" i="26464"/>
  <c r="H166" i="26464"/>
  <c r="I166" i="26464"/>
  <c r="J166" i="26464"/>
  <c r="K166" i="26464"/>
  <c r="L166" i="26464"/>
  <c r="M166" i="26464"/>
  <c r="N166" i="26464"/>
  <c r="O166" i="26464"/>
  <c r="P166" i="26464"/>
  <c r="Q166" i="26464"/>
  <c r="R166" i="26464"/>
  <c r="S166" i="26464"/>
  <c r="T166" i="26464"/>
  <c r="U166" i="26464"/>
  <c r="V166" i="26464"/>
  <c r="W166" i="26464"/>
  <c r="X166" i="26464"/>
  <c r="Y166" i="26464"/>
  <c r="Z166" i="26464"/>
  <c r="AA166" i="26464"/>
  <c r="AB166" i="26464"/>
  <c r="AC166" i="26464"/>
  <c r="AD166" i="26464"/>
  <c r="AE166" i="26464"/>
  <c r="AF166" i="26464"/>
  <c r="AG166" i="26464"/>
  <c r="AH166" i="26464"/>
  <c r="AI166" i="26464"/>
  <c r="AJ166" i="26464"/>
  <c r="AK166" i="26464"/>
  <c r="AL166" i="26464"/>
  <c r="AM166" i="26464"/>
  <c r="AN166" i="26464"/>
  <c r="AO166" i="26464"/>
  <c r="AP166" i="26464"/>
  <c r="AQ166" i="26464"/>
  <c r="AR166" i="26464"/>
  <c r="AS166" i="26464"/>
  <c r="AT166" i="26464"/>
  <c r="AU166" i="26464"/>
  <c r="AV166" i="26464"/>
  <c r="AW166" i="26464"/>
  <c r="AX166" i="26464"/>
  <c r="AY166" i="26464"/>
  <c r="AZ166" i="26464"/>
  <c r="BA166" i="26464"/>
  <c r="BB166" i="26464"/>
  <c r="BC166" i="26464"/>
  <c r="BD166" i="26464"/>
  <c r="BE166" i="26464"/>
  <c r="BF166" i="26464"/>
  <c r="BG166" i="26464"/>
  <c r="BH166" i="26464"/>
  <c r="BI166" i="26464"/>
  <c r="BJ166" i="26464"/>
  <c r="BK166" i="26464"/>
  <c r="BL166" i="26464"/>
  <c r="BM166" i="26464"/>
  <c r="BN166" i="26464"/>
  <c r="BO166" i="26464"/>
  <c r="BP166" i="26464"/>
  <c r="BQ166" i="26464"/>
  <c r="BR166" i="26464"/>
  <c r="BS166" i="26464"/>
  <c r="BT166" i="26464"/>
  <c r="BU166" i="26464"/>
  <c r="BV166" i="26464"/>
  <c r="BW166" i="26464"/>
  <c r="BX166" i="26464"/>
  <c r="BY166" i="26464"/>
  <c r="BZ166" i="26464"/>
  <c r="CA166" i="26464"/>
  <c r="CB166" i="26464"/>
  <c r="CC166" i="26464"/>
  <c r="CD166" i="26464"/>
  <c r="CE166" i="26464"/>
  <c r="CF166" i="26464"/>
  <c r="CG166" i="26464"/>
  <c r="CH166" i="26464"/>
  <c r="CI166" i="26464"/>
  <c r="CJ166" i="26464"/>
  <c r="CK166" i="26464"/>
  <c r="CL166" i="26464"/>
  <c r="CM166" i="26464"/>
  <c r="CN166" i="26464"/>
  <c r="CO166" i="26464"/>
  <c r="CP166" i="26464"/>
  <c r="CQ166" i="26464"/>
  <c r="CR166" i="26464"/>
  <c r="CS166" i="26464"/>
  <c r="CT166" i="26464"/>
  <c r="CU166" i="26464"/>
  <c r="CV166" i="26464"/>
  <c r="CW166" i="26464"/>
  <c r="CX166" i="26464"/>
  <c r="CY166" i="26464"/>
  <c r="CZ166" i="26464"/>
  <c r="DA166" i="26464"/>
  <c r="DB166" i="26464"/>
  <c r="DE166" i="26464"/>
  <c r="DF166" i="26464"/>
  <c r="DG166" i="26464"/>
  <c r="DH166" i="26464"/>
  <c r="DI166" i="26464"/>
  <c r="DJ166" i="26464"/>
  <c r="DK166" i="26464"/>
  <c r="DL166" i="26464"/>
  <c r="DM166" i="26464"/>
  <c r="DN166" i="26464"/>
  <c r="DO166" i="26464"/>
  <c r="DP166" i="26464"/>
  <c r="DQ166" i="26464"/>
  <c r="DR166" i="26464"/>
  <c r="DS166" i="26464"/>
  <c r="DT166" i="26464"/>
  <c r="DU166" i="26464"/>
  <c r="DZ166" i="26464"/>
  <c r="EA166" i="26464"/>
  <c r="EB166" i="26464"/>
  <c r="EC166" i="26464"/>
  <c r="ED166" i="26464"/>
  <c r="EE166" i="26464"/>
  <c r="EF166" i="26464"/>
  <c r="EG166" i="26464"/>
  <c r="EH166" i="26464"/>
  <c r="EI166" i="26464"/>
  <c r="EJ166" i="26464"/>
  <c r="EK166" i="26464"/>
  <c r="EL166" i="26464"/>
  <c r="EM166" i="26464"/>
  <c r="EN166" i="26464"/>
  <c r="EO166" i="26464"/>
  <c r="EP166" i="26464"/>
  <c r="A167" i="26464"/>
  <c r="B167" i="26464"/>
  <c r="C167" i="26464"/>
  <c r="E167" i="26464"/>
  <c r="F167" i="26464"/>
  <c r="G167" i="26464"/>
  <c r="H167" i="26464"/>
  <c r="I167" i="26464"/>
  <c r="J167" i="26464"/>
  <c r="K167" i="26464"/>
  <c r="L167" i="26464"/>
  <c r="M167" i="26464"/>
  <c r="N167" i="26464"/>
  <c r="O167" i="26464"/>
  <c r="P167" i="26464"/>
  <c r="Q167" i="26464"/>
  <c r="R167" i="26464"/>
  <c r="S167" i="26464"/>
  <c r="T167" i="26464"/>
  <c r="U167" i="26464"/>
  <c r="V167" i="26464"/>
  <c r="W167" i="26464"/>
  <c r="X167" i="26464"/>
  <c r="Y167" i="26464"/>
  <c r="Z167" i="26464"/>
  <c r="AA167" i="26464"/>
  <c r="AB167" i="26464"/>
  <c r="AC167" i="26464"/>
  <c r="AD167" i="26464"/>
  <c r="AE167" i="26464"/>
  <c r="AF167" i="26464"/>
  <c r="AG167" i="26464"/>
  <c r="AH167" i="26464"/>
  <c r="AI167" i="26464"/>
  <c r="AJ167" i="26464"/>
  <c r="AK167" i="26464"/>
  <c r="AL167" i="26464"/>
  <c r="AM167" i="26464"/>
  <c r="AN167" i="26464"/>
  <c r="AO167" i="26464"/>
  <c r="AP167" i="26464"/>
  <c r="AQ167" i="26464"/>
  <c r="AR167" i="26464"/>
  <c r="AS167" i="26464"/>
  <c r="AT167" i="26464"/>
  <c r="AU167" i="26464"/>
  <c r="AV167" i="26464"/>
  <c r="AW167" i="26464"/>
  <c r="AX167" i="26464"/>
  <c r="AY167" i="26464"/>
  <c r="AZ167" i="26464"/>
  <c r="BA167" i="26464"/>
  <c r="BB167" i="26464"/>
  <c r="BC167" i="26464"/>
  <c r="BD167" i="26464"/>
  <c r="BE167" i="26464"/>
  <c r="BF167" i="26464"/>
  <c r="BG167" i="26464"/>
  <c r="BH167" i="26464"/>
  <c r="BI167" i="26464"/>
  <c r="BJ167" i="26464"/>
  <c r="BK167" i="26464"/>
  <c r="BL167" i="26464"/>
  <c r="BM167" i="26464"/>
  <c r="BN167" i="26464"/>
  <c r="BO167" i="26464"/>
  <c r="BP167" i="26464"/>
  <c r="BQ167" i="26464"/>
  <c r="BR167" i="26464"/>
  <c r="BS167" i="26464"/>
  <c r="BT167" i="26464"/>
  <c r="BU167" i="26464"/>
  <c r="BV167" i="26464"/>
  <c r="BW167" i="26464"/>
  <c r="BX167" i="26464"/>
  <c r="BY167" i="26464"/>
  <c r="BZ167" i="26464"/>
  <c r="CA167" i="26464"/>
  <c r="CB167" i="26464"/>
  <c r="CC167" i="26464"/>
  <c r="CD167" i="26464"/>
  <c r="CE167" i="26464"/>
  <c r="CF167" i="26464"/>
  <c r="CG167" i="26464"/>
  <c r="CH167" i="26464"/>
  <c r="CI167" i="26464"/>
  <c r="CJ167" i="26464"/>
  <c r="CK167" i="26464"/>
  <c r="CL167" i="26464"/>
  <c r="CM167" i="26464"/>
  <c r="CN167" i="26464"/>
  <c r="CO167" i="26464"/>
  <c r="CP167" i="26464"/>
  <c r="CQ167" i="26464"/>
  <c r="CR167" i="26464"/>
  <c r="CS167" i="26464"/>
  <c r="CT167" i="26464"/>
  <c r="CU167" i="26464"/>
  <c r="CV167" i="26464"/>
  <c r="CW167" i="26464"/>
  <c r="CX167" i="26464"/>
  <c r="CY167" i="26464"/>
  <c r="CZ167" i="26464"/>
  <c r="DA167" i="26464"/>
  <c r="DB167" i="26464"/>
  <c r="DE167" i="26464"/>
  <c r="DF167" i="26464"/>
  <c r="DG167" i="26464"/>
  <c r="DH167" i="26464"/>
  <c r="DI167" i="26464"/>
  <c r="DJ167" i="26464"/>
  <c r="DK167" i="26464"/>
  <c r="DL167" i="26464"/>
  <c r="DM167" i="26464"/>
  <c r="DN167" i="26464"/>
  <c r="DO167" i="26464"/>
  <c r="DP167" i="26464"/>
  <c r="DQ167" i="26464"/>
  <c r="DR167" i="26464"/>
  <c r="DS167" i="26464"/>
  <c r="DT167" i="26464"/>
  <c r="DU167" i="26464"/>
  <c r="DZ167" i="26464"/>
  <c r="EA167" i="26464"/>
  <c r="EB167" i="26464"/>
  <c r="EC167" i="26464"/>
  <c r="ED167" i="26464"/>
  <c r="EE167" i="26464"/>
  <c r="EF167" i="26464"/>
  <c r="EG167" i="26464"/>
  <c r="EH167" i="26464"/>
  <c r="EI167" i="26464"/>
  <c r="EJ167" i="26464"/>
  <c r="EK167" i="26464"/>
  <c r="EL167" i="26464"/>
  <c r="EM167" i="26464"/>
  <c r="EN167" i="26464"/>
  <c r="EO167" i="26464"/>
  <c r="EP167" i="26464"/>
  <c r="A168" i="26464"/>
  <c r="B168" i="26464"/>
  <c r="C168" i="26464"/>
  <c r="E168" i="26464"/>
  <c r="F168" i="26464"/>
  <c r="G168" i="26464"/>
  <c r="H168" i="26464"/>
  <c r="I168" i="26464"/>
  <c r="J168" i="26464"/>
  <c r="K168" i="26464"/>
  <c r="L168" i="26464"/>
  <c r="M168" i="26464"/>
  <c r="N168" i="26464"/>
  <c r="O168" i="26464"/>
  <c r="P168" i="26464"/>
  <c r="Q168" i="26464"/>
  <c r="R168" i="26464"/>
  <c r="S168" i="26464"/>
  <c r="T168" i="26464"/>
  <c r="U168" i="26464"/>
  <c r="V168" i="26464"/>
  <c r="W168" i="26464"/>
  <c r="X168" i="26464"/>
  <c r="Y168" i="26464"/>
  <c r="Z168" i="26464"/>
  <c r="AA168" i="26464"/>
  <c r="AB168" i="26464"/>
  <c r="AC168" i="26464"/>
  <c r="AD168" i="26464"/>
  <c r="AE168" i="26464"/>
  <c r="AF168" i="26464"/>
  <c r="AG168" i="26464"/>
  <c r="AH168" i="26464"/>
  <c r="AI168" i="26464"/>
  <c r="AJ168" i="26464"/>
  <c r="AK168" i="26464"/>
  <c r="AL168" i="26464"/>
  <c r="AM168" i="26464"/>
  <c r="AN168" i="26464"/>
  <c r="AO168" i="26464"/>
  <c r="AP168" i="26464"/>
  <c r="AQ168" i="26464"/>
  <c r="AR168" i="26464"/>
  <c r="AS168" i="26464"/>
  <c r="AT168" i="26464"/>
  <c r="AU168" i="26464"/>
  <c r="AV168" i="26464"/>
  <c r="AW168" i="26464"/>
  <c r="AX168" i="26464"/>
  <c r="AY168" i="26464"/>
  <c r="AZ168" i="26464"/>
  <c r="BA168" i="26464"/>
  <c r="BB168" i="26464"/>
  <c r="BC168" i="26464"/>
  <c r="BD168" i="26464"/>
  <c r="BE168" i="26464"/>
  <c r="BF168" i="26464"/>
  <c r="BG168" i="26464"/>
  <c r="BH168" i="26464"/>
  <c r="BI168" i="26464"/>
  <c r="BJ168" i="26464"/>
  <c r="BK168" i="26464"/>
  <c r="BL168" i="26464"/>
  <c r="BM168" i="26464"/>
  <c r="BN168" i="26464"/>
  <c r="BO168" i="26464"/>
  <c r="BP168" i="26464"/>
  <c r="BQ168" i="26464"/>
  <c r="BR168" i="26464"/>
  <c r="BS168" i="26464"/>
  <c r="BT168" i="26464"/>
  <c r="BU168" i="26464"/>
  <c r="BV168" i="26464"/>
  <c r="BW168" i="26464"/>
  <c r="BX168" i="26464"/>
  <c r="BY168" i="26464"/>
  <c r="BZ168" i="26464"/>
  <c r="CA168" i="26464"/>
  <c r="CB168" i="26464"/>
  <c r="CC168" i="26464"/>
  <c r="CD168" i="26464"/>
  <c r="CE168" i="26464"/>
  <c r="CF168" i="26464"/>
  <c r="CG168" i="26464"/>
  <c r="CH168" i="26464"/>
  <c r="CI168" i="26464"/>
  <c r="CJ168" i="26464"/>
  <c r="CK168" i="26464"/>
  <c r="CL168" i="26464"/>
  <c r="CM168" i="26464"/>
  <c r="CN168" i="26464"/>
  <c r="CO168" i="26464"/>
  <c r="CP168" i="26464"/>
  <c r="CQ168" i="26464"/>
  <c r="CR168" i="26464"/>
  <c r="CS168" i="26464"/>
  <c r="CT168" i="26464"/>
  <c r="CU168" i="26464"/>
  <c r="CV168" i="26464"/>
  <c r="CW168" i="26464"/>
  <c r="CX168" i="26464"/>
  <c r="CY168" i="26464"/>
  <c r="CZ168" i="26464"/>
  <c r="DA168" i="26464"/>
  <c r="DB168" i="26464"/>
  <c r="DE168" i="26464"/>
  <c r="DF168" i="26464"/>
  <c r="DG168" i="26464"/>
  <c r="DH168" i="26464"/>
  <c r="DI168" i="26464"/>
  <c r="DJ168" i="26464"/>
  <c r="DK168" i="26464"/>
  <c r="DL168" i="26464"/>
  <c r="DM168" i="26464"/>
  <c r="DN168" i="26464"/>
  <c r="DO168" i="26464"/>
  <c r="DP168" i="26464"/>
  <c r="DQ168" i="26464"/>
  <c r="DR168" i="26464"/>
  <c r="DS168" i="26464"/>
  <c r="DT168" i="26464"/>
  <c r="DU168" i="26464"/>
  <c r="DZ168" i="26464"/>
  <c r="EA168" i="26464"/>
  <c r="EB168" i="26464"/>
  <c r="EC168" i="26464"/>
  <c r="ED168" i="26464"/>
  <c r="EE168" i="26464"/>
  <c r="EF168" i="26464"/>
  <c r="EG168" i="26464"/>
  <c r="EH168" i="26464"/>
  <c r="EI168" i="26464"/>
  <c r="EJ168" i="26464"/>
  <c r="EK168" i="26464"/>
  <c r="EL168" i="26464"/>
  <c r="EM168" i="26464"/>
  <c r="EN168" i="26464"/>
  <c r="EO168" i="26464"/>
  <c r="EP168" i="26464"/>
  <c r="A169" i="26464"/>
  <c r="B169" i="26464"/>
  <c r="C169" i="26464"/>
  <c r="E169" i="26464"/>
  <c r="F169" i="26464"/>
  <c r="G169" i="26464"/>
  <c r="H169" i="26464"/>
  <c r="I169" i="26464"/>
  <c r="J169" i="26464"/>
  <c r="K169" i="26464"/>
  <c r="L169" i="26464"/>
  <c r="M169" i="26464"/>
  <c r="N169" i="26464"/>
  <c r="O169" i="26464"/>
  <c r="P169" i="26464"/>
  <c r="Q169" i="26464"/>
  <c r="R169" i="26464"/>
  <c r="S169" i="26464"/>
  <c r="T169" i="26464"/>
  <c r="U169" i="26464"/>
  <c r="V169" i="26464"/>
  <c r="W169" i="26464"/>
  <c r="X169" i="26464"/>
  <c r="Y169" i="26464"/>
  <c r="Z169" i="26464"/>
  <c r="AA169" i="26464"/>
  <c r="AB169" i="26464"/>
  <c r="AC169" i="26464"/>
  <c r="AD169" i="26464"/>
  <c r="AE169" i="26464"/>
  <c r="AF169" i="26464"/>
  <c r="AG169" i="26464"/>
  <c r="AH169" i="26464"/>
  <c r="AI169" i="26464"/>
  <c r="AJ169" i="26464"/>
  <c r="AK169" i="26464"/>
  <c r="AL169" i="26464"/>
  <c r="AM169" i="26464"/>
  <c r="AN169" i="26464"/>
  <c r="AO169" i="26464"/>
  <c r="AP169" i="26464"/>
  <c r="AQ169" i="26464"/>
  <c r="AR169" i="26464"/>
  <c r="AS169" i="26464"/>
  <c r="AT169" i="26464"/>
  <c r="AU169" i="26464"/>
  <c r="AV169" i="26464"/>
  <c r="AW169" i="26464"/>
  <c r="AX169" i="26464"/>
  <c r="AY169" i="26464"/>
  <c r="AZ169" i="26464"/>
  <c r="BA169" i="26464"/>
  <c r="BB169" i="26464"/>
  <c r="BC169" i="26464"/>
  <c r="BD169" i="26464"/>
  <c r="BE169" i="26464"/>
  <c r="BF169" i="26464"/>
  <c r="BG169" i="26464"/>
  <c r="BH169" i="26464"/>
  <c r="BI169" i="26464"/>
  <c r="BJ169" i="26464"/>
  <c r="BK169" i="26464"/>
  <c r="BL169" i="26464"/>
  <c r="BM169" i="26464"/>
  <c r="BN169" i="26464"/>
  <c r="BO169" i="26464"/>
  <c r="BP169" i="26464"/>
  <c r="BQ169" i="26464"/>
  <c r="BR169" i="26464"/>
  <c r="BS169" i="26464"/>
  <c r="BT169" i="26464"/>
  <c r="BU169" i="26464"/>
  <c r="BV169" i="26464"/>
  <c r="BW169" i="26464"/>
  <c r="BX169" i="26464"/>
  <c r="BY169" i="26464"/>
  <c r="BZ169" i="26464"/>
  <c r="CA169" i="26464"/>
  <c r="CB169" i="26464"/>
  <c r="CC169" i="26464"/>
  <c r="CD169" i="26464"/>
  <c r="CE169" i="26464"/>
  <c r="CF169" i="26464"/>
  <c r="CG169" i="26464"/>
  <c r="CH169" i="26464"/>
  <c r="CI169" i="26464"/>
  <c r="CJ169" i="26464"/>
  <c r="CK169" i="26464"/>
  <c r="CL169" i="26464"/>
  <c r="CM169" i="26464"/>
  <c r="CN169" i="26464"/>
  <c r="CO169" i="26464"/>
  <c r="CP169" i="26464"/>
  <c r="CQ169" i="26464"/>
  <c r="CR169" i="26464"/>
  <c r="CS169" i="26464"/>
  <c r="CT169" i="26464"/>
  <c r="CU169" i="26464"/>
  <c r="CV169" i="26464"/>
  <c r="CW169" i="26464"/>
  <c r="CX169" i="26464"/>
  <c r="CY169" i="26464"/>
  <c r="CZ169" i="26464"/>
  <c r="DA169" i="26464"/>
  <c r="DB169" i="26464"/>
  <c r="DE169" i="26464"/>
  <c r="DF169" i="26464"/>
  <c r="DG169" i="26464"/>
  <c r="DH169" i="26464"/>
  <c r="DI169" i="26464"/>
  <c r="DJ169" i="26464"/>
  <c r="DK169" i="26464"/>
  <c r="DL169" i="26464"/>
  <c r="DM169" i="26464"/>
  <c r="DN169" i="26464"/>
  <c r="DO169" i="26464"/>
  <c r="DP169" i="26464"/>
  <c r="DQ169" i="26464"/>
  <c r="DR169" i="26464"/>
  <c r="DS169" i="26464"/>
  <c r="DT169" i="26464"/>
  <c r="DU169" i="26464"/>
  <c r="DZ169" i="26464"/>
  <c r="EA169" i="26464"/>
  <c r="EB169" i="26464"/>
  <c r="EC169" i="26464"/>
  <c r="ED169" i="26464"/>
  <c r="EE169" i="26464"/>
  <c r="EF169" i="26464"/>
  <c r="EG169" i="26464"/>
  <c r="EH169" i="26464"/>
  <c r="EI169" i="26464"/>
  <c r="EJ169" i="26464"/>
  <c r="EK169" i="26464"/>
  <c r="EL169" i="26464"/>
  <c r="EM169" i="26464"/>
  <c r="EN169" i="26464"/>
  <c r="EO169" i="26464"/>
  <c r="EP169" i="26464"/>
  <c r="A170" i="26464"/>
  <c r="B170" i="26464"/>
  <c r="C170" i="26464"/>
  <c r="E170" i="26464"/>
  <c r="F170" i="26464"/>
  <c r="G170" i="26464"/>
  <c r="H170" i="26464"/>
  <c r="I170" i="26464"/>
  <c r="J170" i="26464"/>
  <c r="K170" i="26464"/>
  <c r="L170" i="26464"/>
  <c r="M170" i="26464"/>
  <c r="N170" i="26464"/>
  <c r="O170" i="26464"/>
  <c r="P170" i="26464"/>
  <c r="Q170" i="26464"/>
  <c r="R170" i="26464"/>
  <c r="S170" i="26464"/>
  <c r="T170" i="26464"/>
  <c r="U170" i="26464"/>
  <c r="V170" i="26464"/>
  <c r="W170" i="26464"/>
  <c r="X170" i="26464"/>
  <c r="Y170" i="26464"/>
  <c r="Z170" i="26464"/>
  <c r="AA170" i="26464"/>
  <c r="AB170" i="26464"/>
  <c r="AC170" i="26464"/>
  <c r="AD170" i="26464"/>
  <c r="AE170" i="26464"/>
  <c r="AF170" i="26464"/>
  <c r="AG170" i="26464"/>
  <c r="AH170" i="26464"/>
  <c r="AI170" i="26464"/>
  <c r="AJ170" i="26464"/>
  <c r="AK170" i="26464"/>
  <c r="AL170" i="26464"/>
  <c r="AM170" i="26464"/>
  <c r="AN170" i="26464"/>
  <c r="AO170" i="26464"/>
  <c r="AP170" i="26464"/>
  <c r="AQ170" i="26464"/>
  <c r="AR170" i="26464"/>
  <c r="AS170" i="26464"/>
  <c r="AT170" i="26464"/>
  <c r="AU170" i="26464"/>
  <c r="AV170" i="26464"/>
  <c r="AW170" i="26464"/>
  <c r="AX170" i="26464"/>
  <c r="AY170" i="26464"/>
  <c r="AZ170" i="26464"/>
  <c r="BA170" i="26464"/>
  <c r="BB170" i="26464"/>
  <c r="BC170" i="26464"/>
  <c r="BD170" i="26464"/>
  <c r="BE170" i="26464"/>
  <c r="BF170" i="26464"/>
  <c r="BG170" i="26464"/>
  <c r="BH170" i="26464"/>
  <c r="BI170" i="26464"/>
  <c r="BJ170" i="26464"/>
  <c r="BK170" i="26464"/>
  <c r="BL170" i="26464"/>
  <c r="BM170" i="26464"/>
  <c r="BN170" i="26464"/>
  <c r="BO170" i="26464"/>
  <c r="BP170" i="26464"/>
  <c r="BQ170" i="26464"/>
  <c r="BR170" i="26464"/>
  <c r="BS170" i="26464"/>
  <c r="BT170" i="26464"/>
  <c r="BU170" i="26464"/>
  <c r="BV170" i="26464"/>
  <c r="BW170" i="26464"/>
  <c r="BX170" i="26464"/>
  <c r="BY170" i="26464"/>
  <c r="BZ170" i="26464"/>
  <c r="CA170" i="26464"/>
  <c r="CB170" i="26464"/>
  <c r="CC170" i="26464"/>
  <c r="CD170" i="26464"/>
  <c r="CE170" i="26464"/>
  <c r="CF170" i="26464"/>
  <c r="CG170" i="26464"/>
  <c r="CH170" i="26464"/>
  <c r="CI170" i="26464"/>
  <c r="CJ170" i="26464"/>
  <c r="CK170" i="26464"/>
  <c r="CL170" i="26464"/>
  <c r="CM170" i="26464"/>
  <c r="CN170" i="26464"/>
  <c r="CO170" i="26464"/>
  <c r="CP170" i="26464"/>
  <c r="CQ170" i="26464"/>
  <c r="CR170" i="26464"/>
  <c r="CS170" i="26464"/>
  <c r="CT170" i="26464"/>
  <c r="CU170" i="26464"/>
  <c r="CV170" i="26464"/>
  <c r="CW170" i="26464"/>
  <c r="CX170" i="26464"/>
  <c r="CY170" i="26464"/>
  <c r="CZ170" i="26464"/>
  <c r="DA170" i="26464"/>
  <c r="DB170" i="26464"/>
  <c r="DE170" i="26464"/>
  <c r="DF170" i="26464"/>
  <c r="DG170" i="26464"/>
  <c r="DH170" i="26464"/>
  <c r="DI170" i="26464"/>
  <c r="DJ170" i="26464"/>
  <c r="DK170" i="26464"/>
  <c r="DL170" i="26464"/>
  <c r="DM170" i="26464"/>
  <c r="DN170" i="26464"/>
  <c r="DO170" i="26464"/>
  <c r="DP170" i="26464"/>
  <c r="DQ170" i="26464"/>
  <c r="DR170" i="26464"/>
  <c r="DS170" i="26464"/>
  <c r="DT170" i="26464"/>
  <c r="DU170" i="26464"/>
  <c r="DZ170" i="26464"/>
  <c r="EA170" i="26464"/>
  <c r="EB170" i="26464"/>
  <c r="EC170" i="26464"/>
  <c r="ED170" i="26464"/>
  <c r="EE170" i="26464"/>
  <c r="EF170" i="26464"/>
  <c r="EG170" i="26464"/>
  <c r="EH170" i="26464"/>
  <c r="EI170" i="26464"/>
  <c r="EJ170" i="26464"/>
  <c r="EK170" i="26464"/>
  <c r="EL170" i="26464"/>
  <c r="EM170" i="26464"/>
  <c r="EN170" i="26464"/>
  <c r="EO170" i="26464"/>
  <c r="EP170" i="26464"/>
  <c r="A171" i="26464"/>
  <c r="B171" i="26464"/>
  <c r="C171" i="26464"/>
  <c r="E171" i="26464"/>
  <c r="F171" i="26464"/>
  <c r="G171" i="26464"/>
  <c r="H171" i="26464"/>
  <c r="I171" i="26464"/>
  <c r="J171" i="26464"/>
  <c r="K171" i="26464"/>
  <c r="L171" i="26464"/>
  <c r="M171" i="26464"/>
  <c r="N171" i="26464"/>
  <c r="O171" i="26464"/>
  <c r="P171" i="26464"/>
  <c r="Q171" i="26464"/>
  <c r="R171" i="26464"/>
  <c r="S171" i="26464"/>
  <c r="T171" i="26464"/>
  <c r="U171" i="26464"/>
  <c r="V171" i="26464"/>
  <c r="W171" i="26464"/>
  <c r="X171" i="26464"/>
  <c r="Y171" i="26464"/>
  <c r="Z171" i="26464"/>
  <c r="AA171" i="26464"/>
  <c r="AB171" i="26464"/>
  <c r="AC171" i="26464"/>
  <c r="AD171" i="26464"/>
  <c r="AE171" i="26464"/>
  <c r="AF171" i="26464"/>
  <c r="AG171" i="26464"/>
  <c r="AH171" i="26464"/>
  <c r="AI171" i="26464"/>
  <c r="AJ171" i="26464"/>
  <c r="AK171" i="26464"/>
  <c r="AL171" i="26464"/>
  <c r="AM171" i="26464"/>
  <c r="AN171" i="26464"/>
  <c r="AO171" i="26464"/>
  <c r="AP171" i="26464"/>
  <c r="AQ171" i="26464"/>
  <c r="AR171" i="26464"/>
  <c r="AS171" i="26464"/>
  <c r="AT171" i="26464"/>
  <c r="AU171" i="26464"/>
  <c r="AV171" i="26464"/>
  <c r="AW171" i="26464"/>
  <c r="AX171" i="26464"/>
  <c r="AY171" i="26464"/>
  <c r="AZ171" i="26464"/>
  <c r="BA171" i="26464"/>
  <c r="BB171" i="26464"/>
  <c r="BC171" i="26464"/>
  <c r="BD171" i="26464"/>
  <c r="BE171" i="26464"/>
  <c r="BF171" i="26464"/>
  <c r="BG171" i="26464"/>
  <c r="BH171" i="26464"/>
  <c r="BI171" i="26464"/>
  <c r="BJ171" i="26464"/>
  <c r="BK171" i="26464"/>
  <c r="BL171" i="26464"/>
  <c r="BM171" i="26464"/>
  <c r="BN171" i="26464"/>
  <c r="BO171" i="26464"/>
  <c r="BP171" i="26464"/>
  <c r="BQ171" i="26464"/>
  <c r="BR171" i="26464"/>
  <c r="BS171" i="26464"/>
  <c r="BT171" i="26464"/>
  <c r="BU171" i="26464"/>
  <c r="BV171" i="26464"/>
  <c r="BW171" i="26464"/>
  <c r="BX171" i="26464"/>
  <c r="BY171" i="26464"/>
  <c r="BZ171" i="26464"/>
  <c r="CA171" i="26464"/>
  <c r="CB171" i="26464"/>
  <c r="CC171" i="26464"/>
  <c r="CD171" i="26464"/>
  <c r="CE171" i="26464"/>
  <c r="CF171" i="26464"/>
  <c r="CG171" i="26464"/>
  <c r="CH171" i="26464"/>
  <c r="CI171" i="26464"/>
  <c r="CJ171" i="26464"/>
  <c r="CK171" i="26464"/>
  <c r="CL171" i="26464"/>
  <c r="CM171" i="26464"/>
  <c r="CN171" i="26464"/>
  <c r="CO171" i="26464"/>
  <c r="CP171" i="26464"/>
  <c r="CQ171" i="26464"/>
  <c r="CR171" i="26464"/>
  <c r="CS171" i="26464"/>
  <c r="CT171" i="26464"/>
  <c r="CU171" i="26464"/>
  <c r="CV171" i="26464"/>
  <c r="CW171" i="26464"/>
  <c r="CX171" i="26464"/>
  <c r="CY171" i="26464"/>
  <c r="CZ171" i="26464"/>
  <c r="DA171" i="26464"/>
  <c r="DB171" i="26464"/>
  <c r="DE171" i="26464"/>
  <c r="DF171" i="26464"/>
  <c r="DG171" i="26464"/>
  <c r="DH171" i="26464"/>
  <c r="DI171" i="26464"/>
  <c r="DJ171" i="26464"/>
  <c r="DK171" i="26464"/>
  <c r="DL171" i="26464"/>
  <c r="DM171" i="26464"/>
  <c r="DN171" i="26464"/>
  <c r="DO171" i="26464"/>
  <c r="DP171" i="26464"/>
  <c r="DQ171" i="26464"/>
  <c r="DR171" i="26464"/>
  <c r="DS171" i="26464"/>
  <c r="DT171" i="26464"/>
  <c r="DU171" i="26464"/>
  <c r="DZ171" i="26464"/>
  <c r="EA171" i="26464"/>
  <c r="EB171" i="26464"/>
  <c r="EC171" i="26464"/>
  <c r="ED171" i="26464"/>
  <c r="EE171" i="26464"/>
  <c r="EF171" i="26464"/>
  <c r="EG171" i="26464"/>
  <c r="EH171" i="26464"/>
  <c r="EI171" i="26464"/>
  <c r="EJ171" i="26464"/>
  <c r="EK171" i="26464"/>
  <c r="EL171" i="26464"/>
  <c r="EM171" i="26464"/>
  <c r="EN171" i="26464"/>
  <c r="EO171" i="26464"/>
  <c r="EP171" i="26464"/>
  <c r="A172" i="26464"/>
  <c r="B172" i="26464"/>
  <c r="C172" i="26464"/>
  <c r="E172" i="26464"/>
  <c r="F172" i="26464"/>
  <c r="G172" i="26464"/>
  <c r="H172" i="26464"/>
  <c r="I172" i="26464"/>
  <c r="J172" i="26464"/>
  <c r="K172" i="26464"/>
  <c r="L172" i="26464"/>
  <c r="M172" i="26464"/>
  <c r="N172" i="26464"/>
  <c r="O172" i="26464"/>
  <c r="P172" i="26464"/>
  <c r="Q172" i="26464"/>
  <c r="R172" i="26464"/>
  <c r="S172" i="26464"/>
  <c r="T172" i="26464"/>
  <c r="U172" i="26464"/>
  <c r="V172" i="26464"/>
  <c r="W172" i="26464"/>
  <c r="X172" i="26464"/>
  <c r="Y172" i="26464"/>
  <c r="Z172" i="26464"/>
  <c r="AA172" i="26464"/>
  <c r="AB172" i="26464"/>
  <c r="AC172" i="26464"/>
  <c r="AD172" i="26464"/>
  <c r="AE172" i="26464"/>
  <c r="AF172" i="26464"/>
  <c r="AG172" i="26464"/>
  <c r="AH172" i="26464"/>
  <c r="AI172" i="26464"/>
  <c r="AJ172" i="26464"/>
  <c r="AK172" i="26464"/>
  <c r="AL172" i="26464"/>
  <c r="AM172" i="26464"/>
  <c r="AN172" i="26464"/>
  <c r="AO172" i="26464"/>
  <c r="AP172" i="26464"/>
  <c r="AQ172" i="26464"/>
  <c r="AR172" i="26464"/>
  <c r="AS172" i="26464"/>
  <c r="AT172" i="26464"/>
  <c r="AU172" i="26464"/>
  <c r="AV172" i="26464"/>
  <c r="AW172" i="26464"/>
  <c r="AX172" i="26464"/>
  <c r="AY172" i="26464"/>
  <c r="AZ172" i="26464"/>
  <c r="BA172" i="26464"/>
  <c r="BB172" i="26464"/>
  <c r="BC172" i="26464"/>
  <c r="BD172" i="26464"/>
  <c r="BE172" i="26464"/>
  <c r="BF172" i="26464"/>
  <c r="BG172" i="26464"/>
  <c r="BH172" i="26464"/>
  <c r="BI172" i="26464"/>
  <c r="BJ172" i="26464"/>
  <c r="BK172" i="26464"/>
  <c r="BL172" i="26464"/>
  <c r="BM172" i="26464"/>
  <c r="BN172" i="26464"/>
  <c r="BO172" i="26464"/>
  <c r="BP172" i="26464"/>
  <c r="BQ172" i="26464"/>
  <c r="BR172" i="26464"/>
  <c r="BS172" i="26464"/>
  <c r="BT172" i="26464"/>
  <c r="BU172" i="26464"/>
  <c r="BV172" i="26464"/>
  <c r="BW172" i="26464"/>
  <c r="BX172" i="26464"/>
  <c r="BY172" i="26464"/>
  <c r="BZ172" i="26464"/>
  <c r="CA172" i="26464"/>
  <c r="CB172" i="26464"/>
  <c r="CC172" i="26464"/>
  <c r="CD172" i="26464"/>
  <c r="CE172" i="26464"/>
  <c r="CF172" i="26464"/>
  <c r="CG172" i="26464"/>
  <c r="CH172" i="26464"/>
  <c r="CI172" i="26464"/>
  <c r="CJ172" i="26464"/>
  <c r="CK172" i="26464"/>
  <c r="CL172" i="26464"/>
  <c r="CM172" i="26464"/>
  <c r="CN172" i="26464"/>
  <c r="CO172" i="26464"/>
  <c r="CP172" i="26464"/>
  <c r="CQ172" i="26464"/>
  <c r="CR172" i="26464"/>
  <c r="CS172" i="26464"/>
  <c r="CT172" i="26464"/>
  <c r="CU172" i="26464"/>
  <c r="CV172" i="26464"/>
  <c r="CW172" i="26464"/>
  <c r="CX172" i="26464"/>
  <c r="CY172" i="26464"/>
  <c r="CZ172" i="26464"/>
  <c r="DA172" i="26464"/>
  <c r="DB172" i="26464"/>
  <c r="DE172" i="26464"/>
  <c r="DF172" i="26464"/>
  <c r="DG172" i="26464"/>
  <c r="DH172" i="26464"/>
  <c r="DI172" i="26464"/>
  <c r="DJ172" i="26464"/>
  <c r="DK172" i="26464"/>
  <c r="DL172" i="26464"/>
  <c r="DM172" i="26464"/>
  <c r="DN172" i="26464"/>
  <c r="DO172" i="26464"/>
  <c r="DP172" i="26464"/>
  <c r="DQ172" i="26464"/>
  <c r="DR172" i="26464"/>
  <c r="DS172" i="26464"/>
  <c r="DT172" i="26464"/>
  <c r="DU172" i="26464"/>
  <c r="DZ172" i="26464"/>
  <c r="EA172" i="26464"/>
  <c r="EB172" i="26464"/>
  <c r="EC172" i="26464"/>
  <c r="ED172" i="26464"/>
  <c r="EE172" i="26464"/>
  <c r="EF172" i="26464"/>
  <c r="EG172" i="26464"/>
  <c r="EH172" i="26464"/>
  <c r="EI172" i="26464"/>
  <c r="EJ172" i="26464"/>
  <c r="EK172" i="26464"/>
  <c r="EL172" i="26464"/>
  <c r="EM172" i="26464"/>
  <c r="EN172" i="26464"/>
  <c r="EO172" i="26464"/>
  <c r="EP172" i="26464"/>
  <c r="A173" i="26464"/>
  <c r="B173" i="26464"/>
  <c r="C173" i="26464"/>
  <c r="E173" i="26464"/>
  <c r="F173" i="26464"/>
  <c r="G173" i="26464"/>
  <c r="H173" i="26464"/>
  <c r="I173" i="26464"/>
  <c r="J173" i="26464"/>
  <c r="K173" i="26464"/>
  <c r="L173" i="26464"/>
  <c r="M173" i="26464"/>
  <c r="N173" i="26464"/>
  <c r="O173" i="26464"/>
  <c r="P173" i="26464"/>
  <c r="Q173" i="26464"/>
  <c r="R173" i="26464"/>
  <c r="S173" i="26464"/>
  <c r="T173" i="26464"/>
  <c r="U173" i="26464"/>
  <c r="V173" i="26464"/>
  <c r="W173" i="26464"/>
  <c r="X173" i="26464"/>
  <c r="Y173" i="26464"/>
  <c r="Z173" i="26464"/>
  <c r="AA173" i="26464"/>
  <c r="AB173" i="26464"/>
  <c r="AC173" i="26464"/>
  <c r="AD173" i="26464"/>
  <c r="AE173" i="26464"/>
  <c r="AF173" i="26464"/>
  <c r="AG173" i="26464"/>
  <c r="AH173" i="26464"/>
  <c r="AI173" i="26464"/>
  <c r="AJ173" i="26464"/>
  <c r="AK173" i="26464"/>
  <c r="AL173" i="26464"/>
  <c r="AM173" i="26464"/>
  <c r="AN173" i="26464"/>
  <c r="AO173" i="26464"/>
  <c r="AP173" i="26464"/>
  <c r="AQ173" i="26464"/>
  <c r="AR173" i="26464"/>
  <c r="AS173" i="26464"/>
  <c r="AT173" i="26464"/>
  <c r="AU173" i="26464"/>
  <c r="AV173" i="26464"/>
  <c r="AW173" i="26464"/>
  <c r="AX173" i="26464"/>
  <c r="AY173" i="26464"/>
  <c r="AZ173" i="26464"/>
  <c r="BA173" i="26464"/>
  <c r="BB173" i="26464"/>
  <c r="BC173" i="26464"/>
  <c r="BD173" i="26464"/>
  <c r="BE173" i="26464"/>
  <c r="BF173" i="26464"/>
  <c r="BG173" i="26464"/>
  <c r="BH173" i="26464"/>
  <c r="BI173" i="26464"/>
  <c r="BJ173" i="26464"/>
  <c r="BK173" i="26464"/>
  <c r="BL173" i="26464"/>
  <c r="BM173" i="26464"/>
  <c r="BN173" i="26464"/>
  <c r="BO173" i="26464"/>
  <c r="BP173" i="26464"/>
  <c r="BQ173" i="26464"/>
  <c r="BR173" i="26464"/>
  <c r="BS173" i="26464"/>
  <c r="BT173" i="26464"/>
  <c r="BU173" i="26464"/>
  <c r="BV173" i="26464"/>
  <c r="BW173" i="26464"/>
  <c r="BX173" i="26464"/>
  <c r="BY173" i="26464"/>
  <c r="BZ173" i="26464"/>
  <c r="CA173" i="26464"/>
  <c r="CB173" i="26464"/>
  <c r="CC173" i="26464"/>
  <c r="CD173" i="26464"/>
  <c r="CE173" i="26464"/>
  <c r="CF173" i="26464"/>
  <c r="CG173" i="26464"/>
  <c r="CH173" i="26464"/>
  <c r="CI173" i="26464"/>
  <c r="CJ173" i="26464"/>
  <c r="CK173" i="26464"/>
  <c r="CL173" i="26464"/>
  <c r="CM173" i="26464"/>
  <c r="CN173" i="26464"/>
  <c r="CO173" i="26464"/>
  <c r="CP173" i="26464"/>
  <c r="CQ173" i="26464"/>
  <c r="CR173" i="26464"/>
  <c r="CS173" i="26464"/>
  <c r="CT173" i="26464"/>
  <c r="CU173" i="26464"/>
  <c r="CV173" i="26464"/>
  <c r="CW173" i="26464"/>
  <c r="CX173" i="26464"/>
  <c r="CY173" i="26464"/>
  <c r="CZ173" i="26464"/>
  <c r="DA173" i="26464"/>
  <c r="DB173" i="26464"/>
  <c r="DE173" i="26464"/>
  <c r="DF173" i="26464"/>
  <c r="DG173" i="26464"/>
  <c r="DH173" i="26464"/>
  <c r="DI173" i="26464"/>
  <c r="DJ173" i="26464"/>
  <c r="DK173" i="26464"/>
  <c r="DL173" i="26464"/>
  <c r="DM173" i="26464"/>
  <c r="DN173" i="26464"/>
  <c r="DO173" i="26464"/>
  <c r="DP173" i="26464"/>
  <c r="DQ173" i="26464"/>
  <c r="DR173" i="26464"/>
  <c r="DS173" i="26464"/>
  <c r="DT173" i="26464"/>
  <c r="DU173" i="26464"/>
  <c r="DZ173" i="26464"/>
  <c r="EA173" i="26464"/>
  <c r="EB173" i="26464"/>
  <c r="EC173" i="26464"/>
  <c r="ED173" i="26464"/>
  <c r="EE173" i="26464"/>
  <c r="EF173" i="26464"/>
  <c r="EG173" i="26464"/>
  <c r="EH173" i="26464"/>
  <c r="EI173" i="26464"/>
  <c r="EJ173" i="26464"/>
  <c r="EK173" i="26464"/>
  <c r="EL173" i="26464"/>
  <c r="EM173" i="26464"/>
  <c r="EN173" i="26464"/>
  <c r="EO173" i="26464"/>
  <c r="EP173" i="26464"/>
  <c r="A174" i="26464"/>
  <c r="B174" i="26464"/>
  <c r="C174" i="26464"/>
  <c r="E174" i="26464"/>
  <c r="F174" i="26464"/>
  <c r="G174" i="26464"/>
  <c r="H174" i="26464"/>
  <c r="I174" i="26464"/>
  <c r="J174" i="26464"/>
  <c r="K174" i="26464"/>
  <c r="L174" i="26464"/>
  <c r="M174" i="26464"/>
  <c r="N174" i="26464"/>
  <c r="O174" i="26464"/>
  <c r="P174" i="26464"/>
  <c r="Q174" i="26464"/>
  <c r="R174" i="26464"/>
  <c r="S174" i="26464"/>
  <c r="T174" i="26464"/>
  <c r="U174" i="26464"/>
  <c r="V174" i="26464"/>
  <c r="W174" i="26464"/>
  <c r="X174" i="26464"/>
  <c r="Y174" i="26464"/>
  <c r="Z174" i="26464"/>
  <c r="AA174" i="26464"/>
  <c r="AB174" i="26464"/>
  <c r="AC174" i="26464"/>
  <c r="AD174" i="26464"/>
  <c r="AE174" i="26464"/>
  <c r="AF174" i="26464"/>
  <c r="AG174" i="26464"/>
  <c r="AH174" i="26464"/>
  <c r="AI174" i="26464"/>
  <c r="AJ174" i="26464"/>
  <c r="AK174" i="26464"/>
  <c r="AL174" i="26464"/>
  <c r="AM174" i="26464"/>
  <c r="AN174" i="26464"/>
  <c r="AO174" i="26464"/>
  <c r="AP174" i="26464"/>
  <c r="AQ174" i="26464"/>
  <c r="AR174" i="26464"/>
  <c r="AS174" i="26464"/>
  <c r="AT174" i="26464"/>
  <c r="AU174" i="26464"/>
  <c r="AV174" i="26464"/>
  <c r="AW174" i="26464"/>
  <c r="AX174" i="26464"/>
  <c r="AY174" i="26464"/>
  <c r="AZ174" i="26464"/>
  <c r="BA174" i="26464"/>
  <c r="BB174" i="26464"/>
  <c r="BC174" i="26464"/>
  <c r="BD174" i="26464"/>
  <c r="BE174" i="26464"/>
  <c r="BF174" i="26464"/>
  <c r="BG174" i="26464"/>
  <c r="BH174" i="26464"/>
  <c r="BI174" i="26464"/>
  <c r="BJ174" i="26464"/>
  <c r="BK174" i="26464"/>
  <c r="BL174" i="26464"/>
  <c r="BM174" i="26464"/>
  <c r="BN174" i="26464"/>
  <c r="BO174" i="26464"/>
  <c r="BP174" i="26464"/>
  <c r="BQ174" i="26464"/>
  <c r="BR174" i="26464"/>
  <c r="BS174" i="26464"/>
  <c r="BT174" i="26464"/>
  <c r="BU174" i="26464"/>
  <c r="BV174" i="26464"/>
  <c r="BW174" i="26464"/>
  <c r="BX174" i="26464"/>
  <c r="BY174" i="26464"/>
  <c r="BZ174" i="26464"/>
  <c r="CA174" i="26464"/>
  <c r="CB174" i="26464"/>
  <c r="CC174" i="26464"/>
  <c r="CD174" i="26464"/>
  <c r="CE174" i="26464"/>
  <c r="CF174" i="26464"/>
  <c r="CG174" i="26464"/>
  <c r="CH174" i="26464"/>
  <c r="CI174" i="26464"/>
  <c r="CJ174" i="26464"/>
  <c r="CK174" i="26464"/>
  <c r="CL174" i="26464"/>
  <c r="CM174" i="26464"/>
  <c r="CN174" i="26464"/>
  <c r="CO174" i="26464"/>
  <c r="CP174" i="26464"/>
  <c r="CQ174" i="26464"/>
  <c r="CR174" i="26464"/>
  <c r="CS174" i="26464"/>
  <c r="CT174" i="26464"/>
  <c r="CU174" i="26464"/>
  <c r="CV174" i="26464"/>
  <c r="CW174" i="26464"/>
  <c r="CX174" i="26464"/>
  <c r="CY174" i="26464"/>
  <c r="CZ174" i="26464"/>
  <c r="DA174" i="26464"/>
  <c r="DB174" i="26464"/>
  <c r="DE174" i="26464"/>
  <c r="DF174" i="26464"/>
  <c r="DG174" i="26464"/>
  <c r="DH174" i="26464"/>
  <c r="DI174" i="26464"/>
  <c r="DJ174" i="26464"/>
  <c r="DK174" i="26464"/>
  <c r="DL174" i="26464"/>
  <c r="DM174" i="26464"/>
  <c r="DN174" i="26464"/>
  <c r="DO174" i="26464"/>
  <c r="DP174" i="26464"/>
  <c r="DQ174" i="26464"/>
  <c r="DR174" i="26464"/>
  <c r="DS174" i="26464"/>
  <c r="DT174" i="26464"/>
  <c r="DU174" i="26464"/>
  <c r="DZ174" i="26464"/>
  <c r="EA174" i="26464"/>
  <c r="EB174" i="26464"/>
  <c r="EC174" i="26464"/>
  <c r="ED174" i="26464"/>
  <c r="EE174" i="26464"/>
  <c r="EF174" i="26464"/>
  <c r="EG174" i="26464"/>
  <c r="EH174" i="26464"/>
  <c r="EI174" i="26464"/>
  <c r="EJ174" i="26464"/>
  <c r="EK174" i="26464"/>
  <c r="EL174" i="26464"/>
  <c r="EM174" i="26464"/>
  <c r="EN174" i="26464"/>
  <c r="EO174" i="26464"/>
  <c r="EP174" i="26464"/>
  <c r="A175" i="26464"/>
  <c r="B175" i="26464"/>
  <c r="C175" i="26464"/>
  <c r="E175" i="26464"/>
  <c r="F175" i="26464"/>
  <c r="G175" i="26464"/>
  <c r="H175" i="26464"/>
  <c r="I175" i="26464"/>
  <c r="J175" i="26464"/>
  <c r="K175" i="26464"/>
  <c r="L175" i="26464"/>
  <c r="M175" i="26464"/>
  <c r="N175" i="26464"/>
  <c r="O175" i="26464"/>
  <c r="P175" i="26464"/>
  <c r="Q175" i="26464"/>
  <c r="R175" i="26464"/>
  <c r="S175" i="26464"/>
  <c r="T175" i="26464"/>
  <c r="U175" i="26464"/>
  <c r="V175" i="26464"/>
  <c r="W175" i="26464"/>
  <c r="X175" i="26464"/>
  <c r="Y175" i="26464"/>
  <c r="Z175" i="26464"/>
  <c r="AA175" i="26464"/>
  <c r="AB175" i="26464"/>
  <c r="AC175" i="26464"/>
  <c r="AD175" i="26464"/>
  <c r="AE175" i="26464"/>
  <c r="AF175" i="26464"/>
  <c r="AG175" i="26464"/>
  <c r="AH175" i="26464"/>
  <c r="AI175" i="26464"/>
  <c r="AJ175" i="26464"/>
  <c r="AK175" i="26464"/>
  <c r="AL175" i="26464"/>
  <c r="AM175" i="26464"/>
  <c r="AN175" i="26464"/>
  <c r="AO175" i="26464"/>
  <c r="AP175" i="26464"/>
  <c r="AQ175" i="26464"/>
  <c r="AR175" i="26464"/>
  <c r="AS175" i="26464"/>
  <c r="AT175" i="26464"/>
  <c r="AU175" i="26464"/>
  <c r="AV175" i="26464"/>
  <c r="AW175" i="26464"/>
  <c r="AX175" i="26464"/>
  <c r="AY175" i="26464"/>
  <c r="AZ175" i="26464"/>
  <c r="BA175" i="26464"/>
  <c r="BB175" i="26464"/>
  <c r="BC175" i="26464"/>
  <c r="BD175" i="26464"/>
  <c r="BE175" i="26464"/>
  <c r="BF175" i="26464"/>
  <c r="BG175" i="26464"/>
  <c r="BH175" i="26464"/>
  <c r="BI175" i="26464"/>
  <c r="BJ175" i="26464"/>
  <c r="BK175" i="26464"/>
  <c r="BL175" i="26464"/>
  <c r="BM175" i="26464"/>
  <c r="BN175" i="26464"/>
  <c r="BO175" i="26464"/>
  <c r="BP175" i="26464"/>
  <c r="BQ175" i="26464"/>
  <c r="BR175" i="26464"/>
  <c r="BS175" i="26464"/>
  <c r="BT175" i="26464"/>
  <c r="BU175" i="26464"/>
  <c r="BV175" i="26464"/>
  <c r="BW175" i="26464"/>
  <c r="BX175" i="26464"/>
  <c r="BY175" i="26464"/>
  <c r="BZ175" i="26464"/>
  <c r="CA175" i="26464"/>
  <c r="CB175" i="26464"/>
  <c r="CC175" i="26464"/>
  <c r="CD175" i="26464"/>
  <c r="CE175" i="26464"/>
  <c r="CF175" i="26464"/>
  <c r="CG175" i="26464"/>
  <c r="CH175" i="26464"/>
  <c r="CI175" i="26464"/>
  <c r="CJ175" i="26464"/>
  <c r="CK175" i="26464"/>
  <c r="CL175" i="26464"/>
  <c r="CM175" i="26464"/>
  <c r="CN175" i="26464"/>
  <c r="CO175" i="26464"/>
  <c r="CP175" i="26464"/>
  <c r="CQ175" i="26464"/>
  <c r="CR175" i="26464"/>
  <c r="CS175" i="26464"/>
  <c r="CT175" i="26464"/>
  <c r="CU175" i="26464"/>
  <c r="CV175" i="26464"/>
  <c r="CW175" i="26464"/>
  <c r="CX175" i="26464"/>
  <c r="CY175" i="26464"/>
  <c r="CZ175" i="26464"/>
  <c r="DA175" i="26464"/>
  <c r="DB175" i="26464"/>
  <c r="DE175" i="26464"/>
  <c r="DF175" i="26464"/>
  <c r="DG175" i="26464"/>
  <c r="DH175" i="26464"/>
  <c r="DI175" i="26464"/>
  <c r="DJ175" i="26464"/>
  <c r="DK175" i="26464"/>
  <c r="DL175" i="26464"/>
  <c r="DM175" i="26464"/>
  <c r="DN175" i="26464"/>
  <c r="DO175" i="26464"/>
  <c r="DP175" i="26464"/>
  <c r="DQ175" i="26464"/>
  <c r="DR175" i="26464"/>
  <c r="DS175" i="26464"/>
  <c r="DT175" i="26464"/>
  <c r="DU175" i="26464"/>
  <c r="DZ175" i="26464"/>
  <c r="EA175" i="26464"/>
  <c r="EB175" i="26464"/>
  <c r="EC175" i="26464"/>
  <c r="ED175" i="26464"/>
  <c r="EE175" i="26464"/>
  <c r="EF175" i="26464"/>
  <c r="EG175" i="26464"/>
  <c r="EH175" i="26464"/>
  <c r="EI175" i="26464"/>
  <c r="EJ175" i="26464"/>
  <c r="EK175" i="26464"/>
  <c r="EL175" i="26464"/>
  <c r="EM175" i="26464"/>
  <c r="EN175" i="26464"/>
  <c r="EO175" i="26464"/>
  <c r="EP175" i="26464"/>
  <c r="A176" i="26464"/>
  <c r="B176" i="26464"/>
  <c r="C176" i="26464"/>
  <c r="E176" i="26464"/>
  <c r="F176" i="26464"/>
  <c r="G176" i="26464"/>
  <c r="H176" i="26464"/>
  <c r="I176" i="26464"/>
  <c r="J176" i="26464"/>
  <c r="K176" i="26464"/>
  <c r="L176" i="26464"/>
  <c r="M176" i="26464"/>
  <c r="N176" i="26464"/>
  <c r="O176" i="26464"/>
  <c r="P176" i="26464"/>
  <c r="Q176" i="26464"/>
  <c r="R176" i="26464"/>
  <c r="S176" i="26464"/>
  <c r="T176" i="26464"/>
  <c r="U176" i="26464"/>
  <c r="V176" i="26464"/>
  <c r="W176" i="26464"/>
  <c r="X176" i="26464"/>
  <c r="Y176" i="26464"/>
  <c r="Z176" i="26464"/>
  <c r="AA176" i="26464"/>
  <c r="AB176" i="26464"/>
  <c r="AC176" i="26464"/>
  <c r="AD176" i="26464"/>
  <c r="AE176" i="26464"/>
  <c r="AF176" i="26464"/>
  <c r="AG176" i="26464"/>
  <c r="AH176" i="26464"/>
  <c r="AI176" i="26464"/>
  <c r="AJ176" i="26464"/>
  <c r="AK176" i="26464"/>
  <c r="AL176" i="26464"/>
  <c r="AM176" i="26464"/>
  <c r="AN176" i="26464"/>
  <c r="AO176" i="26464"/>
  <c r="AP176" i="26464"/>
  <c r="AQ176" i="26464"/>
  <c r="AR176" i="26464"/>
  <c r="AS176" i="26464"/>
  <c r="AT176" i="26464"/>
  <c r="AU176" i="26464"/>
  <c r="AV176" i="26464"/>
  <c r="AW176" i="26464"/>
  <c r="AX176" i="26464"/>
  <c r="AY176" i="26464"/>
  <c r="AZ176" i="26464"/>
  <c r="BA176" i="26464"/>
  <c r="BB176" i="26464"/>
  <c r="BC176" i="26464"/>
  <c r="BD176" i="26464"/>
  <c r="BE176" i="26464"/>
  <c r="BF176" i="26464"/>
  <c r="BG176" i="26464"/>
  <c r="BH176" i="26464"/>
  <c r="BI176" i="26464"/>
  <c r="BJ176" i="26464"/>
  <c r="BK176" i="26464"/>
  <c r="BL176" i="26464"/>
  <c r="BM176" i="26464"/>
  <c r="BN176" i="26464"/>
  <c r="BO176" i="26464"/>
  <c r="BP176" i="26464"/>
  <c r="BQ176" i="26464"/>
  <c r="BR176" i="26464"/>
  <c r="BS176" i="26464"/>
  <c r="BT176" i="26464"/>
  <c r="BU176" i="26464"/>
  <c r="BV176" i="26464"/>
  <c r="BW176" i="26464"/>
  <c r="BX176" i="26464"/>
  <c r="BY176" i="26464"/>
  <c r="BZ176" i="26464"/>
  <c r="CA176" i="26464"/>
  <c r="CB176" i="26464"/>
  <c r="CC176" i="26464"/>
  <c r="CD176" i="26464"/>
  <c r="CE176" i="26464"/>
  <c r="CF176" i="26464"/>
  <c r="CG176" i="26464"/>
  <c r="CH176" i="26464"/>
  <c r="CI176" i="26464"/>
  <c r="CJ176" i="26464"/>
  <c r="CK176" i="26464"/>
  <c r="CL176" i="26464"/>
  <c r="CM176" i="26464"/>
  <c r="CN176" i="26464"/>
  <c r="CO176" i="26464"/>
  <c r="CP176" i="26464"/>
  <c r="CQ176" i="26464"/>
  <c r="CR176" i="26464"/>
  <c r="CS176" i="26464"/>
  <c r="CT176" i="26464"/>
  <c r="CU176" i="26464"/>
  <c r="CV176" i="26464"/>
  <c r="CW176" i="26464"/>
  <c r="CX176" i="26464"/>
  <c r="CY176" i="26464"/>
  <c r="CZ176" i="26464"/>
  <c r="DA176" i="26464"/>
  <c r="DB176" i="26464"/>
  <c r="DE176" i="26464"/>
  <c r="DF176" i="26464"/>
  <c r="DG176" i="26464"/>
  <c r="DH176" i="26464"/>
  <c r="DI176" i="26464"/>
  <c r="DJ176" i="26464"/>
  <c r="DK176" i="26464"/>
  <c r="DL176" i="26464"/>
  <c r="DM176" i="26464"/>
  <c r="DN176" i="26464"/>
  <c r="DO176" i="26464"/>
  <c r="DP176" i="26464"/>
  <c r="DQ176" i="26464"/>
  <c r="DR176" i="26464"/>
  <c r="DS176" i="26464"/>
  <c r="DT176" i="26464"/>
  <c r="DU176" i="26464"/>
  <c r="DZ176" i="26464"/>
  <c r="EA176" i="26464"/>
  <c r="EB176" i="26464"/>
  <c r="EC176" i="26464"/>
  <c r="ED176" i="26464"/>
  <c r="EE176" i="26464"/>
  <c r="EF176" i="26464"/>
  <c r="EG176" i="26464"/>
  <c r="EH176" i="26464"/>
  <c r="EI176" i="26464"/>
  <c r="EJ176" i="26464"/>
  <c r="EK176" i="26464"/>
  <c r="EL176" i="26464"/>
  <c r="EM176" i="26464"/>
  <c r="EN176" i="26464"/>
  <c r="EO176" i="26464"/>
  <c r="EP176" i="26464"/>
  <c r="A177" i="26464"/>
  <c r="B177" i="26464"/>
  <c r="C177" i="26464"/>
  <c r="E177" i="26464"/>
  <c r="F177" i="26464"/>
  <c r="G177" i="26464"/>
  <c r="H177" i="26464"/>
  <c r="I177" i="26464"/>
  <c r="J177" i="26464"/>
  <c r="K177" i="26464"/>
  <c r="L177" i="26464"/>
  <c r="M177" i="26464"/>
  <c r="N177" i="26464"/>
  <c r="O177" i="26464"/>
  <c r="P177" i="26464"/>
  <c r="Q177" i="26464"/>
  <c r="R177" i="26464"/>
  <c r="S177" i="26464"/>
  <c r="T177" i="26464"/>
  <c r="U177" i="26464"/>
  <c r="V177" i="26464"/>
  <c r="W177" i="26464"/>
  <c r="X177" i="26464"/>
  <c r="Y177" i="26464"/>
  <c r="Z177" i="26464"/>
  <c r="AA177" i="26464"/>
  <c r="AB177" i="26464"/>
  <c r="AC177" i="26464"/>
  <c r="AD177" i="26464"/>
  <c r="AE177" i="26464"/>
  <c r="AF177" i="26464"/>
  <c r="AG177" i="26464"/>
  <c r="AH177" i="26464"/>
  <c r="AI177" i="26464"/>
  <c r="AJ177" i="26464"/>
  <c r="AK177" i="26464"/>
  <c r="AL177" i="26464"/>
  <c r="AM177" i="26464"/>
  <c r="AN177" i="26464"/>
  <c r="AO177" i="26464"/>
  <c r="AP177" i="26464"/>
  <c r="AQ177" i="26464"/>
  <c r="AR177" i="26464"/>
  <c r="AS177" i="26464"/>
  <c r="AT177" i="26464"/>
  <c r="AU177" i="26464"/>
  <c r="AV177" i="26464"/>
  <c r="AW177" i="26464"/>
  <c r="AX177" i="26464"/>
  <c r="AY177" i="26464"/>
  <c r="AZ177" i="26464"/>
  <c r="BA177" i="26464"/>
  <c r="BB177" i="26464"/>
  <c r="BC177" i="26464"/>
  <c r="BD177" i="26464"/>
  <c r="BE177" i="26464"/>
  <c r="BF177" i="26464"/>
  <c r="BG177" i="26464"/>
  <c r="BH177" i="26464"/>
  <c r="BI177" i="26464"/>
  <c r="BJ177" i="26464"/>
  <c r="BK177" i="26464"/>
  <c r="BL177" i="26464"/>
  <c r="BM177" i="26464"/>
  <c r="BN177" i="26464"/>
  <c r="BO177" i="26464"/>
  <c r="BP177" i="26464"/>
  <c r="BQ177" i="26464"/>
  <c r="BR177" i="26464"/>
  <c r="BS177" i="26464"/>
  <c r="BT177" i="26464"/>
  <c r="BU177" i="26464"/>
  <c r="BV177" i="26464"/>
  <c r="BW177" i="26464"/>
  <c r="BX177" i="26464"/>
  <c r="BY177" i="26464"/>
  <c r="BZ177" i="26464"/>
  <c r="CA177" i="26464"/>
  <c r="CB177" i="26464"/>
  <c r="CC177" i="26464"/>
  <c r="CD177" i="26464"/>
  <c r="CE177" i="26464"/>
  <c r="CF177" i="26464"/>
  <c r="CG177" i="26464"/>
  <c r="CH177" i="26464"/>
  <c r="CI177" i="26464"/>
  <c r="CJ177" i="26464"/>
  <c r="CK177" i="26464"/>
  <c r="CL177" i="26464"/>
  <c r="CM177" i="26464"/>
  <c r="CN177" i="26464"/>
  <c r="CO177" i="26464"/>
  <c r="CP177" i="26464"/>
  <c r="CQ177" i="26464"/>
  <c r="CR177" i="26464"/>
  <c r="CS177" i="26464"/>
  <c r="CT177" i="26464"/>
  <c r="CU177" i="26464"/>
  <c r="CV177" i="26464"/>
  <c r="CW177" i="26464"/>
  <c r="CX177" i="26464"/>
  <c r="CY177" i="26464"/>
  <c r="CZ177" i="26464"/>
  <c r="DA177" i="26464"/>
  <c r="DB177" i="26464"/>
  <c r="DE177" i="26464"/>
  <c r="DF177" i="26464"/>
  <c r="DG177" i="26464"/>
  <c r="DH177" i="26464"/>
  <c r="DI177" i="26464"/>
  <c r="DJ177" i="26464"/>
  <c r="DK177" i="26464"/>
  <c r="DL177" i="26464"/>
  <c r="DM177" i="26464"/>
  <c r="DN177" i="26464"/>
  <c r="DO177" i="26464"/>
  <c r="DP177" i="26464"/>
  <c r="DQ177" i="26464"/>
  <c r="DR177" i="26464"/>
  <c r="DS177" i="26464"/>
  <c r="DT177" i="26464"/>
  <c r="DU177" i="26464"/>
  <c r="DZ177" i="26464"/>
  <c r="EA177" i="26464"/>
  <c r="EB177" i="26464"/>
  <c r="EC177" i="26464"/>
  <c r="ED177" i="26464"/>
  <c r="EE177" i="26464"/>
  <c r="EF177" i="26464"/>
  <c r="EG177" i="26464"/>
  <c r="EH177" i="26464"/>
  <c r="EI177" i="26464"/>
  <c r="EJ177" i="26464"/>
  <c r="EK177" i="26464"/>
  <c r="EL177" i="26464"/>
  <c r="EM177" i="26464"/>
  <c r="EN177" i="26464"/>
  <c r="EO177" i="26464"/>
  <c r="EP177" i="26464"/>
  <c r="A178" i="26464"/>
  <c r="B178" i="26464"/>
  <c r="C178" i="26464"/>
  <c r="E178" i="26464"/>
  <c r="F178" i="26464"/>
  <c r="G178" i="26464"/>
  <c r="H178" i="26464"/>
  <c r="I178" i="26464"/>
  <c r="J178" i="26464"/>
  <c r="K178" i="26464"/>
  <c r="L178" i="26464"/>
  <c r="M178" i="26464"/>
  <c r="N178" i="26464"/>
  <c r="O178" i="26464"/>
  <c r="P178" i="26464"/>
  <c r="Q178" i="26464"/>
  <c r="R178" i="26464"/>
  <c r="S178" i="26464"/>
  <c r="T178" i="26464"/>
  <c r="U178" i="26464"/>
  <c r="V178" i="26464"/>
  <c r="W178" i="26464"/>
  <c r="X178" i="26464"/>
  <c r="Y178" i="26464"/>
  <c r="Z178" i="26464"/>
  <c r="AA178" i="26464"/>
  <c r="AB178" i="26464"/>
  <c r="AC178" i="26464"/>
  <c r="AD178" i="26464"/>
  <c r="AE178" i="26464"/>
  <c r="AF178" i="26464"/>
  <c r="AG178" i="26464"/>
  <c r="AH178" i="26464"/>
  <c r="AI178" i="26464"/>
  <c r="AJ178" i="26464"/>
  <c r="AK178" i="26464"/>
  <c r="AL178" i="26464"/>
  <c r="AM178" i="26464"/>
  <c r="AN178" i="26464"/>
  <c r="AO178" i="26464"/>
  <c r="AP178" i="26464"/>
  <c r="AQ178" i="26464"/>
  <c r="AR178" i="26464"/>
  <c r="AS178" i="26464"/>
  <c r="AT178" i="26464"/>
  <c r="AU178" i="26464"/>
  <c r="AV178" i="26464"/>
  <c r="AW178" i="26464"/>
  <c r="AX178" i="26464"/>
  <c r="AY178" i="26464"/>
  <c r="AZ178" i="26464"/>
  <c r="BA178" i="26464"/>
  <c r="BB178" i="26464"/>
  <c r="BC178" i="26464"/>
  <c r="BD178" i="26464"/>
  <c r="BE178" i="26464"/>
  <c r="BF178" i="26464"/>
  <c r="BG178" i="26464"/>
  <c r="BH178" i="26464"/>
  <c r="BI178" i="26464"/>
  <c r="BJ178" i="26464"/>
  <c r="BK178" i="26464"/>
  <c r="BL178" i="26464"/>
  <c r="BM178" i="26464"/>
  <c r="BN178" i="26464"/>
  <c r="BO178" i="26464"/>
  <c r="BP178" i="26464"/>
  <c r="BQ178" i="26464"/>
  <c r="BR178" i="26464"/>
  <c r="BS178" i="26464"/>
  <c r="BT178" i="26464"/>
  <c r="BU178" i="26464"/>
  <c r="BV178" i="26464"/>
  <c r="BW178" i="26464"/>
  <c r="BX178" i="26464"/>
  <c r="BY178" i="26464"/>
  <c r="BZ178" i="26464"/>
  <c r="CA178" i="26464"/>
  <c r="CB178" i="26464"/>
  <c r="CC178" i="26464"/>
  <c r="CD178" i="26464"/>
  <c r="CE178" i="26464"/>
  <c r="CF178" i="26464"/>
  <c r="CG178" i="26464"/>
  <c r="CH178" i="26464"/>
  <c r="CI178" i="26464"/>
  <c r="CJ178" i="26464"/>
  <c r="CK178" i="26464"/>
  <c r="CL178" i="26464"/>
  <c r="CM178" i="26464"/>
  <c r="CN178" i="26464"/>
  <c r="CO178" i="26464"/>
  <c r="CP178" i="26464"/>
  <c r="CQ178" i="26464"/>
  <c r="CR178" i="26464"/>
  <c r="CS178" i="26464"/>
  <c r="CT178" i="26464"/>
  <c r="CU178" i="26464"/>
  <c r="CV178" i="26464"/>
  <c r="CW178" i="26464"/>
  <c r="CX178" i="26464"/>
  <c r="CY178" i="26464"/>
  <c r="CZ178" i="26464"/>
  <c r="DA178" i="26464"/>
  <c r="DB178" i="26464"/>
  <c r="DE178" i="26464"/>
  <c r="DF178" i="26464"/>
  <c r="DG178" i="26464"/>
  <c r="DH178" i="26464"/>
  <c r="DI178" i="26464"/>
  <c r="DJ178" i="26464"/>
  <c r="DK178" i="26464"/>
  <c r="DL178" i="26464"/>
  <c r="DM178" i="26464"/>
  <c r="DN178" i="26464"/>
  <c r="DO178" i="26464"/>
  <c r="DP178" i="26464"/>
  <c r="DQ178" i="26464"/>
  <c r="DR178" i="26464"/>
  <c r="DS178" i="26464"/>
  <c r="DT178" i="26464"/>
  <c r="DU178" i="26464"/>
  <c r="DZ178" i="26464"/>
  <c r="EA178" i="26464"/>
  <c r="EB178" i="26464"/>
  <c r="EC178" i="26464"/>
  <c r="ED178" i="26464"/>
  <c r="EE178" i="26464"/>
  <c r="EF178" i="26464"/>
  <c r="EG178" i="26464"/>
  <c r="EH178" i="26464"/>
  <c r="EI178" i="26464"/>
  <c r="EJ178" i="26464"/>
  <c r="EK178" i="26464"/>
  <c r="EL178" i="26464"/>
  <c r="EM178" i="26464"/>
  <c r="EN178" i="26464"/>
  <c r="EO178" i="26464"/>
  <c r="EP178" i="26464"/>
  <c r="A179" i="26464"/>
  <c r="B179" i="26464"/>
  <c r="C179" i="26464"/>
  <c r="E179" i="26464"/>
  <c r="F179" i="26464"/>
  <c r="G179" i="26464"/>
  <c r="H179" i="26464"/>
  <c r="I179" i="26464"/>
  <c r="J179" i="26464"/>
  <c r="K179" i="26464"/>
  <c r="L179" i="26464"/>
  <c r="M179" i="26464"/>
  <c r="N179" i="26464"/>
  <c r="O179" i="26464"/>
  <c r="P179" i="26464"/>
  <c r="Q179" i="26464"/>
  <c r="R179" i="26464"/>
  <c r="S179" i="26464"/>
  <c r="T179" i="26464"/>
  <c r="U179" i="26464"/>
  <c r="V179" i="26464"/>
  <c r="W179" i="26464"/>
  <c r="X179" i="26464"/>
  <c r="Y179" i="26464"/>
  <c r="Z179" i="26464"/>
  <c r="AA179" i="26464"/>
  <c r="AB179" i="26464"/>
  <c r="AC179" i="26464"/>
  <c r="AD179" i="26464"/>
  <c r="AE179" i="26464"/>
  <c r="AF179" i="26464"/>
  <c r="AG179" i="26464"/>
  <c r="AH179" i="26464"/>
  <c r="AI179" i="26464"/>
  <c r="AJ179" i="26464"/>
  <c r="AK179" i="26464"/>
  <c r="AL179" i="26464"/>
  <c r="AM179" i="26464"/>
  <c r="AN179" i="26464"/>
  <c r="AO179" i="26464"/>
  <c r="AP179" i="26464"/>
  <c r="AQ179" i="26464"/>
  <c r="AR179" i="26464"/>
  <c r="AS179" i="26464"/>
  <c r="AT179" i="26464"/>
  <c r="AU179" i="26464"/>
  <c r="AV179" i="26464"/>
  <c r="AW179" i="26464"/>
  <c r="AX179" i="26464"/>
  <c r="AY179" i="26464"/>
  <c r="AZ179" i="26464"/>
  <c r="BA179" i="26464"/>
  <c r="BB179" i="26464"/>
  <c r="BC179" i="26464"/>
  <c r="BD179" i="26464"/>
  <c r="BE179" i="26464"/>
  <c r="BF179" i="26464"/>
  <c r="BG179" i="26464"/>
  <c r="BH179" i="26464"/>
  <c r="BI179" i="26464"/>
  <c r="BJ179" i="26464"/>
  <c r="BK179" i="26464"/>
  <c r="BL179" i="26464"/>
  <c r="BM179" i="26464"/>
  <c r="BN179" i="26464"/>
  <c r="BO179" i="26464"/>
  <c r="BP179" i="26464"/>
  <c r="BQ179" i="26464"/>
  <c r="BR179" i="26464"/>
  <c r="BS179" i="26464"/>
  <c r="BT179" i="26464"/>
  <c r="BU179" i="26464"/>
  <c r="BV179" i="26464"/>
  <c r="BW179" i="26464"/>
  <c r="BX179" i="26464"/>
  <c r="BY179" i="26464"/>
  <c r="BZ179" i="26464"/>
  <c r="CA179" i="26464"/>
  <c r="CB179" i="26464"/>
  <c r="CC179" i="26464"/>
  <c r="CD179" i="26464"/>
  <c r="CE179" i="26464"/>
  <c r="CF179" i="26464"/>
  <c r="CG179" i="26464"/>
  <c r="CH179" i="26464"/>
  <c r="CI179" i="26464"/>
  <c r="CJ179" i="26464"/>
  <c r="CK179" i="26464"/>
  <c r="CL179" i="26464"/>
  <c r="CM179" i="26464"/>
  <c r="CN179" i="26464"/>
  <c r="CO179" i="26464"/>
  <c r="CP179" i="26464"/>
  <c r="CQ179" i="26464"/>
  <c r="CR179" i="26464"/>
  <c r="CS179" i="26464"/>
  <c r="CT179" i="26464"/>
  <c r="CU179" i="26464"/>
  <c r="CV179" i="26464"/>
  <c r="CW179" i="26464"/>
  <c r="CX179" i="26464"/>
  <c r="CY179" i="26464"/>
  <c r="CZ179" i="26464"/>
  <c r="DA179" i="26464"/>
  <c r="DB179" i="26464"/>
  <c r="DE179" i="26464"/>
  <c r="DF179" i="26464"/>
  <c r="DG179" i="26464"/>
  <c r="DH179" i="26464"/>
  <c r="DI179" i="26464"/>
  <c r="DJ179" i="26464"/>
  <c r="DK179" i="26464"/>
  <c r="DL179" i="26464"/>
  <c r="DM179" i="26464"/>
  <c r="DN179" i="26464"/>
  <c r="DO179" i="26464"/>
  <c r="DP179" i="26464"/>
  <c r="DQ179" i="26464"/>
  <c r="DR179" i="26464"/>
  <c r="DS179" i="26464"/>
  <c r="DT179" i="26464"/>
  <c r="DU179" i="26464"/>
  <c r="DZ179" i="26464"/>
  <c r="EA179" i="26464"/>
  <c r="EB179" i="26464"/>
  <c r="EC179" i="26464"/>
  <c r="ED179" i="26464"/>
  <c r="EE179" i="26464"/>
  <c r="EF179" i="26464"/>
  <c r="EG179" i="26464"/>
  <c r="EH179" i="26464"/>
  <c r="EI179" i="26464"/>
  <c r="EJ179" i="26464"/>
  <c r="EK179" i="26464"/>
  <c r="EL179" i="26464"/>
  <c r="EM179" i="26464"/>
  <c r="EN179" i="26464"/>
  <c r="EO179" i="26464"/>
  <c r="EP179" i="26464"/>
  <c r="A180" i="26464"/>
  <c r="B180" i="26464"/>
  <c r="C180" i="26464"/>
  <c r="E180" i="26464"/>
  <c r="F180" i="26464"/>
  <c r="G180" i="26464"/>
  <c r="H180" i="26464"/>
  <c r="I180" i="26464"/>
  <c r="J180" i="26464"/>
  <c r="K180" i="26464"/>
  <c r="L180" i="26464"/>
  <c r="M180" i="26464"/>
  <c r="N180" i="26464"/>
  <c r="O180" i="26464"/>
  <c r="P180" i="26464"/>
  <c r="Q180" i="26464"/>
  <c r="R180" i="26464"/>
  <c r="S180" i="26464"/>
  <c r="T180" i="26464"/>
  <c r="U180" i="26464"/>
  <c r="V180" i="26464"/>
  <c r="W180" i="26464"/>
  <c r="X180" i="26464"/>
  <c r="Y180" i="26464"/>
  <c r="Z180" i="26464"/>
  <c r="AA180" i="26464"/>
  <c r="AB180" i="26464"/>
  <c r="AC180" i="26464"/>
  <c r="AD180" i="26464"/>
  <c r="AE180" i="26464"/>
  <c r="AF180" i="26464"/>
  <c r="AG180" i="26464"/>
  <c r="AH180" i="26464"/>
  <c r="AI180" i="26464"/>
  <c r="AJ180" i="26464"/>
  <c r="AK180" i="26464"/>
  <c r="AL180" i="26464"/>
  <c r="AM180" i="26464"/>
  <c r="AN180" i="26464"/>
  <c r="AO180" i="26464"/>
  <c r="AP180" i="26464"/>
  <c r="AQ180" i="26464"/>
  <c r="AR180" i="26464"/>
  <c r="AS180" i="26464"/>
  <c r="AT180" i="26464"/>
  <c r="AU180" i="26464"/>
  <c r="AV180" i="26464"/>
  <c r="AW180" i="26464"/>
  <c r="AX180" i="26464"/>
  <c r="AY180" i="26464"/>
  <c r="AZ180" i="26464"/>
  <c r="BA180" i="26464"/>
  <c r="BB180" i="26464"/>
  <c r="BC180" i="26464"/>
  <c r="BD180" i="26464"/>
  <c r="BE180" i="26464"/>
  <c r="BF180" i="26464"/>
  <c r="BG180" i="26464"/>
  <c r="BH180" i="26464"/>
  <c r="BI180" i="26464"/>
  <c r="BJ180" i="26464"/>
  <c r="BK180" i="26464"/>
  <c r="BL180" i="26464"/>
  <c r="BM180" i="26464"/>
  <c r="BN180" i="26464"/>
  <c r="BO180" i="26464"/>
  <c r="BP180" i="26464"/>
  <c r="BQ180" i="26464"/>
  <c r="BR180" i="26464"/>
  <c r="BS180" i="26464"/>
  <c r="BT180" i="26464"/>
  <c r="BU180" i="26464"/>
  <c r="BV180" i="26464"/>
  <c r="BW180" i="26464"/>
  <c r="BX180" i="26464"/>
  <c r="BY180" i="26464"/>
  <c r="BZ180" i="26464"/>
  <c r="CA180" i="26464"/>
  <c r="CB180" i="26464"/>
  <c r="CC180" i="26464"/>
  <c r="CD180" i="26464"/>
  <c r="CE180" i="26464"/>
  <c r="CF180" i="26464"/>
  <c r="CG180" i="26464"/>
  <c r="CH180" i="26464"/>
  <c r="CI180" i="26464"/>
  <c r="CJ180" i="26464"/>
  <c r="CK180" i="26464"/>
  <c r="CL180" i="26464"/>
  <c r="CM180" i="26464"/>
  <c r="CN180" i="26464"/>
  <c r="CO180" i="26464"/>
  <c r="CP180" i="26464"/>
  <c r="CQ180" i="26464"/>
  <c r="CR180" i="26464"/>
  <c r="CS180" i="26464"/>
  <c r="CT180" i="26464"/>
  <c r="CU180" i="26464"/>
  <c r="CV180" i="26464"/>
  <c r="CW180" i="26464"/>
  <c r="CX180" i="26464"/>
  <c r="CY180" i="26464"/>
  <c r="CZ180" i="26464"/>
  <c r="DA180" i="26464"/>
  <c r="DB180" i="26464"/>
  <c r="DE180" i="26464"/>
  <c r="DF180" i="26464"/>
  <c r="DG180" i="26464"/>
  <c r="DH180" i="26464"/>
  <c r="DI180" i="26464"/>
  <c r="DJ180" i="26464"/>
  <c r="DK180" i="26464"/>
  <c r="DL180" i="26464"/>
  <c r="DM180" i="26464"/>
  <c r="DN180" i="26464"/>
  <c r="DO180" i="26464"/>
  <c r="DP180" i="26464"/>
  <c r="DQ180" i="26464"/>
  <c r="DR180" i="26464"/>
  <c r="DS180" i="26464"/>
  <c r="DT180" i="26464"/>
  <c r="DU180" i="26464"/>
  <c r="DZ180" i="26464"/>
  <c r="EA180" i="26464"/>
  <c r="EB180" i="26464"/>
  <c r="EC180" i="26464"/>
  <c r="ED180" i="26464"/>
  <c r="EE180" i="26464"/>
  <c r="EF180" i="26464"/>
  <c r="EG180" i="26464"/>
  <c r="EH180" i="26464"/>
  <c r="EI180" i="26464"/>
  <c r="EJ180" i="26464"/>
  <c r="EK180" i="26464"/>
  <c r="EL180" i="26464"/>
  <c r="EM180" i="26464"/>
  <c r="EN180" i="26464"/>
  <c r="EO180" i="26464"/>
  <c r="EP180" i="26464"/>
  <c r="A181" i="26464"/>
  <c r="B181" i="26464"/>
  <c r="C181" i="26464"/>
  <c r="E181" i="26464"/>
  <c r="F181" i="26464"/>
  <c r="G181" i="26464"/>
  <c r="H181" i="26464"/>
  <c r="I181" i="26464"/>
  <c r="J181" i="26464"/>
  <c r="K181" i="26464"/>
  <c r="L181" i="26464"/>
  <c r="M181" i="26464"/>
  <c r="N181" i="26464"/>
  <c r="O181" i="26464"/>
  <c r="P181" i="26464"/>
  <c r="Q181" i="26464"/>
  <c r="R181" i="26464"/>
  <c r="S181" i="26464"/>
  <c r="T181" i="26464"/>
  <c r="U181" i="26464"/>
  <c r="V181" i="26464"/>
  <c r="W181" i="26464"/>
  <c r="X181" i="26464"/>
  <c r="Y181" i="26464"/>
  <c r="Z181" i="26464"/>
  <c r="AA181" i="26464"/>
  <c r="AB181" i="26464"/>
  <c r="AC181" i="26464"/>
  <c r="AD181" i="26464"/>
  <c r="AE181" i="26464"/>
  <c r="AF181" i="26464"/>
  <c r="AG181" i="26464"/>
  <c r="AH181" i="26464"/>
  <c r="AI181" i="26464"/>
  <c r="AJ181" i="26464"/>
  <c r="AK181" i="26464"/>
  <c r="AL181" i="26464"/>
  <c r="AM181" i="26464"/>
  <c r="AN181" i="26464"/>
  <c r="AO181" i="26464"/>
  <c r="AP181" i="26464"/>
  <c r="AQ181" i="26464"/>
  <c r="AR181" i="26464"/>
  <c r="AS181" i="26464"/>
  <c r="AT181" i="26464"/>
  <c r="AU181" i="26464"/>
  <c r="AV181" i="26464"/>
  <c r="AW181" i="26464"/>
  <c r="AX181" i="26464"/>
  <c r="AY181" i="26464"/>
  <c r="AZ181" i="26464"/>
  <c r="BA181" i="26464"/>
  <c r="BB181" i="26464"/>
  <c r="BC181" i="26464"/>
  <c r="BD181" i="26464"/>
  <c r="BE181" i="26464"/>
  <c r="BF181" i="26464"/>
  <c r="BG181" i="26464"/>
  <c r="BH181" i="26464"/>
  <c r="BI181" i="26464"/>
  <c r="BJ181" i="26464"/>
  <c r="BK181" i="26464"/>
  <c r="BL181" i="26464"/>
  <c r="BM181" i="26464"/>
  <c r="BN181" i="26464"/>
  <c r="BO181" i="26464"/>
  <c r="BP181" i="26464"/>
  <c r="BQ181" i="26464"/>
  <c r="BR181" i="26464"/>
  <c r="BS181" i="26464"/>
  <c r="BT181" i="26464"/>
  <c r="BU181" i="26464"/>
  <c r="BV181" i="26464"/>
  <c r="BW181" i="26464"/>
  <c r="BX181" i="26464"/>
  <c r="BY181" i="26464"/>
  <c r="BZ181" i="26464"/>
  <c r="CA181" i="26464"/>
  <c r="CB181" i="26464"/>
  <c r="CC181" i="26464"/>
  <c r="CD181" i="26464"/>
  <c r="CE181" i="26464"/>
  <c r="CF181" i="26464"/>
  <c r="CG181" i="26464"/>
  <c r="CH181" i="26464"/>
  <c r="CI181" i="26464"/>
  <c r="CJ181" i="26464"/>
  <c r="CK181" i="26464"/>
  <c r="CL181" i="26464"/>
  <c r="CM181" i="26464"/>
  <c r="CN181" i="26464"/>
  <c r="CO181" i="26464"/>
  <c r="CP181" i="26464"/>
  <c r="CQ181" i="26464"/>
  <c r="CR181" i="26464"/>
  <c r="CS181" i="26464"/>
  <c r="CT181" i="26464"/>
  <c r="CU181" i="26464"/>
  <c r="CV181" i="26464"/>
  <c r="CW181" i="26464"/>
  <c r="CX181" i="26464"/>
  <c r="CY181" i="26464"/>
  <c r="CZ181" i="26464"/>
  <c r="DA181" i="26464"/>
  <c r="DB181" i="26464"/>
  <c r="DE181" i="26464"/>
  <c r="DF181" i="26464"/>
  <c r="DG181" i="26464"/>
  <c r="DH181" i="26464"/>
  <c r="DI181" i="26464"/>
  <c r="DJ181" i="26464"/>
  <c r="DK181" i="26464"/>
  <c r="DL181" i="26464"/>
  <c r="DM181" i="26464"/>
  <c r="DN181" i="26464"/>
  <c r="DO181" i="26464"/>
  <c r="DP181" i="26464"/>
  <c r="DQ181" i="26464"/>
  <c r="DR181" i="26464"/>
  <c r="DS181" i="26464"/>
  <c r="DT181" i="26464"/>
  <c r="DU181" i="26464"/>
  <c r="DZ181" i="26464"/>
  <c r="EA181" i="26464"/>
  <c r="EB181" i="26464"/>
  <c r="EC181" i="26464"/>
  <c r="ED181" i="26464"/>
  <c r="EE181" i="26464"/>
  <c r="EF181" i="26464"/>
  <c r="EG181" i="26464"/>
  <c r="EH181" i="26464"/>
  <c r="EI181" i="26464"/>
  <c r="EJ181" i="26464"/>
  <c r="EK181" i="26464"/>
  <c r="EL181" i="26464"/>
  <c r="EM181" i="26464"/>
  <c r="EN181" i="26464"/>
  <c r="EO181" i="26464"/>
  <c r="EP181" i="26464"/>
  <c r="A182" i="26464"/>
  <c r="B182" i="26464"/>
  <c r="C182" i="26464"/>
  <c r="E182" i="26464"/>
  <c r="F182" i="26464"/>
  <c r="G182" i="26464"/>
  <c r="H182" i="26464"/>
  <c r="I182" i="26464"/>
  <c r="J182" i="26464"/>
  <c r="K182" i="26464"/>
  <c r="L182" i="26464"/>
  <c r="M182" i="26464"/>
  <c r="N182" i="26464"/>
  <c r="O182" i="26464"/>
  <c r="P182" i="26464"/>
  <c r="Q182" i="26464"/>
  <c r="R182" i="26464"/>
  <c r="S182" i="26464"/>
  <c r="T182" i="26464"/>
  <c r="U182" i="26464"/>
  <c r="V182" i="26464"/>
  <c r="W182" i="26464"/>
  <c r="X182" i="26464"/>
  <c r="Y182" i="26464"/>
  <c r="Z182" i="26464"/>
  <c r="AA182" i="26464"/>
  <c r="AB182" i="26464"/>
  <c r="AC182" i="26464"/>
  <c r="AD182" i="26464"/>
  <c r="AE182" i="26464"/>
  <c r="AF182" i="26464"/>
  <c r="AG182" i="26464"/>
  <c r="AH182" i="26464"/>
  <c r="AI182" i="26464"/>
  <c r="AJ182" i="26464"/>
  <c r="AK182" i="26464"/>
  <c r="AL182" i="26464"/>
  <c r="AM182" i="26464"/>
  <c r="AN182" i="26464"/>
  <c r="AO182" i="26464"/>
  <c r="AP182" i="26464"/>
  <c r="AQ182" i="26464"/>
  <c r="AR182" i="26464"/>
  <c r="AS182" i="26464"/>
  <c r="AT182" i="26464"/>
  <c r="AU182" i="26464"/>
  <c r="AV182" i="26464"/>
  <c r="AW182" i="26464"/>
  <c r="AX182" i="26464"/>
  <c r="AY182" i="26464"/>
  <c r="AZ182" i="26464"/>
  <c r="BA182" i="26464"/>
  <c r="BB182" i="26464"/>
  <c r="BC182" i="26464"/>
  <c r="BD182" i="26464"/>
  <c r="BE182" i="26464"/>
  <c r="BF182" i="26464"/>
  <c r="BG182" i="26464"/>
  <c r="BH182" i="26464"/>
  <c r="BI182" i="26464"/>
  <c r="BJ182" i="26464"/>
  <c r="BK182" i="26464"/>
  <c r="BL182" i="26464"/>
  <c r="BM182" i="26464"/>
  <c r="BN182" i="26464"/>
  <c r="BO182" i="26464"/>
  <c r="BP182" i="26464"/>
  <c r="BQ182" i="26464"/>
  <c r="BR182" i="26464"/>
  <c r="BS182" i="26464"/>
  <c r="BT182" i="26464"/>
  <c r="BU182" i="26464"/>
  <c r="BV182" i="26464"/>
  <c r="BW182" i="26464"/>
  <c r="BX182" i="26464"/>
  <c r="BY182" i="26464"/>
  <c r="BZ182" i="26464"/>
  <c r="CA182" i="26464"/>
  <c r="CB182" i="26464"/>
  <c r="CC182" i="26464"/>
  <c r="CD182" i="26464"/>
  <c r="CE182" i="26464"/>
  <c r="CF182" i="26464"/>
  <c r="CG182" i="26464"/>
  <c r="CH182" i="26464"/>
  <c r="CI182" i="26464"/>
  <c r="CJ182" i="26464"/>
  <c r="CK182" i="26464"/>
  <c r="CL182" i="26464"/>
  <c r="CM182" i="26464"/>
  <c r="CN182" i="26464"/>
  <c r="CO182" i="26464"/>
  <c r="CP182" i="26464"/>
  <c r="CQ182" i="26464"/>
  <c r="CR182" i="26464"/>
  <c r="CS182" i="26464"/>
  <c r="CT182" i="26464"/>
  <c r="CU182" i="26464"/>
  <c r="CV182" i="26464"/>
  <c r="CW182" i="26464"/>
  <c r="CX182" i="26464"/>
  <c r="CY182" i="26464"/>
  <c r="CZ182" i="26464"/>
  <c r="DA182" i="26464"/>
  <c r="DB182" i="26464"/>
  <c r="DE182" i="26464"/>
  <c r="DF182" i="26464"/>
  <c r="DG182" i="26464"/>
  <c r="DH182" i="26464"/>
  <c r="DI182" i="26464"/>
  <c r="DJ182" i="26464"/>
  <c r="DK182" i="26464"/>
  <c r="DL182" i="26464"/>
  <c r="DM182" i="26464"/>
  <c r="DN182" i="26464"/>
  <c r="DO182" i="26464"/>
  <c r="DP182" i="26464"/>
  <c r="DQ182" i="26464"/>
  <c r="DR182" i="26464"/>
  <c r="DS182" i="26464"/>
  <c r="DT182" i="26464"/>
  <c r="DU182" i="26464"/>
  <c r="DZ182" i="26464"/>
  <c r="EA182" i="26464"/>
  <c r="EB182" i="26464"/>
  <c r="EC182" i="26464"/>
  <c r="ED182" i="26464"/>
  <c r="EE182" i="26464"/>
  <c r="EF182" i="26464"/>
  <c r="EG182" i="26464"/>
  <c r="EH182" i="26464"/>
  <c r="EI182" i="26464"/>
  <c r="EJ182" i="26464"/>
  <c r="EK182" i="26464"/>
  <c r="EL182" i="26464"/>
  <c r="EM182" i="26464"/>
  <c r="EN182" i="26464"/>
  <c r="EO182" i="26464"/>
  <c r="EP182" i="26464"/>
  <c r="A183" i="26464"/>
  <c r="B183" i="26464"/>
  <c r="C183" i="26464"/>
  <c r="E183" i="26464"/>
  <c r="F183" i="26464"/>
  <c r="G183" i="26464"/>
  <c r="H183" i="26464"/>
  <c r="I183" i="26464"/>
  <c r="J183" i="26464"/>
  <c r="K183" i="26464"/>
  <c r="L183" i="26464"/>
  <c r="M183" i="26464"/>
  <c r="N183" i="26464"/>
  <c r="O183" i="26464"/>
  <c r="P183" i="26464"/>
  <c r="Q183" i="26464"/>
  <c r="R183" i="26464"/>
  <c r="S183" i="26464"/>
  <c r="T183" i="26464"/>
  <c r="U183" i="26464"/>
  <c r="V183" i="26464"/>
  <c r="W183" i="26464"/>
  <c r="X183" i="26464"/>
  <c r="Y183" i="26464"/>
  <c r="Z183" i="26464"/>
  <c r="AA183" i="26464"/>
  <c r="AB183" i="26464"/>
  <c r="AC183" i="26464"/>
  <c r="AD183" i="26464"/>
  <c r="AE183" i="26464"/>
  <c r="AF183" i="26464"/>
  <c r="AG183" i="26464"/>
  <c r="AH183" i="26464"/>
  <c r="AI183" i="26464"/>
  <c r="AJ183" i="26464"/>
  <c r="AK183" i="26464"/>
  <c r="AL183" i="26464"/>
  <c r="AM183" i="26464"/>
  <c r="AN183" i="26464"/>
  <c r="AO183" i="26464"/>
  <c r="AP183" i="26464"/>
  <c r="AQ183" i="26464"/>
  <c r="AR183" i="26464"/>
  <c r="AS183" i="26464"/>
  <c r="AT183" i="26464"/>
  <c r="AU183" i="26464"/>
  <c r="AV183" i="26464"/>
  <c r="AW183" i="26464"/>
  <c r="AX183" i="26464"/>
  <c r="AY183" i="26464"/>
  <c r="AZ183" i="26464"/>
  <c r="BA183" i="26464"/>
  <c r="BB183" i="26464"/>
  <c r="BC183" i="26464"/>
  <c r="BD183" i="26464"/>
  <c r="BE183" i="26464"/>
  <c r="BF183" i="26464"/>
  <c r="BG183" i="26464"/>
  <c r="BH183" i="26464"/>
  <c r="BI183" i="26464"/>
  <c r="BJ183" i="26464"/>
  <c r="BK183" i="26464"/>
  <c r="BL183" i="26464"/>
  <c r="BM183" i="26464"/>
  <c r="BN183" i="26464"/>
  <c r="BO183" i="26464"/>
  <c r="BP183" i="26464"/>
  <c r="BQ183" i="26464"/>
  <c r="BR183" i="26464"/>
  <c r="BS183" i="26464"/>
  <c r="BT183" i="26464"/>
  <c r="BU183" i="26464"/>
  <c r="BV183" i="26464"/>
  <c r="BW183" i="26464"/>
  <c r="BX183" i="26464"/>
  <c r="BY183" i="26464"/>
  <c r="BZ183" i="26464"/>
  <c r="CA183" i="26464"/>
  <c r="CB183" i="26464"/>
  <c r="CC183" i="26464"/>
  <c r="CD183" i="26464"/>
  <c r="CE183" i="26464"/>
  <c r="CF183" i="26464"/>
  <c r="CG183" i="26464"/>
  <c r="CH183" i="26464"/>
  <c r="CI183" i="26464"/>
  <c r="CJ183" i="26464"/>
  <c r="CK183" i="26464"/>
  <c r="CL183" i="26464"/>
  <c r="CM183" i="26464"/>
  <c r="CN183" i="26464"/>
  <c r="CO183" i="26464"/>
  <c r="CP183" i="26464"/>
  <c r="CQ183" i="26464"/>
  <c r="CR183" i="26464"/>
  <c r="CS183" i="26464"/>
  <c r="CT183" i="26464"/>
  <c r="CU183" i="26464"/>
  <c r="CV183" i="26464"/>
  <c r="CW183" i="26464"/>
  <c r="CX183" i="26464"/>
  <c r="CY183" i="26464"/>
  <c r="CZ183" i="26464"/>
  <c r="DA183" i="26464"/>
  <c r="DB183" i="26464"/>
  <c r="DE183" i="26464"/>
  <c r="DF183" i="26464"/>
  <c r="DG183" i="26464"/>
  <c r="DH183" i="26464"/>
  <c r="DI183" i="26464"/>
  <c r="DJ183" i="26464"/>
  <c r="DK183" i="26464"/>
  <c r="DL183" i="26464"/>
  <c r="DM183" i="26464"/>
  <c r="DN183" i="26464"/>
  <c r="DO183" i="26464"/>
  <c r="DP183" i="26464"/>
  <c r="DQ183" i="26464"/>
  <c r="DR183" i="26464"/>
  <c r="DS183" i="26464"/>
  <c r="DT183" i="26464"/>
  <c r="DU183" i="26464"/>
  <c r="DZ183" i="26464"/>
  <c r="EA183" i="26464"/>
  <c r="EB183" i="26464"/>
  <c r="EC183" i="26464"/>
  <c r="ED183" i="26464"/>
  <c r="EE183" i="26464"/>
  <c r="EF183" i="26464"/>
  <c r="EG183" i="26464"/>
  <c r="EH183" i="26464"/>
  <c r="EI183" i="26464"/>
  <c r="EJ183" i="26464"/>
  <c r="EK183" i="26464"/>
  <c r="EL183" i="26464"/>
  <c r="EM183" i="26464"/>
  <c r="EN183" i="26464"/>
  <c r="EO183" i="26464"/>
  <c r="EP183" i="26464"/>
  <c r="A184" i="26464"/>
  <c r="B184" i="26464"/>
  <c r="C184" i="26464"/>
  <c r="E184" i="26464"/>
  <c r="F184" i="26464"/>
  <c r="G184" i="26464"/>
  <c r="H184" i="26464"/>
  <c r="I184" i="26464"/>
  <c r="J184" i="26464"/>
  <c r="K184" i="26464"/>
  <c r="L184" i="26464"/>
  <c r="M184" i="26464"/>
  <c r="N184" i="26464"/>
  <c r="O184" i="26464"/>
  <c r="P184" i="26464"/>
  <c r="Q184" i="26464"/>
  <c r="R184" i="26464"/>
  <c r="S184" i="26464"/>
  <c r="T184" i="26464"/>
  <c r="U184" i="26464"/>
  <c r="V184" i="26464"/>
  <c r="W184" i="26464"/>
  <c r="X184" i="26464"/>
  <c r="Y184" i="26464"/>
  <c r="Z184" i="26464"/>
  <c r="AA184" i="26464"/>
  <c r="AB184" i="26464"/>
  <c r="AC184" i="26464"/>
  <c r="AD184" i="26464"/>
  <c r="AE184" i="26464"/>
  <c r="AF184" i="26464"/>
  <c r="AG184" i="26464"/>
  <c r="AH184" i="26464"/>
  <c r="AI184" i="26464"/>
  <c r="AJ184" i="26464"/>
  <c r="AK184" i="26464"/>
  <c r="AL184" i="26464"/>
  <c r="AM184" i="26464"/>
  <c r="AN184" i="26464"/>
  <c r="AO184" i="26464"/>
  <c r="AP184" i="26464"/>
  <c r="AQ184" i="26464"/>
  <c r="AR184" i="26464"/>
  <c r="AS184" i="26464"/>
  <c r="AT184" i="26464"/>
  <c r="AU184" i="26464"/>
  <c r="AV184" i="26464"/>
  <c r="AW184" i="26464"/>
  <c r="AX184" i="26464"/>
  <c r="AY184" i="26464"/>
  <c r="AZ184" i="26464"/>
  <c r="BA184" i="26464"/>
  <c r="BB184" i="26464"/>
  <c r="BC184" i="26464"/>
  <c r="BD184" i="26464"/>
  <c r="BE184" i="26464"/>
  <c r="BF184" i="26464"/>
  <c r="BG184" i="26464"/>
  <c r="BH184" i="26464"/>
  <c r="BI184" i="26464"/>
  <c r="BJ184" i="26464"/>
  <c r="BK184" i="26464"/>
  <c r="BL184" i="26464"/>
  <c r="BM184" i="26464"/>
  <c r="BN184" i="26464"/>
  <c r="BO184" i="26464"/>
  <c r="BP184" i="26464"/>
  <c r="BQ184" i="26464"/>
  <c r="BR184" i="26464"/>
  <c r="BS184" i="26464"/>
  <c r="BT184" i="26464"/>
  <c r="BU184" i="26464"/>
  <c r="BV184" i="26464"/>
  <c r="BW184" i="26464"/>
  <c r="BX184" i="26464"/>
  <c r="BY184" i="26464"/>
  <c r="BZ184" i="26464"/>
  <c r="CA184" i="26464"/>
  <c r="CB184" i="26464"/>
  <c r="CC184" i="26464"/>
  <c r="CD184" i="26464"/>
  <c r="CE184" i="26464"/>
  <c r="CF184" i="26464"/>
  <c r="CG184" i="26464"/>
  <c r="CH184" i="26464"/>
  <c r="CI184" i="26464"/>
  <c r="CJ184" i="26464"/>
  <c r="CK184" i="26464"/>
  <c r="CL184" i="26464"/>
  <c r="CM184" i="26464"/>
  <c r="CN184" i="26464"/>
  <c r="CO184" i="26464"/>
  <c r="CP184" i="26464"/>
  <c r="CQ184" i="26464"/>
  <c r="CR184" i="26464"/>
  <c r="CS184" i="26464"/>
  <c r="CT184" i="26464"/>
  <c r="CU184" i="26464"/>
  <c r="CV184" i="26464"/>
  <c r="CW184" i="26464"/>
  <c r="CX184" i="26464"/>
  <c r="CY184" i="26464"/>
  <c r="CZ184" i="26464"/>
  <c r="DA184" i="26464"/>
  <c r="DB184" i="26464"/>
  <c r="DE184" i="26464"/>
  <c r="DF184" i="26464"/>
  <c r="DG184" i="26464"/>
  <c r="DH184" i="26464"/>
  <c r="DI184" i="26464"/>
  <c r="DJ184" i="26464"/>
  <c r="DK184" i="26464"/>
  <c r="DL184" i="26464"/>
  <c r="DM184" i="26464"/>
  <c r="DN184" i="26464"/>
  <c r="DO184" i="26464"/>
  <c r="DP184" i="26464"/>
  <c r="DQ184" i="26464"/>
  <c r="DR184" i="26464"/>
  <c r="DS184" i="26464"/>
  <c r="DT184" i="26464"/>
  <c r="DU184" i="26464"/>
  <c r="DZ184" i="26464"/>
  <c r="EA184" i="26464"/>
  <c r="EB184" i="26464"/>
  <c r="EC184" i="26464"/>
  <c r="ED184" i="26464"/>
  <c r="EE184" i="26464"/>
  <c r="EF184" i="26464"/>
  <c r="EG184" i="26464"/>
  <c r="EH184" i="26464"/>
  <c r="EI184" i="26464"/>
  <c r="EJ184" i="26464"/>
  <c r="EK184" i="26464"/>
  <c r="EL184" i="26464"/>
  <c r="EM184" i="26464"/>
  <c r="EN184" i="26464"/>
  <c r="EO184" i="26464"/>
  <c r="EP184" i="26464"/>
  <c r="A185" i="26464"/>
  <c r="B185" i="26464"/>
  <c r="C185" i="26464"/>
  <c r="E185" i="26464"/>
  <c r="F185" i="26464"/>
  <c r="G185" i="26464"/>
  <c r="H185" i="26464"/>
  <c r="I185" i="26464"/>
  <c r="J185" i="26464"/>
  <c r="K185" i="26464"/>
  <c r="L185" i="26464"/>
  <c r="M185" i="26464"/>
  <c r="N185" i="26464"/>
  <c r="O185" i="26464"/>
  <c r="P185" i="26464"/>
  <c r="Q185" i="26464"/>
  <c r="R185" i="26464"/>
  <c r="S185" i="26464"/>
  <c r="T185" i="26464"/>
  <c r="U185" i="26464"/>
  <c r="V185" i="26464"/>
  <c r="W185" i="26464"/>
  <c r="X185" i="26464"/>
  <c r="Y185" i="26464"/>
  <c r="Z185" i="26464"/>
  <c r="AA185" i="26464"/>
  <c r="AB185" i="26464"/>
  <c r="AC185" i="26464"/>
  <c r="AD185" i="26464"/>
  <c r="AE185" i="26464"/>
  <c r="AF185" i="26464"/>
  <c r="AG185" i="26464"/>
  <c r="AH185" i="26464"/>
  <c r="AI185" i="26464"/>
  <c r="AJ185" i="26464"/>
  <c r="AK185" i="26464"/>
  <c r="AL185" i="26464"/>
  <c r="AM185" i="26464"/>
  <c r="AN185" i="26464"/>
  <c r="AO185" i="26464"/>
  <c r="AP185" i="26464"/>
  <c r="AQ185" i="26464"/>
  <c r="AR185" i="26464"/>
  <c r="AS185" i="26464"/>
  <c r="AT185" i="26464"/>
  <c r="AU185" i="26464"/>
  <c r="AV185" i="26464"/>
  <c r="AW185" i="26464"/>
  <c r="AX185" i="26464"/>
  <c r="AY185" i="26464"/>
  <c r="AZ185" i="26464"/>
  <c r="BA185" i="26464"/>
  <c r="BB185" i="26464"/>
  <c r="BC185" i="26464"/>
  <c r="BD185" i="26464"/>
  <c r="BE185" i="26464"/>
  <c r="BF185" i="26464"/>
  <c r="BG185" i="26464"/>
  <c r="BH185" i="26464"/>
  <c r="BI185" i="26464"/>
  <c r="BJ185" i="26464"/>
  <c r="BK185" i="26464"/>
  <c r="BL185" i="26464"/>
  <c r="BM185" i="26464"/>
  <c r="BN185" i="26464"/>
  <c r="BO185" i="26464"/>
  <c r="BP185" i="26464"/>
  <c r="BQ185" i="26464"/>
  <c r="BR185" i="26464"/>
  <c r="BS185" i="26464"/>
  <c r="BT185" i="26464"/>
  <c r="BU185" i="26464"/>
  <c r="BV185" i="26464"/>
  <c r="BW185" i="26464"/>
  <c r="BX185" i="26464"/>
  <c r="BY185" i="26464"/>
  <c r="BZ185" i="26464"/>
  <c r="CA185" i="26464"/>
  <c r="CB185" i="26464"/>
  <c r="CC185" i="26464"/>
  <c r="CD185" i="26464"/>
  <c r="CE185" i="26464"/>
  <c r="CF185" i="26464"/>
  <c r="CG185" i="26464"/>
  <c r="CH185" i="26464"/>
  <c r="CI185" i="26464"/>
  <c r="CJ185" i="26464"/>
  <c r="CK185" i="26464"/>
  <c r="CL185" i="26464"/>
  <c r="CM185" i="26464"/>
  <c r="CN185" i="26464"/>
  <c r="CO185" i="26464"/>
  <c r="CP185" i="26464"/>
  <c r="CQ185" i="26464"/>
  <c r="CR185" i="26464"/>
  <c r="CS185" i="26464"/>
  <c r="CT185" i="26464"/>
  <c r="CU185" i="26464"/>
  <c r="CV185" i="26464"/>
  <c r="CW185" i="26464"/>
  <c r="CX185" i="26464"/>
  <c r="CY185" i="26464"/>
  <c r="CZ185" i="26464"/>
  <c r="DA185" i="26464"/>
  <c r="DB185" i="26464"/>
  <c r="DE185" i="26464"/>
  <c r="DF185" i="26464"/>
  <c r="DG185" i="26464"/>
  <c r="DH185" i="26464"/>
  <c r="DI185" i="26464"/>
  <c r="DJ185" i="26464"/>
  <c r="DK185" i="26464"/>
  <c r="DL185" i="26464"/>
  <c r="DM185" i="26464"/>
  <c r="DN185" i="26464"/>
  <c r="DO185" i="26464"/>
  <c r="DP185" i="26464"/>
  <c r="DQ185" i="26464"/>
  <c r="DR185" i="26464"/>
  <c r="DS185" i="26464"/>
  <c r="DT185" i="26464"/>
  <c r="DU185" i="26464"/>
  <c r="DZ185" i="26464"/>
  <c r="EA185" i="26464"/>
  <c r="EB185" i="26464"/>
  <c r="EC185" i="26464"/>
  <c r="ED185" i="26464"/>
  <c r="EE185" i="26464"/>
  <c r="EF185" i="26464"/>
  <c r="EG185" i="26464"/>
  <c r="EH185" i="26464"/>
  <c r="EI185" i="26464"/>
  <c r="EJ185" i="26464"/>
  <c r="EK185" i="26464"/>
  <c r="EL185" i="26464"/>
  <c r="EM185" i="26464"/>
  <c r="EN185" i="26464"/>
  <c r="EO185" i="26464"/>
  <c r="EP185" i="26464"/>
  <c r="A186" i="26464"/>
  <c r="B186" i="26464"/>
  <c r="C186" i="26464"/>
  <c r="E186" i="26464"/>
  <c r="F186" i="26464"/>
  <c r="G186" i="26464"/>
  <c r="H186" i="26464"/>
  <c r="I186" i="26464"/>
  <c r="J186" i="26464"/>
  <c r="K186" i="26464"/>
  <c r="L186" i="26464"/>
  <c r="M186" i="26464"/>
  <c r="N186" i="26464"/>
  <c r="O186" i="26464"/>
  <c r="P186" i="26464"/>
  <c r="Q186" i="26464"/>
  <c r="R186" i="26464"/>
  <c r="S186" i="26464"/>
  <c r="T186" i="26464"/>
  <c r="U186" i="26464"/>
  <c r="V186" i="26464"/>
  <c r="W186" i="26464"/>
  <c r="X186" i="26464"/>
  <c r="Y186" i="26464"/>
  <c r="Z186" i="26464"/>
  <c r="AA186" i="26464"/>
  <c r="AB186" i="26464"/>
  <c r="AC186" i="26464"/>
  <c r="AD186" i="26464"/>
  <c r="AE186" i="26464"/>
  <c r="AF186" i="26464"/>
  <c r="AG186" i="26464"/>
  <c r="AH186" i="26464"/>
  <c r="AI186" i="26464"/>
  <c r="AJ186" i="26464"/>
  <c r="AK186" i="26464"/>
  <c r="AL186" i="26464"/>
  <c r="AM186" i="26464"/>
  <c r="AN186" i="26464"/>
  <c r="AO186" i="26464"/>
  <c r="AP186" i="26464"/>
  <c r="AQ186" i="26464"/>
  <c r="AR186" i="26464"/>
  <c r="AS186" i="26464"/>
  <c r="AT186" i="26464"/>
  <c r="AU186" i="26464"/>
  <c r="AV186" i="26464"/>
  <c r="AW186" i="26464"/>
  <c r="AX186" i="26464"/>
  <c r="AY186" i="26464"/>
  <c r="AZ186" i="26464"/>
  <c r="BA186" i="26464"/>
  <c r="BB186" i="26464"/>
  <c r="BC186" i="26464"/>
  <c r="BD186" i="26464"/>
  <c r="BE186" i="26464"/>
  <c r="BF186" i="26464"/>
  <c r="BG186" i="26464"/>
  <c r="BH186" i="26464"/>
  <c r="BI186" i="26464"/>
  <c r="BJ186" i="26464"/>
  <c r="BK186" i="26464"/>
  <c r="BL186" i="26464"/>
  <c r="BM186" i="26464"/>
  <c r="BN186" i="26464"/>
  <c r="BO186" i="26464"/>
  <c r="BP186" i="26464"/>
  <c r="BQ186" i="26464"/>
  <c r="BR186" i="26464"/>
  <c r="BS186" i="26464"/>
  <c r="BT186" i="26464"/>
  <c r="BU186" i="26464"/>
  <c r="BV186" i="26464"/>
  <c r="BW186" i="26464"/>
  <c r="BX186" i="26464"/>
  <c r="BY186" i="26464"/>
  <c r="BZ186" i="26464"/>
  <c r="CA186" i="26464"/>
  <c r="CB186" i="26464"/>
  <c r="CC186" i="26464"/>
  <c r="CD186" i="26464"/>
  <c r="CE186" i="26464"/>
  <c r="CF186" i="26464"/>
  <c r="CG186" i="26464"/>
  <c r="CH186" i="26464"/>
  <c r="CI186" i="26464"/>
  <c r="CJ186" i="26464"/>
  <c r="CK186" i="26464"/>
  <c r="CL186" i="26464"/>
  <c r="CM186" i="26464"/>
  <c r="CN186" i="26464"/>
  <c r="CO186" i="26464"/>
  <c r="CP186" i="26464"/>
  <c r="CQ186" i="26464"/>
  <c r="CR186" i="26464"/>
  <c r="CS186" i="26464"/>
  <c r="CT186" i="26464"/>
  <c r="CU186" i="26464"/>
  <c r="CV186" i="26464"/>
  <c r="CW186" i="26464"/>
  <c r="CX186" i="26464"/>
  <c r="CY186" i="26464"/>
  <c r="CZ186" i="26464"/>
  <c r="DA186" i="26464"/>
  <c r="DB186" i="26464"/>
  <c r="DE186" i="26464"/>
  <c r="DF186" i="26464"/>
  <c r="DG186" i="26464"/>
  <c r="DH186" i="26464"/>
  <c r="DI186" i="26464"/>
  <c r="DJ186" i="26464"/>
  <c r="DK186" i="26464"/>
  <c r="DL186" i="26464"/>
  <c r="DM186" i="26464"/>
  <c r="DN186" i="26464"/>
  <c r="DO186" i="26464"/>
  <c r="DP186" i="26464"/>
  <c r="DQ186" i="26464"/>
  <c r="DR186" i="26464"/>
  <c r="DS186" i="26464"/>
  <c r="DT186" i="26464"/>
  <c r="DU186" i="26464"/>
  <c r="DZ186" i="26464"/>
  <c r="EA186" i="26464"/>
  <c r="EB186" i="26464"/>
  <c r="EC186" i="26464"/>
  <c r="ED186" i="26464"/>
  <c r="EE186" i="26464"/>
  <c r="EF186" i="26464"/>
  <c r="EG186" i="26464"/>
  <c r="EH186" i="26464"/>
  <c r="EI186" i="26464"/>
  <c r="EJ186" i="26464"/>
  <c r="EK186" i="26464"/>
  <c r="EL186" i="26464"/>
  <c r="EM186" i="26464"/>
  <c r="EN186" i="26464"/>
  <c r="EO186" i="26464"/>
  <c r="EP186" i="26464"/>
  <c r="A187" i="26464"/>
  <c r="B187" i="26464"/>
  <c r="C187" i="26464"/>
  <c r="E187" i="26464"/>
  <c r="F187" i="26464"/>
  <c r="G187" i="26464"/>
  <c r="H187" i="26464"/>
  <c r="I187" i="26464"/>
  <c r="J187" i="26464"/>
  <c r="K187" i="26464"/>
  <c r="L187" i="26464"/>
  <c r="M187" i="26464"/>
  <c r="N187" i="26464"/>
  <c r="O187" i="26464"/>
  <c r="P187" i="26464"/>
  <c r="Q187" i="26464"/>
  <c r="R187" i="26464"/>
  <c r="S187" i="26464"/>
  <c r="T187" i="26464"/>
  <c r="U187" i="26464"/>
  <c r="V187" i="26464"/>
  <c r="W187" i="26464"/>
  <c r="X187" i="26464"/>
  <c r="Y187" i="26464"/>
  <c r="Z187" i="26464"/>
  <c r="AA187" i="26464"/>
  <c r="AB187" i="26464"/>
  <c r="AC187" i="26464"/>
  <c r="AD187" i="26464"/>
  <c r="AE187" i="26464"/>
  <c r="AF187" i="26464"/>
  <c r="AG187" i="26464"/>
  <c r="AH187" i="26464"/>
  <c r="AI187" i="26464"/>
  <c r="AJ187" i="26464"/>
  <c r="AK187" i="26464"/>
  <c r="AL187" i="26464"/>
  <c r="AM187" i="26464"/>
  <c r="AN187" i="26464"/>
  <c r="AO187" i="26464"/>
  <c r="AP187" i="26464"/>
  <c r="AQ187" i="26464"/>
  <c r="AR187" i="26464"/>
  <c r="AS187" i="26464"/>
  <c r="AT187" i="26464"/>
  <c r="AU187" i="26464"/>
  <c r="AV187" i="26464"/>
  <c r="AW187" i="26464"/>
  <c r="AX187" i="26464"/>
  <c r="AY187" i="26464"/>
  <c r="AZ187" i="26464"/>
  <c r="BA187" i="26464"/>
  <c r="BB187" i="26464"/>
  <c r="BC187" i="26464"/>
  <c r="BD187" i="26464"/>
  <c r="BE187" i="26464"/>
  <c r="BF187" i="26464"/>
  <c r="BG187" i="26464"/>
  <c r="BH187" i="26464"/>
  <c r="BI187" i="26464"/>
  <c r="BJ187" i="26464"/>
  <c r="BK187" i="26464"/>
  <c r="BL187" i="26464"/>
  <c r="BM187" i="26464"/>
  <c r="BN187" i="26464"/>
  <c r="BO187" i="26464"/>
  <c r="BP187" i="26464"/>
  <c r="BQ187" i="26464"/>
  <c r="BR187" i="26464"/>
  <c r="BS187" i="26464"/>
  <c r="BT187" i="26464"/>
  <c r="BU187" i="26464"/>
  <c r="BV187" i="26464"/>
  <c r="BW187" i="26464"/>
  <c r="BX187" i="26464"/>
  <c r="BY187" i="26464"/>
  <c r="BZ187" i="26464"/>
  <c r="CA187" i="26464"/>
  <c r="CB187" i="26464"/>
  <c r="CC187" i="26464"/>
  <c r="CD187" i="26464"/>
  <c r="CE187" i="26464"/>
  <c r="CF187" i="26464"/>
  <c r="CG187" i="26464"/>
  <c r="CH187" i="26464"/>
  <c r="CI187" i="26464"/>
  <c r="CJ187" i="26464"/>
  <c r="CK187" i="26464"/>
  <c r="CL187" i="26464"/>
  <c r="CM187" i="26464"/>
  <c r="CN187" i="26464"/>
  <c r="CO187" i="26464"/>
  <c r="CP187" i="26464"/>
  <c r="CQ187" i="26464"/>
  <c r="CR187" i="26464"/>
  <c r="CS187" i="26464"/>
  <c r="CT187" i="26464"/>
  <c r="CU187" i="26464"/>
  <c r="CV187" i="26464"/>
  <c r="CW187" i="26464"/>
  <c r="CX187" i="26464"/>
  <c r="CY187" i="26464"/>
  <c r="CZ187" i="26464"/>
  <c r="DA187" i="26464"/>
  <c r="DB187" i="26464"/>
  <c r="DE187" i="26464"/>
  <c r="DF187" i="26464"/>
  <c r="DG187" i="26464"/>
  <c r="DH187" i="26464"/>
  <c r="DI187" i="26464"/>
  <c r="DJ187" i="26464"/>
  <c r="DK187" i="26464"/>
  <c r="DL187" i="26464"/>
  <c r="DM187" i="26464"/>
  <c r="DN187" i="26464"/>
  <c r="DO187" i="26464"/>
  <c r="DP187" i="26464"/>
  <c r="DQ187" i="26464"/>
  <c r="DR187" i="26464"/>
  <c r="DS187" i="26464"/>
  <c r="DT187" i="26464"/>
  <c r="DU187" i="26464"/>
  <c r="DZ187" i="26464"/>
  <c r="EA187" i="26464"/>
  <c r="EB187" i="26464"/>
  <c r="EC187" i="26464"/>
  <c r="ED187" i="26464"/>
  <c r="EE187" i="26464"/>
  <c r="EF187" i="26464"/>
  <c r="EG187" i="26464"/>
  <c r="EH187" i="26464"/>
  <c r="EI187" i="26464"/>
  <c r="EJ187" i="26464"/>
  <c r="EK187" i="26464"/>
  <c r="EL187" i="26464"/>
  <c r="EM187" i="26464"/>
  <c r="EN187" i="26464"/>
  <c r="EO187" i="26464"/>
  <c r="EP187" i="26464"/>
  <c r="A188" i="26464"/>
  <c r="B188" i="26464"/>
  <c r="C188" i="26464"/>
  <c r="E188" i="26464"/>
  <c r="F188" i="26464"/>
  <c r="G188" i="26464"/>
  <c r="H188" i="26464"/>
  <c r="I188" i="26464"/>
  <c r="J188" i="26464"/>
  <c r="K188" i="26464"/>
  <c r="L188" i="26464"/>
  <c r="M188" i="26464"/>
  <c r="N188" i="26464"/>
  <c r="O188" i="26464"/>
  <c r="P188" i="26464"/>
  <c r="Q188" i="26464"/>
  <c r="R188" i="26464"/>
  <c r="S188" i="26464"/>
  <c r="T188" i="26464"/>
  <c r="U188" i="26464"/>
  <c r="V188" i="26464"/>
  <c r="W188" i="26464"/>
  <c r="X188" i="26464"/>
  <c r="Y188" i="26464"/>
  <c r="Z188" i="26464"/>
  <c r="AA188" i="26464"/>
  <c r="AB188" i="26464"/>
  <c r="AC188" i="26464"/>
  <c r="AD188" i="26464"/>
  <c r="AE188" i="26464"/>
  <c r="AF188" i="26464"/>
  <c r="AG188" i="26464"/>
  <c r="AH188" i="26464"/>
  <c r="AI188" i="26464"/>
  <c r="AJ188" i="26464"/>
  <c r="AK188" i="26464"/>
  <c r="AL188" i="26464"/>
  <c r="AM188" i="26464"/>
  <c r="AN188" i="26464"/>
  <c r="AO188" i="26464"/>
  <c r="AP188" i="26464"/>
  <c r="AQ188" i="26464"/>
  <c r="AR188" i="26464"/>
  <c r="AS188" i="26464"/>
  <c r="AT188" i="26464"/>
  <c r="AU188" i="26464"/>
  <c r="AV188" i="26464"/>
  <c r="AW188" i="26464"/>
  <c r="AX188" i="26464"/>
  <c r="AY188" i="26464"/>
  <c r="AZ188" i="26464"/>
  <c r="BA188" i="26464"/>
  <c r="BB188" i="26464"/>
  <c r="BC188" i="26464"/>
  <c r="BD188" i="26464"/>
  <c r="BE188" i="26464"/>
  <c r="BF188" i="26464"/>
  <c r="BG188" i="26464"/>
  <c r="BH188" i="26464"/>
  <c r="BI188" i="26464"/>
  <c r="BJ188" i="26464"/>
  <c r="BK188" i="26464"/>
  <c r="BL188" i="26464"/>
  <c r="BM188" i="26464"/>
  <c r="BN188" i="26464"/>
  <c r="BO188" i="26464"/>
  <c r="BP188" i="26464"/>
  <c r="BQ188" i="26464"/>
  <c r="BR188" i="26464"/>
  <c r="BS188" i="26464"/>
  <c r="BT188" i="26464"/>
  <c r="BU188" i="26464"/>
  <c r="BV188" i="26464"/>
  <c r="BW188" i="26464"/>
  <c r="BX188" i="26464"/>
  <c r="BY188" i="26464"/>
  <c r="BZ188" i="26464"/>
  <c r="CA188" i="26464"/>
  <c r="CB188" i="26464"/>
  <c r="CC188" i="26464"/>
  <c r="CD188" i="26464"/>
  <c r="CE188" i="26464"/>
  <c r="CF188" i="26464"/>
  <c r="CG188" i="26464"/>
  <c r="CH188" i="26464"/>
  <c r="CI188" i="26464"/>
  <c r="CJ188" i="26464"/>
  <c r="CK188" i="26464"/>
  <c r="CL188" i="26464"/>
  <c r="CM188" i="26464"/>
  <c r="CN188" i="26464"/>
  <c r="CO188" i="26464"/>
  <c r="CP188" i="26464"/>
  <c r="CQ188" i="26464"/>
  <c r="CR188" i="26464"/>
  <c r="CS188" i="26464"/>
  <c r="CT188" i="26464"/>
  <c r="CU188" i="26464"/>
  <c r="CV188" i="26464"/>
  <c r="CW188" i="26464"/>
  <c r="CX188" i="26464"/>
  <c r="CY188" i="26464"/>
  <c r="CZ188" i="26464"/>
  <c r="DA188" i="26464"/>
  <c r="DB188" i="26464"/>
  <c r="DE188" i="26464"/>
  <c r="DF188" i="26464"/>
  <c r="DG188" i="26464"/>
  <c r="DH188" i="26464"/>
  <c r="DI188" i="26464"/>
  <c r="DJ188" i="26464"/>
  <c r="DK188" i="26464"/>
  <c r="DL188" i="26464"/>
  <c r="DM188" i="26464"/>
  <c r="DN188" i="26464"/>
  <c r="DO188" i="26464"/>
  <c r="DP188" i="26464"/>
  <c r="DQ188" i="26464"/>
  <c r="DR188" i="26464"/>
  <c r="DS188" i="26464"/>
  <c r="DT188" i="26464"/>
  <c r="DU188" i="26464"/>
  <c r="DZ188" i="26464"/>
  <c r="EA188" i="26464"/>
  <c r="EB188" i="26464"/>
  <c r="EC188" i="26464"/>
  <c r="ED188" i="26464"/>
  <c r="EE188" i="26464"/>
  <c r="EF188" i="26464"/>
  <c r="EG188" i="26464"/>
  <c r="EH188" i="26464"/>
  <c r="EI188" i="26464"/>
  <c r="EJ188" i="26464"/>
  <c r="EK188" i="26464"/>
  <c r="EL188" i="26464"/>
  <c r="EM188" i="26464"/>
  <c r="EN188" i="26464"/>
  <c r="EO188" i="26464"/>
  <c r="EP188" i="26464"/>
  <c r="A189" i="26464"/>
  <c r="B189" i="26464"/>
  <c r="C189" i="26464"/>
  <c r="E189" i="26464"/>
  <c r="F189" i="26464"/>
  <c r="G189" i="26464"/>
  <c r="H189" i="26464"/>
  <c r="I189" i="26464"/>
  <c r="J189" i="26464"/>
  <c r="K189" i="26464"/>
  <c r="L189" i="26464"/>
  <c r="M189" i="26464"/>
  <c r="N189" i="26464"/>
  <c r="O189" i="26464"/>
  <c r="P189" i="26464"/>
  <c r="Q189" i="26464"/>
  <c r="R189" i="26464"/>
  <c r="S189" i="26464"/>
  <c r="T189" i="26464"/>
  <c r="U189" i="26464"/>
  <c r="V189" i="26464"/>
  <c r="W189" i="26464"/>
  <c r="X189" i="26464"/>
  <c r="Y189" i="26464"/>
  <c r="Z189" i="26464"/>
  <c r="AA189" i="26464"/>
  <c r="AB189" i="26464"/>
  <c r="AC189" i="26464"/>
  <c r="AD189" i="26464"/>
  <c r="AE189" i="26464"/>
  <c r="AF189" i="26464"/>
  <c r="AG189" i="26464"/>
  <c r="AH189" i="26464"/>
  <c r="AI189" i="26464"/>
  <c r="AJ189" i="26464"/>
  <c r="AK189" i="26464"/>
  <c r="AL189" i="26464"/>
  <c r="AM189" i="26464"/>
  <c r="AN189" i="26464"/>
  <c r="AO189" i="26464"/>
  <c r="AP189" i="26464"/>
  <c r="AQ189" i="26464"/>
  <c r="AR189" i="26464"/>
  <c r="AS189" i="26464"/>
  <c r="AT189" i="26464"/>
  <c r="AU189" i="26464"/>
  <c r="AV189" i="26464"/>
  <c r="AW189" i="26464"/>
  <c r="AX189" i="26464"/>
  <c r="AY189" i="26464"/>
  <c r="AZ189" i="26464"/>
  <c r="BA189" i="26464"/>
  <c r="BB189" i="26464"/>
  <c r="BC189" i="26464"/>
  <c r="BD189" i="26464"/>
  <c r="BE189" i="26464"/>
  <c r="BF189" i="26464"/>
  <c r="BG189" i="26464"/>
  <c r="BH189" i="26464"/>
  <c r="BI189" i="26464"/>
  <c r="BJ189" i="26464"/>
  <c r="BK189" i="26464"/>
  <c r="BL189" i="26464"/>
  <c r="BM189" i="26464"/>
  <c r="BN189" i="26464"/>
  <c r="BO189" i="26464"/>
  <c r="BP189" i="26464"/>
  <c r="BQ189" i="26464"/>
  <c r="BR189" i="26464"/>
  <c r="BS189" i="26464"/>
  <c r="BT189" i="26464"/>
  <c r="BU189" i="26464"/>
  <c r="BV189" i="26464"/>
  <c r="BW189" i="26464"/>
  <c r="BX189" i="26464"/>
  <c r="BY189" i="26464"/>
  <c r="BZ189" i="26464"/>
  <c r="CA189" i="26464"/>
  <c r="CB189" i="26464"/>
  <c r="CC189" i="26464"/>
  <c r="CD189" i="26464"/>
  <c r="CE189" i="26464"/>
  <c r="CF189" i="26464"/>
  <c r="CG189" i="26464"/>
  <c r="CH189" i="26464"/>
  <c r="CI189" i="26464"/>
  <c r="CJ189" i="26464"/>
  <c r="CK189" i="26464"/>
  <c r="CL189" i="26464"/>
  <c r="CM189" i="26464"/>
  <c r="CN189" i="26464"/>
  <c r="CO189" i="26464"/>
  <c r="CP189" i="26464"/>
  <c r="CQ189" i="26464"/>
  <c r="CR189" i="26464"/>
  <c r="CS189" i="26464"/>
  <c r="CT189" i="26464"/>
  <c r="CU189" i="26464"/>
  <c r="CV189" i="26464"/>
  <c r="CW189" i="26464"/>
  <c r="CX189" i="26464"/>
  <c r="CY189" i="26464"/>
  <c r="CZ189" i="26464"/>
  <c r="DA189" i="26464"/>
  <c r="DB189" i="26464"/>
  <c r="DE189" i="26464"/>
  <c r="DF189" i="26464"/>
  <c r="DG189" i="26464"/>
  <c r="DH189" i="26464"/>
  <c r="DI189" i="26464"/>
  <c r="DJ189" i="26464"/>
  <c r="DK189" i="26464"/>
  <c r="DL189" i="26464"/>
  <c r="DM189" i="26464"/>
  <c r="DN189" i="26464"/>
  <c r="DO189" i="26464"/>
  <c r="DP189" i="26464"/>
  <c r="DQ189" i="26464"/>
  <c r="DR189" i="26464"/>
  <c r="DS189" i="26464"/>
  <c r="DT189" i="26464"/>
  <c r="DU189" i="26464"/>
  <c r="DZ189" i="26464"/>
  <c r="EA189" i="26464"/>
  <c r="EB189" i="26464"/>
  <c r="EC189" i="26464"/>
  <c r="ED189" i="26464"/>
  <c r="EE189" i="26464"/>
  <c r="EF189" i="26464"/>
  <c r="EG189" i="26464"/>
  <c r="EH189" i="26464"/>
  <c r="EI189" i="26464"/>
  <c r="EJ189" i="26464"/>
  <c r="EK189" i="26464"/>
  <c r="EL189" i="26464"/>
  <c r="EM189" i="26464"/>
  <c r="EN189" i="26464"/>
  <c r="EO189" i="26464"/>
  <c r="EP189" i="26464"/>
  <c r="A190" i="26464"/>
  <c r="B190" i="26464"/>
  <c r="C190" i="26464"/>
  <c r="E190" i="26464"/>
  <c r="F190" i="26464"/>
  <c r="G190" i="26464"/>
  <c r="H190" i="26464"/>
  <c r="I190" i="26464"/>
  <c r="J190" i="26464"/>
  <c r="K190" i="26464"/>
  <c r="L190" i="26464"/>
  <c r="M190" i="26464"/>
  <c r="N190" i="26464"/>
  <c r="O190" i="26464"/>
  <c r="P190" i="26464"/>
  <c r="Q190" i="26464"/>
  <c r="R190" i="26464"/>
  <c r="S190" i="26464"/>
  <c r="T190" i="26464"/>
  <c r="U190" i="26464"/>
  <c r="V190" i="26464"/>
  <c r="W190" i="26464"/>
  <c r="X190" i="26464"/>
  <c r="Y190" i="26464"/>
  <c r="Z190" i="26464"/>
  <c r="AA190" i="26464"/>
  <c r="AB190" i="26464"/>
  <c r="AC190" i="26464"/>
  <c r="AD190" i="26464"/>
  <c r="AE190" i="26464"/>
  <c r="AF190" i="26464"/>
  <c r="AG190" i="26464"/>
  <c r="AH190" i="26464"/>
  <c r="AI190" i="26464"/>
  <c r="AJ190" i="26464"/>
  <c r="AK190" i="26464"/>
  <c r="AL190" i="26464"/>
  <c r="AM190" i="26464"/>
  <c r="AN190" i="26464"/>
  <c r="AO190" i="26464"/>
  <c r="AP190" i="26464"/>
  <c r="AQ190" i="26464"/>
  <c r="AR190" i="26464"/>
  <c r="AS190" i="26464"/>
  <c r="AT190" i="26464"/>
  <c r="AU190" i="26464"/>
  <c r="AV190" i="26464"/>
  <c r="AW190" i="26464"/>
  <c r="AX190" i="26464"/>
  <c r="AY190" i="26464"/>
  <c r="AZ190" i="26464"/>
  <c r="BA190" i="26464"/>
  <c r="BB190" i="26464"/>
  <c r="BC190" i="26464"/>
  <c r="BD190" i="26464"/>
  <c r="BE190" i="26464"/>
  <c r="BF190" i="26464"/>
  <c r="BG190" i="26464"/>
  <c r="BH190" i="26464"/>
  <c r="BI190" i="26464"/>
  <c r="BJ190" i="26464"/>
  <c r="BK190" i="26464"/>
  <c r="BL190" i="26464"/>
  <c r="BM190" i="26464"/>
  <c r="BN190" i="26464"/>
  <c r="BO190" i="26464"/>
  <c r="BP190" i="26464"/>
  <c r="BQ190" i="26464"/>
  <c r="BR190" i="26464"/>
  <c r="BS190" i="26464"/>
  <c r="BT190" i="26464"/>
  <c r="BU190" i="26464"/>
  <c r="BV190" i="26464"/>
  <c r="BW190" i="26464"/>
  <c r="BX190" i="26464"/>
  <c r="BY190" i="26464"/>
  <c r="BZ190" i="26464"/>
  <c r="CA190" i="26464"/>
  <c r="CB190" i="26464"/>
  <c r="CC190" i="26464"/>
  <c r="CD190" i="26464"/>
  <c r="CE190" i="26464"/>
  <c r="CF190" i="26464"/>
  <c r="CG190" i="26464"/>
  <c r="CH190" i="26464"/>
  <c r="CI190" i="26464"/>
  <c r="CJ190" i="26464"/>
  <c r="CK190" i="26464"/>
  <c r="CL190" i="26464"/>
  <c r="CM190" i="26464"/>
  <c r="CN190" i="26464"/>
  <c r="CO190" i="26464"/>
  <c r="CP190" i="26464"/>
  <c r="CQ190" i="26464"/>
  <c r="CR190" i="26464"/>
  <c r="CS190" i="26464"/>
  <c r="CT190" i="26464"/>
  <c r="CU190" i="26464"/>
  <c r="CV190" i="26464"/>
  <c r="CW190" i="26464"/>
  <c r="CX190" i="26464"/>
  <c r="CY190" i="26464"/>
  <c r="CZ190" i="26464"/>
  <c r="DA190" i="26464"/>
  <c r="DB190" i="26464"/>
  <c r="DE190" i="26464"/>
  <c r="DF190" i="26464"/>
  <c r="DG190" i="26464"/>
  <c r="DH190" i="26464"/>
  <c r="DI190" i="26464"/>
  <c r="DJ190" i="26464"/>
  <c r="DK190" i="26464"/>
  <c r="DL190" i="26464"/>
  <c r="DM190" i="26464"/>
  <c r="DN190" i="26464"/>
  <c r="DO190" i="26464"/>
  <c r="DP190" i="26464"/>
  <c r="DQ190" i="26464"/>
  <c r="DR190" i="26464"/>
  <c r="DS190" i="26464"/>
  <c r="DT190" i="26464"/>
  <c r="DU190" i="26464"/>
  <c r="DZ190" i="26464"/>
  <c r="EA190" i="26464"/>
  <c r="EB190" i="26464"/>
  <c r="EC190" i="26464"/>
  <c r="ED190" i="26464"/>
  <c r="EE190" i="26464"/>
  <c r="EF190" i="26464"/>
  <c r="EG190" i="26464"/>
  <c r="EH190" i="26464"/>
  <c r="EI190" i="26464"/>
  <c r="EJ190" i="26464"/>
  <c r="EK190" i="26464"/>
  <c r="EL190" i="26464"/>
  <c r="EM190" i="26464"/>
  <c r="EN190" i="26464"/>
  <c r="EO190" i="26464"/>
  <c r="EP190" i="26464"/>
  <c r="A191" i="26464"/>
  <c r="B191" i="26464"/>
  <c r="C191" i="26464"/>
  <c r="E191" i="26464"/>
  <c r="F191" i="26464"/>
  <c r="G191" i="26464"/>
  <c r="H191" i="26464"/>
  <c r="I191" i="26464"/>
  <c r="J191" i="26464"/>
  <c r="K191" i="26464"/>
  <c r="L191" i="26464"/>
  <c r="M191" i="26464"/>
  <c r="N191" i="26464"/>
  <c r="O191" i="26464"/>
  <c r="P191" i="26464"/>
  <c r="Q191" i="26464"/>
  <c r="R191" i="26464"/>
  <c r="S191" i="26464"/>
  <c r="T191" i="26464"/>
  <c r="U191" i="26464"/>
  <c r="V191" i="26464"/>
  <c r="W191" i="26464"/>
  <c r="X191" i="26464"/>
  <c r="Y191" i="26464"/>
  <c r="Z191" i="26464"/>
  <c r="AA191" i="26464"/>
  <c r="AB191" i="26464"/>
  <c r="AC191" i="26464"/>
  <c r="AD191" i="26464"/>
  <c r="AE191" i="26464"/>
  <c r="AF191" i="26464"/>
  <c r="AG191" i="26464"/>
  <c r="AH191" i="26464"/>
  <c r="AI191" i="26464"/>
  <c r="AJ191" i="26464"/>
  <c r="AK191" i="26464"/>
  <c r="AL191" i="26464"/>
  <c r="AM191" i="26464"/>
  <c r="AN191" i="26464"/>
  <c r="AO191" i="26464"/>
  <c r="AP191" i="26464"/>
  <c r="AQ191" i="26464"/>
  <c r="AR191" i="26464"/>
  <c r="AS191" i="26464"/>
  <c r="AT191" i="26464"/>
  <c r="AU191" i="26464"/>
  <c r="AV191" i="26464"/>
  <c r="AW191" i="26464"/>
  <c r="AX191" i="26464"/>
  <c r="AY191" i="26464"/>
  <c r="AZ191" i="26464"/>
  <c r="BA191" i="26464"/>
  <c r="BB191" i="26464"/>
  <c r="BC191" i="26464"/>
  <c r="BD191" i="26464"/>
  <c r="BE191" i="26464"/>
  <c r="BF191" i="26464"/>
  <c r="BG191" i="26464"/>
  <c r="BH191" i="26464"/>
  <c r="BI191" i="26464"/>
  <c r="BJ191" i="26464"/>
  <c r="BK191" i="26464"/>
  <c r="BL191" i="26464"/>
  <c r="BM191" i="26464"/>
  <c r="BN191" i="26464"/>
  <c r="BO191" i="26464"/>
  <c r="BP191" i="26464"/>
  <c r="BQ191" i="26464"/>
  <c r="BR191" i="26464"/>
  <c r="BS191" i="26464"/>
  <c r="BT191" i="26464"/>
  <c r="BU191" i="26464"/>
  <c r="BV191" i="26464"/>
  <c r="BW191" i="26464"/>
  <c r="BX191" i="26464"/>
  <c r="BY191" i="26464"/>
  <c r="BZ191" i="26464"/>
  <c r="CA191" i="26464"/>
  <c r="CB191" i="26464"/>
  <c r="CC191" i="26464"/>
  <c r="CD191" i="26464"/>
  <c r="CE191" i="26464"/>
  <c r="CF191" i="26464"/>
  <c r="CG191" i="26464"/>
  <c r="CH191" i="26464"/>
  <c r="CI191" i="26464"/>
  <c r="CJ191" i="26464"/>
  <c r="CK191" i="26464"/>
  <c r="CL191" i="26464"/>
  <c r="CM191" i="26464"/>
  <c r="CN191" i="26464"/>
  <c r="CO191" i="26464"/>
  <c r="CP191" i="26464"/>
  <c r="CQ191" i="26464"/>
  <c r="CR191" i="26464"/>
  <c r="CS191" i="26464"/>
  <c r="CT191" i="26464"/>
  <c r="CU191" i="26464"/>
  <c r="CV191" i="26464"/>
  <c r="CW191" i="26464"/>
  <c r="CX191" i="26464"/>
  <c r="CY191" i="26464"/>
  <c r="CZ191" i="26464"/>
  <c r="DA191" i="26464"/>
  <c r="DB191" i="26464"/>
  <c r="DE191" i="26464"/>
  <c r="DF191" i="26464"/>
  <c r="DG191" i="26464"/>
  <c r="DH191" i="26464"/>
  <c r="DI191" i="26464"/>
  <c r="DJ191" i="26464"/>
  <c r="DK191" i="26464"/>
  <c r="DL191" i="26464"/>
  <c r="DM191" i="26464"/>
  <c r="DN191" i="26464"/>
  <c r="DO191" i="26464"/>
  <c r="DP191" i="26464"/>
  <c r="DQ191" i="26464"/>
  <c r="DR191" i="26464"/>
  <c r="DS191" i="26464"/>
  <c r="DT191" i="26464"/>
  <c r="DU191" i="26464"/>
  <c r="DZ191" i="26464"/>
  <c r="EA191" i="26464"/>
  <c r="EB191" i="26464"/>
  <c r="EC191" i="26464"/>
  <c r="ED191" i="26464"/>
  <c r="EE191" i="26464"/>
  <c r="EF191" i="26464"/>
  <c r="EG191" i="26464"/>
  <c r="EH191" i="26464"/>
  <c r="EI191" i="26464"/>
  <c r="EJ191" i="26464"/>
  <c r="EK191" i="26464"/>
  <c r="EL191" i="26464"/>
  <c r="EM191" i="26464"/>
  <c r="EN191" i="26464"/>
  <c r="EO191" i="26464"/>
  <c r="EP191" i="26464"/>
  <c r="A192" i="26464"/>
  <c r="B192" i="26464"/>
  <c r="C192" i="26464"/>
  <c r="E192" i="26464"/>
  <c r="F192" i="26464"/>
  <c r="G192" i="26464"/>
  <c r="H192" i="26464"/>
  <c r="I192" i="26464"/>
  <c r="J192" i="26464"/>
  <c r="K192" i="26464"/>
  <c r="L192" i="26464"/>
  <c r="M192" i="26464"/>
  <c r="N192" i="26464"/>
  <c r="O192" i="26464"/>
  <c r="P192" i="26464"/>
  <c r="Q192" i="26464"/>
  <c r="R192" i="26464"/>
  <c r="S192" i="26464"/>
  <c r="T192" i="26464"/>
  <c r="U192" i="26464"/>
  <c r="V192" i="26464"/>
  <c r="W192" i="26464"/>
  <c r="X192" i="26464"/>
  <c r="Y192" i="26464"/>
  <c r="Z192" i="26464"/>
  <c r="AA192" i="26464"/>
  <c r="AB192" i="26464"/>
  <c r="AC192" i="26464"/>
  <c r="AD192" i="26464"/>
  <c r="AE192" i="26464"/>
  <c r="AF192" i="26464"/>
  <c r="AG192" i="26464"/>
  <c r="AH192" i="26464"/>
  <c r="AI192" i="26464"/>
  <c r="AJ192" i="26464"/>
  <c r="AK192" i="26464"/>
  <c r="AL192" i="26464"/>
  <c r="AM192" i="26464"/>
  <c r="AN192" i="26464"/>
  <c r="AO192" i="26464"/>
  <c r="AP192" i="26464"/>
  <c r="AQ192" i="26464"/>
  <c r="AR192" i="26464"/>
  <c r="AS192" i="26464"/>
  <c r="AT192" i="26464"/>
  <c r="AU192" i="26464"/>
  <c r="AV192" i="26464"/>
  <c r="AW192" i="26464"/>
  <c r="AX192" i="26464"/>
  <c r="AY192" i="26464"/>
  <c r="AZ192" i="26464"/>
  <c r="BA192" i="26464"/>
  <c r="BB192" i="26464"/>
  <c r="BC192" i="26464"/>
  <c r="BD192" i="26464"/>
  <c r="BE192" i="26464"/>
  <c r="BF192" i="26464"/>
  <c r="BG192" i="26464"/>
  <c r="BH192" i="26464"/>
  <c r="BI192" i="26464"/>
  <c r="BJ192" i="26464"/>
  <c r="BK192" i="26464"/>
  <c r="BL192" i="26464"/>
  <c r="BM192" i="26464"/>
  <c r="BN192" i="26464"/>
  <c r="BO192" i="26464"/>
  <c r="BP192" i="26464"/>
  <c r="BQ192" i="26464"/>
  <c r="BR192" i="26464"/>
  <c r="BS192" i="26464"/>
  <c r="BT192" i="26464"/>
  <c r="BU192" i="26464"/>
  <c r="BV192" i="26464"/>
  <c r="BW192" i="26464"/>
  <c r="BX192" i="26464"/>
  <c r="BY192" i="26464"/>
  <c r="BZ192" i="26464"/>
  <c r="CA192" i="26464"/>
  <c r="CB192" i="26464"/>
  <c r="CC192" i="26464"/>
  <c r="CD192" i="26464"/>
  <c r="CE192" i="26464"/>
  <c r="CF192" i="26464"/>
  <c r="CG192" i="26464"/>
  <c r="CH192" i="26464"/>
  <c r="CI192" i="26464"/>
  <c r="CJ192" i="26464"/>
  <c r="CK192" i="26464"/>
  <c r="CL192" i="26464"/>
  <c r="CM192" i="26464"/>
  <c r="CN192" i="26464"/>
  <c r="CO192" i="26464"/>
  <c r="CP192" i="26464"/>
  <c r="CQ192" i="26464"/>
  <c r="CR192" i="26464"/>
  <c r="CS192" i="26464"/>
  <c r="CT192" i="26464"/>
  <c r="CU192" i="26464"/>
  <c r="CV192" i="26464"/>
  <c r="CW192" i="26464"/>
  <c r="CX192" i="26464"/>
  <c r="CY192" i="26464"/>
  <c r="CZ192" i="26464"/>
  <c r="DA192" i="26464"/>
  <c r="DB192" i="26464"/>
  <c r="DE192" i="26464"/>
  <c r="DF192" i="26464"/>
  <c r="DG192" i="26464"/>
  <c r="DH192" i="26464"/>
  <c r="DI192" i="26464"/>
  <c r="DJ192" i="26464"/>
  <c r="DK192" i="26464"/>
  <c r="DL192" i="26464"/>
  <c r="DM192" i="26464"/>
  <c r="DN192" i="26464"/>
  <c r="DO192" i="26464"/>
  <c r="DP192" i="26464"/>
  <c r="DQ192" i="26464"/>
  <c r="DR192" i="26464"/>
  <c r="DS192" i="26464"/>
  <c r="DT192" i="26464"/>
  <c r="DU192" i="26464"/>
  <c r="DZ192" i="26464"/>
  <c r="EA192" i="26464"/>
  <c r="EB192" i="26464"/>
  <c r="EC192" i="26464"/>
  <c r="ED192" i="26464"/>
  <c r="EE192" i="26464"/>
  <c r="EF192" i="26464"/>
  <c r="EG192" i="26464"/>
  <c r="EH192" i="26464"/>
  <c r="EI192" i="26464"/>
  <c r="EJ192" i="26464"/>
  <c r="EK192" i="26464"/>
  <c r="EL192" i="26464"/>
  <c r="EM192" i="26464"/>
  <c r="EN192" i="26464"/>
  <c r="EO192" i="26464"/>
  <c r="EP192" i="26464"/>
  <c r="A193" i="26464"/>
  <c r="B193" i="26464"/>
  <c r="C193" i="26464"/>
  <c r="E193" i="26464"/>
  <c r="F193" i="26464"/>
  <c r="G193" i="26464"/>
  <c r="H193" i="26464"/>
  <c r="I193" i="26464"/>
  <c r="J193" i="26464"/>
  <c r="K193" i="26464"/>
  <c r="L193" i="26464"/>
  <c r="M193" i="26464"/>
  <c r="N193" i="26464"/>
  <c r="O193" i="26464"/>
  <c r="P193" i="26464"/>
  <c r="Q193" i="26464"/>
  <c r="R193" i="26464"/>
  <c r="S193" i="26464"/>
  <c r="T193" i="26464"/>
  <c r="U193" i="26464"/>
  <c r="V193" i="26464"/>
  <c r="W193" i="26464"/>
  <c r="X193" i="26464"/>
  <c r="Y193" i="26464"/>
  <c r="Z193" i="26464"/>
  <c r="AA193" i="26464"/>
  <c r="AB193" i="26464"/>
  <c r="AC193" i="26464"/>
  <c r="AD193" i="26464"/>
  <c r="AE193" i="26464"/>
  <c r="AF193" i="26464"/>
  <c r="AG193" i="26464"/>
  <c r="AH193" i="26464"/>
  <c r="AI193" i="26464"/>
  <c r="AJ193" i="26464"/>
  <c r="AK193" i="26464"/>
  <c r="AL193" i="26464"/>
  <c r="AM193" i="26464"/>
  <c r="AN193" i="26464"/>
  <c r="AO193" i="26464"/>
  <c r="AP193" i="26464"/>
  <c r="AQ193" i="26464"/>
  <c r="AR193" i="26464"/>
  <c r="AS193" i="26464"/>
  <c r="AT193" i="26464"/>
  <c r="AU193" i="26464"/>
  <c r="AV193" i="26464"/>
  <c r="AW193" i="26464"/>
  <c r="AX193" i="26464"/>
  <c r="AY193" i="26464"/>
  <c r="AZ193" i="26464"/>
  <c r="BA193" i="26464"/>
  <c r="BB193" i="26464"/>
  <c r="BC193" i="26464"/>
  <c r="BD193" i="26464"/>
  <c r="BE193" i="26464"/>
  <c r="BF193" i="26464"/>
  <c r="BG193" i="26464"/>
  <c r="BH193" i="26464"/>
  <c r="BI193" i="26464"/>
  <c r="BJ193" i="26464"/>
  <c r="BK193" i="26464"/>
  <c r="BL193" i="26464"/>
  <c r="BM193" i="26464"/>
  <c r="BN193" i="26464"/>
  <c r="BO193" i="26464"/>
  <c r="BP193" i="26464"/>
  <c r="BQ193" i="26464"/>
  <c r="BR193" i="26464"/>
  <c r="BS193" i="26464"/>
  <c r="BT193" i="26464"/>
  <c r="BU193" i="26464"/>
  <c r="BV193" i="26464"/>
  <c r="BW193" i="26464"/>
  <c r="BX193" i="26464"/>
  <c r="BY193" i="26464"/>
  <c r="BZ193" i="26464"/>
  <c r="CA193" i="26464"/>
  <c r="CB193" i="26464"/>
  <c r="CC193" i="26464"/>
  <c r="CD193" i="26464"/>
  <c r="CE193" i="26464"/>
  <c r="CF193" i="26464"/>
  <c r="CG193" i="26464"/>
  <c r="CH193" i="26464"/>
  <c r="CI193" i="26464"/>
  <c r="CJ193" i="26464"/>
  <c r="CK193" i="26464"/>
  <c r="CL193" i="26464"/>
  <c r="CM193" i="26464"/>
  <c r="CN193" i="26464"/>
  <c r="CO193" i="26464"/>
  <c r="CP193" i="26464"/>
  <c r="CQ193" i="26464"/>
  <c r="CR193" i="26464"/>
  <c r="CS193" i="26464"/>
  <c r="CT193" i="26464"/>
  <c r="CU193" i="26464"/>
  <c r="CV193" i="26464"/>
  <c r="CW193" i="26464"/>
  <c r="CX193" i="26464"/>
  <c r="CY193" i="26464"/>
  <c r="CZ193" i="26464"/>
  <c r="DA193" i="26464"/>
  <c r="DB193" i="26464"/>
  <c r="DE193" i="26464"/>
  <c r="DF193" i="26464"/>
  <c r="DG193" i="26464"/>
  <c r="DH193" i="26464"/>
  <c r="DI193" i="26464"/>
  <c r="DJ193" i="26464"/>
  <c r="DK193" i="26464"/>
  <c r="DL193" i="26464"/>
  <c r="DM193" i="26464"/>
  <c r="DN193" i="26464"/>
  <c r="DO193" i="26464"/>
  <c r="DP193" i="26464"/>
  <c r="DQ193" i="26464"/>
  <c r="DR193" i="26464"/>
  <c r="DS193" i="26464"/>
  <c r="DT193" i="26464"/>
  <c r="DU193" i="26464"/>
  <c r="DZ193" i="26464"/>
  <c r="EA193" i="26464"/>
  <c r="EB193" i="26464"/>
  <c r="EC193" i="26464"/>
  <c r="ED193" i="26464"/>
  <c r="EE193" i="26464"/>
  <c r="EF193" i="26464"/>
  <c r="EG193" i="26464"/>
  <c r="EH193" i="26464"/>
  <c r="EI193" i="26464"/>
  <c r="EJ193" i="26464"/>
  <c r="EK193" i="26464"/>
  <c r="EL193" i="26464"/>
  <c r="EM193" i="26464"/>
  <c r="EN193" i="26464"/>
  <c r="EO193" i="26464"/>
  <c r="EP193" i="26464"/>
  <c r="A194" i="26464"/>
  <c r="B194" i="26464"/>
  <c r="C194" i="26464"/>
  <c r="E194" i="26464"/>
  <c r="F194" i="26464"/>
  <c r="G194" i="26464"/>
  <c r="H194" i="26464"/>
  <c r="I194" i="26464"/>
  <c r="J194" i="26464"/>
  <c r="K194" i="26464"/>
  <c r="L194" i="26464"/>
  <c r="M194" i="26464"/>
  <c r="N194" i="26464"/>
  <c r="O194" i="26464"/>
  <c r="P194" i="26464"/>
  <c r="Q194" i="26464"/>
  <c r="R194" i="26464"/>
  <c r="S194" i="26464"/>
  <c r="T194" i="26464"/>
  <c r="U194" i="26464"/>
  <c r="V194" i="26464"/>
  <c r="W194" i="26464"/>
  <c r="X194" i="26464"/>
  <c r="Y194" i="26464"/>
  <c r="Z194" i="26464"/>
  <c r="AA194" i="26464"/>
  <c r="AB194" i="26464"/>
  <c r="AC194" i="26464"/>
  <c r="AD194" i="26464"/>
  <c r="AE194" i="26464"/>
  <c r="AF194" i="26464"/>
  <c r="AG194" i="26464"/>
  <c r="AH194" i="26464"/>
  <c r="AI194" i="26464"/>
  <c r="AJ194" i="26464"/>
  <c r="AK194" i="26464"/>
  <c r="AL194" i="26464"/>
  <c r="AM194" i="26464"/>
  <c r="AN194" i="26464"/>
  <c r="AO194" i="26464"/>
  <c r="AP194" i="26464"/>
  <c r="AQ194" i="26464"/>
  <c r="AR194" i="26464"/>
  <c r="AS194" i="26464"/>
  <c r="AT194" i="26464"/>
  <c r="AU194" i="26464"/>
  <c r="AV194" i="26464"/>
  <c r="AW194" i="26464"/>
  <c r="AX194" i="26464"/>
  <c r="AY194" i="26464"/>
  <c r="AZ194" i="26464"/>
  <c r="BA194" i="26464"/>
  <c r="BB194" i="26464"/>
  <c r="BC194" i="26464"/>
  <c r="BD194" i="26464"/>
  <c r="BE194" i="26464"/>
  <c r="BF194" i="26464"/>
  <c r="BG194" i="26464"/>
  <c r="BH194" i="26464"/>
  <c r="BI194" i="26464"/>
  <c r="BJ194" i="26464"/>
  <c r="BK194" i="26464"/>
  <c r="BL194" i="26464"/>
  <c r="BM194" i="26464"/>
  <c r="BN194" i="26464"/>
  <c r="BO194" i="26464"/>
  <c r="BP194" i="26464"/>
  <c r="BQ194" i="26464"/>
  <c r="BR194" i="26464"/>
  <c r="BS194" i="26464"/>
  <c r="BT194" i="26464"/>
  <c r="BU194" i="26464"/>
  <c r="BV194" i="26464"/>
  <c r="BW194" i="26464"/>
  <c r="BX194" i="26464"/>
  <c r="BY194" i="26464"/>
  <c r="BZ194" i="26464"/>
  <c r="CA194" i="26464"/>
  <c r="CB194" i="26464"/>
  <c r="CC194" i="26464"/>
  <c r="CD194" i="26464"/>
  <c r="CE194" i="26464"/>
  <c r="CF194" i="26464"/>
  <c r="CG194" i="26464"/>
  <c r="CH194" i="26464"/>
  <c r="CI194" i="26464"/>
  <c r="CJ194" i="26464"/>
  <c r="CK194" i="26464"/>
  <c r="CL194" i="26464"/>
  <c r="CM194" i="26464"/>
  <c r="CN194" i="26464"/>
  <c r="CO194" i="26464"/>
  <c r="CP194" i="26464"/>
  <c r="CQ194" i="26464"/>
  <c r="CR194" i="26464"/>
  <c r="CS194" i="26464"/>
  <c r="CT194" i="26464"/>
  <c r="CU194" i="26464"/>
  <c r="CV194" i="26464"/>
  <c r="CW194" i="26464"/>
  <c r="CX194" i="26464"/>
  <c r="CY194" i="26464"/>
  <c r="CZ194" i="26464"/>
  <c r="DA194" i="26464"/>
  <c r="DB194" i="26464"/>
  <c r="DE194" i="26464"/>
  <c r="DF194" i="26464"/>
  <c r="DG194" i="26464"/>
  <c r="DH194" i="26464"/>
  <c r="DI194" i="26464"/>
  <c r="DJ194" i="26464"/>
  <c r="DK194" i="26464"/>
  <c r="DL194" i="26464"/>
  <c r="DM194" i="26464"/>
  <c r="DN194" i="26464"/>
  <c r="DO194" i="26464"/>
  <c r="DP194" i="26464"/>
  <c r="DQ194" i="26464"/>
  <c r="DR194" i="26464"/>
  <c r="DS194" i="26464"/>
  <c r="DT194" i="26464"/>
  <c r="DU194" i="26464"/>
  <c r="DZ194" i="26464"/>
  <c r="EA194" i="26464"/>
  <c r="EB194" i="26464"/>
  <c r="EC194" i="26464"/>
  <c r="ED194" i="26464"/>
  <c r="EE194" i="26464"/>
  <c r="EF194" i="26464"/>
  <c r="EG194" i="26464"/>
  <c r="EH194" i="26464"/>
  <c r="EI194" i="26464"/>
  <c r="EJ194" i="26464"/>
  <c r="EK194" i="26464"/>
  <c r="EL194" i="26464"/>
  <c r="EM194" i="26464"/>
  <c r="EN194" i="26464"/>
  <c r="EO194" i="26464"/>
  <c r="EP194" i="26464"/>
  <c r="A195" i="26464"/>
  <c r="B195" i="26464"/>
  <c r="C195" i="26464"/>
  <c r="E195" i="26464"/>
  <c r="F195" i="26464"/>
  <c r="G195" i="26464"/>
  <c r="H195" i="26464"/>
  <c r="I195" i="26464"/>
  <c r="J195" i="26464"/>
  <c r="K195" i="26464"/>
  <c r="L195" i="26464"/>
  <c r="M195" i="26464"/>
  <c r="N195" i="26464"/>
  <c r="O195" i="26464"/>
  <c r="P195" i="26464"/>
  <c r="Q195" i="26464"/>
  <c r="R195" i="26464"/>
  <c r="S195" i="26464"/>
  <c r="T195" i="26464"/>
  <c r="U195" i="26464"/>
  <c r="V195" i="26464"/>
  <c r="W195" i="26464"/>
  <c r="X195" i="26464"/>
  <c r="Y195" i="26464"/>
  <c r="Z195" i="26464"/>
  <c r="AA195" i="26464"/>
  <c r="AB195" i="26464"/>
  <c r="AC195" i="26464"/>
  <c r="AD195" i="26464"/>
  <c r="AE195" i="26464"/>
  <c r="AF195" i="26464"/>
  <c r="AG195" i="26464"/>
  <c r="AH195" i="26464"/>
  <c r="AI195" i="26464"/>
  <c r="AJ195" i="26464"/>
  <c r="AK195" i="26464"/>
  <c r="AL195" i="26464"/>
  <c r="AM195" i="26464"/>
  <c r="AN195" i="26464"/>
  <c r="AO195" i="26464"/>
  <c r="AP195" i="26464"/>
  <c r="AQ195" i="26464"/>
  <c r="AR195" i="26464"/>
  <c r="AS195" i="26464"/>
  <c r="AT195" i="26464"/>
  <c r="AU195" i="26464"/>
  <c r="AV195" i="26464"/>
  <c r="AW195" i="26464"/>
  <c r="AX195" i="26464"/>
  <c r="AY195" i="26464"/>
  <c r="AZ195" i="26464"/>
  <c r="BA195" i="26464"/>
  <c r="BB195" i="26464"/>
  <c r="BC195" i="26464"/>
  <c r="BD195" i="26464"/>
  <c r="BE195" i="26464"/>
  <c r="BF195" i="26464"/>
  <c r="BG195" i="26464"/>
  <c r="BH195" i="26464"/>
  <c r="BI195" i="26464"/>
  <c r="BJ195" i="26464"/>
  <c r="BK195" i="26464"/>
  <c r="BL195" i="26464"/>
  <c r="BM195" i="26464"/>
  <c r="BN195" i="26464"/>
  <c r="BO195" i="26464"/>
  <c r="BP195" i="26464"/>
  <c r="BQ195" i="26464"/>
  <c r="BR195" i="26464"/>
  <c r="BS195" i="26464"/>
  <c r="BT195" i="26464"/>
  <c r="BU195" i="26464"/>
  <c r="BV195" i="26464"/>
  <c r="BW195" i="26464"/>
  <c r="BX195" i="26464"/>
  <c r="BY195" i="26464"/>
  <c r="BZ195" i="26464"/>
  <c r="CA195" i="26464"/>
  <c r="CB195" i="26464"/>
  <c r="CC195" i="26464"/>
  <c r="CD195" i="26464"/>
  <c r="CE195" i="26464"/>
  <c r="CF195" i="26464"/>
  <c r="CG195" i="26464"/>
  <c r="CH195" i="26464"/>
  <c r="CI195" i="26464"/>
  <c r="CJ195" i="26464"/>
  <c r="CK195" i="26464"/>
  <c r="CL195" i="26464"/>
  <c r="CM195" i="26464"/>
  <c r="CN195" i="26464"/>
  <c r="CO195" i="26464"/>
  <c r="CP195" i="26464"/>
  <c r="CQ195" i="26464"/>
  <c r="CR195" i="26464"/>
  <c r="CS195" i="26464"/>
  <c r="CT195" i="26464"/>
  <c r="CU195" i="26464"/>
  <c r="CV195" i="26464"/>
  <c r="CW195" i="26464"/>
  <c r="CX195" i="26464"/>
  <c r="CY195" i="26464"/>
  <c r="CZ195" i="26464"/>
  <c r="DA195" i="26464"/>
  <c r="DB195" i="26464"/>
  <c r="DE195" i="26464"/>
  <c r="DF195" i="26464"/>
  <c r="DG195" i="26464"/>
  <c r="DH195" i="26464"/>
  <c r="DI195" i="26464"/>
  <c r="DJ195" i="26464"/>
  <c r="DK195" i="26464"/>
  <c r="DL195" i="26464"/>
  <c r="DM195" i="26464"/>
  <c r="DN195" i="26464"/>
  <c r="DO195" i="26464"/>
  <c r="DP195" i="26464"/>
  <c r="DQ195" i="26464"/>
  <c r="DR195" i="26464"/>
  <c r="DS195" i="26464"/>
  <c r="DT195" i="26464"/>
  <c r="DU195" i="26464"/>
  <c r="DZ195" i="26464"/>
  <c r="EA195" i="26464"/>
  <c r="EB195" i="26464"/>
  <c r="EC195" i="26464"/>
  <c r="ED195" i="26464"/>
  <c r="EE195" i="26464"/>
  <c r="EF195" i="26464"/>
  <c r="EG195" i="26464"/>
  <c r="EH195" i="26464"/>
  <c r="EI195" i="26464"/>
  <c r="EJ195" i="26464"/>
  <c r="EK195" i="26464"/>
  <c r="EL195" i="26464"/>
  <c r="EM195" i="26464"/>
  <c r="EN195" i="26464"/>
  <c r="EO195" i="26464"/>
  <c r="EP195" i="26464"/>
  <c r="A196" i="26464"/>
  <c r="B196" i="26464"/>
  <c r="C196" i="26464"/>
  <c r="E196" i="26464"/>
  <c r="F196" i="26464"/>
  <c r="G196" i="26464"/>
  <c r="H196" i="26464"/>
  <c r="I196" i="26464"/>
  <c r="J196" i="26464"/>
  <c r="K196" i="26464"/>
  <c r="L196" i="26464"/>
  <c r="M196" i="26464"/>
  <c r="N196" i="26464"/>
  <c r="O196" i="26464"/>
  <c r="P196" i="26464"/>
  <c r="Q196" i="26464"/>
  <c r="R196" i="26464"/>
  <c r="S196" i="26464"/>
  <c r="T196" i="26464"/>
  <c r="U196" i="26464"/>
  <c r="V196" i="26464"/>
  <c r="W196" i="26464"/>
  <c r="X196" i="26464"/>
  <c r="Y196" i="26464"/>
  <c r="Z196" i="26464"/>
  <c r="AA196" i="26464"/>
  <c r="AB196" i="26464"/>
  <c r="AC196" i="26464"/>
  <c r="AD196" i="26464"/>
  <c r="AE196" i="26464"/>
  <c r="AF196" i="26464"/>
  <c r="AG196" i="26464"/>
  <c r="AH196" i="26464"/>
  <c r="AI196" i="26464"/>
  <c r="AJ196" i="26464"/>
  <c r="AK196" i="26464"/>
  <c r="AL196" i="26464"/>
  <c r="AM196" i="26464"/>
  <c r="AN196" i="26464"/>
  <c r="AO196" i="26464"/>
  <c r="AP196" i="26464"/>
  <c r="AQ196" i="26464"/>
  <c r="AR196" i="26464"/>
  <c r="AS196" i="26464"/>
  <c r="AT196" i="26464"/>
  <c r="AU196" i="26464"/>
  <c r="AV196" i="26464"/>
  <c r="AW196" i="26464"/>
  <c r="AX196" i="26464"/>
  <c r="AY196" i="26464"/>
  <c r="AZ196" i="26464"/>
  <c r="BA196" i="26464"/>
  <c r="BB196" i="26464"/>
  <c r="BC196" i="26464"/>
  <c r="BD196" i="26464"/>
  <c r="BE196" i="26464"/>
  <c r="BF196" i="26464"/>
  <c r="BG196" i="26464"/>
  <c r="BH196" i="26464"/>
  <c r="BI196" i="26464"/>
  <c r="BJ196" i="26464"/>
  <c r="BK196" i="26464"/>
  <c r="BL196" i="26464"/>
  <c r="BM196" i="26464"/>
  <c r="BN196" i="26464"/>
  <c r="BO196" i="26464"/>
  <c r="BP196" i="26464"/>
  <c r="BQ196" i="26464"/>
  <c r="BR196" i="26464"/>
  <c r="BS196" i="26464"/>
  <c r="BT196" i="26464"/>
  <c r="BU196" i="26464"/>
  <c r="BV196" i="26464"/>
  <c r="BW196" i="26464"/>
  <c r="BX196" i="26464"/>
  <c r="BY196" i="26464"/>
  <c r="BZ196" i="26464"/>
  <c r="CA196" i="26464"/>
  <c r="CB196" i="26464"/>
  <c r="CC196" i="26464"/>
  <c r="CD196" i="26464"/>
  <c r="CE196" i="26464"/>
  <c r="CF196" i="26464"/>
  <c r="CG196" i="26464"/>
  <c r="CH196" i="26464"/>
  <c r="CI196" i="26464"/>
  <c r="CJ196" i="26464"/>
  <c r="CK196" i="26464"/>
  <c r="CL196" i="26464"/>
  <c r="CM196" i="26464"/>
  <c r="CN196" i="26464"/>
  <c r="CO196" i="26464"/>
  <c r="CP196" i="26464"/>
  <c r="CQ196" i="26464"/>
  <c r="CR196" i="26464"/>
  <c r="CS196" i="26464"/>
  <c r="CT196" i="26464"/>
  <c r="CU196" i="26464"/>
  <c r="CV196" i="26464"/>
  <c r="CW196" i="26464"/>
  <c r="CX196" i="26464"/>
  <c r="CY196" i="26464"/>
  <c r="CZ196" i="26464"/>
  <c r="DA196" i="26464"/>
  <c r="DB196" i="26464"/>
  <c r="DE196" i="26464"/>
  <c r="DF196" i="26464"/>
  <c r="DG196" i="26464"/>
  <c r="DH196" i="26464"/>
  <c r="DI196" i="26464"/>
  <c r="DJ196" i="26464"/>
  <c r="DK196" i="26464"/>
  <c r="DL196" i="26464"/>
  <c r="DM196" i="26464"/>
  <c r="DN196" i="26464"/>
  <c r="DO196" i="26464"/>
  <c r="DP196" i="26464"/>
  <c r="DQ196" i="26464"/>
  <c r="DR196" i="26464"/>
  <c r="DS196" i="26464"/>
  <c r="DT196" i="26464"/>
  <c r="DU196" i="26464"/>
  <c r="DZ196" i="26464"/>
  <c r="EA196" i="26464"/>
  <c r="EB196" i="26464"/>
  <c r="EC196" i="26464"/>
  <c r="ED196" i="26464"/>
  <c r="EE196" i="26464"/>
  <c r="EF196" i="26464"/>
  <c r="EG196" i="26464"/>
  <c r="EH196" i="26464"/>
  <c r="EI196" i="26464"/>
  <c r="EJ196" i="26464"/>
  <c r="EK196" i="26464"/>
  <c r="EL196" i="26464"/>
  <c r="EM196" i="26464"/>
  <c r="EN196" i="26464"/>
  <c r="EO196" i="26464"/>
  <c r="EP196" i="26464"/>
  <c r="A197" i="26464"/>
  <c r="B197" i="26464"/>
  <c r="C197" i="26464"/>
  <c r="E197" i="26464"/>
  <c r="F197" i="26464"/>
  <c r="G197" i="26464"/>
  <c r="H197" i="26464"/>
  <c r="I197" i="26464"/>
  <c r="J197" i="26464"/>
  <c r="K197" i="26464"/>
  <c r="L197" i="26464"/>
  <c r="M197" i="26464"/>
  <c r="N197" i="26464"/>
  <c r="O197" i="26464"/>
  <c r="P197" i="26464"/>
  <c r="Q197" i="26464"/>
  <c r="R197" i="26464"/>
  <c r="S197" i="26464"/>
  <c r="T197" i="26464"/>
  <c r="U197" i="26464"/>
  <c r="V197" i="26464"/>
  <c r="W197" i="26464"/>
  <c r="X197" i="26464"/>
  <c r="Y197" i="26464"/>
  <c r="Z197" i="26464"/>
  <c r="AA197" i="26464"/>
  <c r="AB197" i="26464"/>
  <c r="AC197" i="26464"/>
  <c r="AD197" i="26464"/>
  <c r="AE197" i="26464"/>
  <c r="AF197" i="26464"/>
  <c r="AG197" i="26464"/>
  <c r="AH197" i="26464"/>
  <c r="AI197" i="26464"/>
  <c r="AJ197" i="26464"/>
  <c r="AK197" i="26464"/>
  <c r="AL197" i="26464"/>
  <c r="AM197" i="26464"/>
  <c r="AN197" i="26464"/>
  <c r="AO197" i="26464"/>
  <c r="AP197" i="26464"/>
  <c r="AQ197" i="26464"/>
  <c r="AR197" i="26464"/>
  <c r="AS197" i="26464"/>
  <c r="AT197" i="26464"/>
  <c r="AU197" i="26464"/>
  <c r="AV197" i="26464"/>
  <c r="AW197" i="26464"/>
  <c r="AX197" i="26464"/>
  <c r="AY197" i="26464"/>
  <c r="AZ197" i="26464"/>
  <c r="BA197" i="26464"/>
  <c r="BB197" i="26464"/>
  <c r="BC197" i="26464"/>
  <c r="BD197" i="26464"/>
  <c r="BE197" i="26464"/>
  <c r="BF197" i="26464"/>
  <c r="BG197" i="26464"/>
  <c r="BH197" i="26464"/>
  <c r="BI197" i="26464"/>
  <c r="BJ197" i="26464"/>
  <c r="BK197" i="26464"/>
  <c r="BL197" i="26464"/>
  <c r="BM197" i="26464"/>
  <c r="BN197" i="26464"/>
  <c r="BO197" i="26464"/>
  <c r="BP197" i="26464"/>
  <c r="BQ197" i="26464"/>
  <c r="BR197" i="26464"/>
  <c r="BS197" i="26464"/>
  <c r="BT197" i="26464"/>
  <c r="BU197" i="26464"/>
  <c r="BV197" i="26464"/>
  <c r="BW197" i="26464"/>
  <c r="BX197" i="26464"/>
  <c r="BY197" i="26464"/>
  <c r="BZ197" i="26464"/>
  <c r="CA197" i="26464"/>
  <c r="CB197" i="26464"/>
  <c r="CC197" i="26464"/>
  <c r="CD197" i="26464"/>
  <c r="CE197" i="26464"/>
  <c r="CF197" i="26464"/>
  <c r="CG197" i="26464"/>
  <c r="CH197" i="26464"/>
  <c r="CI197" i="26464"/>
  <c r="CJ197" i="26464"/>
  <c r="CK197" i="26464"/>
  <c r="CL197" i="26464"/>
  <c r="CM197" i="26464"/>
  <c r="CN197" i="26464"/>
  <c r="CO197" i="26464"/>
  <c r="CP197" i="26464"/>
  <c r="CQ197" i="26464"/>
  <c r="CR197" i="26464"/>
  <c r="CS197" i="26464"/>
  <c r="CT197" i="26464"/>
  <c r="CU197" i="26464"/>
  <c r="CV197" i="26464"/>
  <c r="CW197" i="26464"/>
  <c r="CX197" i="26464"/>
  <c r="CY197" i="26464"/>
  <c r="CZ197" i="26464"/>
  <c r="DA197" i="26464"/>
  <c r="DB197" i="26464"/>
  <c r="DE197" i="26464"/>
  <c r="DF197" i="26464"/>
  <c r="DG197" i="26464"/>
  <c r="DH197" i="26464"/>
  <c r="DI197" i="26464"/>
  <c r="DJ197" i="26464"/>
  <c r="DK197" i="26464"/>
  <c r="DL197" i="26464"/>
  <c r="DM197" i="26464"/>
  <c r="DN197" i="26464"/>
  <c r="DO197" i="26464"/>
  <c r="DP197" i="26464"/>
  <c r="DQ197" i="26464"/>
  <c r="DR197" i="26464"/>
  <c r="DS197" i="26464"/>
  <c r="DT197" i="26464"/>
  <c r="DU197" i="26464"/>
  <c r="DZ197" i="26464"/>
  <c r="EA197" i="26464"/>
  <c r="EB197" i="26464"/>
  <c r="EC197" i="26464"/>
  <c r="ED197" i="26464"/>
  <c r="EE197" i="26464"/>
  <c r="EF197" i="26464"/>
  <c r="EG197" i="26464"/>
  <c r="EH197" i="26464"/>
  <c r="EI197" i="26464"/>
  <c r="EJ197" i="26464"/>
  <c r="EK197" i="26464"/>
  <c r="EL197" i="26464"/>
  <c r="EM197" i="26464"/>
  <c r="EN197" i="26464"/>
  <c r="EO197" i="26464"/>
  <c r="EP197" i="26464"/>
  <c r="A198" i="26464"/>
  <c r="B198" i="26464"/>
  <c r="C198" i="26464"/>
  <c r="E198" i="26464"/>
  <c r="F198" i="26464"/>
  <c r="G198" i="26464"/>
  <c r="H198" i="26464"/>
  <c r="I198" i="26464"/>
  <c r="J198" i="26464"/>
  <c r="K198" i="26464"/>
  <c r="L198" i="26464"/>
  <c r="M198" i="26464"/>
  <c r="N198" i="26464"/>
  <c r="O198" i="26464"/>
  <c r="P198" i="26464"/>
  <c r="Q198" i="26464"/>
  <c r="R198" i="26464"/>
  <c r="S198" i="26464"/>
  <c r="T198" i="26464"/>
  <c r="U198" i="26464"/>
  <c r="V198" i="26464"/>
  <c r="W198" i="26464"/>
  <c r="X198" i="26464"/>
  <c r="Y198" i="26464"/>
  <c r="Z198" i="26464"/>
  <c r="AA198" i="26464"/>
  <c r="AB198" i="26464"/>
  <c r="AC198" i="26464"/>
  <c r="AD198" i="26464"/>
  <c r="AE198" i="26464"/>
  <c r="AF198" i="26464"/>
  <c r="AG198" i="26464"/>
  <c r="AH198" i="26464"/>
  <c r="AI198" i="26464"/>
  <c r="AJ198" i="26464"/>
  <c r="AK198" i="26464"/>
  <c r="AL198" i="26464"/>
  <c r="AM198" i="26464"/>
  <c r="AN198" i="26464"/>
  <c r="AO198" i="26464"/>
  <c r="AP198" i="26464"/>
  <c r="AQ198" i="26464"/>
  <c r="AR198" i="26464"/>
  <c r="AS198" i="26464"/>
  <c r="AT198" i="26464"/>
  <c r="AU198" i="26464"/>
  <c r="AV198" i="26464"/>
  <c r="AW198" i="26464"/>
  <c r="AX198" i="26464"/>
  <c r="AY198" i="26464"/>
  <c r="AZ198" i="26464"/>
  <c r="BA198" i="26464"/>
  <c r="BB198" i="26464"/>
  <c r="BC198" i="26464"/>
  <c r="BD198" i="26464"/>
  <c r="BE198" i="26464"/>
  <c r="BF198" i="26464"/>
  <c r="BG198" i="26464"/>
  <c r="BH198" i="26464"/>
  <c r="BI198" i="26464"/>
  <c r="BJ198" i="26464"/>
  <c r="BK198" i="26464"/>
  <c r="BL198" i="26464"/>
  <c r="BM198" i="26464"/>
  <c r="BN198" i="26464"/>
  <c r="BO198" i="26464"/>
  <c r="BP198" i="26464"/>
  <c r="BQ198" i="26464"/>
  <c r="BR198" i="26464"/>
  <c r="BS198" i="26464"/>
  <c r="BT198" i="26464"/>
  <c r="BU198" i="26464"/>
  <c r="BV198" i="26464"/>
  <c r="BW198" i="26464"/>
  <c r="BX198" i="26464"/>
  <c r="BY198" i="26464"/>
  <c r="BZ198" i="26464"/>
  <c r="CA198" i="26464"/>
  <c r="CB198" i="26464"/>
  <c r="CC198" i="26464"/>
  <c r="CD198" i="26464"/>
  <c r="CE198" i="26464"/>
  <c r="CF198" i="26464"/>
  <c r="CG198" i="26464"/>
  <c r="CH198" i="26464"/>
  <c r="CI198" i="26464"/>
  <c r="CJ198" i="26464"/>
  <c r="CK198" i="26464"/>
  <c r="CL198" i="26464"/>
  <c r="CM198" i="26464"/>
  <c r="CN198" i="26464"/>
  <c r="CO198" i="26464"/>
  <c r="CP198" i="26464"/>
  <c r="CQ198" i="26464"/>
  <c r="CR198" i="26464"/>
  <c r="CS198" i="26464"/>
  <c r="CT198" i="26464"/>
  <c r="CU198" i="26464"/>
  <c r="CV198" i="26464"/>
  <c r="CW198" i="26464"/>
  <c r="CX198" i="26464"/>
  <c r="CY198" i="26464"/>
  <c r="CZ198" i="26464"/>
  <c r="DA198" i="26464"/>
  <c r="DB198" i="26464"/>
  <c r="DE198" i="26464"/>
  <c r="DF198" i="26464"/>
  <c r="DG198" i="26464"/>
  <c r="DH198" i="26464"/>
  <c r="DI198" i="26464"/>
  <c r="DJ198" i="26464"/>
  <c r="DK198" i="26464"/>
  <c r="DL198" i="26464"/>
  <c r="DM198" i="26464"/>
  <c r="DN198" i="26464"/>
  <c r="DO198" i="26464"/>
  <c r="DP198" i="26464"/>
  <c r="DQ198" i="26464"/>
  <c r="DR198" i="26464"/>
  <c r="DS198" i="26464"/>
  <c r="DT198" i="26464"/>
  <c r="DU198" i="26464"/>
  <c r="DZ198" i="26464"/>
  <c r="EA198" i="26464"/>
  <c r="EB198" i="26464"/>
  <c r="EC198" i="26464"/>
  <c r="ED198" i="26464"/>
  <c r="EE198" i="26464"/>
  <c r="EF198" i="26464"/>
  <c r="EG198" i="26464"/>
  <c r="EH198" i="26464"/>
  <c r="EI198" i="26464"/>
  <c r="EJ198" i="26464"/>
  <c r="EK198" i="26464"/>
  <c r="EL198" i="26464"/>
  <c r="EM198" i="26464"/>
  <c r="EN198" i="26464"/>
  <c r="EO198" i="26464"/>
  <c r="EP198" i="26464"/>
  <c r="A199" i="26464"/>
  <c r="B199" i="26464"/>
  <c r="C199" i="26464"/>
  <c r="E199" i="26464"/>
  <c r="F199" i="26464"/>
  <c r="G199" i="26464"/>
  <c r="H199" i="26464"/>
  <c r="I199" i="26464"/>
  <c r="J199" i="26464"/>
  <c r="K199" i="26464"/>
  <c r="L199" i="26464"/>
  <c r="M199" i="26464"/>
  <c r="N199" i="26464"/>
  <c r="O199" i="26464"/>
  <c r="P199" i="26464"/>
  <c r="Q199" i="26464"/>
  <c r="R199" i="26464"/>
  <c r="S199" i="26464"/>
  <c r="T199" i="26464"/>
  <c r="U199" i="26464"/>
  <c r="V199" i="26464"/>
  <c r="W199" i="26464"/>
  <c r="X199" i="26464"/>
  <c r="Y199" i="26464"/>
  <c r="Z199" i="26464"/>
  <c r="AA199" i="26464"/>
  <c r="AB199" i="26464"/>
  <c r="AC199" i="26464"/>
  <c r="AD199" i="26464"/>
  <c r="AE199" i="26464"/>
  <c r="AF199" i="26464"/>
  <c r="AG199" i="26464"/>
  <c r="AH199" i="26464"/>
  <c r="AI199" i="26464"/>
  <c r="AJ199" i="26464"/>
  <c r="AK199" i="26464"/>
  <c r="AL199" i="26464"/>
  <c r="AM199" i="26464"/>
  <c r="AN199" i="26464"/>
  <c r="AO199" i="26464"/>
  <c r="AP199" i="26464"/>
  <c r="AQ199" i="26464"/>
  <c r="AR199" i="26464"/>
  <c r="AS199" i="26464"/>
  <c r="AT199" i="26464"/>
  <c r="AU199" i="26464"/>
  <c r="AV199" i="26464"/>
  <c r="AW199" i="26464"/>
  <c r="AX199" i="26464"/>
  <c r="AY199" i="26464"/>
  <c r="AZ199" i="26464"/>
  <c r="BA199" i="26464"/>
  <c r="BB199" i="26464"/>
  <c r="BC199" i="26464"/>
  <c r="BD199" i="26464"/>
  <c r="BE199" i="26464"/>
  <c r="BF199" i="26464"/>
  <c r="BG199" i="26464"/>
  <c r="BH199" i="26464"/>
  <c r="BI199" i="26464"/>
  <c r="BJ199" i="26464"/>
  <c r="BK199" i="26464"/>
  <c r="BL199" i="26464"/>
  <c r="BM199" i="26464"/>
  <c r="BN199" i="26464"/>
  <c r="BO199" i="26464"/>
  <c r="BP199" i="26464"/>
  <c r="BQ199" i="26464"/>
  <c r="BR199" i="26464"/>
  <c r="BS199" i="26464"/>
  <c r="BT199" i="26464"/>
  <c r="BU199" i="26464"/>
  <c r="BV199" i="26464"/>
  <c r="BW199" i="26464"/>
  <c r="BX199" i="26464"/>
  <c r="BY199" i="26464"/>
  <c r="BZ199" i="26464"/>
  <c r="CA199" i="26464"/>
  <c r="CB199" i="26464"/>
  <c r="CC199" i="26464"/>
  <c r="CD199" i="26464"/>
  <c r="CE199" i="26464"/>
  <c r="CF199" i="26464"/>
  <c r="CG199" i="26464"/>
  <c r="CH199" i="26464"/>
  <c r="CI199" i="26464"/>
  <c r="CJ199" i="26464"/>
  <c r="CK199" i="26464"/>
  <c r="CL199" i="26464"/>
  <c r="CM199" i="26464"/>
  <c r="CN199" i="26464"/>
  <c r="CO199" i="26464"/>
  <c r="CP199" i="26464"/>
  <c r="CQ199" i="26464"/>
  <c r="CR199" i="26464"/>
  <c r="CS199" i="26464"/>
  <c r="CT199" i="26464"/>
  <c r="CU199" i="26464"/>
  <c r="CV199" i="26464"/>
  <c r="CW199" i="26464"/>
  <c r="CX199" i="26464"/>
  <c r="CY199" i="26464"/>
  <c r="CZ199" i="26464"/>
  <c r="DA199" i="26464"/>
  <c r="DB199" i="26464"/>
  <c r="DE199" i="26464"/>
  <c r="DF199" i="26464"/>
  <c r="DG199" i="26464"/>
  <c r="DH199" i="26464"/>
  <c r="DI199" i="26464"/>
  <c r="DJ199" i="26464"/>
  <c r="DK199" i="26464"/>
  <c r="DL199" i="26464"/>
  <c r="DM199" i="26464"/>
  <c r="DN199" i="26464"/>
  <c r="DO199" i="26464"/>
  <c r="DP199" i="26464"/>
  <c r="DQ199" i="26464"/>
  <c r="DR199" i="26464"/>
  <c r="DS199" i="26464"/>
  <c r="DT199" i="26464"/>
  <c r="DU199" i="26464"/>
  <c r="DZ199" i="26464"/>
  <c r="EA199" i="26464"/>
  <c r="EB199" i="26464"/>
  <c r="EC199" i="26464"/>
  <c r="ED199" i="26464"/>
  <c r="EE199" i="26464"/>
  <c r="EF199" i="26464"/>
  <c r="EG199" i="26464"/>
  <c r="EH199" i="26464"/>
  <c r="EI199" i="26464"/>
  <c r="EJ199" i="26464"/>
  <c r="EK199" i="26464"/>
  <c r="EL199" i="26464"/>
  <c r="EM199" i="26464"/>
  <c r="EN199" i="26464"/>
  <c r="EO199" i="26464"/>
  <c r="EP199" i="26464"/>
  <c r="A200" i="26464"/>
  <c r="B200" i="26464"/>
  <c r="C200" i="26464"/>
  <c r="E200" i="26464"/>
  <c r="F200" i="26464"/>
  <c r="G200" i="26464"/>
  <c r="H200" i="26464"/>
  <c r="I200" i="26464"/>
  <c r="J200" i="26464"/>
  <c r="K200" i="26464"/>
  <c r="L200" i="26464"/>
  <c r="M200" i="26464"/>
  <c r="N200" i="26464"/>
  <c r="O200" i="26464"/>
  <c r="P200" i="26464"/>
  <c r="Q200" i="26464"/>
  <c r="R200" i="26464"/>
  <c r="S200" i="26464"/>
  <c r="T200" i="26464"/>
  <c r="U200" i="26464"/>
  <c r="V200" i="26464"/>
  <c r="W200" i="26464"/>
  <c r="X200" i="26464"/>
  <c r="Y200" i="26464"/>
  <c r="Z200" i="26464"/>
  <c r="AA200" i="26464"/>
  <c r="AB200" i="26464"/>
  <c r="AC200" i="26464"/>
  <c r="AD200" i="26464"/>
  <c r="AE200" i="26464"/>
  <c r="AF200" i="26464"/>
  <c r="AG200" i="26464"/>
  <c r="AH200" i="26464"/>
  <c r="AI200" i="26464"/>
  <c r="AJ200" i="26464"/>
  <c r="AK200" i="26464"/>
  <c r="AL200" i="26464"/>
  <c r="AM200" i="26464"/>
  <c r="AN200" i="26464"/>
  <c r="AO200" i="26464"/>
  <c r="AP200" i="26464"/>
  <c r="AQ200" i="26464"/>
  <c r="AR200" i="26464"/>
  <c r="AS200" i="26464"/>
  <c r="AT200" i="26464"/>
  <c r="AU200" i="26464"/>
  <c r="AV200" i="26464"/>
  <c r="AW200" i="26464"/>
  <c r="AX200" i="26464"/>
  <c r="AY200" i="26464"/>
  <c r="AZ200" i="26464"/>
  <c r="BA200" i="26464"/>
  <c r="BB200" i="26464"/>
  <c r="BC200" i="26464"/>
  <c r="BD200" i="26464"/>
  <c r="BE200" i="26464"/>
  <c r="BF200" i="26464"/>
  <c r="BG200" i="26464"/>
  <c r="BH200" i="26464"/>
  <c r="BI200" i="26464"/>
  <c r="BJ200" i="26464"/>
  <c r="BK200" i="26464"/>
  <c r="BL200" i="26464"/>
  <c r="BM200" i="26464"/>
  <c r="BN200" i="26464"/>
  <c r="BO200" i="26464"/>
  <c r="BP200" i="26464"/>
  <c r="BQ200" i="26464"/>
  <c r="BR200" i="26464"/>
  <c r="BS200" i="26464"/>
  <c r="BT200" i="26464"/>
  <c r="BU200" i="26464"/>
  <c r="BV200" i="26464"/>
  <c r="BW200" i="26464"/>
  <c r="BX200" i="26464"/>
  <c r="BY200" i="26464"/>
  <c r="BZ200" i="26464"/>
  <c r="CA200" i="26464"/>
  <c r="CB200" i="26464"/>
  <c r="CC200" i="26464"/>
  <c r="CD200" i="26464"/>
  <c r="CE200" i="26464"/>
  <c r="CF200" i="26464"/>
  <c r="CG200" i="26464"/>
  <c r="CH200" i="26464"/>
  <c r="CI200" i="26464"/>
  <c r="CJ200" i="26464"/>
  <c r="CK200" i="26464"/>
  <c r="CL200" i="26464"/>
  <c r="CM200" i="26464"/>
  <c r="CN200" i="26464"/>
  <c r="CO200" i="26464"/>
  <c r="CP200" i="26464"/>
  <c r="CQ200" i="26464"/>
  <c r="CR200" i="26464"/>
  <c r="CS200" i="26464"/>
  <c r="CT200" i="26464"/>
  <c r="CU200" i="26464"/>
  <c r="CV200" i="26464"/>
  <c r="CW200" i="26464"/>
  <c r="CX200" i="26464"/>
  <c r="CY200" i="26464"/>
  <c r="CZ200" i="26464"/>
  <c r="DA200" i="26464"/>
  <c r="DB200" i="26464"/>
  <c r="DE200" i="26464"/>
  <c r="DF200" i="26464"/>
  <c r="DG200" i="26464"/>
  <c r="DH200" i="26464"/>
  <c r="DI200" i="26464"/>
  <c r="DJ200" i="26464"/>
  <c r="DK200" i="26464"/>
  <c r="DL200" i="26464"/>
  <c r="DM200" i="26464"/>
  <c r="DN200" i="26464"/>
  <c r="DO200" i="26464"/>
  <c r="DP200" i="26464"/>
  <c r="DQ200" i="26464"/>
  <c r="DR200" i="26464"/>
  <c r="DS200" i="26464"/>
  <c r="DT200" i="26464"/>
  <c r="DU200" i="26464"/>
  <c r="DZ200" i="26464"/>
  <c r="EA200" i="26464"/>
  <c r="EB200" i="26464"/>
  <c r="EC200" i="26464"/>
  <c r="ED200" i="26464"/>
  <c r="EE200" i="26464"/>
  <c r="EF200" i="26464"/>
  <c r="EG200" i="26464"/>
  <c r="EH200" i="26464"/>
  <c r="EI200" i="26464"/>
  <c r="EJ200" i="26464"/>
  <c r="EK200" i="26464"/>
  <c r="EL200" i="26464"/>
  <c r="EM200" i="26464"/>
  <c r="EN200" i="26464"/>
  <c r="EO200" i="26464"/>
  <c r="EP200" i="26464"/>
  <c r="A201" i="26464"/>
  <c r="B201" i="26464"/>
  <c r="C201" i="26464"/>
  <c r="E201" i="26464"/>
  <c r="F201" i="26464"/>
  <c r="G201" i="26464"/>
  <c r="H201" i="26464"/>
  <c r="I201" i="26464"/>
  <c r="J201" i="26464"/>
  <c r="K201" i="26464"/>
  <c r="L201" i="26464"/>
  <c r="M201" i="26464"/>
  <c r="N201" i="26464"/>
  <c r="O201" i="26464"/>
  <c r="P201" i="26464"/>
  <c r="Q201" i="26464"/>
  <c r="R201" i="26464"/>
  <c r="S201" i="26464"/>
  <c r="T201" i="26464"/>
  <c r="U201" i="26464"/>
  <c r="V201" i="26464"/>
  <c r="W201" i="26464"/>
  <c r="X201" i="26464"/>
  <c r="Y201" i="26464"/>
  <c r="Z201" i="26464"/>
  <c r="AA201" i="26464"/>
  <c r="AB201" i="26464"/>
  <c r="AC201" i="26464"/>
  <c r="AD201" i="26464"/>
  <c r="AE201" i="26464"/>
  <c r="AF201" i="26464"/>
  <c r="AG201" i="26464"/>
  <c r="AH201" i="26464"/>
  <c r="AI201" i="26464"/>
  <c r="AJ201" i="26464"/>
  <c r="AK201" i="26464"/>
  <c r="AL201" i="26464"/>
  <c r="AM201" i="26464"/>
  <c r="AN201" i="26464"/>
  <c r="AO201" i="26464"/>
  <c r="AP201" i="26464"/>
  <c r="AQ201" i="26464"/>
  <c r="AR201" i="26464"/>
  <c r="AS201" i="26464"/>
  <c r="AT201" i="26464"/>
  <c r="AU201" i="26464"/>
  <c r="AV201" i="26464"/>
  <c r="AW201" i="26464"/>
  <c r="AX201" i="26464"/>
  <c r="AY201" i="26464"/>
  <c r="AZ201" i="26464"/>
  <c r="BA201" i="26464"/>
  <c r="BB201" i="26464"/>
  <c r="BC201" i="26464"/>
  <c r="BD201" i="26464"/>
  <c r="BE201" i="26464"/>
  <c r="BF201" i="26464"/>
  <c r="BG201" i="26464"/>
  <c r="BH201" i="26464"/>
  <c r="BI201" i="26464"/>
  <c r="BJ201" i="26464"/>
  <c r="BK201" i="26464"/>
  <c r="BL201" i="26464"/>
  <c r="BM201" i="26464"/>
  <c r="BN201" i="26464"/>
  <c r="BO201" i="26464"/>
  <c r="BP201" i="26464"/>
  <c r="BQ201" i="26464"/>
  <c r="BR201" i="26464"/>
  <c r="BS201" i="26464"/>
  <c r="BT201" i="26464"/>
  <c r="BU201" i="26464"/>
  <c r="BV201" i="26464"/>
  <c r="BW201" i="26464"/>
  <c r="BX201" i="26464"/>
  <c r="BY201" i="26464"/>
  <c r="BZ201" i="26464"/>
  <c r="CA201" i="26464"/>
  <c r="CB201" i="26464"/>
  <c r="CC201" i="26464"/>
  <c r="CD201" i="26464"/>
  <c r="CE201" i="26464"/>
  <c r="CF201" i="26464"/>
  <c r="CG201" i="26464"/>
  <c r="CH201" i="26464"/>
  <c r="CI201" i="26464"/>
  <c r="CJ201" i="26464"/>
  <c r="CK201" i="26464"/>
  <c r="CL201" i="26464"/>
  <c r="CM201" i="26464"/>
  <c r="CN201" i="26464"/>
  <c r="CO201" i="26464"/>
  <c r="CP201" i="26464"/>
  <c r="CQ201" i="26464"/>
  <c r="CR201" i="26464"/>
  <c r="CS201" i="26464"/>
  <c r="CT201" i="26464"/>
  <c r="CU201" i="26464"/>
  <c r="CV201" i="26464"/>
  <c r="CW201" i="26464"/>
  <c r="CX201" i="26464"/>
  <c r="CY201" i="26464"/>
  <c r="CZ201" i="26464"/>
  <c r="DA201" i="26464"/>
  <c r="DB201" i="26464"/>
  <c r="DE201" i="26464"/>
  <c r="DF201" i="26464"/>
  <c r="DG201" i="26464"/>
  <c r="DH201" i="26464"/>
  <c r="DI201" i="26464"/>
  <c r="DJ201" i="26464"/>
  <c r="DK201" i="26464"/>
  <c r="DL201" i="26464"/>
  <c r="DM201" i="26464"/>
  <c r="DN201" i="26464"/>
  <c r="DO201" i="26464"/>
  <c r="DP201" i="26464"/>
  <c r="DQ201" i="26464"/>
  <c r="DR201" i="26464"/>
  <c r="DS201" i="26464"/>
  <c r="DT201" i="26464"/>
  <c r="DU201" i="26464"/>
  <c r="DZ201" i="26464"/>
  <c r="EA201" i="26464"/>
  <c r="EB201" i="26464"/>
  <c r="EC201" i="26464"/>
  <c r="ED201" i="26464"/>
  <c r="EE201" i="26464"/>
  <c r="EF201" i="26464"/>
  <c r="EG201" i="26464"/>
  <c r="EH201" i="26464"/>
  <c r="EI201" i="26464"/>
  <c r="EJ201" i="26464"/>
  <c r="EK201" i="26464"/>
  <c r="EL201" i="26464"/>
  <c r="EM201" i="26464"/>
  <c r="EN201" i="26464"/>
  <c r="EO201" i="26464"/>
  <c r="EP201" i="26464"/>
  <c r="A202" i="26464"/>
  <c r="B202" i="26464"/>
  <c r="C202" i="26464"/>
  <c r="E202" i="26464"/>
  <c r="F202" i="26464"/>
  <c r="G202" i="26464"/>
  <c r="H202" i="26464"/>
  <c r="I202" i="26464"/>
  <c r="J202" i="26464"/>
  <c r="K202" i="26464"/>
  <c r="L202" i="26464"/>
  <c r="M202" i="26464"/>
  <c r="N202" i="26464"/>
  <c r="O202" i="26464"/>
  <c r="P202" i="26464"/>
  <c r="Q202" i="26464"/>
  <c r="R202" i="26464"/>
  <c r="S202" i="26464"/>
  <c r="T202" i="26464"/>
  <c r="U202" i="26464"/>
  <c r="V202" i="26464"/>
  <c r="W202" i="26464"/>
  <c r="X202" i="26464"/>
  <c r="Y202" i="26464"/>
  <c r="Z202" i="26464"/>
  <c r="AA202" i="26464"/>
  <c r="AB202" i="26464"/>
  <c r="AC202" i="26464"/>
  <c r="AD202" i="26464"/>
  <c r="AE202" i="26464"/>
  <c r="AF202" i="26464"/>
  <c r="AG202" i="26464"/>
  <c r="AH202" i="26464"/>
  <c r="AI202" i="26464"/>
  <c r="AJ202" i="26464"/>
  <c r="AK202" i="26464"/>
  <c r="AL202" i="26464"/>
  <c r="AM202" i="26464"/>
  <c r="AN202" i="26464"/>
  <c r="AO202" i="26464"/>
  <c r="AP202" i="26464"/>
  <c r="AQ202" i="26464"/>
  <c r="AR202" i="26464"/>
  <c r="AS202" i="26464"/>
  <c r="AT202" i="26464"/>
  <c r="AU202" i="26464"/>
  <c r="AV202" i="26464"/>
  <c r="AW202" i="26464"/>
  <c r="AX202" i="26464"/>
  <c r="AY202" i="26464"/>
  <c r="AZ202" i="26464"/>
  <c r="BA202" i="26464"/>
  <c r="BB202" i="26464"/>
  <c r="BC202" i="26464"/>
  <c r="BD202" i="26464"/>
  <c r="BE202" i="26464"/>
  <c r="BF202" i="26464"/>
  <c r="BG202" i="26464"/>
  <c r="BH202" i="26464"/>
  <c r="BI202" i="26464"/>
  <c r="BJ202" i="26464"/>
  <c r="BK202" i="26464"/>
  <c r="BL202" i="26464"/>
  <c r="BM202" i="26464"/>
  <c r="BN202" i="26464"/>
  <c r="BO202" i="26464"/>
  <c r="BP202" i="26464"/>
  <c r="BQ202" i="26464"/>
  <c r="BR202" i="26464"/>
  <c r="BS202" i="26464"/>
  <c r="BT202" i="26464"/>
  <c r="BU202" i="26464"/>
  <c r="BV202" i="26464"/>
  <c r="BW202" i="26464"/>
  <c r="BX202" i="26464"/>
  <c r="BY202" i="26464"/>
  <c r="BZ202" i="26464"/>
  <c r="CA202" i="26464"/>
  <c r="CB202" i="26464"/>
  <c r="CC202" i="26464"/>
  <c r="CD202" i="26464"/>
  <c r="CE202" i="26464"/>
  <c r="CF202" i="26464"/>
  <c r="CG202" i="26464"/>
  <c r="CH202" i="26464"/>
  <c r="CI202" i="26464"/>
  <c r="CJ202" i="26464"/>
  <c r="CK202" i="26464"/>
  <c r="CL202" i="26464"/>
  <c r="CM202" i="26464"/>
  <c r="CN202" i="26464"/>
  <c r="CO202" i="26464"/>
  <c r="CP202" i="26464"/>
  <c r="CQ202" i="26464"/>
  <c r="CR202" i="26464"/>
  <c r="CS202" i="26464"/>
  <c r="CT202" i="26464"/>
  <c r="CU202" i="26464"/>
  <c r="CV202" i="26464"/>
  <c r="CW202" i="26464"/>
  <c r="CX202" i="26464"/>
  <c r="CY202" i="26464"/>
  <c r="CZ202" i="26464"/>
  <c r="DA202" i="26464"/>
  <c r="DB202" i="26464"/>
  <c r="DE202" i="26464"/>
  <c r="DF202" i="26464"/>
  <c r="DG202" i="26464"/>
  <c r="DH202" i="26464"/>
  <c r="DI202" i="26464"/>
  <c r="DJ202" i="26464"/>
  <c r="DK202" i="26464"/>
  <c r="DL202" i="26464"/>
  <c r="DM202" i="26464"/>
  <c r="DN202" i="26464"/>
  <c r="DO202" i="26464"/>
  <c r="DP202" i="26464"/>
  <c r="DQ202" i="26464"/>
  <c r="DR202" i="26464"/>
  <c r="DS202" i="26464"/>
  <c r="DT202" i="26464"/>
  <c r="DU202" i="26464"/>
  <c r="DZ202" i="26464"/>
  <c r="EA202" i="26464"/>
  <c r="EB202" i="26464"/>
  <c r="EC202" i="26464"/>
  <c r="ED202" i="26464"/>
  <c r="EE202" i="26464"/>
  <c r="EF202" i="26464"/>
  <c r="EG202" i="26464"/>
  <c r="EH202" i="26464"/>
  <c r="EI202" i="26464"/>
  <c r="EJ202" i="26464"/>
  <c r="EK202" i="26464"/>
  <c r="EL202" i="26464"/>
  <c r="EM202" i="26464"/>
  <c r="EN202" i="26464"/>
  <c r="EO202" i="26464"/>
  <c r="EP202" i="26464"/>
  <c r="A203" i="26464"/>
  <c r="B203" i="26464"/>
  <c r="C203" i="26464"/>
  <c r="E203" i="26464"/>
  <c r="F203" i="26464"/>
  <c r="G203" i="26464"/>
  <c r="H203" i="26464"/>
  <c r="I203" i="26464"/>
  <c r="J203" i="26464"/>
  <c r="K203" i="26464"/>
  <c r="L203" i="26464"/>
  <c r="M203" i="26464"/>
  <c r="N203" i="26464"/>
  <c r="O203" i="26464"/>
  <c r="P203" i="26464"/>
  <c r="Q203" i="26464"/>
  <c r="R203" i="26464"/>
  <c r="S203" i="26464"/>
  <c r="T203" i="26464"/>
  <c r="U203" i="26464"/>
  <c r="V203" i="26464"/>
  <c r="W203" i="26464"/>
  <c r="X203" i="26464"/>
  <c r="Y203" i="26464"/>
  <c r="Z203" i="26464"/>
  <c r="AA203" i="26464"/>
  <c r="AB203" i="26464"/>
  <c r="AC203" i="26464"/>
  <c r="AD203" i="26464"/>
  <c r="AE203" i="26464"/>
  <c r="AF203" i="26464"/>
  <c r="AG203" i="26464"/>
  <c r="AH203" i="26464"/>
  <c r="AI203" i="26464"/>
  <c r="AJ203" i="26464"/>
  <c r="AK203" i="26464"/>
  <c r="AL203" i="26464"/>
  <c r="AM203" i="26464"/>
  <c r="AN203" i="26464"/>
  <c r="AO203" i="26464"/>
  <c r="AP203" i="26464"/>
  <c r="AQ203" i="26464"/>
  <c r="AR203" i="26464"/>
  <c r="AS203" i="26464"/>
  <c r="AT203" i="26464"/>
  <c r="AU203" i="26464"/>
  <c r="AV203" i="26464"/>
  <c r="AW203" i="26464"/>
  <c r="AX203" i="26464"/>
  <c r="AY203" i="26464"/>
  <c r="AZ203" i="26464"/>
  <c r="BA203" i="26464"/>
  <c r="BB203" i="26464"/>
  <c r="BC203" i="26464"/>
  <c r="BD203" i="26464"/>
  <c r="BE203" i="26464"/>
  <c r="BF203" i="26464"/>
  <c r="BG203" i="26464"/>
  <c r="BH203" i="26464"/>
  <c r="BI203" i="26464"/>
  <c r="BJ203" i="26464"/>
  <c r="BK203" i="26464"/>
  <c r="BL203" i="26464"/>
  <c r="BM203" i="26464"/>
  <c r="BN203" i="26464"/>
  <c r="BO203" i="26464"/>
  <c r="BP203" i="26464"/>
  <c r="BQ203" i="26464"/>
  <c r="BR203" i="26464"/>
  <c r="BS203" i="26464"/>
  <c r="BT203" i="26464"/>
  <c r="BU203" i="26464"/>
  <c r="BV203" i="26464"/>
  <c r="BW203" i="26464"/>
  <c r="BX203" i="26464"/>
  <c r="BY203" i="26464"/>
  <c r="BZ203" i="26464"/>
  <c r="CA203" i="26464"/>
  <c r="CB203" i="26464"/>
  <c r="CC203" i="26464"/>
  <c r="CD203" i="26464"/>
  <c r="CE203" i="26464"/>
  <c r="CF203" i="26464"/>
  <c r="CG203" i="26464"/>
  <c r="CH203" i="26464"/>
  <c r="CI203" i="26464"/>
  <c r="CJ203" i="26464"/>
  <c r="CK203" i="26464"/>
  <c r="CL203" i="26464"/>
  <c r="CM203" i="26464"/>
  <c r="CN203" i="26464"/>
  <c r="CO203" i="26464"/>
  <c r="CP203" i="26464"/>
  <c r="CQ203" i="26464"/>
  <c r="CR203" i="26464"/>
  <c r="CS203" i="26464"/>
  <c r="CT203" i="26464"/>
  <c r="CU203" i="26464"/>
  <c r="CV203" i="26464"/>
  <c r="CW203" i="26464"/>
  <c r="CX203" i="26464"/>
  <c r="CY203" i="26464"/>
  <c r="CZ203" i="26464"/>
  <c r="DA203" i="26464"/>
  <c r="DB203" i="26464"/>
  <c r="DE203" i="26464"/>
  <c r="DF203" i="26464"/>
  <c r="DG203" i="26464"/>
  <c r="DH203" i="26464"/>
  <c r="DI203" i="26464"/>
  <c r="DJ203" i="26464"/>
  <c r="DK203" i="26464"/>
  <c r="DL203" i="26464"/>
  <c r="DM203" i="26464"/>
  <c r="DN203" i="26464"/>
  <c r="DO203" i="26464"/>
  <c r="DP203" i="26464"/>
  <c r="DQ203" i="26464"/>
  <c r="DR203" i="26464"/>
  <c r="DS203" i="26464"/>
  <c r="DT203" i="26464"/>
  <c r="DU203" i="26464"/>
  <c r="DZ203" i="26464"/>
  <c r="EA203" i="26464"/>
  <c r="EB203" i="26464"/>
  <c r="EC203" i="26464"/>
  <c r="ED203" i="26464"/>
  <c r="EE203" i="26464"/>
  <c r="EF203" i="26464"/>
  <c r="EG203" i="26464"/>
  <c r="EH203" i="26464"/>
  <c r="EI203" i="26464"/>
  <c r="EJ203" i="26464"/>
  <c r="EK203" i="26464"/>
  <c r="EL203" i="26464"/>
  <c r="EM203" i="26464"/>
  <c r="EN203" i="26464"/>
  <c r="EO203" i="26464"/>
  <c r="EP203" i="26464"/>
  <c r="A204" i="26464"/>
  <c r="B204" i="26464"/>
  <c r="C204" i="26464"/>
  <c r="E204" i="26464"/>
  <c r="F204" i="26464"/>
  <c r="G204" i="26464"/>
  <c r="H204" i="26464"/>
  <c r="I204" i="26464"/>
  <c r="J204" i="26464"/>
  <c r="K204" i="26464"/>
  <c r="L204" i="26464"/>
  <c r="M204" i="26464"/>
  <c r="N204" i="26464"/>
  <c r="O204" i="26464"/>
  <c r="P204" i="26464"/>
  <c r="Q204" i="26464"/>
  <c r="R204" i="26464"/>
  <c r="S204" i="26464"/>
  <c r="T204" i="26464"/>
  <c r="U204" i="26464"/>
  <c r="V204" i="26464"/>
  <c r="W204" i="26464"/>
  <c r="X204" i="26464"/>
  <c r="Y204" i="26464"/>
  <c r="Z204" i="26464"/>
  <c r="AA204" i="26464"/>
  <c r="AB204" i="26464"/>
  <c r="AC204" i="26464"/>
  <c r="AD204" i="26464"/>
  <c r="AE204" i="26464"/>
  <c r="AF204" i="26464"/>
  <c r="AG204" i="26464"/>
  <c r="AH204" i="26464"/>
  <c r="AI204" i="26464"/>
  <c r="AJ204" i="26464"/>
  <c r="AK204" i="26464"/>
  <c r="AL204" i="26464"/>
  <c r="AM204" i="26464"/>
  <c r="AN204" i="26464"/>
  <c r="AO204" i="26464"/>
  <c r="AP204" i="26464"/>
  <c r="AQ204" i="26464"/>
  <c r="AR204" i="26464"/>
  <c r="AS204" i="26464"/>
  <c r="AT204" i="26464"/>
  <c r="AU204" i="26464"/>
  <c r="AV204" i="26464"/>
  <c r="AW204" i="26464"/>
  <c r="AX204" i="26464"/>
  <c r="AY204" i="26464"/>
  <c r="AZ204" i="26464"/>
  <c r="BA204" i="26464"/>
  <c r="BB204" i="26464"/>
  <c r="BC204" i="26464"/>
  <c r="BD204" i="26464"/>
  <c r="BE204" i="26464"/>
  <c r="BF204" i="26464"/>
  <c r="BG204" i="26464"/>
  <c r="BH204" i="26464"/>
  <c r="BI204" i="26464"/>
  <c r="BJ204" i="26464"/>
  <c r="BK204" i="26464"/>
  <c r="BL204" i="26464"/>
  <c r="BM204" i="26464"/>
  <c r="BN204" i="26464"/>
  <c r="BO204" i="26464"/>
  <c r="BP204" i="26464"/>
  <c r="BQ204" i="26464"/>
  <c r="BR204" i="26464"/>
  <c r="BS204" i="26464"/>
  <c r="BT204" i="26464"/>
  <c r="BU204" i="26464"/>
  <c r="BV204" i="26464"/>
  <c r="BW204" i="26464"/>
  <c r="BX204" i="26464"/>
  <c r="BY204" i="26464"/>
  <c r="BZ204" i="26464"/>
  <c r="CA204" i="26464"/>
  <c r="CB204" i="26464"/>
  <c r="CC204" i="26464"/>
  <c r="CD204" i="26464"/>
  <c r="CE204" i="26464"/>
  <c r="CF204" i="26464"/>
  <c r="CG204" i="26464"/>
  <c r="CH204" i="26464"/>
  <c r="CI204" i="26464"/>
  <c r="CJ204" i="26464"/>
  <c r="CK204" i="26464"/>
  <c r="CL204" i="26464"/>
  <c r="CM204" i="26464"/>
  <c r="CN204" i="26464"/>
  <c r="CO204" i="26464"/>
  <c r="CP204" i="26464"/>
  <c r="CQ204" i="26464"/>
  <c r="CR204" i="26464"/>
  <c r="CS204" i="26464"/>
  <c r="CT204" i="26464"/>
  <c r="CU204" i="26464"/>
  <c r="CV204" i="26464"/>
  <c r="CW204" i="26464"/>
  <c r="CX204" i="26464"/>
  <c r="CY204" i="26464"/>
  <c r="CZ204" i="26464"/>
  <c r="DA204" i="26464"/>
  <c r="DB204" i="26464"/>
  <c r="DE204" i="26464"/>
  <c r="DF204" i="26464"/>
  <c r="DG204" i="26464"/>
  <c r="DH204" i="26464"/>
  <c r="DI204" i="26464"/>
  <c r="DJ204" i="26464"/>
  <c r="DK204" i="26464"/>
  <c r="DL204" i="26464"/>
  <c r="DM204" i="26464"/>
  <c r="DN204" i="26464"/>
  <c r="DO204" i="26464"/>
  <c r="DP204" i="26464"/>
  <c r="DQ204" i="26464"/>
  <c r="DR204" i="26464"/>
  <c r="DS204" i="26464"/>
  <c r="DT204" i="26464"/>
  <c r="DU204" i="26464"/>
  <c r="DZ204" i="26464"/>
  <c r="EA204" i="26464"/>
  <c r="EB204" i="26464"/>
  <c r="EC204" i="26464"/>
  <c r="ED204" i="26464"/>
  <c r="EE204" i="26464"/>
  <c r="EF204" i="26464"/>
  <c r="EG204" i="26464"/>
  <c r="EH204" i="26464"/>
  <c r="EI204" i="26464"/>
  <c r="EJ204" i="26464"/>
  <c r="EK204" i="26464"/>
  <c r="EL204" i="26464"/>
  <c r="EM204" i="26464"/>
  <c r="EN204" i="26464"/>
  <c r="EO204" i="26464"/>
  <c r="EP204" i="26464"/>
  <c r="A205" i="26464"/>
  <c r="B205" i="26464"/>
  <c r="C205" i="26464"/>
  <c r="E205" i="26464"/>
  <c r="F205" i="26464"/>
  <c r="G205" i="26464"/>
  <c r="H205" i="26464"/>
  <c r="I205" i="26464"/>
  <c r="J205" i="26464"/>
  <c r="K205" i="26464"/>
  <c r="L205" i="26464"/>
  <c r="M205" i="26464"/>
  <c r="N205" i="26464"/>
  <c r="O205" i="26464"/>
  <c r="P205" i="26464"/>
  <c r="Q205" i="26464"/>
  <c r="R205" i="26464"/>
  <c r="S205" i="26464"/>
  <c r="T205" i="26464"/>
  <c r="U205" i="26464"/>
  <c r="V205" i="26464"/>
  <c r="W205" i="26464"/>
  <c r="X205" i="26464"/>
  <c r="Y205" i="26464"/>
  <c r="Z205" i="26464"/>
  <c r="AA205" i="26464"/>
  <c r="AB205" i="26464"/>
  <c r="AC205" i="26464"/>
  <c r="AD205" i="26464"/>
  <c r="AE205" i="26464"/>
  <c r="AF205" i="26464"/>
  <c r="AG205" i="26464"/>
  <c r="AH205" i="26464"/>
  <c r="AI205" i="26464"/>
  <c r="AJ205" i="26464"/>
  <c r="AK205" i="26464"/>
  <c r="AL205" i="26464"/>
  <c r="AM205" i="26464"/>
  <c r="AN205" i="26464"/>
  <c r="AO205" i="26464"/>
  <c r="AP205" i="26464"/>
  <c r="AQ205" i="26464"/>
  <c r="AR205" i="26464"/>
  <c r="AS205" i="26464"/>
  <c r="AT205" i="26464"/>
  <c r="AU205" i="26464"/>
  <c r="AV205" i="26464"/>
  <c r="AW205" i="26464"/>
  <c r="AX205" i="26464"/>
  <c r="AY205" i="26464"/>
  <c r="AZ205" i="26464"/>
  <c r="BA205" i="26464"/>
  <c r="BB205" i="26464"/>
  <c r="BC205" i="26464"/>
  <c r="BD205" i="26464"/>
  <c r="BE205" i="26464"/>
  <c r="BF205" i="26464"/>
  <c r="BG205" i="26464"/>
  <c r="BH205" i="26464"/>
  <c r="BI205" i="26464"/>
  <c r="BJ205" i="26464"/>
  <c r="BK205" i="26464"/>
  <c r="BL205" i="26464"/>
  <c r="BM205" i="26464"/>
  <c r="BN205" i="26464"/>
  <c r="BO205" i="26464"/>
  <c r="BP205" i="26464"/>
  <c r="BQ205" i="26464"/>
  <c r="BR205" i="26464"/>
  <c r="BS205" i="26464"/>
  <c r="BT205" i="26464"/>
  <c r="BU205" i="26464"/>
  <c r="BV205" i="26464"/>
  <c r="BW205" i="26464"/>
  <c r="BX205" i="26464"/>
  <c r="BY205" i="26464"/>
  <c r="BZ205" i="26464"/>
  <c r="CA205" i="26464"/>
  <c r="CB205" i="26464"/>
  <c r="CC205" i="26464"/>
  <c r="CD205" i="26464"/>
  <c r="CE205" i="26464"/>
  <c r="CF205" i="26464"/>
  <c r="CG205" i="26464"/>
  <c r="CH205" i="26464"/>
  <c r="CI205" i="26464"/>
  <c r="CJ205" i="26464"/>
  <c r="CK205" i="26464"/>
  <c r="CL205" i="26464"/>
  <c r="CM205" i="26464"/>
  <c r="CN205" i="26464"/>
  <c r="CO205" i="26464"/>
  <c r="CP205" i="26464"/>
  <c r="CQ205" i="26464"/>
  <c r="CR205" i="26464"/>
  <c r="CS205" i="26464"/>
  <c r="CT205" i="26464"/>
  <c r="CU205" i="26464"/>
  <c r="CV205" i="26464"/>
  <c r="CW205" i="26464"/>
  <c r="CX205" i="26464"/>
  <c r="CY205" i="26464"/>
  <c r="CZ205" i="26464"/>
  <c r="DA205" i="26464"/>
  <c r="DB205" i="26464"/>
  <c r="DE205" i="26464"/>
  <c r="DF205" i="26464"/>
  <c r="DG205" i="26464"/>
  <c r="DH205" i="26464"/>
  <c r="DI205" i="26464"/>
  <c r="DJ205" i="26464"/>
  <c r="DK205" i="26464"/>
  <c r="DL205" i="26464"/>
  <c r="DM205" i="26464"/>
  <c r="DN205" i="26464"/>
  <c r="DO205" i="26464"/>
  <c r="DP205" i="26464"/>
  <c r="DQ205" i="26464"/>
  <c r="DR205" i="26464"/>
  <c r="DS205" i="26464"/>
  <c r="DT205" i="26464"/>
  <c r="DU205" i="26464"/>
  <c r="DZ205" i="26464"/>
  <c r="EA205" i="26464"/>
  <c r="EB205" i="26464"/>
  <c r="EC205" i="26464"/>
  <c r="ED205" i="26464"/>
  <c r="EE205" i="26464"/>
  <c r="EF205" i="26464"/>
  <c r="EG205" i="26464"/>
  <c r="EH205" i="26464"/>
  <c r="EI205" i="26464"/>
  <c r="EJ205" i="26464"/>
  <c r="EK205" i="26464"/>
  <c r="EL205" i="26464"/>
  <c r="EM205" i="26464"/>
  <c r="EN205" i="26464"/>
  <c r="EO205" i="26464"/>
  <c r="EP205" i="26464"/>
  <c r="A206" i="26464"/>
  <c r="B206" i="26464"/>
  <c r="C206" i="26464"/>
  <c r="E206" i="26464"/>
  <c r="F206" i="26464"/>
  <c r="G206" i="26464"/>
  <c r="H206" i="26464"/>
  <c r="I206" i="26464"/>
  <c r="J206" i="26464"/>
  <c r="K206" i="26464"/>
  <c r="L206" i="26464"/>
  <c r="M206" i="26464"/>
  <c r="N206" i="26464"/>
  <c r="O206" i="26464"/>
  <c r="P206" i="26464"/>
  <c r="Q206" i="26464"/>
  <c r="R206" i="26464"/>
  <c r="S206" i="26464"/>
  <c r="T206" i="26464"/>
  <c r="U206" i="26464"/>
  <c r="V206" i="26464"/>
  <c r="W206" i="26464"/>
  <c r="X206" i="26464"/>
  <c r="Y206" i="26464"/>
  <c r="Z206" i="26464"/>
  <c r="AA206" i="26464"/>
  <c r="AB206" i="26464"/>
  <c r="AC206" i="26464"/>
  <c r="AD206" i="26464"/>
  <c r="AE206" i="26464"/>
  <c r="AF206" i="26464"/>
  <c r="AG206" i="26464"/>
  <c r="AH206" i="26464"/>
  <c r="AI206" i="26464"/>
  <c r="AJ206" i="26464"/>
  <c r="AK206" i="26464"/>
  <c r="AL206" i="26464"/>
  <c r="AM206" i="26464"/>
  <c r="AN206" i="26464"/>
  <c r="AO206" i="26464"/>
  <c r="AP206" i="26464"/>
  <c r="AQ206" i="26464"/>
  <c r="AR206" i="26464"/>
  <c r="AS206" i="26464"/>
  <c r="AT206" i="26464"/>
  <c r="AU206" i="26464"/>
  <c r="AV206" i="26464"/>
  <c r="AW206" i="26464"/>
  <c r="AX206" i="26464"/>
  <c r="AY206" i="26464"/>
  <c r="AZ206" i="26464"/>
  <c r="BA206" i="26464"/>
  <c r="BB206" i="26464"/>
  <c r="BC206" i="26464"/>
  <c r="BD206" i="26464"/>
  <c r="BE206" i="26464"/>
  <c r="BF206" i="26464"/>
  <c r="BG206" i="26464"/>
  <c r="BH206" i="26464"/>
  <c r="BI206" i="26464"/>
  <c r="BJ206" i="26464"/>
  <c r="BK206" i="26464"/>
  <c r="BL206" i="26464"/>
  <c r="BM206" i="26464"/>
  <c r="BN206" i="26464"/>
  <c r="BO206" i="26464"/>
  <c r="BP206" i="26464"/>
  <c r="BQ206" i="26464"/>
  <c r="BR206" i="26464"/>
  <c r="BS206" i="26464"/>
  <c r="BT206" i="26464"/>
  <c r="BU206" i="26464"/>
  <c r="BV206" i="26464"/>
  <c r="BW206" i="26464"/>
  <c r="BX206" i="26464"/>
  <c r="BY206" i="26464"/>
  <c r="BZ206" i="26464"/>
  <c r="CA206" i="26464"/>
  <c r="CB206" i="26464"/>
  <c r="CC206" i="26464"/>
  <c r="CD206" i="26464"/>
  <c r="CE206" i="26464"/>
  <c r="CF206" i="26464"/>
  <c r="CG206" i="26464"/>
  <c r="CH206" i="26464"/>
  <c r="CI206" i="26464"/>
  <c r="CJ206" i="26464"/>
  <c r="CK206" i="26464"/>
  <c r="CL206" i="26464"/>
  <c r="CM206" i="26464"/>
  <c r="CN206" i="26464"/>
  <c r="CO206" i="26464"/>
  <c r="CP206" i="26464"/>
  <c r="CQ206" i="26464"/>
  <c r="CR206" i="26464"/>
  <c r="CS206" i="26464"/>
  <c r="CT206" i="26464"/>
  <c r="CU206" i="26464"/>
  <c r="CV206" i="26464"/>
  <c r="CW206" i="26464"/>
  <c r="CX206" i="26464"/>
  <c r="CY206" i="26464"/>
  <c r="CZ206" i="26464"/>
  <c r="DA206" i="26464"/>
  <c r="DB206" i="26464"/>
  <c r="DE206" i="26464"/>
  <c r="DF206" i="26464"/>
  <c r="DG206" i="26464"/>
  <c r="DH206" i="26464"/>
  <c r="DI206" i="26464"/>
  <c r="DJ206" i="26464"/>
  <c r="DK206" i="26464"/>
  <c r="DL206" i="26464"/>
  <c r="DM206" i="26464"/>
  <c r="DN206" i="26464"/>
  <c r="DO206" i="26464"/>
  <c r="DP206" i="26464"/>
  <c r="DQ206" i="26464"/>
  <c r="DR206" i="26464"/>
  <c r="DS206" i="26464"/>
  <c r="DT206" i="26464"/>
  <c r="DU206" i="26464"/>
  <c r="DZ206" i="26464"/>
  <c r="EA206" i="26464"/>
  <c r="EB206" i="26464"/>
  <c r="EC206" i="26464"/>
  <c r="ED206" i="26464"/>
  <c r="EE206" i="26464"/>
  <c r="EF206" i="26464"/>
  <c r="EG206" i="26464"/>
  <c r="EH206" i="26464"/>
  <c r="EI206" i="26464"/>
  <c r="EJ206" i="26464"/>
  <c r="EK206" i="26464"/>
  <c r="EL206" i="26464"/>
  <c r="EM206" i="26464"/>
  <c r="EN206" i="26464"/>
  <c r="EO206" i="26464"/>
  <c r="EP206" i="26464"/>
  <c r="A207" i="26464"/>
  <c r="B207" i="26464"/>
  <c r="C207" i="26464"/>
  <c r="E207" i="26464"/>
  <c r="F207" i="26464"/>
  <c r="G207" i="26464"/>
  <c r="H207" i="26464"/>
  <c r="I207" i="26464"/>
  <c r="J207" i="26464"/>
  <c r="K207" i="26464"/>
  <c r="L207" i="26464"/>
  <c r="M207" i="26464"/>
  <c r="N207" i="26464"/>
  <c r="O207" i="26464"/>
  <c r="P207" i="26464"/>
  <c r="Q207" i="26464"/>
  <c r="R207" i="26464"/>
  <c r="S207" i="26464"/>
  <c r="T207" i="26464"/>
  <c r="U207" i="26464"/>
  <c r="V207" i="26464"/>
  <c r="W207" i="26464"/>
  <c r="X207" i="26464"/>
  <c r="Y207" i="26464"/>
  <c r="Z207" i="26464"/>
  <c r="AA207" i="26464"/>
  <c r="AB207" i="26464"/>
  <c r="AC207" i="26464"/>
  <c r="AD207" i="26464"/>
  <c r="AE207" i="26464"/>
  <c r="AF207" i="26464"/>
  <c r="AG207" i="26464"/>
  <c r="AH207" i="26464"/>
  <c r="AI207" i="26464"/>
  <c r="AJ207" i="26464"/>
  <c r="AK207" i="26464"/>
  <c r="AL207" i="26464"/>
  <c r="AM207" i="26464"/>
  <c r="AN207" i="26464"/>
  <c r="AO207" i="26464"/>
  <c r="AP207" i="26464"/>
  <c r="AQ207" i="26464"/>
  <c r="AR207" i="26464"/>
  <c r="AS207" i="26464"/>
  <c r="AT207" i="26464"/>
  <c r="AU207" i="26464"/>
  <c r="AV207" i="26464"/>
  <c r="AW207" i="26464"/>
  <c r="AX207" i="26464"/>
  <c r="AY207" i="26464"/>
  <c r="AZ207" i="26464"/>
  <c r="BA207" i="26464"/>
  <c r="BB207" i="26464"/>
  <c r="BC207" i="26464"/>
  <c r="BD207" i="26464"/>
  <c r="BE207" i="26464"/>
  <c r="BF207" i="26464"/>
  <c r="BG207" i="26464"/>
  <c r="BH207" i="26464"/>
  <c r="BI207" i="26464"/>
  <c r="BJ207" i="26464"/>
  <c r="BK207" i="26464"/>
  <c r="BL207" i="26464"/>
  <c r="BM207" i="26464"/>
  <c r="BN207" i="26464"/>
  <c r="BO207" i="26464"/>
  <c r="BP207" i="26464"/>
  <c r="BQ207" i="26464"/>
  <c r="BR207" i="26464"/>
  <c r="BS207" i="26464"/>
  <c r="BT207" i="26464"/>
  <c r="BU207" i="26464"/>
  <c r="BV207" i="26464"/>
  <c r="BW207" i="26464"/>
  <c r="BX207" i="26464"/>
  <c r="BY207" i="26464"/>
  <c r="BZ207" i="26464"/>
  <c r="CA207" i="26464"/>
  <c r="CB207" i="26464"/>
  <c r="CC207" i="26464"/>
  <c r="CD207" i="26464"/>
  <c r="CE207" i="26464"/>
  <c r="CF207" i="26464"/>
  <c r="CG207" i="26464"/>
  <c r="CH207" i="26464"/>
  <c r="CI207" i="26464"/>
  <c r="CJ207" i="26464"/>
  <c r="CK207" i="26464"/>
  <c r="CL207" i="26464"/>
  <c r="CM207" i="26464"/>
  <c r="CN207" i="26464"/>
  <c r="CO207" i="26464"/>
  <c r="CP207" i="26464"/>
  <c r="CQ207" i="26464"/>
  <c r="CR207" i="26464"/>
  <c r="CS207" i="26464"/>
  <c r="CT207" i="26464"/>
  <c r="CU207" i="26464"/>
  <c r="CV207" i="26464"/>
  <c r="CW207" i="26464"/>
  <c r="CX207" i="26464"/>
  <c r="CY207" i="26464"/>
  <c r="CZ207" i="26464"/>
  <c r="DA207" i="26464"/>
  <c r="DB207" i="26464"/>
  <c r="DE207" i="26464"/>
  <c r="DF207" i="26464"/>
  <c r="DG207" i="26464"/>
  <c r="DH207" i="26464"/>
  <c r="DI207" i="26464"/>
  <c r="DJ207" i="26464"/>
  <c r="DK207" i="26464"/>
  <c r="DL207" i="26464"/>
  <c r="DM207" i="26464"/>
  <c r="DN207" i="26464"/>
  <c r="DO207" i="26464"/>
  <c r="DP207" i="26464"/>
  <c r="DQ207" i="26464"/>
  <c r="DR207" i="26464"/>
  <c r="DS207" i="26464"/>
  <c r="DT207" i="26464"/>
  <c r="DU207" i="26464"/>
  <c r="DZ207" i="26464"/>
  <c r="EA207" i="26464"/>
  <c r="EB207" i="26464"/>
  <c r="EC207" i="26464"/>
  <c r="ED207" i="26464"/>
  <c r="EE207" i="26464"/>
  <c r="EF207" i="26464"/>
  <c r="EG207" i="26464"/>
  <c r="EH207" i="26464"/>
  <c r="EI207" i="26464"/>
  <c r="EJ207" i="26464"/>
  <c r="EK207" i="26464"/>
  <c r="EL207" i="26464"/>
  <c r="EM207" i="26464"/>
  <c r="EN207" i="26464"/>
  <c r="EO207" i="26464"/>
  <c r="EP207" i="26464"/>
  <c r="A208" i="26464"/>
  <c r="B208" i="26464"/>
  <c r="C208" i="26464"/>
  <c r="E208" i="26464"/>
  <c r="F208" i="26464"/>
  <c r="G208" i="26464"/>
  <c r="H208" i="26464"/>
  <c r="I208" i="26464"/>
  <c r="J208" i="26464"/>
  <c r="K208" i="26464"/>
  <c r="L208" i="26464"/>
  <c r="M208" i="26464"/>
  <c r="N208" i="26464"/>
  <c r="O208" i="26464"/>
  <c r="P208" i="26464"/>
  <c r="Q208" i="26464"/>
  <c r="R208" i="26464"/>
  <c r="S208" i="26464"/>
  <c r="T208" i="26464"/>
  <c r="U208" i="26464"/>
  <c r="V208" i="26464"/>
  <c r="W208" i="26464"/>
  <c r="X208" i="26464"/>
  <c r="Y208" i="26464"/>
  <c r="Z208" i="26464"/>
  <c r="AA208" i="26464"/>
  <c r="AB208" i="26464"/>
  <c r="AC208" i="26464"/>
  <c r="AD208" i="26464"/>
  <c r="AE208" i="26464"/>
  <c r="AF208" i="26464"/>
  <c r="AG208" i="26464"/>
  <c r="AH208" i="26464"/>
  <c r="AI208" i="26464"/>
  <c r="AJ208" i="26464"/>
  <c r="AK208" i="26464"/>
  <c r="AL208" i="26464"/>
  <c r="AM208" i="26464"/>
  <c r="AN208" i="26464"/>
  <c r="AO208" i="26464"/>
  <c r="AP208" i="26464"/>
  <c r="AQ208" i="26464"/>
  <c r="AR208" i="26464"/>
  <c r="AS208" i="26464"/>
  <c r="AT208" i="26464"/>
  <c r="AU208" i="26464"/>
  <c r="AV208" i="26464"/>
  <c r="AW208" i="26464"/>
  <c r="AX208" i="26464"/>
  <c r="AY208" i="26464"/>
  <c r="AZ208" i="26464"/>
  <c r="BA208" i="26464"/>
  <c r="BB208" i="26464"/>
  <c r="BC208" i="26464"/>
  <c r="BD208" i="26464"/>
  <c r="BE208" i="26464"/>
  <c r="BF208" i="26464"/>
  <c r="BG208" i="26464"/>
  <c r="BH208" i="26464"/>
  <c r="BI208" i="26464"/>
  <c r="BJ208" i="26464"/>
  <c r="BK208" i="26464"/>
  <c r="BL208" i="26464"/>
  <c r="BM208" i="26464"/>
  <c r="BN208" i="26464"/>
  <c r="BO208" i="26464"/>
  <c r="BP208" i="26464"/>
  <c r="BQ208" i="26464"/>
  <c r="BR208" i="26464"/>
  <c r="BS208" i="26464"/>
  <c r="BT208" i="26464"/>
  <c r="BU208" i="26464"/>
  <c r="BV208" i="26464"/>
  <c r="BW208" i="26464"/>
  <c r="BX208" i="26464"/>
  <c r="BY208" i="26464"/>
  <c r="BZ208" i="26464"/>
  <c r="CA208" i="26464"/>
  <c r="CB208" i="26464"/>
  <c r="CC208" i="26464"/>
  <c r="CD208" i="26464"/>
  <c r="CE208" i="26464"/>
  <c r="CF208" i="26464"/>
  <c r="CG208" i="26464"/>
  <c r="CH208" i="26464"/>
  <c r="CI208" i="26464"/>
  <c r="CJ208" i="26464"/>
  <c r="CK208" i="26464"/>
  <c r="CL208" i="26464"/>
  <c r="CM208" i="26464"/>
  <c r="CN208" i="26464"/>
  <c r="CO208" i="26464"/>
  <c r="CP208" i="26464"/>
  <c r="CQ208" i="26464"/>
  <c r="CR208" i="26464"/>
  <c r="CS208" i="26464"/>
  <c r="CT208" i="26464"/>
  <c r="CU208" i="26464"/>
  <c r="CV208" i="26464"/>
  <c r="CW208" i="26464"/>
  <c r="CX208" i="26464"/>
  <c r="CY208" i="26464"/>
  <c r="CZ208" i="26464"/>
  <c r="DA208" i="26464"/>
  <c r="DB208" i="26464"/>
  <c r="DE208" i="26464"/>
  <c r="DF208" i="26464"/>
  <c r="DG208" i="26464"/>
  <c r="DH208" i="26464"/>
  <c r="DI208" i="26464"/>
  <c r="DJ208" i="26464"/>
  <c r="DK208" i="26464"/>
  <c r="DL208" i="26464"/>
  <c r="DM208" i="26464"/>
  <c r="DN208" i="26464"/>
  <c r="DO208" i="26464"/>
  <c r="DP208" i="26464"/>
  <c r="DQ208" i="26464"/>
  <c r="DR208" i="26464"/>
  <c r="DS208" i="26464"/>
  <c r="DT208" i="26464"/>
  <c r="DU208" i="26464"/>
  <c r="DZ208" i="26464"/>
  <c r="EA208" i="26464"/>
  <c r="EB208" i="26464"/>
  <c r="EC208" i="26464"/>
  <c r="ED208" i="26464"/>
  <c r="EE208" i="26464"/>
  <c r="EF208" i="26464"/>
  <c r="EG208" i="26464"/>
  <c r="EH208" i="26464"/>
  <c r="EI208" i="26464"/>
  <c r="EJ208" i="26464"/>
  <c r="EK208" i="26464"/>
  <c r="EL208" i="26464"/>
  <c r="EM208" i="26464"/>
  <c r="EN208" i="26464"/>
  <c r="EO208" i="26464"/>
  <c r="EP208" i="26464"/>
  <c r="A209" i="26464"/>
  <c r="B209" i="26464"/>
  <c r="C209" i="26464"/>
  <c r="E209" i="26464"/>
  <c r="F209" i="26464"/>
  <c r="G209" i="26464"/>
  <c r="H209" i="26464"/>
  <c r="I209" i="26464"/>
  <c r="J209" i="26464"/>
  <c r="K209" i="26464"/>
  <c r="L209" i="26464"/>
  <c r="M209" i="26464"/>
  <c r="N209" i="26464"/>
  <c r="O209" i="26464"/>
  <c r="P209" i="26464"/>
  <c r="Q209" i="26464"/>
  <c r="R209" i="26464"/>
  <c r="S209" i="26464"/>
  <c r="T209" i="26464"/>
  <c r="U209" i="26464"/>
  <c r="V209" i="26464"/>
  <c r="W209" i="26464"/>
  <c r="X209" i="26464"/>
  <c r="Y209" i="26464"/>
  <c r="Z209" i="26464"/>
  <c r="AA209" i="26464"/>
  <c r="AB209" i="26464"/>
  <c r="AC209" i="26464"/>
  <c r="AD209" i="26464"/>
  <c r="AE209" i="26464"/>
  <c r="AF209" i="26464"/>
  <c r="AG209" i="26464"/>
  <c r="AH209" i="26464"/>
  <c r="AI209" i="26464"/>
  <c r="AJ209" i="26464"/>
  <c r="AK209" i="26464"/>
  <c r="AL209" i="26464"/>
  <c r="AM209" i="26464"/>
  <c r="AN209" i="26464"/>
  <c r="AO209" i="26464"/>
  <c r="AP209" i="26464"/>
  <c r="AQ209" i="26464"/>
  <c r="AR209" i="26464"/>
  <c r="AS209" i="26464"/>
  <c r="AT209" i="26464"/>
  <c r="AU209" i="26464"/>
  <c r="AV209" i="26464"/>
  <c r="AW209" i="26464"/>
  <c r="AX209" i="26464"/>
  <c r="AY209" i="26464"/>
  <c r="AZ209" i="26464"/>
  <c r="BA209" i="26464"/>
  <c r="BB209" i="26464"/>
  <c r="BC209" i="26464"/>
  <c r="BD209" i="26464"/>
  <c r="BE209" i="26464"/>
  <c r="BF209" i="26464"/>
  <c r="BG209" i="26464"/>
  <c r="BH209" i="26464"/>
  <c r="BI209" i="26464"/>
  <c r="BJ209" i="26464"/>
  <c r="BK209" i="26464"/>
  <c r="BL209" i="26464"/>
  <c r="BM209" i="26464"/>
  <c r="BN209" i="26464"/>
  <c r="BO209" i="26464"/>
  <c r="BP209" i="26464"/>
  <c r="BQ209" i="26464"/>
  <c r="BR209" i="26464"/>
  <c r="BS209" i="26464"/>
  <c r="BT209" i="26464"/>
  <c r="BU209" i="26464"/>
  <c r="BV209" i="26464"/>
  <c r="BW209" i="26464"/>
  <c r="BX209" i="26464"/>
  <c r="BY209" i="26464"/>
  <c r="BZ209" i="26464"/>
  <c r="CA209" i="26464"/>
  <c r="CB209" i="26464"/>
  <c r="CC209" i="26464"/>
  <c r="CD209" i="26464"/>
  <c r="CE209" i="26464"/>
  <c r="CF209" i="26464"/>
  <c r="CG209" i="26464"/>
  <c r="CH209" i="26464"/>
  <c r="CI209" i="26464"/>
  <c r="CJ209" i="26464"/>
  <c r="CK209" i="26464"/>
  <c r="CL209" i="26464"/>
  <c r="CM209" i="26464"/>
  <c r="CN209" i="26464"/>
  <c r="CO209" i="26464"/>
  <c r="CP209" i="26464"/>
  <c r="CQ209" i="26464"/>
  <c r="CR209" i="26464"/>
  <c r="CS209" i="26464"/>
  <c r="CT209" i="26464"/>
  <c r="CU209" i="26464"/>
  <c r="CV209" i="26464"/>
  <c r="CW209" i="26464"/>
  <c r="CX209" i="26464"/>
  <c r="CY209" i="26464"/>
  <c r="CZ209" i="26464"/>
  <c r="DA209" i="26464"/>
  <c r="DB209" i="26464"/>
  <c r="DE209" i="26464"/>
  <c r="DF209" i="26464"/>
  <c r="DG209" i="26464"/>
  <c r="DH209" i="26464"/>
  <c r="DI209" i="26464"/>
  <c r="DJ209" i="26464"/>
  <c r="DK209" i="26464"/>
  <c r="DL209" i="26464"/>
  <c r="DM209" i="26464"/>
  <c r="DN209" i="26464"/>
  <c r="DO209" i="26464"/>
  <c r="DP209" i="26464"/>
  <c r="DQ209" i="26464"/>
  <c r="DR209" i="26464"/>
  <c r="DS209" i="26464"/>
  <c r="DT209" i="26464"/>
  <c r="DU209" i="26464"/>
  <c r="DZ209" i="26464"/>
  <c r="EA209" i="26464"/>
  <c r="EB209" i="26464"/>
  <c r="EC209" i="26464"/>
  <c r="ED209" i="26464"/>
  <c r="EE209" i="26464"/>
  <c r="EF209" i="26464"/>
  <c r="EG209" i="26464"/>
  <c r="EH209" i="26464"/>
  <c r="EI209" i="26464"/>
  <c r="EJ209" i="26464"/>
  <c r="EK209" i="26464"/>
  <c r="EL209" i="26464"/>
  <c r="EM209" i="26464"/>
  <c r="EN209" i="26464"/>
  <c r="EO209" i="26464"/>
  <c r="EP209" i="26464"/>
  <c r="A210" i="26464"/>
  <c r="B210" i="26464"/>
  <c r="C210" i="26464"/>
  <c r="E210" i="26464"/>
  <c r="F210" i="26464"/>
  <c r="G210" i="26464"/>
  <c r="H210" i="26464"/>
  <c r="I210" i="26464"/>
  <c r="J210" i="26464"/>
  <c r="K210" i="26464"/>
  <c r="L210" i="26464"/>
  <c r="M210" i="26464"/>
  <c r="N210" i="26464"/>
  <c r="O210" i="26464"/>
  <c r="P210" i="26464"/>
  <c r="Q210" i="26464"/>
  <c r="R210" i="26464"/>
  <c r="S210" i="26464"/>
  <c r="T210" i="26464"/>
  <c r="U210" i="26464"/>
  <c r="V210" i="26464"/>
  <c r="W210" i="26464"/>
  <c r="X210" i="26464"/>
  <c r="Y210" i="26464"/>
  <c r="Z210" i="26464"/>
  <c r="AA210" i="26464"/>
  <c r="AB210" i="26464"/>
  <c r="AC210" i="26464"/>
  <c r="AD210" i="26464"/>
  <c r="AE210" i="26464"/>
  <c r="AF210" i="26464"/>
  <c r="AG210" i="26464"/>
  <c r="AH210" i="26464"/>
  <c r="AI210" i="26464"/>
  <c r="AJ210" i="26464"/>
  <c r="AK210" i="26464"/>
  <c r="AL210" i="26464"/>
  <c r="AM210" i="26464"/>
  <c r="AN210" i="26464"/>
  <c r="AO210" i="26464"/>
  <c r="AP210" i="26464"/>
  <c r="AQ210" i="26464"/>
  <c r="AR210" i="26464"/>
  <c r="AS210" i="26464"/>
  <c r="AT210" i="26464"/>
  <c r="AU210" i="26464"/>
  <c r="AV210" i="26464"/>
  <c r="AW210" i="26464"/>
  <c r="AX210" i="26464"/>
  <c r="AY210" i="26464"/>
  <c r="AZ210" i="26464"/>
  <c r="BA210" i="26464"/>
  <c r="BB210" i="26464"/>
  <c r="BC210" i="26464"/>
  <c r="BD210" i="26464"/>
  <c r="BE210" i="26464"/>
  <c r="BF210" i="26464"/>
  <c r="BG210" i="26464"/>
  <c r="BH210" i="26464"/>
  <c r="BI210" i="26464"/>
  <c r="BJ210" i="26464"/>
  <c r="BK210" i="26464"/>
  <c r="BL210" i="26464"/>
  <c r="BM210" i="26464"/>
  <c r="BN210" i="26464"/>
  <c r="BO210" i="26464"/>
  <c r="BP210" i="26464"/>
  <c r="BQ210" i="26464"/>
  <c r="BR210" i="26464"/>
  <c r="BS210" i="26464"/>
  <c r="BT210" i="26464"/>
  <c r="BU210" i="26464"/>
  <c r="BV210" i="26464"/>
  <c r="BW210" i="26464"/>
  <c r="BX210" i="26464"/>
  <c r="BY210" i="26464"/>
  <c r="BZ210" i="26464"/>
  <c r="CA210" i="26464"/>
  <c r="CB210" i="26464"/>
  <c r="CC210" i="26464"/>
  <c r="CD210" i="26464"/>
  <c r="CE210" i="26464"/>
  <c r="CF210" i="26464"/>
  <c r="CG210" i="26464"/>
  <c r="CH210" i="26464"/>
  <c r="CI210" i="26464"/>
  <c r="CJ210" i="26464"/>
  <c r="CK210" i="26464"/>
  <c r="CL210" i="26464"/>
  <c r="CM210" i="26464"/>
  <c r="CN210" i="26464"/>
  <c r="CO210" i="26464"/>
  <c r="CP210" i="26464"/>
  <c r="CQ210" i="26464"/>
  <c r="CR210" i="26464"/>
  <c r="CS210" i="26464"/>
  <c r="CT210" i="26464"/>
  <c r="CU210" i="26464"/>
  <c r="CV210" i="26464"/>
  <c r="CW210" i="26464"/>
  <c r="CX210" i="26464"/>
  <c r="CY210" i="26464"/>
  <c r="CZ210" i="26464"/>
  <c r="DA210" i="26464"/>
  <c r="DB210" i="26464"/>
  <c r="DE210" i="26464"/>
  <c r="DF210" i="26464"/>
  <c r="DG210" i="26464"/>
  <c r="DH210" i="26464"/>
  <c r="DI210" i="26464"/>
  <c r="DJ210" i="26464"/>
  <c r="DK210" i="26464"/>
  <c r="DL210" i="26464"/>
  <c r="DM210" i="26464"/>
  <c r="DN210" i="26464"/>
  <c r="DO210" i="26464"/>
  <c r="DP210" i="26464"/>
  <c r="DQ210" i="26464"/>
  <c r="DR210" i="26464"/>
  <c r="DS210" i="26464"/>
  <c r="DT210" i="26464"/>
  <c r="DU210" i="26464"/>
  <c r="DZ210" i="26464"/>
  <c r="EA210" i="26464"/>
  <c r="EB210" i="26464"/>
  <c r="EC210" i="26464"/>
  <c r="ED210" i="26464"/>
  <c r="EE210" i="26464"/>
  <c r="EF210" i="26464"/>
  <c r="EG210" i="26464"/>
  <c r="EH210" i="26464"/>
  <c r="EI210" i="26464"/>
  <c r="EJ210" i="26464"/>
  <c r="EK210" i="26464"/>
  <c r="EL210" i="26464"/>
  <c r="EM210" i="26464"/>
  <c r="EN210" i="26464"/>
  <c r="EO210" i="26464"/>
  <c r="EP210" i="26464"/>
  <c r="A211" i="26464"/>
  <c r="B211" i="26464"/>
  <c r="C211" i="26464"/>
  <c r="E211" i="26464"/>
  <c r="F211" i="26464"/>
  <c r="G211" i="26464"/>
  <c r="H211" i="26464"/>
  <c r="I211" i="26464"/>
  <c r="J211" i="26464"/>
  <c r="K211" i="26464"/>
  <c r="L211" i="26464"/>
  <c r="M211" i="26464"/>
  <c r="N211" i="26464"/>
  <c r="O211" i="26464"/>
  <c r="P211" i="26464"/>
  <c r="Q211" i="26464"/>
  <c r="R211" i="26464"/>
  <c r="S211" i="26464"/>
  <c r="T211" i="26464"/>
  <c r="U211" i="26464"/>
  <c r="V211" i="26464"/>
  <c r="W211" i="26464"/>
  <c r="X211" i="26464"/>
  <c r="Y211" i="26464"/>
  <c r="Z211" i="26464"/>
  <c r="AA211" i="26464"/>
  <c r="AB211" i="26464"/>
  <c r="AC211" i="26464"/>
  <c r="AD211" i="26464"/>
  <c r="AE211" i="26464"/>
  <c r="AF211" i="26464"/>
  <c r="AG211" i="26464"/>
  <c r="AH211" i="26464"/>
  <c r="AI211" i="26464"/>
  <c r="AJ211" i="26464"/>
  <c r="AK211" i="26464"/>
  <c r="AL211" i="26464"/>
  <c r="AM211" i="26464"/>
  <c r="AN211" i="26464"/>
  <c r="AO211" i="26464"/>
  <c r="AP211" i="26464"/>
  <c r="AQ211" i="26464"/>
  <c r="AR211" i="26464"/>
  <c r="AS211" i="26464"/>
  <c r="AT211" i="26464"/>
  <c r="AU211" i="26464"/>
  <c r="AV211" i="26464"/>
  <c r="AW211" i="26464"/>
  <c r="AX211" i="26464"/>
  <c r="AY211" i="26464"/>
  <c r="AZ211" i="26464"/>
  <c r="BA211" i="26464"/>
  <c r="BB211" i="26464"/>
  <c r="BC211" i="26464"/>
  <c r="BD211" i="26464"/>
  <c r="BE211" i="26464"/>
  <c r="BF211" i="26464"/>
  <c r="BG211" i="26464"/>
  <c r="BH211" i="26464"/>
  <c r="BI211" i="26464"/>
  <c r="BJ211" i="26464"/>
  <c r="BK211" i="26464"/>
  <c r="BL211" i="26464"/>
  <c r="BM211" i="26464"/>
  <c r="BN211" i="26464"/>
  <c r="BO211" i="26464"/>
  <c r="BP211" i="26464"/>
  <c r="BQ211" i="26464"/>
  <c r="BR211" i="26464"/>
  <c r="BS211" i="26464"/>
  <c r="BT211" i="26464"/>
  <c r="BU211" i="26464"/>
  <c r="BV211" i="26464"/>
  <c r="BW211" i="26464"/>
  <c r="BX211" i="26464"/>
  <c r="BY211" i="26464"/>
  <c r="BZ211" i="26464"/>
  <c r="CA211" i="26464"/>
  <c r="CB211" i="26464"/>
  <c r="CC211" i="26464"/>
  <c r="CD211" i="26464"/>
  <c r="CE211" i="26464"/>
  <c r="CF211" i="26464"/>
  <c r="CG211" i="26464"/>
  <c r="CH211" i="26464"/>
  <c r="CI211" i="26464"/>
  <c r="CJ211" i="26464"/>
  <c r="CK211" i="26464"/>
  <c r="CL211" i="26464"/>
  <c r="CM211" i="26464"/>
  <c r="CN211" i="26464"/>
  <c r="CO211" i="26464"/>
  <c r="CP211" i="26464"/>
  <c r="CQ211" i="26464"/>
  <c r="CR211" i="26464"/>
  <c r="CS211" i="26464"/>
  <c r="CT211" i="26464"/>
  <c r="CU211" i="26464"/>
  <c r="CV211" i="26464"/>
  <c r="CW211" i="26464"/>
  <c r="CX211" i="26464"/>
  <c r="CY211" i="26464"/>
  <c r="CZ211" i="26464"/>
  <c r="DA211" i="26464"/>
  <c r="DB211" i="26464"/>
  <c r="DE211" i="26464"/>
  <c r="DF211" i="26464"/>
  <c r="DG211" i="26464"/>
  <c r="DH211" i="26464"/>
  <c r="DI211" i="26464"/>
  <c r="DJ211" i="26464"/>
  <c r="DK211" i="26464"/>
  <c r="DL211" i="26464"/>
  <c r="DM211" i="26464"/>
  <c r="DN211" i="26464"/>
  <c r="DO211" i="26464"/>
  <c r="DP211" i="26464"/>
  <c r="DQ211" i="26464"/>
  <c r="DR211" i="26464"/>
  <c r="DS211" i="26464"/>
  <c r="DT211" i="26464"/>
  <c r="DU211" i="26464"/>
  <c r="DZ211" i="26464"/>
  <c r="EA211" i="26464"/>
  <c r="EB211" i="26464"/>
  <c r="EC211" i="26464"/>
  <c r="ED211" i="26464"/>
  <c r="EE211" i="26464"/>
  <c r="EF211" i="26464"/>
  <c r="EG211" i="26464"/>
  <c r="EH211" i="26464"/>
  <c r="EI211" i="26464"/>
  <c r="EJ211" i="26464"/>
  <c r="EK211" i="26464"/>
  <c r="EL211" i="26464"/>
  <c r="EM211" i="26464"/>
  <c r="EN211" i="26464"/>
  <c r="EO211" i="26464"/>
  <c r="EP211" i="26464"/>
  <c r="A212" i="26464"/>
  <c r="B212" i="26464"/>
  <c r="C212" i="26464"/>
  <c r="E212" i="26464"/>
  <c r="F212" i="26464"/>
  <c r="G212" i="26464"/>
  <c r="H212" i="26464"/>
  <c r="I212" i="26464"/>
  <c r="J212" i="26464"/>
  <c r="K212" i="26464"/>
  <c r="L212" i="26464"/>
  <c r="M212" i="26464"/>
  <c r="N212" i="26464"/>
  <c r="O212" i="26464"/>
  <c r="P212" i="26464"/>
  <c r="Q212" i="26464"/>
  <c r="R212" i="26464"/>
  <c r="S212" i="26464"/>
  <c r="T212" i="26464"/>
  <c r="U212" i="26464"/>
  <c r="V212" i="26464"/>
  <c r="W212" i="26464"/>
  <c r="X212" i="26464"/>
  <c r="Y212" i="26464"/>
  <c r="Z212" i="26464"/>
  <c r="AA212" i="26464"/>
  <c r="AB212" i="26464"/>
  <c r="AC212" i="26464"/>
  <c r="AD212" i="26464"/>
  <c r="AE212" i="26464"/>
  <c r="AF212" i="26464"/>
  <c r="AG212" i="26464"/>
  <c r="AH212" i="26464"/>
  <c r="AI212" i="26464"/>
  <c r="AJ212" i="26464"/>
  <c r="AK212" i="26464"/>
  <c r="AL212" i="26464"/>
  <c r="AM212" i="26464"/>
  <c r="AN212" i="26464"/>
  <c r="AO212" i="26464"/>
  <c r="AP212" i="26464"/>
  <c r="AQ212" i="26464"/>
  <c r="AR212" i="26464"/>
  <c r="AS212" i="26464"/>
  <c r="AT212" i="26464"/>
  <c r="AU212" i="26464"/>
  <c r="AV212" i="26464"/>
  <c r="AW212" i="26464"/>
  <c r="AX212" i="26464"/>
  <c r="AY212" i="26464"/>
  <c r="AZ212" i="26464"/>
  <c r="BA212" i="26464"/>
  <c r="BB212" i="26464"/>
  <c r="BC212" i="26464"/>
  <c r="BD212" i="26464"/>
  <c r="BE212" i="26464"/>
  <c r="BF212" i="26464"/>
  <c r="BG212" i="26464"/>
  <c r="BH212" i="26464"/>
  <c r="BI212" i="26464"/>
  <c r="BJ212" i="26464"/>
  <c r="BK212" i="26464"/>
  <c r="BL212" i="26464"/>
  <c r="BM212" i="26464"/>
  <c r="BN212" i="26464"/>
  <c r="BO212" i="26464"/>
  <c r="BP212" i="26464"/>
  <c r="BQ212" i="26464"/>
  <c r="BR212" i="26464"/>
  <c r="BS212" i="26464"/>
  <c r="BT212" i="26464"/>
  <c r="BU212" i="26464"/>
  <c r="BV212" i="26464"/>
  <c r="BW212" i="26464"/>
  <c r="BX212" i="26464"/>
  <c r="BY212" i="26464"/>
  <c r="BZ212" i="26464"/>
  <c r="CA212" i="26464"/>
  <c r="CB212" i="26464"/>
  <c r="CC212" i="26464"/>
  <c r="CD212" i="26464"/>
  <c r="CE212" i="26464"/>
  <c r="CF212" i="26464"/>
  <c r="CG212" i="26464"/>
  <c r="CH212" i="26464"/>
  <c r="CI212" i="26464"/>
  <c r="CJ212" i="26464"/>
  <c r="CK212" i="26464"/>
  <c r="CL212" i="26464"/>
  <c r="CM212" i="26464"/>
  <c r="CN212" i="26464"/>
  <c r="CO212" i="26464"/>
  <c r="CP212" i="26464"/>
  <c r="CQ212" i="26464"/>
  <c r="CR212" i="26464"/>
  <c r="CS212" i="26464"/>
  <c r="CT212" i="26464"/>
  <c r="CU212" i="26464"/>
  <c r="CV212" i="26464"/>
  <c r="CW212" i="26464"/>
  <c r="CX212" i="26464"/>
  <c r="CY212" i="26464"/>
  <c r="CZ212" i="26464"/>
  <c r="DA212" i="26464"/>
  <c r="DB212" i="26464"/>
  <c r="DE212" i="26464"/>
  <c r="DF212" i="26464"/>
  <c r="DG212" i="26464"/>
  <c r="DH212" i="26464"/>
  <c r="DI212" i="26464"/>
  <c r="DJ212" i="26464"/>
  <c r="DK212" i="26464"/>
  <c r="DL212" i="26464"/>
  <c r="DM212" i="26464"/>
  <c r="DN212" i="26464"/>
  <c r="DO212" i="26464"/>
  <c r="DP212" i="26464"/>
  <c r="DQ212" i="26464"/>
  <c r="DR212" i="26464"/>
  <c r="DS212" i="26464"/>
  <c r="DT212" i="26464"/>
  <c r="DU212" i="26464"/>
  <c r="DZ212" i="26464"/>
  <c r="EA212" i="26464"/>
  <c r="EB212" i="26464"/>
  <c r="EC212" i="26464"/>
  <c r="ED212" i="26464"/>
  <c r="EE212" i="26464"/>
  <c r="EF212" i="26464"/>
  <c r="EG212" i="26464"/>
  <c r="EH212" i="26464"/>
  <c r="EI212" i="26464"/>
  <c r="EJ212" i="26464"/>
  <c r="EK212" i="26464"/>
  <c r="EL212" i="26464"/>
  <c r="EM212" i="26464"/>
  <c r="EN212" i="26464"/>
  <c r="EO212" i="26464"/>
  <c r="EP212" i="26464"/>
  <c r="A213" i="26464"/>
  <c r="B213" i="26464"/>
  <c r="C213" i="26464"/>
  <c r="E213" i="26464"/>
  <c r="F213" i="26464"/>
  <c r="G213" i="26464"/>
  <c r="H213" i="26464"/>
  <c r="I213" i="26464"/>
  <c r="J213" i="26464"/>
  <c r="K213" i="26464"/>
  <c r="L213" i="26464"/>
  <c r="M213" i="26464"/>
  <c r="N213" i="26464"/>
  <c r="O213" i="26464"/>
  <c r="P213" i="26464"/>
  <c r="Q213" i="26464"/>
  <c r="R213" i="26464"/>
  <c r="S213" i="26464"/>
  <c r="T213" i="26464"/>
  <c r="U213" i="26464"/>
  <c r="V213" i="26464"/>
  <c r="W213" i="26464"/>
  <c r="X213" i="26464"/>
  <c r="Y213" i="26464"/>
  <c r="Z213" i="26464"/>
  <c r="AA213" i="26464"/>
  <c r="AB213" i="26464"/>
  <c r="AC213" i="26464"/>
  <c r="AD213" i="26464"/>
  <c r="AE213" i="26464"/>
  <c r="AF213" i="26464"/>
  <c r="AG213" i="26464"/>
  <c r="AH213" i="26464"/>
  <c r="AI213" i="26464"/>
  <c r="AJ213" i="26464"/>
  <c r="AK213" i="26464"/>
  <c r="AL213" i="26464"/>
  <c r="AM213" i="26464"/>
  <c r="AN213" i="26464"/>
  <c r="AO213" i="26464"/>
  <c r="AP213" i="26464"/>
  <c r="AQ213" i="26464"/>
  <c r="AR213" i="26464"/>
  <c r="AS213" i="26464"/>
  <c r="AT213" i="26464"/>
  <c r="AU213" i="26464"/>
  <c r="AV213" i="26464"/>
  <c r="AW213" i="26464"/>
  <c r="AX213" i="26464"/>
  <c r="AY213" i="26464"/>
  <c r="AZ213" i="26464"/>
  <c r="BA213" i="26464"/>
  <c r="BB213" i="26464"/>
  <c r="BC213" i="26464"/>
  <c r="BD213" i="26464"/>
  <c r="BE213" i="26464"/>
  <c r="BF213" i="26464"/>
  <c r="BG213" i="26464"/>
  <c r="BH213" i="26464"/>
  <c r="BI213" i="26464"/>
  <c r="BJ213" i="26464"/>
  <c r="BK213" i="26464"/>
  <c r="BL213" i="26464"/>
  <c r="BM213" i="26464"/>
  <c r="BN213" i="26464"/>
  <c r="BO213" i="26464"/>
  <c r="BP213" i="26464"/>
  <c r="BQ213" i="26464"/>
  <c r="BR213" i="26464"/>
  <c r="BS213" i="26464"/>
  <c r="BT213" i="26464"/>
  <c r="BU213" i="26464"/>
  <c r="BV213" i="26464"/>
  <c r="BW213" i="26464"/>
  <c r="BX213" i="26464"/>
  <c r="BY213" i="26464"/>
  <c r="BZ213" i="26464"/>
  <c r="CA213" i="26464"/>
  <c r="CB213" i="26464"/>
  <c r="CC213" i="26464"/>
  <c r="CD213" i="26464"/>
  <c r="CE213" i="26464"/>
  <c r="CF213" i="26464"/>
  <c r="CG213" i="26464"/>
  <c r="CH213" i="26464"/>
  <c r="CI213" i="26464"/>
  <c r="CJ213" i="26464"/>
  <c r="CK213" i="26464"/>
  <c r="CL213" i="26464"/>
  <c r="CM213" i="26464"/>
  <c r="CN213" i="26464"/>
  <c r="CO213" i="26464"/>
  <c r="CP213" i="26464"/>
  <c r="CQ213" i="26464"/>
  <c r="CR213" i="26464"/>
  <c r="CS213" i="26464"/>
  <c r="CT213" i="26464"/>
  <c r="CU213" i="26464"/>
  <c r="CV213" i="26464"/>
  <c r="CW213" i="26464"/>
  <c r="CX213" i="26464"/>
  <c r="CY213" i="26464"/>
  <c r="CZ213" i="26464"/>
  <c r="DA213" i="26464"/>
  <c r="DB213" i="26464"/>
  <c r="DE213" i="26464"/>
  <c r="DF213" i="26464"/>
  <c r="DG213" i="26464"/>
  <c r="DH213" i="26464"/>
  <c r="DI213" i="26464"/>
  <c r="DJ213" i="26464"/>
  <c r="DK213" i="26464"/>
  <c r="DL213" i="26464"/>
  <c r="DM213" i="26464"/>
  <c r="DN213" i="26464"/>
  <c r="DO213" i="26464"/>
  <c r="DP213" i="26464"/>
  <c r="DQ213" i="26464"/>
  <c r="DR213" i="26464"/>
  <c r="DS213" i="26464"/>
  <c r="DT213" i="26464"/>
  <c r="DU213" i="26464"/>
  <c r="DZ213" i="26464"/>
  <c r="EA213" i="26464"/>
  <c r="EB213" i="26464"/>
  <c r="EC213" i="26464"/>
  <c r="ED213" i="26464"/>
  <c r="EE213" i="26464"/>
  <c r="EF213" i="26464"/>
  <c r="EG213" i="26464"/>
  <c r="EH213" i="26464"/>
  <c r="EI213" i="26464"/>
  <c r="EJ213" i="26464"/>
  <c r="EK213" i="26464"/>
  <c r="EL213" i="26464"/>
  <c r="EM213" i="26464"/>
  <c r="EN213" i="26464"/>
  <c r="EO213" i="26464"/>
  <c r="EP213" i="26464"/>
  <c r="A214" i="26464"/>
  <c r="B214" i="26464"/>
  <c r="C214" i="26464"/>
  <c r="E214" i="26464"/>
  <c r="F214" i="26464"/>
  <c r="G214" i="26464"/>
  <c r="H214" i="26464"/>
  <c r="I214" i="26464"/>
  <c r="J214" i="26464"/>
  <c r="K214" i="26464"/>
  <c r="L214" i="26464"/>
  <c r="M214" i="26464"/>
  <c r="N214" i="26464"/>
  <c r="O214" i="26464"/>
  <c r="P214" i="26464"/>
  <c r="Q214" i="26464"/>
  <c r="R214" i="26464"/>
  <c r="S214" i="26464"/>
  <c r="T214" i="26464"/>
  <c r="U214" i="26464"/>
  <c r="V214" i="26464"/>
  <c r="W214" i="26464"/>
  <c r="X214" i="26464"/>
  <c r="Y214" i="26464"/>
  <c r="Z214" i="26464"/>
  <c r="AA214" i="26464"/>
  <c r="AB214" i="26464"/>
  <c r="AC214" i="26464"/>
  <c r="AD214" i="26464"/>
  <c r="AE214" i="26464"/>
  <c r="AF214" i="26464"/>
  <c r="AG214" i="26464"/>
  <c r="AH214" i="26464"/>
  <c r="AI214" i="26464"/>
  <c r="AJ214" i="26464"/>
  <c r="AK214" i="26464"/>
  <c r="AL214" i="26464"/>
  <c r="AM214" i="26464"/>
  <c r="AN214" i="26464"/>
  <c r="AO214" i="26464"/>
  <c r="AP214" i="26464"/>
  <c r="AQ214" i="26464"/>
  <c r="AR214" i="26464"/>
  <c r="AS214" i="26464"/>
  <c r="AT214" i="26464"/>
  <c r="AU214" i="26464"/>
  <c r="AV214" i="26464"/>
  <c r="AW214" i="26464"/>
  <c r="AX214" i="26464"/>
  <c r="AY214" i="26464"/>
  <c r="AZ214" i="26464"/>
  <c r="BA214" i="26464"/>
  <c r="BB214" i="26464"/>
  <c r="BC214" i="26464"/>
  <c r="BD214" i="26464"/>
  <c r="BE214" i="26464"/>
  <c r="BF214" i="26464"/>
  <c r="BG214" i="26464"/>
  <c r="BH214" i="26464"/>
  <c r="BI214" i="26464"/>
  <c r="BJ214" i="26464"/>
  <c r="BK214" i="26464"/>
  <c r="BL214" i="26464"/>
  <c r="BM214" i="26464"/>
  <c r="BN214" i="26464"/>
  <c r="BO214" i="26464"/>
  <c r="BP214" i="26464"/>
  <c r="BQ214" i="26464"/>
  <c r="BR214" i="26464"/>
  <c r="BS214" i="26464"/>
  <c r="BT214" i="26464"/>
  <c r="BU214" i="26464"/>
  <c r="BV214" i="26464"/>
  <c r="BW214" i="26464"/>
  <c r="BX214" i="26464"/>
  <c r="BY214" i="26464"/>
  <c r="BZ214" i="26464"/>
  <c r="CA214" i="26464"/>
  <c r="CB214" i="26464"/>
  <c r="CC214" i="26464"/>
  <c r="CD214" i="26464"/>
  <c r="CE214" i="26464"/>
  <c r="CF214" i="26464"/>
  <c r="CG214" i="26464"/>
  <c r="CH214" i="26464"/>
  <c r="CI214" i="26464"/>
  <c r="CJ214" i="26464"/>
  <c r="CK214" i="26464"/>
  <c r="CL214" i="26464"/>
  <c r="CM214" i="26464"/>
  <c r="CN214" i="26464"/>
  <c r="CO214" i="26464"/>
  <c r="CP214" i="26464"/>
  <c r="CQ214" i="26464"/>
  <c r="CR214" i="26464"/>
  <c r="CS214" i="26464"/>
  <c r="CT214" i="26464"/>
  <c r="CU214" i="26464"/>
  <c r="CV214" i="26464"/>
  <c r="CW214" i="26464"/>
  <c r="CX214" i="26464"/>
  <c r="CY214" i="26464"/>
  <c r="CZ214" i="26464"/>
  <c r="DA214" i="26464"/>
  <c r="DB214" i="26464"/>
  <c r="DE214" i="26464"/>
  <c r="DF214" i="26464"/>
  <c r="DG214" i="26464"/>
  <c r="DH214" i="26464"/>
  <c r="DI214" i="26464"/>
  <c r="DJ214" i="26464"/>
  <c r="DK214" i="26464"/>
  <c r="DL214" i="26464"/>
  <c r="DM214" i="26464"/>
  <c r="DN214" i="26464"/>
  <c r="DO214" i="26464"/>
  <c r="DP214" i="26464"/>
  <c r="DQ214" i="26464"/>
  <c r="DR214" i="26464"/>
  <c r="DS214" i="26464"/>
  <c r="DT214" i="26464"/>
  <c r="DU214" i="26464"/>
  <c r="DZ214" i="26464"/>
  <c r="EA214" i="26464"/>
  <c r="EB214" i="26464"/>
  <c r="EC214" i="26464"/>
  <c r="ED214" i="26464"/>
  <c r="EE214" i="26464"/>
  <c r="EF214" i="26464"/>
  <c r="EG214" i="26464"/>
  <c r="EH214" i="26464"/>
  <c r="EI214" i="26464"/>
  <c r="EJ214" i="26464"/>
  <c r="EK214" i="26464"/>
  <c r="EL214" i="26464"/>
  <c r="EM214" i="26464"/>
  <c r="EN214" i="26464"/>
  <c r="EO214" i="26464"/>
  <c r="EP214" i="26464"/>
  <c r="A215" i="26464"/>
  <c r="B215" i="26464"/>
  <c r="C215" i="26464"/>
  <c r="E215" i="26464"/>
  <c r="F215" i="26464"/>
  <c r="G215" i="26464"/>
  <c r="H215" i="26464"/>
  <c r="I215" i="26464"/>
  <c r="J215" i="26464"/>
  <c r="K215" i="26464"/>
  <c r="L215" i="26464"/>
  <c r="M215" i="26464"/>
  <c r="N215" i="26464"/>
  <c r="O215" i="26464"/>
  <c r="P215" i="26464"/>
  <c r="Q215" i="26464"/>
  <c r="R215" i="26464"/>
  <c r="S215" i="26464"/>
  <c r="T215" i="26464"/>
  <c r="U215" i="26464"/>
  <c r="V215" i="26464"/>
  <c r="W215" i="26464"/>
  <c r="X215" i="26464"/>
  <c r="Y215" i="26464"/>
  <c r="Z215" i="26464"/>
  <c r="AA215" i="26464"/>
  <c r="AB215" i="26464"/>
  <c r="AC215" i="26464"/>
  <c r="AD215" i="26464"/>
  <c r="AE215" i="26464"/>
  <c r="AF215" i="26464"/>
  <c r="AG215" i="26464"/>
  <c r="AH215" i="26464"/>
  <c r="AI215" i="26464"/>
  <c r="AJ215" i="26464"/>
  <c r="AK215" i="26464"/>
  <c r="AL215" i="26464"/>
  <c r="AM215" i="26464"/>
  <c r="AN215" i="26464"/>
  <c r="AO215" i="26464"/>
  <c r="AP215" i="26464"/>
  <c r="AQ215" i="26464"/>
  <c r="AR215" i="26464"/>
  <c r="AS215" i="26464"/>
  <c r="AT215" i="26464"/>
  <c r="AU215" i="26464"/>
  <c r="AV215" i="26464"/>
  <c r="AW215" i="26464"/>
  <c r="AX215" i="26464"/>
  <c r="AY215" i="26464"/>
  <c r="AZ215" i="26464"/>
  <c r="BA215" i="26464"/>
  <c r="BB215" i="26464"/>
  <c r="BC215" i="26464"/>
  <c r="BD215" i="26464"/>
  <c r="BE215" i="26464"/>
  <c r="BF215" i="26464"/>
  <c r="BG215" i="26464"/>
  <c r="BH215" i="26464"/>
  <c r="BI215" i="26464"/>
  <c r="BJ215" i="26464"/>
  <c r="BK215" i="26464"/>
  <c r="BL215" i="26464"/>
  <c r="BM215" i="26464"/>
  <c r="BN215" i="26464"/>
  <c r="BO215" i="26464"/>
  <c r="BP215" i="26464"/>
  <c r="BQ215" i="26464"/>
  <c r="BR215" i="26464"/>
  <c r="BS215" i="26464"/>
  <c r="BT215" i="26464"/>
  <c r="BU215" i="26464"/>
  <c r="BV215" i="26464"/>
  <c r="BW215" i="26464"/>
  <c r="BX215" i="26464"/>
  <c r="BY215" i="26464"/>
  <c r="BZ215" i="26464"/>
  <c r="CA215" i="26464"/>
  <c r="CB215" i="26464"/>
  <c r="CC215" i="26464"/>
  <c r="CD215" i="26464"/>
  <c r="CE215" i="26464"/>
  <c r="CF215" i="26464"/>
  <c r="CG215" i="26464"/>
  <c r="CH215" i="26464"/>
  <c r="CI215" i="26464"/>
  <c r="CJ215" i="26464"/>
  <c r="CK215" i="26464"/>
  <c r="CL215" i="26464"/>
  <c r="CM215" i="26464"/>
  <c r="CN215" i="26464"/>
  <c r="CO215" i="26464"/>
  <c r="CP215" i="26464"/>
  <c r="CQ215" i="26464"/>
  <c r="CR215" i="26464"/>
  <c r="CS215" i="26464"/>
  <c r="CT215" i="26464"/>
  <c r="CU215" i="26464"/>
  <c r="CV215" i="26464"/>
  <c r="CW215" i="26464"/>
  <c r="CX215" i="26464"/>
  <c r="CY215" i="26464"/>
  <c r="CZ215" i="26464"/>
  <c r="DA215" i="26464"/>
  <c r="DB215" i="26464"/>
  <c r="DE215" i="26464"/>
  <c r="DF215" i="26464"/>
  <c r="DG215" i="26464"/>
  <c r="DH215" i="26464"/>
  <c r="DI215" i="26464"/>
  <c r="DJ215" i="26464"/>
  <c r="DK215" i="26464"/>
  <c r="DL215" i="26464"/>
  <c r="DM215" i="26464"/>
  <c r="DN215" i="26464"/>
  <c r="DO215" i="26464"/>
  <c r="DP215" i="26464"/>
  <c r="DQ215" i="26464"/>
  <c r="DR215" i="26464"/>
  <c r="DS215" i="26464"/>
  <c r="DT215" i="26464"/>
  <c r="DU215" i="26464"/>
  <c r="DZ215" i="26464"/>
  <c r="EA215" i="26464"/>
  <c r="EB215" i="26464"/>
  <c r="EC215" i="26464"/>
  <c r="ED215" i="26464"/>
  <c r="EE215" i="26464"/>
  <c r="EF215" i="26464"/>
  <c r="EG215" i="26464"/>
  <c r="EH215" i="26464"/>
  <c r="EI215" i="26464"/>
  <c r="EJ215" i="26464"/>
  <c r="EK215" i="26464"/>
  <c r="EL215" i="26464"/>
  <c r="EM215" i="26464"/>
  <c r="EN215" i="26464"/>
  <c r="EO215" i="26464"/>
  <c r="EP215" i="26464"/>
  <c r="A216" i="26464"/>
  <c r="B216" i="26464"/>
  <c r="C216" i="26464"/>
  <c r="E216" i="26464"/>
  <c r="F216" i="26464"/>
  <c r="G216" i="26464"/>
  <c r="H216" i="26464"/>
  <c r="I216" i="26464"/>
  <c r="J216" i="26464"/>
  <c r="K216" i="26464"/>
  <c r="L216" i="26464"/>
  <c r="M216" i="26464"/>
  <c r="N216" i="26464"/>
  <c r="O216" i="26464"/>
  <c r="P216" i="26464"/>
  <c r="Q216" i="26464"/>
  <c r="R216" i="26464"/>
  <c r="S216" i="26464"/>
  <c r="T216" i="26464"/>
  <c r="U216" i="26464"/>
  <c r="V216" i="26464"/>
  <c r="W216" i="26464"/>
  <c r="X216" i="26464"/>
  <c r="Y216" i="26464"/>
  <c r="Z216" i="26464"/>
  <c r="AA216" i="26464"/>
  <c r="AB216" i="26464"/>
  <c r="AC216" i="26464"/>
  <c r="AD216" i="26464"/>
  <c r="AE216" i="26464"/>
  <c r="AF216" i="26464"/>
  <c r="AG216" i="26464"/>
  <c r="AH216" i="26464"/>
  <c r="AI216" i="26464"/>
  <c r="AJ216" i="26464"/>
  <c r="AK216" i="26464"/>
  <c r="AL216" i="26464"/>
  <c r="AM216" i="26464"/>
  <c r="AN216" i="26464"/>
  <c r="AO216" i="26464"/>
  <c r="AP216" i="26464"/>
  <c r="AQ216" i="26464"/>
  <c r="AR216" i="26464"/>
  <c r="AS216" i="26464"/>
  <c r="AT216" i="26464"/>
  <c r="AU216" i="26464"/>
  <c r="AV216" i="26464"/>
  <c r="AW216" i="26464"/>
  <c r="AX216" i="26464"/>
  <c r="AY216" i="26464"/>
  <c r="AZ216" i="26464"/>
  <c r="BA216" i="26464"/>
  <c r="BB216" i="26464"/>
  <c r="BC216" i="26464"/>
  <c r="BD216" i="26464"/>
  <c r="BE216" i="26464"/>
  <c r="BF216" i="26464"/>
  <c r="BG216" i="26464"/>
  <c r="BH216" i="26464"/>
  <c r="BI216" i="26464"/>
  <c r="BJ216" i="26464"/>
  <c r="BK216" i="26464"/>
  <c r="BL216" i="26464"/>
  <c r="BM216" i="26464"/>
  <c r="BN216" i="26464"/>
  <c r="BO216" i="26464"/>
  <c r="BP216" i="26464"/>
  <c r="BQ216" i="26464"/>
  <c r="BR216" i="26464"/>
  <c r="BS216" i="26464"/>
  <c r="BT216" i="26464"/>
  <c r="BU216" i="26464"/>
  <c r="BV216" i="26464"/>
  <c r="BW216" i="26464"/>
  <c r="BX216" i="26464"/>
  <c r="BY216" i="26464"/>
  <c r="BZ216" i="26464"/>
  <c r="CA216" i="26464"/>
  <c r="CB216" i="26464"/>
  <c r="CC216" i="26464"/>
  <c r="CD216" i="26464"/>
  <c r="CE216" i="26464"/>
  <c r="CF216" i="26464"/>
  <c r="CG216" i="26464"/>
  <c r="CH216" i="26464"/>
  <c r="CI216" i="26464"/>
  <c r="CJ216" i="26464"/>
  <c r="CK216" i="26464"/>
  <c r="CL216" i="26464"/>
  <c r="CM216" i="26464"/>
  <c r="CN216" i="26464"/>
  <c r="CO216" i="26464"/>
  <c r="CP216" i="26464"/>
  <c r="CQ216" i="26464"/>
  <c r="CR216" i="26464"/>
  <c r="CS216" i="26464"/>
  <c r="CT216" i="26464"/>
  <c r="CU216" i="26464"/>
  <c r="CV216" i="26464"/>
  <c r="CW216" i="26464"/>
  <c r="CX216" i="26464"/>
  <c r="CY216" i="26464"/>
  <c r="CZ216" i="26464"/>
  <c r="DA216" i="26464"/>
  <c r="DB216" i="26464"/>
  <c r="DE216" i="26464"/>
  <c r="DF216" i="26464"/>
  <c r="DG216" i="26464"/>
  <c r="DH216" i="26464"/>
  <c r="DI216" i="26464"/>
  <c r="DJ216" i="26464"/>
  <c r="DK216" i="26464"/>
  <c r="DL216" i="26464"/>
  <c r="DM216" i="26464"/>
  <c r="DN216" i="26464"/>
  <c r="DO216" i="26464"/>
  <c r="DP216" i="26464"/>
  <c r="DQ216" i="26464"/>
  <c r="DR216" i="26464"/>
  <c r="DS216" i="26464"/>
  <c r="DT216" i="26464"/>
  <c r="DU216" i="26464"/>
  <c r="DZ216" i="26464"/>
  <c r="EA216" i="26464"/>
  <c r="EB216" i="26464"/>
  <c r="EC216" i="26464"/>
  <c r="ED216" i="26464"/>
  <c r="EE216" i="26464"/>
  <c r="EF216" i="26464"/>
  <c r="EG216" i="26464"/>
  <c r="EH216" i="26464"/>
  <c r="EI216" i="26464"/>
  <c r="EJ216" i="26464"/>
  <c r="EK216" i="26464"/>
  <c r="EL216" i="26464"/>
  <c r="EM216" i="26464"/>
  <c r="EN216" i="26464"/>
  <c r="EO216" i="26464"/>
  <c r="EP216" i="26464"/>
  <c r="A217" i="26464"/>
  <c r="B217" i="26464"/>
  <c r="C217" i="26464"/>
  <c r="E217" i="26464"/>
  <c r="F217" i="26464"/>
  <c r="G217" i="26464"/>
  <c r="H217" i="26464"/>
  <c r="I217" i="26464"/>
  <c r="J217" i="26464"/>
  <c r="K217" i="26464"/>
  <c r="L217" i="26464"/>
  <c r="M217" i="26464"/>
  <c r="N217" i="26464"/>
  <c r="O217" i="26464"/>
  <c r="P217" i="26464"/>
  <c r="Q217" i="26464"/>
  <c r="R217" i="26464"/>
  <c r="S217" i="26464"/>
  <c r="T217" i="26464"/>
  <c r="U217" i="26464"/>
  <c r="V217" i="26464"/>
  <c r="W217" i="26464"/>
  <c r="X217" i="26464"/>
  <c r="Y217" i="26464"/>
  <c r="Z217" i="26464"/>
  <c r="AA217" i="26464"/>
  <c r="AB217" i="26464"/>
  <c r="AC217" i="26464"/>
  <c r="AD217" i="26464"/>
  <c r="AE217" i="26464"/>
  <c r="AF217" i="26464"/>
  <c r="AG217" i="26464"/>
  <c r="AH217" i="26464"/>
  <c r="AI217" i="26464"/>
  <c r="AJ217" i="26464"/>
  <c r="AK217" i="26464"/>
  <c r="AL217" i="26464"/>
  <c r="AM217" i="26464"/>
  <c r="AN217" i="26464"/>
  <c r="AO217" i="26464"/>
  <c r="AP217" i="26464"/>
  <c r="AQ217" i="26464"/>
  <c r="AR217" i="26464"/>
  <c r="AS217" i="26464"/>
  <c r="AT217" i="26464"/>
  <c r="AU217" i="26464"/>
  <c r="AV217" i="26464"/>
  <c r="AW217" i="26464"/>
  <c r="AX217" i="26464"/>
  <c r="AY217" i="26464"/>
  <c r="AZ217" i="26464"/>
  <c r="BA217" i="26464"/>
  <c r="BB217" i="26464"/>
  <c r="BC217" i="26464"/>
  <c r="BD217" i="26464"/>
  <c r="BE217" i="26464"/>
  <c r="BF217" i="26464"/>
  <c r="BG217" i="26464"/>
  <c r="BH217" i="26464"/>
  <c r="BI217" i="26464"/>
  <c r="BJ217" i="26464"/>
  <c r="BK217" i="26464"/>
  <c r="BL217" i="26464"/>
  <c r="BM217" i="26464"/>
  <c r="BN217" i="26464"/>
  <c r="BO217" i="26464"/>
  <c r="BP217" i="26464"/>
  <c r="BQ217" i="26464"/>
  <c r="BR217" i="26464"/>
  <c r="BS217" i="26464"/>
  <c r="BT217" i="26464"/>
  <c r="BU217" i="26464"/>
  <c r="BV217" i="26464"/>
  <c r="BW217" i="26464"/>
  <c r="BX217" i="26464"/>
  <c r="BY217" i="26464"/>
  <c r="BZ217" i="26464"/>
  <c r="CA217" i="26464"/>
  <c r="CB217" i="26464"/>
  <c r="CC217" i="26464"/>
  <c r="CD217" i="26464"/>
  <c r="CE217" i="26464"/>
  <c r="CF217" i="26464"/>
  <c r="CG217" i="26464"/>
  <c r="CH217" i="26464"/>
  <c r="CI217" i="26464"/>
  <c r="CJ217" i="26464"/>
  <c r="CK217" i="26464"/>
  <c r="CL217" i="26464"/>
  <c r="CM217" i="26464"/>
  <c r="CN217" i="26464"/>
  <c r="CO217" i="26464"/>
  <c r="CP217" i="26464"/>
  <c r="CQ217" i="26464"/>
  <c r="CR217" i="26464"/>
  <c r="CS217" i="26464"/>
  <c r="CT217" i="26464"/>
  <c r="CU217" i="26464"/>
  <c r="CV217" i="26464"/>
  <c r="CW217" i="26464"/>
  <c r="CX217" i="26464"/>
  <c r="CY217" i="26464"/>
  <c r="CZ217" i="26464"/>
  <c r="DA217" i="26464"/>
  <c r="DB217" i="26464"/>
  <c r="DE217" i="26464"/>
  <c r="DF217" i="26464"/>
  <c r="DG217" i="26464"/>
  <c r="DH217" i="26464"/>
  <c r="DI217" i="26464"/>
  <c r="DJ217" i="26464"/>
  <c r="DK217" i="26464"/>
  <c r="DL217" i="26464"/>
  <c r="DM217" i="26464"/>
  <c r="DN217" i="26464"/>
  <c r="DO217" i="26464"/>
  <c r="DP217" i="26464"/>
  <c r="DQ217" i="26464"/>
  <c r="DR217" i="26464"/>
  <c r="DS217" i="26464"/>
  <c r="DT217" i="26464"/>
  <c r="DU217" i="26464"/>
  <c r="DZ217" i="26464"/>
  <c r="EA217" i="26464"/>
  <c r="EB217" i="26464"/>
  <c r="EC217" i="26464"/>
  <c r="ED217" i="26464"/>
  <c r="EE217" i="26464"/>
  <c r="EF217" i="26464"/>
  <c r="EG217" i="26464"/>
  <c r="EH217" i="26464"/>
  <c r="EI217" i="26464"/>
  <c r="EJ217" i="26464"/>
  <c r="EK217" i="26464"/>
  <c r="EL217" i="26464"/>
  <c r="EM217" i="26464"/>
  <c r="EN217" i="26464"/>
  <c r="EO217" i="26464"/>
  <c r="EP217" i="26464"/>
  <c r="A218" i="26464"/>
  <c r="B218" i="26464"/>
  <c r="C218" i="26464"/>
  <c r="E218" i="26464"/>
  <c r="F218" i="26464"/>
  <c r="G218" i="26464"/>
  <c r="H218" i="26464"/>
  <c r="I218" i="26464"/>
  <c r="J218" i="26464"/>
  <c r="K218" i="26464"/>
  <c r="L218" i="26464"/>
  <c r="M218" i="26464"/>
  <c r="N218" i="26464"/>
  <c r="O218" i="26464"/>
  <c r="P218" i="26464"/>
  <c r="Q218" i="26464"/>
  <c r="R218" i="26464"/>
  <c r="S218" i="26464"/>
  <c r="T218" i="26464"/>
  <c r="U218" i="26464"/>
  <c r="V218" i="26464"/>
  <c r="W218" i="26464"/>
  <c r="X218" i="26464"/>
  <c r="Y218" i="26464"/>
  <c r="Z218" i="26464"/>
  <c r="AA218" i="26464"/>
  <c r="AB218" i="26464"/>
  <c r="AC218" i="26464"/>
  <c r="AD218" i="26464"/>
  <c r="AE218" i="26464"/>
  <c r="AF218" i="26464"/>
  <c r="AG218" i="26464"/>
  <c r="AH218" i="26464"/>
  <c r="AI218" i="26464"/>
  <c r="AJ218" i="26464"/>
  <c r="AK218" i="26464"/>
  <c r="AL218" i="26464"/>
  <c r="AM218" i="26464"/>
  <c r="AN218" i="26464"/>
  <c r="AO218" i="26464"/>
  <c r="AP218" i="26464"/>
  <c r="AQ218" i="26464"/>
  <c r="AR218" i="26464"/>
  <c r="AS218" i="26464"/>
  <c r="AT218" i="26464"/>
  <c r="AU218" i="26464"/>
  <c r="AV218" i="26464"/>
  <c r="AW218" i="26464"/>
  <c r="AX218" i="26464"/>
  <c r="AY218" i="26464"/>
  <c r="AZ218" i="26464"/>
  <c r="BA218" i="26464"/>
  <c r="BB218" i="26464"/>
  <c r="BC218" i="26464"/>
  <c r="BD218" i="26464"/>
  <c r="BE218" i="26464"/>
  <c r="BF218" i="26464"/>
  <c r="BG218" i="26464"/>
  <c r="BH218" i="26464"/>
  <c r="BI218" i="26464"/>
  <c r="BJ218" i="26464"/>
  <c r="BK218" i="26464"/>
  <c r="BL218" i="26464"/>
  <c r="BM218" i="26464"/>
  <c r="BN218" i="26464"/>
  <c r="BO218" i="26464"/>
  <c r="BP218" i="26464"/>
  <c r="BQ218" i="26464"/>
  <c r="BR218" i="26464"/>
  <c r="BS218" i="26464"/>
  <c r="BT218" i="26464"/>
  <c r="BU218" i="26464"/>
  <c r="BV218" i="26464"/>
  <c r="BW218" i="26464"/>
  <c r="BX218" i="26464"/>
  <c r="BY218" i="26464"/>
  <c r="BZ218" i="26464"/>
  <c r="CA218" i="26464"/>
  <c r="CB218" i="26464"/>
  <c r="CC218" i="26464"/>
  <c r="CD218" i="26464"/>
  <c r="CE218" i="26464"/>
  <c r="CF218" i="26464"/>
  <c r="CG218" i="26464"/>
  <c r="CH218" i="26464"/>
  <c r="CI218" i="26464"/>
  <c r="CJ218" i="26464"/>
  <c r="CK218" i="26464"/>
  <c r="CL218" i="26464"/>
  <c r="CM218" i="26464"/>
  <c r="CN218" i="26464"/>
  <c r="CO218" i="26464"/>
  <c r="CP218" i="26464"/>
  <c r="CQ218" i="26464"/>
  <c r="CR218" i="26464"/>
  <c r="CS218" i="26464"/>
  <c r="CT218" i="26464"/>
  <c r="CU218" i="26464"/>
  <c r="CV218" i="26464"/>
  <c r="CW218" i="26464"/>
  <c r="CX218" i="26464"/>
  <c r="CY218" i="26464"/>
  <c r="CZ218" i="26464"/>
  <c r="DA218" i="26464"/>
  <c r="DB218" i="26464"/>
  <c r="DE218" i="26464"/>
  <c r="DF218" i="26464"/>
  <c r="DG218" i="26464"/>
  <c r="DH218" i="26464"/>
  <c r="DI218" i="26464"/>
  <c r="DJ218" i="26464"/>
  <c r="DK218" i="26464"/>
  <c r="DL218" i="26464"/>
  <c r="DM218" i="26464"/>
  <c r="DN218" i="26464"/>
  <c r="DO218" i="26464"/>
  <c r="DP218" i="26464"/>
  <c r="DQ218" i="26464"/>
  <c r="DR218" i="26464"/>
  <c r="DS218" i="26464"/>
  <c r="DT218" i="26464"/>
  <c r="DU218" i="26464"/>
  <c r="DZ218" i="26464"/>
  <c r="EA218" i="26464"/>
  <c r="EB218" i="26464"/>
  <c r="EC218" i="26464"/>
  <c r="ED218" i="26464"/>
  <c r="EE218" i="26464"/>
  <c r="EF218" i="26464"/>
  <c r="EG218" i="26464"/>
  <c r="EH218" i="26464"/>
  <c r="EI218" i="26464"/>
  <c r="EJ218" i="26464"/>
  <c r="EK218" i="26464"/>
  <c r="EL218" i="26464"/>
  <c r="EM218" i="26464"/>
  <c r="EN218" i="26464"/>
  <c r="EO218" i="26464"/>
  <c r="EP218" i="26464"/>
  <c r="A219" i="26464"/>
  <c r="B219" i="26464"/>
  <c r="C219" i="26464"/>
  <c r="E219" i="26464"/>
  <c r="F219" i="26464"/>
  <c r="G219" i="26464"/>
  <c r="H219" i="26464"/>
  <c r="I219" i="26464"/>
  <c r="J219" i="26464"/>
  <c r="K219" i="26464"/>
  <c r="L219" i="26464"/>
  <c r="M219" i="26464"/>
  <c r="N219" i="26464"/>
  <c r="O219" i="26464"/>
  <c r="P219" i="26464"/>
  <c r="Q219" i="26464"/>
  <c r="R219" i="26464"/>
  <c r="S219" i="26464"/>
  <c r="T219" i="26464"/>
  <c r="U219" i="26464"/>
  <c r="V219" i="26464"/>
  <c r="W219" i="26464"/>
  <c r="X219" i="26464"/>
  <c r="Y219" i="26464"/>
  <c r="Z219" i="26464"/>
  <c r="AA219" i="26464"/>
  <c r="AB219" i="26464"/>
  <c r="AC219" i="26464"/>
  <c r="AD219" i="26464"/>
  <c r="AE219" i="26464"/>
  <c r="AF219" i="26464"/>
  <c r="AG219" i="26464"/>
  <c r="AH219" i="26464"/>
  <c r="AI219" i="26464"/>
  <c r="AJ219" i="26464"/>
  <c r="AK219" i="26464"/>
  <c r="AL219" i="26464"/>
  <c r="AM219" i="26464"/>
  <c r="AN219" i="26464"/>
  <c r="AO219" i="26464"/>
  <c r="AP219" i="26464"/>
  <c r="AQ219" i="26464"/>
  <c r="AR219" i="26464"/>
  <c r="AS219" i="26464"/>
  <c r="AT219" i="26464"/>
  <c r="AU219" i="26464"/>
  <c r="AV219" i="26464"/>
  <c r="AW219" i="26464"/>
  <c r="AX219" i="26464"/>
  <c r="AY219" i="26464"/>
  <c r="AZ219" i="26464"/>
  <c r="BA219" i="26464"/>
  <c r="BB219" i="26464"/>
  <c r="BC219" i="26464"/>
  <c r="BD219" i="26464"/>
  <c r="BE219" i="26464"/>
  <c r="BF219" i="26464"/>
  <c r="BG219" i="26464"/>
  <c r="BH219" i="26464"/>
  <c r="BI219" i="26464"/>
  <c r="BJ219" i="26464"/>
  <c r="BK219" i="26464"/>
  <c r="BL219" i="26464"/>
  <c r="BM219" i="26464"/>
  <c r="BN219" i="26464"/>
  <c r="BO219" i="26464"/>
  <c r="BP219" i="26464"/>
  <c r="BQ219" i="26464"/>
  <c r="BR219" i="26464"/>
  <c r="BS219" i="26464"/>
  <c r="BT219" i="26464"/>
  <c r="BU219" i="26464"/>
  <c r="BV219" i="26464"/>
  <c r="BW219" i="26464"/>
  <c r="BX219" i="26464"/>
  <c r="BY219" i="26464"/>
  <c r="BZ219" i="26464"/>
  <c r="CA219" i="26464"/>
  <c r="CB219" i="26464"/>
  <c r="CC219" i="26464"/>
  <c r="CD219" i="26464"/>
  <c r="CE219" i="26464"/>
  <c r="CF219" i="26464"/>
  <c r="CG219" i="26464"/>
  <c r="CH219" i="26464"/>
  <c r="CI219" i="26464"/>
  <c r="CJ219" i="26464"/>
  <c r="CK219" i="26464"/>
  <c r="CL219" i="26464"/>
  <c r="CM219" i="26464"/>
  <c r="CN219" i="26464"/>
  <c r="CO219" i="26464"/>
  <c r="CP219" i="26464"/>
  <c r="CQ219" i="26464"/>
  <c r="CR219" i="26464"/>
  <c r="CS219" i="26464"/>
  <c r="CT219" i="26464"/>
  <c r="CU219" i="26464"/>
  <c r="CV219" i="26464"/>
  <c r="CW219" i="26464"/>
  <c r="CX219" i="26464"/>
  <c r="CY219" i="26464"/>
  <c r="CZ219" i="26464"/>
  <c r="DA219" i="26464"/>
  <c r="DB219" i="26464"/>
  <c r="DE219" i="26464"/>
  <c r="DF219" i="26464"/>
  <c r="DG219" i="26464"/>
  <c r="DH219" i="26464"/>
  <c r="DI219" i="26464"/>
  <c r="DJ219" i="26464"/>
  <c r="DK219" i="26464"/>
  <c r="DL219" i="26464"/>
  <c r="DM219" i="26464"/>
  <c r="DN219" i="26464"/>
  <c r="DO219" i="26464"/>
  <c r="DP219" i="26464"/>
  <c r="DQ219" i="26464"/>
  <c r="DR219" i="26464"/>
  <c r="DS219" i="26464"/>
  <c r="DT219" i="26464"/>
  <c r="DU219" i="26464"/>
  <c r="DZ219" i="26464"/>
  <c r="EA219" i="26464"/>
  <c r="EB219" i="26464"/>
  <c r="EC219" i="26464"/>
  <c r="ED219" i="26464"/>
  <c r="EE219" i="26464"/>
  <c r="EF219" i="26464"/>
  <c r="EG219" i="26464"/>
  <c r="EH219" i="26464"/>
  <c r="EI219" i="26464"/>
  <c r="EJ219" i="26464"/>
  <c r="EK219" i="26464"/>
  <c r="EL219" i="26464"/>
  <c r="EM219" i="26464"/>
  <c r="EN219" i="26464"/>
  <c r="EO219" i="26464"/>
  <c r="EP219" i="26464"/>
  <c r="A220" i="26464"/>
  <c r="B220" i="26464"/>
  <c r="C220" i="26464"/>
  <c r="E220" i="26464"/>
  <c r="F220" i="26464"/>
  <c r="G220" i="26464"/>
  <c r="H220" i="26464"/>
  <c r="I220" i="26464"/>
  <c r="J220" i="26464"/>
  <c r="K220" i="26464"/>
  <c r="L220" i="26464"/>
  <c r="M220" i="26464"/>
  <c r="N220" i="26464"/>
  <c r="O220" i="26464"/>
  <c r="P220" i="26464"/>
  <c r="Q220" i="26464"/>
  <c r="R220" i="26464"/>
  <c r="S220" i="26464"/>
  <c r="T220" i="26464"/>
  <c r="U220" i="26464"/>
  <c r="V220" i="26464"/>
  <c r="W220" i="26464"/>
  <c r="X220" i="26464"/>
  <c r="Y220" i="26464"/>
  <c r="Z220" i="26464"/>
  <c r="AA220" i="26464"/>
  <c r="AB220" i="26464"/>
  <c r="AC220" i="26464"/>
  <c r="AD220" i="26464"/>
  <c r="AE220" i="26464"/>
  <c r="AF220" i="26464"/>
  <c r="AG220" i="26464"/>
  <c r="AH220" i="26464"/>
  <c r="AI220" i="26464"/>
  <c r="AJ220" i="26464"/>
  <c r="AK220" i="26464"/>
  <c r="AL220" i="26464"/>
  <c r="AM220" i="26464"/>
  <c r="AN220" i="26464"/>
  <c r="AO220" i="26464"/>
  <c r="AP220" i="26464"/>
  <c r="AQ220" i="26464"/>
  <c r="AR220" i="26464"/>
  <c r="AS220" i="26464"/>
  <c r="AT220" i="26464"/>
  <c r="AU220" i="26464"/>
  <c r="AV220" i="26464"/>
  <c r="AW220" i="26464"/>
  <c r="AX220" i="26464"/>
  <c r="AY220" i="26464"/>
  <c r="AZ220" i="26464"/>
  <c r="BA220" i="26464"/>
  <c r="BB220" i="26464"/>
  <c r="BC220" i="26464"/>
  <c r="BD220" i="26464"/>
  <c r="BE220" i="26464"/>
  <c r="BF220" i="26464"/>
  <c r="BG220" i="26464"/>
  <c r="BH220" i="26464"/>
  <c r="BI220" i="26464"/>
  <c r="BJ220" i="26464"/>
  <c r="BK220" i="26464"/>
  <c r="BL220" i="26464"/>
  <c r="BM220" i="26464"/>
  <c r="BN220" i="26464"/>
  <c r="BO220" i="26464"/>
  <c r="BP220" i="26464"/>
  <c r="BQ220" i="26464"/>
  <c r="BR220" i="26464"/>
  <c r="BS220" i="26464"/>
  <c r="BT220" i="26464"/>
  <c r="BU220" i="26464"/>
  <c r="BV220" i="26464"/>
  <c r="BW220" i="26464"/>
  <c r="BX220" i="26464"/>
  <c r="BY220" i="26464"/>
  <c r="BZ220" i="26464"/>
  <c r="CA220" i="26464"/>
  <c r="CB220" i="26464"/>
  <c r="CC220" i="26464"/>
  <c r="CD220" i="26464"/>
  <c r="CE220" i="26464"/>
  <c r="CF220" i="26464"/>
  <c r="CG220" i="26464"/>
  <c r="CH220" i="26464"/>
  <c r="CI220" i="26464"/>
  <c r="CJ220" i="26464"/>
  <c r="CK220" i="26464"/>
  <c r="CL220" i="26464"/>
  <c r="CM220" i="26464"/>
  <c r="CN220" i="26464"/>
  <c r="CO220" i="26464"/>
  <c r="CP220" i="26464"/>
  <c r="CQ220" i="26464"/>
  <c r="CR220" i="26464"/>
  <c r="CS220" i="26464"/>
  <c r="CT220" i="26464"/>
  <c r="CU220" i="26464"/>
  <c r="CV220" i="26464"/>
  <c r="CW220" i="26464"/>
  <c r="CX220" i="26464"/>
  <c r="CY220" i="26464"/>
  <c r="CZ220" i="26464"/>
  <c r="DA220" i="26464"/>
  <c r="DB220" i="26464"/>
  <c r="DE220" i="26464"/>
  <c r="DF220" i="26464"/>
  <c r="DG220" i="26464"/>
  <c r="DH220" i="26464"/>
  <c r="DI220" i="26464"/>
  <c r="DJ220" i="26464"/>
  <c r="DK220" i="26464"/>
  <c r="DL220" i="26464"/>
  <c r="DM220" i="26464"/>
  <c r="DN220" i="26464"/>
  <c r="DO220" i="26464"/>
  <c r="DP220" i="26464"/>
  <c r="DQ220" i="26464"/>
  <c r="DR220" i="26464"/>
  <c r="DS220" i="26464"/>
  <c r="DT220" i="26464"/>
  <c r="DU220" i="26464"/>
  <c r="DZ220" i="26464"/>
  <c r="EA220" i="26464"/>
  <c r="EB220" i="26464"/>
  <c r="EC220" i="26464"/>
  <c r="ED220" i="26464"/>
  <c r="EE220" i="26464"/>
  <c r="EF220" i="26464"/>
  <c r="EG220" i="26464"/>
  <c r="EH220" i="26464"/>
  <c r="EI220" i="26464"/>
  <c r="EJ220" i="26464"/>
  <c r="EK220" i="26464"/>
  <c r="EL220" i="26464"/>
  <c r="EM220" i="26464"/>
  <c r="EN220" i="26464"/>
  <c r="EO220" i="26464"/>
  <c r="EP220" i="26464"/>
  <c r="A221" i="26464"/>
  <c r="B221" i="26464"/>
  <c r="C221" i="26464"/>
  <c r="E221" i="26464"/>
  <c r="F221" i="26464"/>
  <c r="G221" i="26464"/>
  <c r="H221" i="26464"/>
  <c r="I221" i="26464"/>
  <c r="J221" i="26464"/>
  <c r="K221" i="26464"/>
  <c r="L221" i="26464"/>
  <c r="M221" i="26464"/>
  <c r="N221" i="26464"/>
  <c r="O221" i="26464"/>
  <c r="P221" i="26464"/>
  <c r="Q221" i="26464"/>
  <c r="R221" i="26464"/>
  <c r="S221" i="26464"/>
  <c r="T221" i="26464"/>
  <c r="U221" i="26464"/>
  <c r="V221" i="26464"/>
  <c r="W221" i="26464"/>
  <c r="X221" i="26464"/>
  <c r="Y221" i="26464"/>
  <c r="Z221" i="26464"/>
  <c r="AA221" i="26464"/>
  <c r="AB221" i="26464"/>
  <c r="AC221" i="26464"/>
  <c r="AD221" i="26464"/>
  <c r="AE221" i="26464"/>
  <c r="AF221" i="26464"/>
  <c r="AG221" i="26464"/>
  <c r="AH221" i="26464"/>
  <c r="AI221" i="26464"/>
  <c r="AJ221" i="26464"/>
  <c r="AK221" i="26464"/>
  <c r="AL221" i="26464"/>
  <c r="AM221" i="26464"/>
  <c r="AN221" i="26464"/>
  <c r="AO221" i="26464"/>
  <c r="AP221" i="26464"/>
  <c r="AQ221" i="26464"/>
  <c r="AR221" i="26464"/>
  <c r="AS221" i="26464"/>
  <c r="AT221" i="26464"/>
  <c r="AU221" i="26464"/>
  <c r="AV221" i="26464"/>
  <c r="AW221" i="26464"/>
  <c r="AX221" i="26464"/>
  <c r="AY221" i="26464"/>
  <c r="AZ221" i="26464"/>
  <c r="BA221" i="26464"/>
  <c r="BB221" i="26464"/>
  <c r="BC221" i="26464"/>
  <c r="BD221" i="26464"/>
  <c r="BE221" i="26464"/>
  <c r="BF221" i="26464"/>
  <c r="BG221" i="26464"/>
  <c r="BH221" i="26464"/>
  <c r="BI221" i="26464"/>
  <c r="BJ221" i="26464"/>
  <c r="BK221" i="26464"/>
  <c r="BL221" i="26464"/>
  <c r="BM221" i="26464"/>
  <c r="BN221" i="26464"/>
  <c r="BO221" i="26464"/>
  <c r="BP221" i="26464"/>
  <c r="BQ221" i="26464"/>
  <c r="BR221" i="26464"/>
  <c r="BS221" i="26464"/>
  <c r="BT221" i="26464"/>
  <c r="BU221" i="26464"/>
  <c r="BV221" i="26464"/>
  <c r="BW221" i="26464"/>
  <c r="BX221" i="26464"/>
  <c r="BY221" i="26464"/>
  <c r="BZ221" i="26464"/>
  <c r="CA221" i="26464"/>
  <c r="CB221" i="26464"/>
  <c r="CC221" i="26464"/>
  <c r="CD221" i="26464"/>
  <c r="CE221" i="26464"/>
  <c r="CF221" i="26464"/>
  <c r="CG221" i="26464"/>
  <c r="CH221" i="26464"/>
  <c r="CI221" i="26464"/>
  <c r="CJ221" i="26464"/>
  <c r="CK221" i="26464"/>
  <c r="CL221" i="26464"/>
  <c r="CM221" i="26464"/>
  <c r="CN221" i="26464"/>
  <c r="CO221" i="26464"/>
  <c r="CP221" i="26464"/>
  <c r="CQ221" i="26464"/>
  <c r="CR221" i="26464"/>
  <c r="CS221" i="26464"/>
  <c r="CT221" i="26464"/>
  <c r="CU221" i="26464"/>
  <c r="CV221" i="26464"/>
  <c r="CW221" i="26464"/>
  <c r="CX221" i="26464"/>
  <c r="CY221" i="26464"/>
  <c r="CZ221" i="26464"/>
  <c r="DA221" i="26464"/>
  <c r="DB221" i="26464"/>
  <c r="DE221" i="26464"/>
  <c r="DF221" i="26464"/>
  <c r="DG221" i="26464"/>
  <c r="DH221" i="26464"/>
  <c r="DI221" i="26464"/>
  <c r="DJ221" i="26464"/>
  <c r="DK221" i="26464"/>
  <c r="DL221" i="26464"/>
  <c r="DM221" i="26464"/>
  <c r="DN221" i="26464"/>
  <c r="DO221" i="26464"/>
  <c r="DP221" i="26464"/>
  <c r="DQ221" i="26464"/>
  <c r="DR221" i="26464"/>
  <c r="DS221" i="26464"/>
  <c r="DT221" i="26464"/>
  <c r="DU221" i="26464"/>
  <c r="DZ221" i="26464"/>
  <c r="EA221" i="26464"/>
  <c r="EB221" i="26464"/>
  <c r="EC221" i="26464"/>
  <c r="ED221" i="26464"/>
  <c r="EE221" i="26464"/>
  <c r="EF221" i="26464"/>
  <c r="EG221" i="26464"/>
  <c r="EH221" i="26464"/>
  <c r="EI221" i="26464"/>
  <c r="EJ221" i="26464"/>
  <c r="EK221" i="26464"/>
  <c r="EL221" i="26464"/>
  <c r="EM221" i="26464"/>
  <c r="EN221" i="26464"/>
  <c r="EO221" i="26464"/>
  <c r="EP221" i="26464"/>
  <c r="A222" i="26464"/>
  <c r="B222" i="26464"/>
  <c r="C222" i="26464"/>
  <c r="E222" i="26464"/>
  <c r="F222" i="26464"/>
  <c r="G222" i="26464"/>
  <c r="H222" i="26464"/>
  <c r="I222" i="26464"/>
  <c r="J222" i="26464"/>
  <c r="K222" i="26464"/>
  <c r="L222" i="26464"/>
  <c r="M222" i="26464"/>
  <c r="N222" i="26464"/>
  <c r="O222" i="26464"/>
  <c r="P222" i="26464"/>
  <c r="Q222" i="26464"/>
  <c r="R222" i="26464"/>
  <c r="S222" i="26464"/>
  <c r="T222" i="26464"/>
  <c r="U222" i="26464"/>
  <c r="V222" i="26464"/>
  <c r="W222" i="26464"/>
  <c r="X222" i="26464"/>
  <c r="Y222" i="26464"/>
  <c r="Z222" i="26464"/>
  <c r="AA222" i="26464"/>
  <c r="AB222" i="26464"/>
  <c r="AC222" i="26464"/>
  <c r="AD222" i="26464"/>
  <c r="AE222" i="26464"/>
  <c r="AF222" i="26464"/>
  <c r="AG222" i="26464"/>
  <c r="AH222" i="26464"/>
  <c r="AI222" i="26464"/>
  <c r="AJ222" i="26464"/>
  <c r="AK222" i="26464"/>
  <c r="AL222" i="26464"/>
  <c r="AM222" i="26464"/>
  <c r="AN222" i="26464"/>
  <c r="AO222" i="26464"/>
  <c r="AP222" i="26464"/>
  <c r="AQ222" i="26464"/>
  <c r="AR222" i="26464"/>
  <c r="AS222" i="26464"/>
  <c r="AT222" i="26464"/>
  <c r="AU222" i="26464"/>
  <c r="AV222" i="26464"/>
  <c r="AW222" i="26464"/>
  <c r="AX222" i="26464"/>
  <c r="AY222" i="26464"/>
  <c r="AZ222" i="26464"/>
  <c r="BA222" i="26464"/>
  <c r="BB222" i="26464"/>
  <c r="BC222" i="26464"/>
  <c r="BD222" i="26464"/>
  <c r="BE222" i="26464"/>
  <c r="BF222" i="26464"/>
  <c r="BG222" i="26464"/>
  <c r="BH222" i="26464"/>
  <c r="BI222" i="26464"/>
  <c r="BJ222" i="26464"/>
  <c r="BK222" i="26464"/>
  <c r="BL222" i="26464"/>
  <c r="BM222" i="26464"/>
  <c r="BN222" i="26464"/>
  <c r="BO222" i="26464"/>
  <c r="BP222" i="26464"/>
  <c r="BQ222" i="26464"/>
  <c r="BR222" i="26464"/>
  <c r="BS222" i="26464"/>
  <c r="BT222" i="26464"/>
  <c r="BU222" i="26464"/>
  <c r="BV222" i="26464"/>
  <c r="BW222" i="26464"/>
  <c r="BX222" i="26464"/>
  <c r="BY222" i="26464"/>
  <c r="BZ222" i="26464"/>
  <c r="CA222" i="26464"/>
  <c r="CB222" i="26464"/>
  <c r="CC222" i="26464"/>
  <c r="CD222" i="26464"/>
  <c r="CE222" i="26464"/>
  <c r="CF222" i="26464"/>
  <c r="CG222" i="26464"/>
  <c r="CH222" i="26464"/>
  <c r="CI222" i="26464"/>
  <c r="CJ222" i="26464"/>
  <c r="CK222" i="26464"/>
  <c r="CL222" i="26464"/>
  <c r="CM222" i="26464"/>
  <c r="CN222" i="26464"/>
  <c r="CO222" i="26464"/>
  <c r="CP222" i="26464"/>
  <c r="CQ222" i="26464"/>
  <c r="CR222" i="26464"/>
  <c r="CS222" i="26464"/>
  <c r="CT222" i="26464"/>
  <c r="CU222" i="26464"/>
  <c r="CV222" i="26464"/>
  <c r="CW222" i="26464"/>
  <c r="CX222" i="26464"/>
  <c r="CY222" i="26464"/>
  <c r="CZ222" i="26464"/>
  <c r="DA222" i="26464"/>
  <c r="DB222" i="26464"/>
  <c r="DE222" i="26464"/>
  <c r="DF222" i="26464"/>
  <c r="DG222" i="26464"/>
  <c r="DH222" i="26464"/>
  <c r="DI222" i="26464"/>
  <c r="DJ222" i="26464"/>
  <c r="DK222" i="26464"/>
  <c r="DL222" i="26464"/>
  <c r="DM222" i="26464"/>
  <c r="DN222" i="26464"/>
  <c r="DO222" i="26464"/>
  <c r="DP222" i="26464"/>
  <c r="DQ222" i="26464"/>
  <c r="DR222" i="26464"/>
  <c r="DS222" i="26464"/>
  <c r="DT222" i="26464"/>
  <c r="DU222" i="26464"/>
  <c r="DZ222" i="26464"/>
  <c r="EA222" i="26464"/>
  <c r="EB222" i="26464"/>
  <c r="EC222" i="26464"/>
  <c r="ED222" i="26464"/>
  <c r="EE222" i="26464"/>
  <c r="EF222" i="26464"/>
  <c r="EG222" i="26464"/>
  <c r="EH222" i="26464"/>
  <c r="EI222" i="26464"/>
  <c r="EJ222" i="26464"/>
  <c r="EK222" i="26464"/>
  <c r="EL222" i="26464"/>
  <c r="EM222" i="26464"/>
  <c r="EN222" i="26464"/>
  <c r="EO222" i="26464"/>
  <c r="EP222" i="26464"/>
  <c r="A223" i="26464"/>
  <c r="B223" i="26464"/>
  <c r="C223" i="26464"/>
  <c r="E223" i="26464"/>
  <c r="F223" i="26464"/>
  <c r="G223" i="26464"/>
  <c r="H223" i="26464"/>
  <c r="I223" i="26464"/>
  <c r="J223" i="26464"/>
  <c r="K223" i="26464"/>
  <c r="L223" i="26464"/>
  <c r="M223" i="26464"/>
  <c r="N223" i="26464"/>
  <c r="O223" i="26464"/>
  <c r="P223" i="26464"/>
  <c r="Q223" i="26464"/>
  <c r="R223" i="26464"/>
  <c r="S223" i="26464"/>
  <c r="T223" i="26464"/>
  <c r="U223" i="26464"/>
  <c r="V223" i="26464"/>
  <c r="W223" i="26464"/>
  <c r="X223" i="26464"/>
  <c r="Y223" i="26464"/>
  <c r="Z223" i="26464"/>
  <c r="AA223" i="26464"/>
  <c r="AB223" i="26464"/>
  <c r="AC223" i="26464"/>
  <c r="AD223" i="26464"/>
  <c r="AE223" i="26464"/>
  <c r="AF223" i="26464"/>
  <c r="AG223" i="26464"/>
  <c r="AH223" i="26464"/>
  <c r="AI223" i="26464"/>
  <c r="AJ223" i="26464"/>
  <c r="AK223" i="26464"/>
  <c r="AL223" i="26464"/>
  <c r="AM223" i="26464"/>
  <c r="AN223" i="26464"/>
  <c r="AO223" i="26464"/>
  <c r="AP223" i="26464"/>
  <c r="AQ223" i="26464"/>
  <c r="AR223" i="26464"/>
  <c r="AS223" i="26464"/>
  <c r="AT223" i="26464"/>
  <c r="AU223" i="26464"/>
  <c r="AV223" i="26464"/>
  <c r="AW223" i="26464"/>
  <c r="AX223" i="26464"/>
  <c r="AY223" i="26464"/>
  <c r="AZ223" i="26464"/>
  <c r="BA223" i="26464"/>
  <c r="BB223" i="26464"/>
  <c r="BC223" i="26464"/>
  <c r="BD223" i="26464"/>
  <c r="BE223" i="26464"/>
  <c r="BF223" i="26464"/>
  <c r="BG223" i="26464"/>
  <c r="BH223" i="26464"/>
  <c r="BI223" i="26464"/>
  <c r="BJ223" i="26464"/>
  <c r="BK223" i="26464"/>
  <c r="BL223" i="26464"/>
  <c r="BM223" i="26464"/>
  <c r="BN223" i="26464"/>
  <c r="BO223" i="26464"/>
  <c r="BP223" i="26464"/>
  <c r="BQ223" i="26464"/>
  <c r="BR223" i="26464"/>
  <c r="BS223" i="26464"/>
  <c r="BT223" i="26464"/>
  <c r="BU223" i="26464"/>
  <c r="BV223" i="26464"/>
  <c r="BW223" i="26464"/>
  <c r="BX223" i="26464"/>
  <c r="BY223" i="26464"/>
  <c r="BZ223" i="26464"/>
  <c r="CA223" i="26464"/>
  <c r="CB223" i="26464"/>
  <c r="CC223" i="26464"/>
  <c r="CD223" i="26464"/>
  <c r="CE223" i="26464"/>
  <c r="CF223" i="26464"/>
  <c r="CG223" i="26464"/>
  <c r="CH223" i="26464"/>
  <c r="CI223" i="26464"/>
  <c r="CJ223" i="26464"/>
  <c r="CK223" i="26464"/>
  <c r="CL223" i="26464"/>
  <c r="CM223" i="26464"/>
  <c r="CN223" i="26464"/>
  <c r="CO223" i="26464"/>
  <c r="CP223" i="26464"/>
  <c r="CQ223" i="26464"/>
  <c r="CR223" i="26464"/>
  <c r="CS223" i="26464"/>
  <c r="CT223" i="26464"/>
  <c r="CU223" i="26464"/>
  <c r="CV223" i="26464"/>
  <c r="CW223" i="26464"/>
  <c r="CX223" i="26464"/>
  <c r="CY223" i="26464"/>
  <c r="CZ223" i="26464"/>
  <c r="DA223" i="26464"/>
  <c r="DB223" i="26464"/>
  <c r="DE223" i="26464"/>
  <c r="DF223" i="26464"/>
  <c r="DG223" i="26464"/>
  <c r="DH223" i="26464"/>
  <c r="DI223" i="26464"/>
  <c r="DJ223" i="26464"/>
  <c r="DK223" i="26464"/>
  <c r="DL223" i="26464"/>
  <c r="DM223" i="26464"/>
  <c r="DN223" i="26464"/>
  <c r="DO223" i="26464"/>
  <c r="DP223" i="26464"/>
  <c r="DQ223" i="26464"/>
  <c r="DR223" i="26464"/>
  <c r="DS223" i="26464"/>
  <c r="DT223" i="26464"/>
  <c r="DU223" i="26464"/>
  <c r="DZ223" i="26464"/>
  <c r="EA223" i="26464"/>
  <c r="EB223" i="26464"/>
  <c r="EC223" i="26464"/>
  <c r="ED223" i="26464"/>
  <c r="EE223" i="26464"/>
  <c r="EF223" i="26464"/>
  <c r="EG223" i="26464"/>
  <c r="EH223" i="26464"/>
  <c r="EI223" i="26464"/>
  <c r="EJ223" i="26464"/>
  <c r="EK223" i="26464"/>
  <c r="EL223" i="26464"/>
  <c r="EM223" i="26464"/>
  <c r="EN223" i="26464"/>
  <c r="EO223" i="26464"/>
  <c r="EP223" i="26464"/>
  <c r="A224" i="26464"/>
  <c r="B224" i="26464"/>
  <c r="C224" i="26464"/>
  <c r="E224" i="26464"/>
  <c r="F224" i="26464"/>
  <c r="G224" i="26464"/>
  <c r="H224" i="26464"/>
  <c r="I224" i="26464"/>
  <c r="J224" i="26464"/>
  <c r="K224" i="26464"/>
  <c r="L224" i="26464"/>
  <c r="M224" i="26464"/>
  <c r="N224" i="26464"/>
  <c r="O224" i="26464"/>
  <c r="P224" i="26464"/>
  <c r="Q224" i="26464"/>
  <c r="R224" i="26464"/>
  <c r="S224" i="26464"/>
  <c r="T224" i="26464"/>
  <c r="U224" i="26464"/>
  <c r="V224" i="26464"/>
  <c r="W224" i="26464"/>
  <c r="X224" i="26464"/>
  <c r="Y224" i="26464"/>
  <c r="Z224" i="26464"/>
  <c r="AA224" i="26464"/>
  <c r="AB224" i="26464"/>
  <c r="AC224" i="26464"/>
  <c r="AD224" i="26464"/>
  <c r="AE224" i="26464"/>
  <c r="AF224" i="26464"/>
  <c r="AG224" i="26464"/>
  <c r="AH224" i="26464"/>
  <c r="AI224" i="26464"/>
  <c r="AJ224" i="26464"/>
  <c r="AK224" i="26464"/>
  <c r="AL224" i="26464"/>
  <c r="AM224" i="26464"/>
  <c r="AN224" i="26464"/>
  <c r="AO224" i="26464"/>
  <c r="AP224" i="26464"/>
  <c r="AQ224" i="26464"/>
  <c r="AR224" i="26464"/>
  <c r="AS224" i="26464"/>
  <c r="AT224" i="26464"/>
  <c r="AU224" i="26464"/>
  <c r="AV224" i="26464"/>
  <c r="AW224" i="26464"/>
  <c r="AX224" i="26464"/>
  <c r="AY224" i="26464"/>
  <c r="AZ224" i="26464"/>
  <c r="BA224" i="26464"/>
  <c r="BB224" i="26464"/>
  <c r="BC224" i="26464"/>
  <c r="BD224" i="26464"/>
  <c r="BE224" i="26464"/>
  <c r="BF224" i="26464"/>
  <c r="BG224" i="26464"/>
  <c r="BH224" i="26464"/>
  <c r="BI224" i="26464"/>
  <c r="BJ224" i="26464"/>
  <c r="BK224" i="26464"/>
  <c r="BL224" i="26464"/>
  <c r="BM224" i="26464"/>
  <c r="BN224" i="26464"/>
  <c r="BO224" i="26464"/>
  <c r="BP224" i="26464"/>
  <c r="BQ224" i="26464"/>
  <c r="BR224" i="26464"/>
  <c r="BS224" i="26464"/>
  <c r="BT224" i="26464"/>
  <c r="BU224" i="26464"/>
  <c r="BV224" i="26464"/>
  <c r="BW224" i="26464"/>
  <c r="BX224" i="26464"/>
  <c r="BY224" i="26464"/>
  <c r="BZ224" i="26464"/>
  <c r="CA224" i="26464"/>
  <c r="CB224" i="26464"/>
  <c r="CC224" i="26464"/>
  <c r="CD224" i="26464"/>
  <c r="CE224" i="26464"/>
  <c r="CF224" i="26464"/>
  <c r="CG224" i="26464"/>
  <c r="CH224" i="26464"/>
  <c r="CI224" i="26464"/>
  <c r="CJ224" i="26464"/>
  <c r="CK224" i="26464"/>
  <c r="CL224" i="26464"/>
  <c r="CM224" i="26464"/>
  <c r="CN224" i="26464"/>
  <c r="CO224" i="26464"/>
  <c r="CP224" i="26464"/>
  <c r="CQ224" i="26464"/>
  <c r="CR224" i="26464"/>
  <c r="CS224" i="26464"/>
  <c r="CT224" i="26464"/>
  <c r="CU224" i="26464"/>
  <c r="CV224" i="26464"/>
  <c r="CW224" i="26464"/>
  <c r="CX224" i="26464"/>
  <c r="CY224" i="26464"/>
  <c r="CZ224" i="26464"/>
  <c r="DA224" i="26464"/>
  <c r="DB224" i="26464"/>
  <c r="DE224" i="26464"/>
  <c r="DF224" i="26464"/>
  <c r="DG224" i="26464"/>
  <c r="DH224" i="26464"/>
  <c r="DI224" i="26464"/>
  <c r="DJ224" i="26464"/>
  <c r="DK224" i="26464"/>
  <c r="DL224" i="26464"/>
  <c r="DM224" i="26464"/>
  <c r="DN224" i="26464"/>
  <c r="DO224" i="26464"/>
  <c r="DP224" i="26464"/>
  <c r="DQ224" i="26464"/>
  <c r="DR224" i="26464"/>
  <c r="DS224" i="26464"/>
  <c r="DT224" i="26464"/>
  <c r="DU224" i="26464"/>
  <c r="DZ224" i="26464"/>
  <c r="EA224" i="26464"/>
  <c r="EB224" i="26464"/>
  <c r="EC224" i="26464"/>
  <c r="ED224" i="26464"/>
  <c r="EE224" i="26464"/>
  <c r="EF224" i="26464"/>
  <c r="EG224" i="26464"/>
  <c r="EH224" i="26464"/>
  <c r="EI224" i="26464"/>
  <c r="EJ224" i="26464"/>
  <c r="EK224" i="26464"/>
  <c r="EL224" i="26464"/>
  <c r="EM224" i="26464"/>
  <c r="EN224" i="26464"/>
  <c r="EO224" i="26464"/>
  <c r="EP224" i="26464"/>
  <c r="A225" i="26464"/>
  <c r="B225" i="26464"/>
  <c r="C225" i="26464"/>
  <c r="E225" i="26464"/>
  <c r="F225" i="26464"/>
  <c r="G225" i="26464"/>
  <c r="H225" i="26464"/>
  <c r="I225" i="26464"/>
  <c r="J225" i="26464"/>
  <c r="K225" i="26464"/>
  <c r="L225" i="26464"/>
  <c r="M225" i="26464"/>
  <c r="N225" i="26464"/>
  <c r="O225" i="26464"/>
  <c r="P225" i="26464"/>
  <c r="Q225" i="26464"/>
  <c r="R225" i="26464"/>
  <c r="S225" i="26464"/>
  <c r="T225" i="26464"/>
  <c r="U225" i="26464"/>
  <c r="V225" i="26464"/>
  <c r="W225" i="26464"/>
  <c r="X225" i="26464"/>
  <c r="Y225" i="26464"/>
  <c r="Z225" i="26464"/>
  <c r="AA225" i="26464"/>
  <c r="AB225" i="26464"/>
  <c r="AC225" i="26464"/>
  <c r="AD225" i="26464"/>
  <c r="AE225" i="26464"/>
  <c r="AF225" i="26464"/>
  <c r="AG225" i="26464"/>
  <c r="AH225" i="26464"/>
  <c r="AI225" i="26464"/>
  <c r="AJ225" i="26464"/>
  <c r="AK225" i="26464"/>
  <c r="AL225" i="26464"/>
  <c r="AM225" i="26464"/>
  <c r="AN225" i="26464"/>
  <c r="AO225" i="26464"/>
  <c r="AP225" i="26464"/>
  <c r="AQ225" i="26464"/>
  <c r="AR225" i="26464"/>
  <c r="AS225" i="26464"/>
  <c r="AT225" i="26464"/>
  <c r="AU225" i="26464"/>
  <c r="AV225" i="26464"/>
  <c r="AW225" i="26464"/>
  <c r="AX225" i="26464"/>
  <c r="AY225" i="26464"/>
  <c r="AZ225" i="26464"/>
  <c r="BA225" i="26464"/>
  <c r="BB225" i="26464"/>
  <c r="BC225" i="26464"/>
  <c r="BD225" i="26464"/>
  <c r="BE225" i="26464"/>
  <c r="BF225" i="26464"/>
  <c r="BG225" i="26464"/>
  <c r="BH225" i="26464"/>
  <c r="BI225" i="26464"/>
  <c r="BJ225" i="26464"/>
  <c r="BK225" i="26464"/>
  <c r="BL225" i="26464"/>
  <c r="BM225" i="26464"/>
  <c r="BN225" i="26464"/>
  <c r="BO225" i="26464"/>
  <c r="BP225" i="26464"/>
  <c r="BQ225" i="26464"/>
  <c r="BR225" i="26464"/>
  <c r="BS225" i="26464"/>
  <c r="BT225" i="26464"/>
  <c r="BU225" i="26464"/>
  <c r="BV225" i="26464"/>
  <c r="BW225" i="26464"/>
  <c r="BX225" i="26464"/>
  <c r="BY225" i="26464"/>
  <c r="BZ225" i="26464"/>
  <c r="CA225" i="26464"/>
  <c r="CB225" i="26464"/>
  <c r="CC225" i="26464"/>
  <c r="CD225" i="26464"/>
  <c r="CE225" i="26464"/>
  <c r="CF225" i="26464"/>
  <c r="CG225" i="26464"/>
  <c r="CH225" i="26464"/>
  <c r="CI225" i="26464"/>
  <c r="CJ225" i="26464"/>
  <c r="CK225" i="26464"/>
  <c r="CL225" i="26464"/>
  <c r="CM225" i="26464"/>
  <c r="CN225" i="26464"/>
  <c r="CO225" i="26464"/>
  <c r="CP225" i="26464"/>
  <c r="CQ225" i="26464"/>
  <c r="CR225" i="26464"/>
  <c r="CS225" i="26464"/>
  <c r="CT225" i="26464"/>
  <c r="CU225" i="26464"/>
  <c r="CV225" i="26464"/>
  <c r="CW225" i="26464"/>
  <c r="CX225" i="26464"/>
  <c r="CY225" i="26464"/>
  <c r="CZ225" i="26464"/>
  <c r="DA225" i="26464"/>
  <c r="DB225" i="26464"/>
  <c r="DE225" i="26464"/>
  <c r="DF225" i="26464"/>
  <c r="DG225" i="26464"/>
  <c r="DH225" i="26464"/>
  <c r="DI225" i="26464"/>
  <c r="DJ225" i="26464"/>
  <c r="DK225" i="26464"/>
  <c r="DL225" i="26464"/>
  <c r="DM225" i="26464"/>
  <c r="DN225" i="26464"/>
  <c r="DO225" i="26464"/>
  <c r="DP225" i="26464"/>
  <c r="DQ225" i="26464"/>
  <c r="DR225" i="26464"/>
  <c r="DS225" i="26464"/>
  <c r="DT225" i="26464"/>
  <c r="DU225" i="26464"/>
  <c r="DZ225" i="26464"/>
  <c r="EA225" i="26464"/>
  <c r="EB225" i="26464"/>
  <c r="EC225" i="26464"/>
  <c r="ED225" i="26464"/>
  <c r="EE225" i="26464"/>
  <c r="EF225" i="26464"/>
  <c r="EG225" i="26464"/>
  <c r="EH225" i="26464"/>
  <c r="EI225" i="26464"/>
  <c r="EJ225" i="26464"/>
  <c r="EK225" i="26464"/>
  <c r="EL225" i="26464"/>
  <c r="EM225" i="26464"/>
  <c r="EN225" i="26464"/>
  <c r="EO225" i="26464"/>
  <c r="EP225" i="26464"/>
  <c r="A226" i="26464"/>
  <c r="B226" i="26464"/>
  <c r="C226" i="26464"/>
  <c r="E226" i="26464"/>
  <c r="F226" i="26464"/>
  <c r="G226" i="26464"/>
  <c r="H226" i="26464"/>
  <c r="I226" i="26464"/>
  <c r="J226" i="26464"/>
  <c r="K226" i="26464"/>
  <c r="L226" i="26464"/>
  <c r="M226" i="26464"/>
  <c r="N226" i="26464"/>
  <c r="O226" i="26464"/>
  <c r="P226" i="26464"/>
  <c r="Q226" i="26464"/>
  <c r="R226" i="26464"/>
  <c r="S226" i="26464"/>
  <c r="T226" i="26464"/>
  <c r="U226" i="26464"/>
  <c r="V226" i="26464"/>
  <c r="W226" i="26464"/>
  <c r="X226" i="26464"/>
  <c r="Y226" i="26464"/>
  <c r="Z226" i="26464"/>
  <c r="AA226" i="26464"/>
  <c r="AB226" i="26464"/>
  <c r="AC226" i="26464"/>
  <c r="AD226" i="26464"/>
  <c r="AE226" i="26464"/>
  <c r="AF226" i="26464"/>
  <c r="AG226" i="26464"/>
  <c r="AH226" i="26464"/>
  <c r="AI226" i="26464"/>
  <c r="AJ226" i="26464"/>
  <c r="AK226" i="26464"/>
  <c r="AL226" i="26464"/>
  <c r="AM226" i="26464"/>
  <c r="AN226" i="26464"/>
  <c r="AO226" i="26464"/>
  <c r="AP226" i="26464"/>
  <c r="AQ226" i="26464"/>
  <c r="AR226" i="26464"/>
  <c r="AS226" i="26464"/>
  <c r="AT226" i="26464"/>
  <c r="AU226" i="26464"/>
  <c r="AV226" i="26464"/>
  <c r="AW226" i="26464"/>
  <c r="AX226" i="26464"/>
  <c r="AY226" i="26464"/>
  <c r="AZ226" i="26464"/>
  <c r="BA226" i="26464"/>
  <c r="BB226" i="26464"/>
  <c r="BC226" i="26464"/>
  <c r="BD226" i="26464"/>
  <c r="BE226" i="26464"/>
  <c r="BF226" i="26464"/>
  <c r="BG226" i="26464"/>
  <c r="BH226" i="26464"/>
  <c r="BI226" i="26464"/>
  <c r="BJ226" i="26464"/>
  <c r="BK226" i="26464"/>
  <c r="BL226" i="26464"/>
  <c r="BM226" i="26464"/>
  <c r="BN226" i="26464"/>
  <c r="BO226" i="26464"/>
  <c r="BP226" i="26464"/>
  <c r="BQ226" i="26464"/>
  <c r="BR226" i="26464"/>
  <c r="BS226" i="26464"/>
  <c r="BT226" i="26464"/>
  <c r="BU226" i="26464"/>
  <c r="BV226" i="26464"/>
  <c r="BW226" i="26464"/>
  <c r="BX226" i="26464"/>
  <c r="BY226" i="26464"/>
  <c r="BZ226" i="26464"/>
  <c r="CA226" i="26464"/>
  <c r="CB226" i="26464"/>
  <c r="CC226" i="26464"/>
  <c r="CD226" i="26464"/>
  <c r="CE226" i="26464"/>
  <c r="CF226" i="26464"/>
  <c r="CG226" i="26464"/>
  <c r="CH226" i="26464"/>
  <c r="CI226" i="26464"/>
  <c r="CJ226" i="26464"/>
  <c r="CK226" i="26464"/>
  <c r="CL226" i="26464"/>
  <c r="CM226" i="26464"/>
  <c r="CN226" i="26464"/>
  <c r="CO226" i="26464"/>
  <c r="CP226" i="26464"/>
  <c r="CQ226" i="26464"/>
  <c r="CR226" i="26464"/>
  <c r="CS226" i="26464"/>
  <c r="CT226" i="26464"/>
  <c r="CU226" i="26464"/>
  <c r="CV226" i="26464"/>
  <c r="CW226" i="26464"/>
  <c r="CX226" i="26464"/>
  <c r="CY226" i="26464"/>
  <c r="CZ226" i="26464"/>
  <c r="DA226" i="26464"/>
  <c r="DB226" i="26464"/>
  <c r="DE226" i="26464"/>
  <c r="DF226" i="26464"/>
  <c r="DG226" i="26464"/>
  <c r="DH226" i="26464"/>
  <c r="DI226" i="26464"/>
  <c r="DJ226" i="26464"/>
  <c r="DK226" i="26464"/>
  <c r="DL226" i="26464"/>
  <c r="DM226" i="26464"/>
  <c r="DN226" i="26464"/>
  <c r="DO226" i="26464"/>
  <c r="DP226" i="26464"/>
  <c r="DQ226" i="26464"/>
  <c r="DR226" i="26464"/>
  <c r="DS226" i="26464"/>
  <c r="DT226" i="26464"/>
  <c r="DU226" i="26464"/>
  <c r="DZ226" i="26464"/>
  <c r="EA226" i="26464"/>
  <c r="EB226" i="26464"/>
  <c r="EC226" i="26464"/>
  <c r="ED226" i="26464"/>
  <c r="EE226" i="26464"/>
  <c r="EF226" i="26464"/>
  <c r="EG226" i="26464"/>
  <c r="EH226" i="26464"/>
  <c r="EI226" i="26464"/>
  <c r="EJ226" i="26464"/>
  <c r="EK226" i="26464"/>
  <c r="EL226" i="26464"/>
  <c r="EM226" i="26464"/>
  <c r="EN226" i="26464"/>
  <c r="EO226" i="26464"/>
  <c r="EP226" i="26464"/>
  <c r="A227" i="26464"/>
  <c r="B227" i="26464"/>
  <c r="C227" i="26464"/>
  <c r="E227" i="26464"/>
  <c r="F227" i="26464"/>
  <c r="G227" i="26464"/>
  <c r="H227" i="26464"/>
  <c r="I227" i="26464"/>
  <c r="J227" i="26464"/>
  <c r="K227" i="26464"/>
  <c r="L227" i="26464"/>
  <c r="M227" i="26464"/>
  <c r="N227" i="26464"/>
  <c r="O227" i="26464"/>
  <c r="P227" i="26464"/>
  <c r="Q227" i="26464"/>
  <c r="R227" i="26464"/>
  <c r="S227" i="26464"/>
  <c r="T227" i="26464"/>
  <c r="U227" i="26464"/>
  <c r="V227" i="26464"/>
  <c r="W227" i="26464"/>
  <c r="X227" i="26464"/>
  <c r="Y227" i="26464"/>
  <c r="Z227" i="26464"/>
  <c r="AA227" i="26464"/>
  <c r="AB227" i="26464"/>
  <c r="AC227" i="26464"/>
  <c r="AD227" i="26464"/>
  <c r="AE227" i="26464"/>
  <c r="AF227" i="26464"/>
  <c r="AG227" i="26464"/>
  <c r="AH227" i="26464"/>
  <c r="AI227" i="26464"/>
  <c r="AJ227" i="26464"/>
  <c r="AK227" i="26464"/>
  <c r="AL227" i="26464"/>
  <c r="AM227" i="26464"/>
  <c r="AN227" i="26464"/>
  <c r="AO227" i="26464"/>
  <c r="AP227" i="26464"/>
  <c r="AQ227" i="26464"/>
  <c r="AR227" i="26464"/>
  <c r="AS227" i="26464"/>
  <c r="AT227" i="26464"/>
  <c r="AU227" i="26464"/>
  <c r="AV227" i="26464"/>
  <c r="AW227" i="26464"/>
  <c r="AX227" i="26464"/>
  <c r="AY227" i="26464"/>
  <c r="AZ227" i="26464"/>
  <c r="BA227" i="26464"/>
  <c r="BB227" i="26464"/>
  <c r="BC227" i="26464"/>
  <c r="BD227" i="26464"/>
  <c r="BE227" i="26464"/>
  <c r="BF227" i="26464"/>
  <c r="BG227" i="26464"/>
  <c r="BH227" i="26464"/>
  <c r="BI227" i="26464"/>
  <c r="BJ227" i="26464"/>
  <c r="BK227" i="26464"/>
  <c r="BL227" i="26464"/>
  <c r="BM227" i="26464"/>
  <c r="BN227" i="26464"/>
  <c r="BO227" i="26464"/>
  <c r="BP227" i="26464"/>
  <c r="BQ227" i="26464"/>
  <c r="BR227" i="26464"/>
  <c r="BS227" i="26464"/>
  <c r="BT227" i="26464"/>
  <c r="BU227" i="26464"/>
  <c r="BV227" i="26464"/>
  <c r="BW227" i="26464"/>
  <c r="BX227" i="26464"/>
  <c r="BY227" i="26464"/>
  <c r="BZ227" i="26464"/>
  <c r="CA227" i="26464"/>
  <c r="CB227" i="26464"/>
  <c r="CC227" i="26464"/>
  <c r="CD227" i="26464"/>
  <c r="CE227" i="26464"/>
  <c r="CF227" i="26464"/>
  <c r="CG227" i="26464"/>
  <c r="CH227" i="26464"/>
  <c r="CI227" i="26464"/>
  <c r="CJ227" i="26464"/>
  <c r="CK227" i="26464"/>
  <c r="CL227" i="26464"/>
  <c r="CM227" i="26464"/>
  <c r="CN227" i="26464"/>
  <c r="CO227" i="26464"/>
  <c r="CP227" i="26464"/>
  <c r="CQ227" i="26464"/>
  <c r="CR227" i="26464"/>
  <c r="CS227" i="26464"/>
  <c r="CT227" i="26464"/>
  <c r="CU227" i="26464"/>
  <c r="CV227" i="26464"/>
  <c r="CW227" i="26464"/>
  <c r="CX227" i="26464"/>
  <c r="CY227" i="26464"/>
  <c r="CZ227" i="26464"/>
  <c r="DA227" i="26464"/>
  <c r="DB227" i="26464"/>
  <c r="DE227" i="26464"/>
  <c r="DF227" i="26464"/>
  <c r="DG227" i="26464"/>
  <c r="DH227" i="26464"/>
  <c r="DI227" i="26464"/>
  <c r="DJ227" i="26464"/>
  <c r="DK227" i="26464"/>
  <c r="DL227" i="26464"/>
  <c r="DM227" i="26464"/>
  <c r="DN227" i="26464"/>
  <c r="DO227" i="26464"/>
  <c r="DP227" i="26464"/>
  <c r="DQ227" i="26464"/>
  <c r="DR227" i="26464"/>
  <c r="DS227" i="26464"/>
  <c r="DT227" i="26464"/>
  <c r="DU227" i="26464"/>
  <c r="DZ227" i="26464"/>
  <c r="EA227" i="26464"/>
  <c r="EB227" i="26464"/>
  <c r="EC227" i="26464"/>
  <c r="ED227" i="26464"/>
  <c r="EE227" i="26464"/>
  <c r="EF227" i="26464"/>
  <c r="EG227" i="26464"/>
  <c r="EH227" i="26464"/>
  <c r="EI227" i="26464"/>
  <c r="EJ227" i="26464"/>
  <c r="EK227" i="26464"/>
  <c r="EL227" i="26464"/>
  <c r="EM227" i="26464"/>
  <c r="EN227" i="26464"/>
  <c r="EO227" i="26464"/>
  <c r="EP227" i="26464"/>
  <c r="A228" i="26464"/>
  <c r="B228" i="26464"/>
  <c r="C228" i="26464"/>
  <c r="E228" i="26464"/>
  <c r="F228" i="26464"/>
  <c r="G228" i="26464"/>
  <c r="H228" i="26464"/>
  <c r="I228" i="26464"/>
  <c r="J228" i="26464"/>
  <c r="K228" i="26464"/>
  <c r="L228" i="26464"/>
  <c r="M228" i="26464"/>
  <c r="N228" i="26464"/>
  <c r="O228" i="26464"/>
  <c r="P228" i="26464"/>
  <c r="Q228" i="26464"/>
  <c r="R228" i="26464"/>
  <c r="S228" i="26464"/>
  <c r="T228" i="26464"/>
  <c r="U228" i="26464"/>
  <c r="V228" i="26464"/>
  <c r="W228" i="26464"/>
  <c r="X228" i="26464"/>
  <c r="Y228" i="26464"/>
  <c r="Z228" i="26464"/>
  <c r="AA228" i="26464"/>
  <c r="AB228" i="26464"/>
  <c r="AC228" i="26464"/>
  <c r="AD228" i="26464"/>
  <c r="AE228" i="26464"/>
  <c r="AF228" i="26464"/>
  <c r="AG228" i="26464"/>
  <c r="AH228" i="26464"/>
  <c r="AI228" i="26464"/>
  <c r="AJ228" i="26464"/>
  <c r="AK228" i="26464"/>
  <c r="AL228" i="26464"/>
  <c r="AM228" i="26464"/>
  <c r="AN228" i="26464"/>
  <c r="AO228" i="26464"/>
  <c r="AP228" i="26464"/>
  <c r="AQ228" i="26464"/>
  <c r="AR228" i="26464"/>
  <c r="AS228" i="26464"/>
  <c r="AT228" i="26464"/>
  <c r="AU228" i="26464"/>
  <c r="AV228" i="26464"/>
  <c r="AW228" i="26464"/>
  <c r="AX228" i="26464"/>
  <c r="AY228" i="26464"/>
  <c r="AZ228" i="26464"/>
  <c r="BA228" i="26464"/>
  <c r="BB228" i="26464"/>
  <c r="BC228" i="26464"/>
  <c r="BD228" i="26464"/>
  <c r="BE228" i="26464"/>
  <c r="BF228" i="26464"/>
  <c r="BG228" i="26464"/>
  <c r="BH228" i="26464"/>
  <c r="BI228" i="26464"/>
  <c r="BJ228" i="26464"/>
  <c r="BK228" i="26464"/>
  <c r="BL228" i="26464"/>
  <c r="BM228" i="26464"/>
  <c r="BN228" i="26464"/>
  <c r="BO228" i="26464"/>
  <c r="BP228" i="26464"/>
  <c r="BQ228" i="26464"/>
  <c r="BR228" i="26464"/>
  <c r="BS228" i="26464"/>
  <c r="BT228" i="26464"/>
  <c r="BU228" i="26464"/>
  <c r="BV228" i="26464"/>
  <c r="BW228" i="26464"/>
  <c r="BX228" i="26464"/>
  <c r="BY228" i="26464"/>
  <c r="BZ228" i="26464"/>
  <c r="CA228" i="26464"/>
  <c r="CB228" i="26464"/>
  <c r="CC228" i="26464"/>
  <c r="CD228" i="26464"/>
  <c r="CE228" i="26464"/>
  <c r="CF228" i="26464"/>
  <c r="CG228" i="26464"/>
  <c r="CH228" i="26464"/>
  <c r="CI228" i="26464"/>
  <c r="CJ228" i="26464"/>
  <c r="CK228" i="26464"/>
  <c r="CL228" i="26464"/>
  <c r="CM228" i="26464"/>
  <c r="CN228" i="26464"/>
  <c r="CO228" i="26464"/>
  <c r="CP228" i="26464"/>
  <c r="CQ228" i="26464"/>
  <c r="CR228" i="26464"/>
  <c r="CS228" i="26464"/>
  <c r="CT228" i="26464"/>
  <c r="CU228" i="26464"/>
  <c r="CV228" i="26464"/>
  <c r="CW228" i="26464"/>
  <c r="CX228" i="26464"/>
  <c r="CY228" i="26464"/>
  <c r="CZ228" i="26464"/>
  <c r="DA228" i="26464"/>
  <c r="DB228" i="26464"/>
  <c r="DE228" i="26464"/>
  <c r="DF228" i="26464"/>
  <c r="DG228" i="26464"/>
  <c r="DH228" i="26464"/>
  <c r="DI228" i="26464"/>
  <c r="DJ228" i="26464"/>
  <c r="DK228" i="26464"/>
  <c r="DL228" i="26464"/>
  <c r="DM228" i="26464"/>
  <c r="DN228" i="26464"/>
  <c r="DO228" i="26464"/>
  <c r="DP228" i="26464"/>
  <c r="DQ228" i="26464"/>
  <c r="DR228" i="26464"/>
  <c r="DS228" i="26464"/>
  <c r="DT228" i="26464"/>
  <c r="DU228" i="26464"/>
  <c r="DZ228" i="26464"/>
  <c r="EA228" i="26464"/>
  <c r="EB228" i="26464"/>
  <c r="EC228" i="26464"/>
  <c r="ED228" i="26464"/>
  <c r="EE228" i="26464"/>
  <c r="EF228" i="26464"/>
  <c r="EG228" i="26464"/>
  <c r="EH228" i="26464"/>
  <c r="EI228" i="26464"/>
  <c r="EJ228" i="26464"/>
  <c r="EK228" i="26464"/>
  <c r="EL228" i="26464"/>
  <c r="EM228" i="26464"/>
  <c r="EN228" i="26464"/>
  <c r="EO228" i="26464"/>
  <c r="EP228" i="26464"/>
  <c r="A229" i="26464"/>
  <c r="B229" i="26464"/>
  <c r="C229" i="26464"/>
  <c r="E229" i="26464"/>
  <c r="F229" i="26464"/>
  <c r="G229" i="26464"/>
  <c r="H229" i="26464"/>
  <c r="I229" i="26464"/>
  <c r="J229" i="26464"/>
  <c r="K229" i="26464"/>
  <c r="L229" i="26464"/>
  <c r="M229" i="26464"/>
  <c r="N229" i="26464"/>
  <c r="O229" i="26464"/>
  <c r="P229" i="26464"/>
  <c r="Q229" i="26464"/>
  <c r="R229" i="26464"/>
  <c r="S229" i="26464"/>
  <c r="T229" i="26464"/>
  <c r="U229" i="26464"/>
  <c r="V229" i="26464"/>
  <c r="W229" i="26464"/>
  <c r="X229" i="26464"/>
  <c r="Y229" i="26464"/>
  <c r="Z229" i="26464"/>
  <c r="AA229" i="26464"/>
  <c r="AB229" i="26464"/>
  <c r="AC229" i="26464"/>
  <c r="AD229" i="26464"/>
  <c r="AE229" i="26464"/>
  <c r="AF229" i="26464"/>
  <c r="AG229" i="26464"/>
  <c r="AH229" i="26464"/>
  <c r="AI229" i="26464"/>
  <c r="AJ229" i="26464"/>
  <c r="AK229" i="26464"/>
  <c r="AL229" i="26464"/>
  <c r="AM229" i="26464"/>
  <c r="AN229" i="26464"/>
  <c r="AO229" i="26464"/>
  <c r="AP229" i="26464"/>
  <c r="AQ229" i="26464"/>
  <c r="AR229" i="26464"/>
  <c r="AS229" i="26464"/>
  <c r="AT229" i="26464"/>
  <c r="AU229" i="26464"/>
  <c r="AV229" i="26464"/>
  <c r="AW229" i="26464"/>
  <c r="AX229" i="26464"/>
  <c r="AY229" i="26464"/>
  <c r="AZ229" i="26464"/>
  <c r="BA229" i="26464"/>
  <c r="BB229" i="26464"/>
  <c r="BC229" i="26464"/>
  <c r="BD229" i="26464"/>
  <c r="BE229" i="26464"/>
  <c r="BF229" i="26464"/>
  <c r="BG229" i="26464"/>
  <c r="BH229" i="26464"/>
  <c r="BI229" i="26464"/>
  <c r="BJ229" i="26464"/>
  <c r="BK229" i="26464"/>
  <c r="BL229" i="26464"/>
  <c r="BM229" i="26464"/>
  <c r="BN229" i="26464"/>
  <c r="BO229" i="26464"/>
  <c r="BP229" i="26464"/>
  <c r="BQ229" i="26464"/>
  <c r="BR229" i="26464"/>
  <c r="BS229" i="26464"/>
  <c r="BT229" i="26464"/>
  <c r="BU229" i="26464"/>
  <c r="BV229" i="26464"/>
  <c r="BW229" i="26464"/>
  <c r="BX229" i="26464"/>
  <c r="BY229" i="26464"/>
  <c r="BZ229" i="26464"/>
  <c r="CA229" i="26464"/>
  <c r="CB229" i="26464"/>
  <c r="CC229" i="26464"/>
  <c r="CD229" i="26464"/>
  <c r="CE229" i="26464"/>
  <c r="CF229" i="26464"/>
  <c r="CG229" i="26464"/>
  <c r="CH229" i="26464"/>
  <c r="CI229" i="26464"/>
  <c r="CJ229" i="26464"/>
  <c r="CK229" i="26464"/>
  <c r="CL229" i="26464"/>
  <c r="CM229" i="26464"/>
  <c r="CN229" i="26464"/>
  <c r="CO229" i="26464"/>
  <c r="CP229" i="26464"/>
  <c r="CQ229" i="26464"/>
  <c r="CR229" i="26464"/>
  <c r="CS229" i="26464"/>
  <c r="CT229" i="26464"/>
  <c r="CU229" i="26464"/>
  <c r="CV229" i="26464"/>
  <c r="CW229" i="26464"/>
  <c r="CX229" i="26464"/>
  <c r="CY229" i="26464"/>
  <c r="CZ229" i="26464"/>
  <c r="DA229" i="26464"/>
  <c r="DB229" i="26464"/>
  <c r="DE229" i="26464"/>
  <c r="DF229" i="26464"/>
  <c r="DG229" i="26464"/>
  <c r="DH229" i="26464"/>
  <c r="DI229" i="26464"/>
  <c r="DJ229" i="26464"/>
  <c r="DK229" i="26464"/>
  <c r="DL229" i="26464"/>
  <c r="DM229" i="26464"/>
  <c r="DN229" i="26464"/>
  <c r="DO229" i="26464"/>
  <c r="DP229" i="26464"/>
  <c r="DQ229" i="26464"/>
  <c r="DR229" i="26464"/>
  <c r="DS229" i="26464"/>
  <c r="DT229" i="26464"/>
  <c r="DU229" i="26464"/>
  <c r="DZ229" i="26464"/>
  <c r="EA229" i="26464"/>
  <c r="EB229" i="26464"/>
  <c r="EC229" i="26464"/>
  <c r="ED229" i="26464"/>
  <c r="EE229" i="26464"/>
  <c r="EF229" i="26464"/>
  <c r="EG229" i="26464"/>
  <c r="EH229" i="26464"/>
  <c r="EI229" i="26464"/>
  <c r="EJ229" i="26464"/>
  <c r="EK229" i="26464"/>
  <c r="EL229" i="26464"/>
  <c r="EM229" i="26464"/>
  <c r="EN229" i="26464"/>
  <c r="EO229" i="26464"/>
  <c r="EP229" i="26464"/>
  <c r="A230" i="26464"/>
  <c r="B230" i="26464"/>
  <c r="C230" i="26464"/>
  <c r="E230" i="26464"/>
  <c r="F230" i="26464"/>
  <c r="G230" i="26464"/>
  <c r="H230" i="26464"/>
  <c r="I230" i="26464"/>
  <c r="J230" i="26464"/>
  <c r="K230" i="26464"/>
  <c r="L230" i="26464"/>
  <c r="M230" i="26464"/>
  <c r="N230" i="26464"/>
  <c r="O230" i="26464"/>
  <c r="P230" i="26464"/>
  <c r="Q230" i="26464"/>
  <c r="R230" i="26464"/>
  <c r="S230" i="26464"/>
  <c r="T230" i="26464"/>
  <c r="U230" i="26464"/>
  <c r="V230" i="26464"/>
  <c r="W230" i="26464"/>
  <c r="X230" i="26464"/>
  <c r="Y230" i="26464"/>
  <c r="Z230" i="26464"/>
  <c r="AA230" i="26464"/>
  <c r="AB230" i="26464"/>
  <c r="AC230" i="26464"/>
  <c r="AD230" i="26464"/>
  <c r="AE230" i="26464"/>
  <c r="AF230" i="26464"/>
  <c r="AG230" i="26464"/>
  <c r="AH230" i="26464"/>
  <c r="AI230" i="26464"/>
  <c r="AJ230" i="26464"/>
  <c r="AK230" i="26464"/>
  <c r="AL230" i="26464"/>
  <c r="AM230" i="26464"/>
  <c r="AN230" i="26464"/>
  <c r="AO230" i="26464"/>
  <c r="AP230" i="26464"/>
  <c r="AQ230" i="26464"/>
  <c r="AR230" i="26464"/>
  <c r="AS230" i="26464"/>
  <c r="AT230" i="26464"/>
  <c r="AU230" i="26464"/>
  <c r="AV230" i="26464"/>
  <c r="AW230" i="26464"/>
  <c r="AX230" i="26464"/>
  <c r="AY230" i="26464"/>
  <c r="AZ230" i="26464"/>
  <c r="BA230" i="26464"/>
  <c r="BB230" i="26464"/>
  <c r="BC230" i="26464"/>
  <c r="BD230" i="26464"/>
  <c r="BE230" i="26464"/>
  <c r="BF230" i="26464"/>
  <c r="BG230" i="26464"/>
  <c r="BH230" i="26464"/>
  <c r="BI230" i="26464"/>
  <c r="BJ230" i="26464"/>
  <c r="BK230" i="26464"/>
  <c r="BL230" i="26464"/>
  <c r="BM230" i="26464"/>
  <c r="BN230" i="26464"/>
  <c r="BO230" i="26464"/>
  <c r="BP230" i="26464"/>
  <c r="BQ230" i="26464"/>
  <c r="BR230" i="26464"/>
  <c r="BS230" i="26464"/>
  <c r="BT230" i="26464"/>
  <c r="BU230" i="26464"/>
  <c r="BV230" i="26464"/>
  <c r="BW230" i="26464"/>
  <c r="BX230" i="26464"/>
  <c r="BY230" i="26464"/>
  <c r="BZ230" i="26464"/>
  <c r="CA230" i="26464"/>
  <c r="CB230" i="26464"/>
  <c r="CC230" i="26464"/>
  <c r="CD230" i="26464"/>
  <c r="CE230" i="26464"/>
  <c r="CF230" i="26464"/>
  <c r="CG230" i="26464"/>
  <c r="CH230" i="26464"/>
  <c r="CI230" i="26464"/>
  <c r="CJ230" i="26464"/>
  <c r="CK230" i="26464"/>
  <c r="CL230" i="26464"/>
  <c r="CM230" i="26464"/>
  <c r="CN230" i="26464"/>
  <c r="CO230" i="26464"/>
  <c r="CP230" i="26464"/>
  <c r="CQ230" i="26464"/>
  <c r="CR230" i="26464"/>
  <c r="CS230" i="26464"/>
  <c r="CT230" i="26464"/>
  <c r="CU230" i="26464"/>
  <c r="CV230" i="26464"/>
  <c r="CW230" i="26464"/>
  <c r="CX230" i="26464"/>
  <c r="CY230" i="26464"/>
  <c r="CZ230" i="26464"/>
  <c r="DA230" i="26464"/>
  <c r="DB230" i="26464"/>
  <c r="DE230" i="26464"/>
  <c r="DF230" i="26464"/>
  <c r="DG230" i="26464"/>
  <c r="DH230" i="26464"/>
  <c r="DI230" i="26464"/>
  <c r="DJ230" i="26464"/>
  <c r="DK230" i="26464"/>
  <c r="DL230" i="26464"/>
  <c r="DM230" i="26464"/>
  <c r="DN230" i="26464"/>
  <c r="DO230" i="26464"/>
  <c r="DP230" i="26464"/>
  <c r="DQ230" i="26464"/>
  <c r="DR230" i="26464"/>
  <c r="DS230" i="26464"/>
  <c r="DT230" i="26464"/>
  <c r="DU230" i="26464"/>
  <c r="DZ230" i="26464"/>
  <c r="EA230" i="26464"/>
  <c r="EB230" i="26464"/>
  <c r="EC230" i="26464"/>
  <c r="ED230" i="26464"/>
  <c r="EE230" i="26464"/>
  <c r="EF230" i="26464"/>
  <c r="EG230" i="26464"/>
  <c r="EH230" i="26464"/>
  <c r="EI230" i="26464"/>
  <c r="EJ230" i="26464"/>
  <c r="EK230" i="26464"/>
  <c r="EL230" i="26464"/>
  <c r="EM230" i="26464"/>
  <c r="EN230" i="26464"/>
  <c r="EO230" i="26464"/>
  <c r="EP230" i="26464"/>
  <c r="A231" i="26464"/>
  <c r="B231" i="26464"/>
  <c r="C231" i="26464"/>
  <c r="E231" i="26464"/>
  <c r="F231" i="26464"/>
  <c r="G231" i="26464"/>
  <c r="H231" i="26464"/>
  <c r="I231" i="26464"/>
  <c r="J231" i="26464"/>
  <c r="K231" i="26464"/>
  <c r="L231" i="26464"/>
  <c r="M231" i="26464"/>
  <c r="N231" i="26464"/>
  <c r="O231" i="26464"/>
  <c r="P231" i="26464"/>
  <c r="Q231" i="26464"/>
  <c r="R231" i="26464"/>
  <c r="S231" i="26464"/>
  <c r="T231" i="26464"/>
  <c r="U231" i="26464"/>
  <c r="V231" i="26464"/>
  <c r="W231" i="26464"/>
  <c r="X231" i="26464"/>
  <c r="Y231" i="26464"/>
  <c r="Z231" i="26464"/>
  <c r="AA231" i="26464"/>
  <c r="AB231" i="26464"/>
  <c r="AC231" i="26464"/>
  <c r="AD231" i="26464"/>
  <c r="AE231" i="26464"/>
  <c r="AF231" i="26464"/>
  <c r="AG231" i="26464"/>
  <c r="AH231" i="26464"/>
  <c r="AI231" i="26464"/>
  <c r="AJ231" i="26464"/>
  <c r="AK231" i="26464"/>
  <c r="AL231" i="26464"/>
  <c r="AM231" i="26464"/>
  <c r="AN231" i="26464"/>
  <c r="AO231" i="26464"/>
  <c r="AP231" i="26464"/>
  <c r="AQ231" i="26464"/>
  <c r="AR231" i="26464"/>
  <c r="AS231" i="26464"/>
  <c r="AT231" i="26464"/>
  <c r="AU231" i="26464"/>
  <c r="AV231" i="26464"/>
  <c r="AW231" i="26464"/>
  <c r="AX231" i="26464"/>
  <c r="AY231" i="26464"/>
  <c r="AZ231" i="26464"/>
  <c r="BA231" i="26464"/>
  <c r="BB231" i="26464"/>
  <c r="BC231" i="26464"/>
  <c r="BD231" i="26464"/>
  <c r="BE231" i="26464"/>
  <c r="BF231" i="26464"/>
  <c r="BG231" i="26464"/>
  <c r="BH231" i="26464"/>
  <c r="BI231" i="26464"/>
  <c r="BJ231" i="26464"/>
  <c r="BK231" i="26464"/>
  <c r="BL231" i="26464"/>
  <c r="BM231" i="26464"/>
  <c r="BN231" i="26464"/>
  <c r="BO231" i="26464"/>
  <c r="BP231" i="26464"/>
  <c r="BQ231" i="26464"/>
  <c r="BR231" i="26464"/>
  <c r="BS231" i="26464"/>
  <c r="BT231" i="26464"/>
  <c r="BU231" i="26464"/>
  <c r="BV231" i="26464"/>
  <c r="BW231" i="26464"/>
  <c r="BX231" i="26464"/>
  <c r="BY231" i="26464"/>
  <c r="BZ231" i="26464"/>
  <c r="CA231" i="26464"/>
  <c r="CB231" i="26464"/>
  <c r="CC231" i="26464"/>
  <c r="CD231" i="26464"/>
  <c r="CE231" i="26464"/>
  <c r="CF231" i="26464"/>
  <c r="CG231" i="26464"/>
  <c r="CH231" i="26464"/>
  <c r="CI231" i="26464"/>
  <c r="CJ231" i="26464"/>
  <c r="CK231" i="26464"/>
  <c r="CL231" i="26464"/>
  <c r="CM231" i="26464"/>
  <c r="CN231" i="26464"/>
  <c r="CO231" i="26464"/>
  <c r="CP231" i="26464"/>
  <c r="CQ231" i="26464"/>
  <c r="CR231" i="26464"/>
  <c r="CS231" i="26464"/>
  <c r="CT231" i="26464"/>
  <c r="CU231" i="26464"/>
  <c r="CV231" i="26464"/>
  <c r="CW231" i="26464"/>
  <c r="CX231" i="26464"/>
  <c r="CY231" i="26464"/>
  <c r="CZ231" i="26464"/>
  <c r="DA231" i="26464"/>
  <c r="DB231" i="26464"/>
  <c r="DE231" i="26464"/>
  <c r="DF231" i="26464"/>
  <c r="DG231" i="26464"/>
  <c r="DH231" i="26464"/>
  <c r="DI231" i="26464"/>
  <c r="DJ231" i="26464"/>
  <c r="DK231" i="26464"/>
  <c r="DL231" i="26464"/>
  <c r="DM231" i="26464"/>
  <c r="DN231" i="26464"/>
  <c r="DO231" i="26464"/>
  <c r="DP231" i="26464"/>
  <c r="DQ231" i="26464"/>
  <c r="DR231" i="26464"/>
  <c r="DS231" i="26464"/>
  <c r="DT231" i="26464"/>
  <c r="DU231" i="26464"/>
  <c r="DZ231" i="26464"/>
  <c r="EA231" i="26464"/>
  <c r="EB231" i="26464"/>
  <c r="EC231" i="26464"/>
  <c r="ED231" i="26464"/>
  <c r="EE231" i="26464"/>
  <c r="EF231" i="26464"/>
  <c r="EG231" i="26464"/>
  <c r="EH231" i="26464"/>
  <c r="EI231" i="26464"/>
  <c r="EJ231" i="26464"/>
  <c r="EK231" i="26464"/>
  <c r="EL231" i="26464"/>
  <c r="EM231" i="26464"/>
  <c r="EN231" i="26464"/>
  <c r="EO231" i="26464"/>
  <c r="EP231" i="26464"/>
  <c r="A232" i="26464"/>
  <c r="B232" i="26464"/>
  <c r="C232" i="26464"/>
  <c r="E232" i="26464"/>
  <c r="F232" i="26464"/>
  <c r="G232" i="26464"/>
  <c r="H232" i="26464"/>
  <c r="I232" i="26464"/>
  <c r="J232" i="26464"/>
  <c r="K232" i="26464"/>
  <c r="L232" i="26464"/>
  <c r="M232" i="26464"/>
  <c r="N232" i="26464"/>
  <c r="O232" i="26464"/>
  <c r="P232" i="26464"/>
  <c r="Q232" i="26464"/>
  <c r="R232" i="26464"/>
  <c r="S232" i="26464"/>
  <c r="T232" i="26464"/>
  <c r="U232" i="26464"/>
  <c r="V232" i="26464"/>
  <c r="W232" i="26464"/>
  <c r="X232" i="26464"/>
  <c r="Y232" i="26464"/>
  <c r="Z232" i="26464"/>
  <c r="AA232" i="26464"/>
  <c r="AB232" i="26464"/>
  <c r="AC232" i="26464"/>
  <c r="AD232" i="26464"/>
  <c r="AE232" i="26464"/>
  <c r="AF232" i="26464"/>
  <c r="AG232" i="26464"/>
  <c r="AH232" i="26464"/>
  <c r="AI232" i="26464"/>
  <c r="AJ232" i="26464"/>
  <c r="AK232" i="26464"/>
  <c r="AL232" i="26464"/>
  <c r="AM232" i="26464"/>
  <c r="AN232" i="26464"/>
  <c r="AO232" i="26464"/>
  <c r="AP232" i="26464"/>
  <c r="AQ232" i="26464"/>
  <c r="AR232" i="26464"/>
  <c r="AS232" i="26464"/>
  <c r="AT232" i="26464"/>
  <c r="AU232" i="26464"/>
  <c r="AV232" i="26464"/>
  <c r="AW232" i="26464"/>
  <c r="AX232" i="26464"/>
  <c r="AY232" i="26464"/>
  <c r="AZ232" i="26464"/>
  <c r="BA232" i="26464"/>
  <c r="BB232" i="26464"/>
  <c r="BC232" i="26464"/>
  <c r="BD232" i="26464"/>
  <c r="BE232" i="26464"/>
  <c r="BF232" i="26464"/>
  <c r="BG232" i="26464"/>
  <c r="BH232" i="26464"/>
  <c r="BI232" i="26464"/>
  <c r="BJ232" i="26464"/>
  <c r="BK232" i="26464"/>
  <c r="BL232" i="26464"/>
  <c r="BM232" i="26464"/>
  <c r="BN232" i="26464"/>
  <c r="BO232" i="26464"/>
  <c r="BP232" i="26464"/>
  <c r="BQ232" i="26464"/>
  <c r="BR232" i="26464"/>
  <c r="BS232" i="26464"/>
  <c r="BT232" i="26464"/>
  <c r="BU232" i="26464"/>
  <c r="BV232" i="26464"/>
  <c r="BW232" i="26464"/>
  <c r="BX232" i="26464"/>
  <c r="BY232" i="26464"/>
  <c r="BZ232" i="26464"/>
  <c r="CA232" i="26464"/>
  <c r="CB232" i="26464"/>
  <c r="CC232" i="26464"/>
  <c r="CD232" i="26464"/>
  <c r="CE232" i="26464"/>
  <c r="CF232" i="26464"/>
  <c r="CG232" i="26464"/>
  <c r="CH232" i="26464"/>
  <c r="CI232" i="26464"/>
  <c r="CJ232" i="26464"/>
  <c r="CK232" i="26464"/>
  <c r="CL232" i="26464"/>
  <c r="CM232" i="26464"/>
  <c r="CN232" i="26464"/>
  <c r="CO232" i="26464"/>
  <c r="CP232" i="26464"/>
  <c r="CQ232" i="26464"/>
  <c r="CR232" i="26464"/>
  <c r="CS232" i="26464"/>
  <c r="CT232" i="26464"/>
  <c r="CU232" i="26464"/>
  <c r="CV232" i="26464"/>
  <c r="CW232" i="26464"/>
  <c r="CX232" i="26464"/>
  <c r="CY232" i="26464"/>
  <c r="CZ232" i="26464"/>
  <c r="DA232" i="26464"/>
  <c r="DB232" i="26464"/>
  <c r="DE232" i="26464"/>
  <c r="DF232" i="26464"/>
  <c r="DG232" i="26464"/>
  <c r="DH232" i="26464"/>
  <c r="DI232" i="26464"/>
  <c r="DJ232" i="26464"/>
  <c r="DK232" i="26464"/>
  <c r="DL232" i="26464"/>
  <c r="DM232" i="26464"/>
  <c r="DN232" i="26464"/>
  <c r="DO232" i="26464"/>
  <c r="DP232" i="26464"/>
  <c r="DQ232" i="26464"/>
  <c r="DR232" i="26464"/>
  <c r="DS232" i="26464"/>
  <c r="DT232" i="26464"/>
  <c r="DU232" i="26464"/>
  <c r="DZ232" i="26464"/>
  <c r="EA232" i="26464"/>
  <c r="EB232" i="26464"/>
  <c r="EC232" i="26464"/>
  <c r="ED232" i="26464"/>
  <c r="EE232" i="26464"/>
  <c r="EF232" i="26464"/>
  <c r="EG232" i="26464"/>
  <c r="EH232" i="26464"/>
  <c r="EI232" i="26464"/>
  <c r="EJ232" i="26464"/>
  <c r="EK232" i="26464"/>
  <c r="EL232" i="26464"/>
  <c r="EM232" i="26464"/>
  <c r="EN232" i="26464"/>
  <c r="EO232" i="26464"/>
  <c r="EP232" i="26464"/>
  <c r="A233" i="26464"/>
  <c r="B233" i="26464"/>
  <c r="C233" i="26464"/>
  <c r="E233" i="26464"/>
  <c r="F233" i="26464"/>
  <c r="G233" i="26464"/>
  <c r="H233" i="26464"/>
  <c r="I233" i="26464"/>
  <c r="J233" i="26464"/>
  <c r="K233" i="26464"/>
  <c r="L233" i="26464"/>
  <c r="M233" i="26464"/>
  <c r="N233" i="26464"/>
  <c r="O233" i="26464"/>
  <c r="P233" i="26464"/>
  <c r="Q233" i="26464"/>
  <c r="R233" i="26464"/>
  <c r="S233" i="26464"/>
  <c r="T233" i="26464"/>
  <c r="U233" i="26464"/>
  <c r="V233" i="26464"/>
  <c r="W233" i="26464"/>
  <c r="X233" i="26464"/>
  <c r="Y233" i="26464"/>
  <c r="Z233" i="26464"/>
  <c r="AA233" i="26464"/>
  <c r="AB233" i="26464"/>
  <c r="AC233" i="26464"/>
  <c r="AD233" i="26464"/>
  <c r="AE233" i="26464"/>
  <c r="AF233" i="26464"/>
  <c r="AG233" i="26464"/>
  <c r="AH233" i="26464"/>
  <c r="AI233" i="26464"/>
  <c r="AJ233" i="26464"/>
  <c r="AK233" i="26464"/>
  <c r="AL233" i="26464"/>
  <c r="AM233" i="26464"/>
  <c r="AN233" i="26464"/>
  <c r="AO233" i="26464"/>
  <c r="AP233" i="26464"/>
  <c r="AQ233" i="26464"/>
  <c r="AR233" i="26464"/>
  <c r="AS233" i="26464"/>
  <c r="AT233" i="26464"/>
  <c r="AU233" i="26464"/>
  <c r="AV233" i="26464"/>
  <c r="AW233" i="26464"/>
  <c r="AX233" i="26464"/>
  <c r="AY233" i="26464"/>
  <c r="AZ233" i="26464"/>
  <c r="BA233" i="26464"/>
  <c r="BB233" i="26464"/>
  <c r="BC233" i="26464"/>
  <c r="BD233" i="26464"/>
  <c r="BE233" i="26464"/>
  <c r="BF233" i="26464"/>
  <c r="BG233" i="26464"/>
  <c r="BH233" i="26464"/>
  <c r="BI233" i="26464"/>
  <c r="BJ233" i="26464"/>
  <c r="BK233" i="26464"/>
  <c r="BL233" i="26464"/>
  <c r="BM233" i="26464"/>
  <c r="BN233" i="26464"/>
  <c r="BO233" i="26464"/>
  <c r="BP233" i="26464"/>
  <c r="BQ233" i="26464"/>
  <c r="BR233" i="26464"/>
  <c r="BS233" i="26464"/>
  <c r="BT233" i="26464"/>
  <c r="BU233" i="26464"/>
  <c r="BV233" i="26464"/>
  <c r="BW233" i="26464"/>
  <c r="BX233" i="26464"/>
  <c r="BY233" i="26464"/>
  <c r="BZ233" i="26464"/>
  <c r="CA233" i="26464"/>
  <c r="CB233" i="26464"/>
  <c r="CC233" i="26464"/>
  <c r="CD233" i="26464"/>
  <c r="CE233" i="26464"/>
  <c r="CF233" i="26464"/>
  <c r="CG233" i="26464"/>
  <c r="CH233" i="26464"/>
  <c r="CI233" i="26464"/>
  <c r="CJ233" i="26464"/>
  <c r="CK233" i="26464"/>
  <c r="CL233" i="26464"/>
  <c r="CM233" i="26464"/>
  <c r="CN233" i="26464"/>
  <c r="CO233" i="26464"/>
  <c r="CP233" i="26464"/>
  <c r="CQ233" i="26464"/>
  <c r="CR233" i="26464"/>
  <c r="CS233" i="26464"/>
  <c r="CT233" i="26464"/>
  <c r="CU233" i="26464"/>
  <c r="CV233" i="26464"/>
  <c r="CW233" i="26464"/>
  <c r="CX233" i="26464"/>
  <c r="CY233" i="26464"/>
  <c r="CZ233" i="26464"/>
  <c r="DA233" i="26464"/>
  <c r="DB233" i="26464"/>
  <c r="DE233" i="26464"/>
  <c r="DF233" i="26464"/>
  <c r="DG233" i="26464"/>
  <c r="DH233" i="26464"/>
  <c r="DI233" i="26464"/>
  <c r="DJ233" i="26464"/>
  <c r="DK233" i="26464"/>
  <c r="DL233" i="26464"/>
  <c r="DM233" i="26464"/>
  <c r="DN233" i="26464"/>
  <c r="DO233" i="26464"/>
  <c r="DP233" i="26464"/>
  <c r="DQ233" i="26464"/>
  <c r="DR233" i="26464"/>
  <c r="DS233" i="26464"/>
  <c r="DT233" i="26464"/>
  <c r="DU233" i="26464"/>
  <c r="DZ233" i="26464"/>
  <c r="EA233" i="26464"/>
  <c r="EB233" i="26464"/>
  <c r="EC233" i="26464"/>
  <c r="ED233" i="26464"/>
  <c r="EE233" i="26464"/>
  <c r="EF233" i="26464"/>
  <c r="EG233" i="26464"/>
  <c r="EH233" i="26464"/>
  <c r="EI233" i="26464"/>
  <c r="EJ233" i="26464"/>
  <c r="EK233" i="26464"/>
  <c r="EL233" i="26464"/>
  <c r="EM233" i="26464"/>
  <c r="EN233" i="26464"/>
  <c r="EO233" i="26464"/>
  <c r="EP233" i="26464"/>
  <c r="A234" i="26464"/>
  <c r="B234" i="26464"/>
  <c r="C234" i="26464"/>
  <c r="E234" i="26464"/>
  <c r="F234" i="26464"/>
  <c r="G234" i="26464"/>
  <c r="H234" i="26464"/>
  <c r="I234" i="26464"/>
  <c r="J234" i="26464"/>
  <c r="K234" i="26464"/>
  <c r="L234" i="26464"/>
  <c r="M234" i="26464"/>
  <c r="N234" i="26464"/>
  <c r="O234" i="26464"/>
  <c r="P234" i="26464"/>
  <c r="Q234" i="26464"/>
  <c r="R234" i="26464"/>
  <c r="S234" i="26464"/>
  <c r="T234" i="26464"/>
  <c r="U234" i="26464"/>
  <c r="V234" i="26464"/>
  <c r="W234" i="26464"/>
  <c r="X234" i="26464"/>
  <c r="Y234" i="26464"/>
  <c r="Z234" i="26464"/>
  <c r="AA234" i="26464"/>
  <c r="AB234" i="26464"/>
  <c r="AC234" i="26464"/>
  <c r="AD234" i="26464"/>
  <c r="AE234" i="26464"/>
  <c r="AF234" i="26464"/>
  <c r="AG234" i="26464"/>
  <c r="AH234" i="26464"/>
  <c r="AI234" i="26464"/>
  <c r="AJ234" i="26464"/>
  <c r="AK234" i="26464"/>
  <c r="AL234" i="26464"/>
  <c r="AM234" i="26464"/>
  <c r="AN234" i="26464"/>
  <c r="AO234" i="26464"/>
  <c r="AP234" i="26464"/>
  <c r="AQ234" i="26464"/>
  <c r="AR234" i="26464"/>
  <c r="AS234" i="26464"/>
  <c r="AT234" i="26464"/>
  <c r="AU234" i="26464"/>
  <c r="AV234" i="26464"/>
  <c r="AW234" i="26464"/>
  <c r="AX234" i="26464"/>
  <c r="AY234" i="26464"/>
  <c r="AZ234" i="26464"/>
  <c r="BA234" i="26464"/>
  <c r="BB234" i="26464"/>
  <c r="BC234" i="26464"/>
  <c r="BD234" i="26464"/>
  <c r="BE234" i="26464"/>
  <c r="BF234" i="26464"/>
  <c r="BG234" i="26464"/>
  <c r="BH234" i="26464"/>
  <c r="BI234" i="26464"/>
  <c r="BJ234" i="26464"/>
  <c r="BK234" i="26464"/>
  <c r="BL234" i="26464"/>
  <c r="BM234" i="26464"/>
  <c r="BN234" i="26464"/>
  <c r="BO234" i="26464"/>
  <c r="BP234" i="26464"/>
  <c r="BQ234" i="26464"/>
  <c r="BR234" i="26464"/>
  <c r="BS234" i="26464"/>
  <c r="BT234" i="26464"/>
  <c r="BU234" i="26464"/>
  <c r="BV234" i="26464"/>
  <c r="BW234" i="26464"/>
  <c r="BX234" i="26464"/>
  <c r="BY234" i="26464"/>
  <c r="BZ234" i="26464"/>
  <c r="CA234" i="26464"/>
  <c r="CB234" i="26464"/>
  <c r="CC234" i="26464"/>
  <c r="CD234" i="26464"/>
  <c r="CE234" i="26464"/>
  <c r="CF234" i="26464"/>
  <c r="CG234" i="26464"/>
  <c r="CH234" i="26464"/>
  <c r="CI234" i="26464"/>
  <c r="CJ234" i="26464"/>
  <c r="CK234" i="26464"/>
  <c r="CL234" i="26464"/>
  <c r="CM234" i="26464"/>
  <c r="CN234" i="26464"/>
  <c r="CO234" i="26464"/>
  <c r="CP234" i="26464"/>
  <c r="CQ234" i="26464"/>
  <c r="CR234" i="26464"/>
  <c r="CS234" i="26464"/>
  <c r="CT234" i="26464"/>
  <c r="CU234" i="26464"/>
  <c r="CV234" i="26464"/>
  <c r="CW234" i="26464"/>
  <c r="CX234" i="26464"/>
  <c r="CY234" i="26464"/>
  <c r="CZ234" i="26464"/>
  <c r="DA234" i="26464"/>
  <c r="DB234" i="26464"/>
  <c r="DE234" i="26464"/>
  <c r="DF234" i="26464"/>
  <c r="DG234" i="26464"/>
  <c r="DH234" i="26464"/>
  <c r="DI234" i="26464"/>
  <c r="DJ234" i="26464"/>
  <c r="DK234" i="26464"/>
  <c r="DL234" i="26464"/>
  <c r="DM234" i="26464"/>
  <c r="DN234" i="26464"/>
  <c r="DO234" i="26464"/>
  <c r="DP234" i="26464"/>
  <c r="DQ234" i="26464"/>
  <c r="DR234" i="26464"/>
  <c r="DS234" i="26464"/>
  <c r="DT234" i="26464"/>
  <c r="DU234" i="26464"/>
  <c r="DZ234" i="26464"/>
  <c r="EA234" i="26464"/>
  <c r="EB234" i="26464"/>
  <c r="EC234" i="26464"/>
  <c r="ED234" i="26464"/>
  <c r="EE234" i="26464"/>
  <c r="EF234" i="26464"/>
  <c r="EG234" i="26464"/>
  <c r="EH234" i="26464"/>
  <c r="EI234" i="26464"/>
  <c r="EJ234" i="26464"/>
  <c r="EK234" i="26464"/>
  <c r="EL234" i="26464"/>
  <c r="EM234" i="26464"/>
  <c r="EN234" i="26464"/>
  <c r="EO234" i="26464"/>
  <c r="EP234" i="26464"/>
  <c r="A235" i="26464"/>
  <c r="B235" i="26464"/>
  <c r="C235" i="26464"/>
  <c r="E235" i="26464"/>
  <c r="F235" i="26464"/>
  <c r="G235" i="26464"/>
  <c r="H235" i="26464"/>
  <c r="I235" i="26464"/>
  <c r="J235" i="26464"/>
  <c r="K235" i="26464"/>
  <c r="L235" i="26464"/>
  <c r="M235" i="26464"/>
  <c r="N235" i="26464"/>
  <c r="O235" i="26464"/>
  <c r="P235" i="26464"/>
  <c r="Q235" i="26464"/>
  <c r="R235" i="26464"/>
  <c r="S235" i="26464"/>
  <c r="T235" i="26464"/>
  <c r="U235" i="26464"/>
  <c r="V235" i="26464"/>
  <c r="W235" i="26464"/>
  <c r="X235" i="26464"/>
  <c r="Y235" i="26464"/>
  <c r="Z235" i="26464"/>
  <c r="AA235" i="26464"/>
  <c r="AB235" i="26464"/>
  <c r="AC235" i="26464"/>
  <c r="AD235" i="26464"/>
  <c r="AE235" i="26464"/>
  <c r="AF235" i="26464"/>
  <c r="AG235" i="26464"/>
  <c r="AH235" i="26464"/>
  <c r="AI235" i="26464"/>
  <c r="AJ235" i="26464"/>
  <c r="AK235" i="26464"/>
  <c r="AL235" i="26464"/>
  <c r="AM235" i="26464"/>
  <c r="AN235" i="26464"/>
  <c r="AO235" i="26464"/>
  <c r="AP235" i="26464"/>
  <c r="AQ235" i="26464"/>
  <c r="AR235" i="26464"/>
  <c r="AS235" i="26464"/>
  <c r="AT235" i="26464"/>
  <c r="AU235" i="26464"/>
  <c r="AV235" i="26464"/>
  <c r="AW235" i="26464"/>
  <c r="AX235" i="26464"/>
  <c r="AY235" i="26464"/>
  <c r="AZ235" i="26464"/>
  <c r="BA235" i="26464"/>
  <c r="BB235" i="26464"/>
  <c r="BC235" i="26464"/>
  <c r="BD235" i="26464"/>
  <c r="BE235" i="26464"/>
  <c r="BF235" i="26464"/>
  <c r="BG235" i="26464"/>
  <c r="BH235" i="26464"/>
  <c r="BI235" i="26464"/>
  <c r="BJ235" i="26464"/>
  <c r="BK235" i="26464"/>
  <c r="BL235" i="26464"/>
  <c r="BM235" i="26464"/>
  <c r="BN235" i="26464"/>
  <c r="BO235" i="26464"/>
  <c r="BP235" i="26464"/>
  <c r="BQ235" i="26464"/>
  <c r="BR235" i="26464"/>
  <c r="BS235" i="26464"/>
  <c r="BT235" i="26464"/>
  <c r="BU235" i="26464"/>
  <c r="BV235" i="26464"/>
  <c r="BW235" i="26464"/>
  <c r="BX235" i="26464"/>
  <c r="BY235" i="26464"/>
  <c r="BZ235" i="26464"/>
  <c r="CA235" i="26464"/>
  <c r="CB235" i="26464"/>
  <c r="CC235" i="26464"/>
  <c r="CD235" i="26464"/>
  <c r="CE235" i="26464"/>
  <c r="CF235" i="26464"/>
  <c r="CG235" i="26464"/>
  <c r="CH235" i="26464"/>
  <c r="CI235" i="26464"/>
  <c r="CJ235" i="26464"/>
  <c r="CK235" i="26464"/>
  <c r="CL235" i="26464"/>
  <c r="CM235" i="26464"/>
  <c r="CN235" i="26464"/>
  <c r="CO235" i="26464"/>
  <c r="CP235" i="26464"/>
  <c r="CQ235" i="26464"/>
  <c r="CR235" i="26464"/>
  <c r="CS235" i="26464"/>
  <c r="CT235" i="26464"/>
  <c r="CU235" i="26464"/>
  <c r="CV235" i="26464"/>
  <c r="CW235" i="26464"/>
  <c r="CX235" i="26464"/>
  <c r="CY235" i="26464"/>
  <c r="CZ235" i="26464"/>
  <c r="DA235" i="26464"/>
  <c r="DB235" i="26464"/>
  <c r="DE235" i="26464"/>
  <c r="DF235" i="26464"/>
  <c r="DG235" i="26464"/>
  <c r="DH235" i="26464"/>
  <c r="DI235" i="26464"/>
  <c r="DJ235" i="26464"/>
  <c r="DK235" i="26464"/>
  <c r="DL235" i="26464"/>
  <c r="DM235" i="26464"/>
  <c r="DN235" i="26464"/>
  <c r="DO235" i="26464"/>
  <c r="DP235" i="26464"/>
  <c r="DQ235" i="26464"/>
  <c r="DR235" i="26464"/>
  <c r="DS235" i="26464"/>
  <c r="DT235" i="26464"/>
  <c r="DU235" i="26464"/>
  <c r="DZ235" i="26464"/>
  <c r="EA235" i="26464"/>
  <c r="EB235" i="26464"/>
  <c r="EC235" i="26464"/>
  <c r="ED235" i="26464"/>
  <c r="EE235" i="26464"/>
  <c r="EF235" i="26464"/>
  <c r="EG235" i="26464"/>
  <c r="EH235" i="26464"/>
  <c r="EI235" i="26464"/>
  <c r="EJ235" i="26464"/>
  <c r="EK235" i="26464"/>
  <c r="EL235" i="26464"/>
  <c r="EM235" i="26464"/>
  <c r="EN235" i="26464"/>
  <c r="EO235" i="26464"/>
  <c r="EP235" i="26464"/>
  <c r="A236" i="26464"/>
  <c r="B236" i="26464"/>
  <c r="C236" i="26464"/>
  <c r="E236" i="26464"/>
  <c r="F236" i="26464"/>
  <c r="G236" i="26464"/>
  <c r="H236" i="26464"/>
  <c r="I236" i="26464"/>
  <c r="J236" i="26464"/>
  <c r="K236" i="26464"/>
  <c r="L236" i="26464"/>
  <c r="M236" i="26464"/>
  <c r="N236" i="26464"/>
  <c r="O236" i="26464"/>
  <c r="P236" i="26464"/>
  <c r="Q236" i="26464"/>
  <c r="R236" i="26464"/>
  <c r="S236" i="26464"/>
  <c r="T236" i="26464"/>
  <c r="U236" i="26464"/>
  <c r="V236" i="26464"/>
  <c r="W236" i="26464"/>
  <c r="X236" i="26464"/>
  <c r="Y236" i="26464"/>
  <c r="Z236" i="26464"/>
  <c r="AA236" i="26464"/>
  <c r="AB236" i="26464"/>
  <c r="AC236" i="26464"/>
  <c r="AD236" i="26464"/>
  <c r="AE236" i="26464"/>
  <c r="AF236" i="26464"/>
  <c r="AG236" i="26464"/>
  <c r="AH236" i="26464"/>
  <c r="AI236" i="26464"/>
  <c r="AJ236" i="26464"/>
  <c r="AK236" i="26464"/>
  <c r="AL236" i="26464"/>
  <c r="AM236" i="26464"/>
  <c r="AN236" i="26464"/>
  <c r="AO236" i="26464"/>
  <c r="AP236" i="26464"/>
  <c r="AQ236" i="26464"/>
  <c r="AR236" i="26464"/>
  <c r="AS236" i="26464"/>
  <c r="AT236" i="26464"/>
  <c r="AU236" i="26464"/>
  <c r="AV236" i="26464"/>
  <c r="AW236" i="26464"/>
  <c r="AX236" i="26464"/>
  <c r="AY236" i="26464"/>
  <c r="AZ236" i="26464"/>
  <c r="BA236" i="26464"/>
  <c r="BB236" i="26464"/>
  <c r="BC236" i="26464"/>
  <c r="BD236" i="26464"/>
  <c r="BE236" i="26464"/>
  <c r="BF236" i="26464"/>
  <c r="BG236" i="26464"/>
  <c r="BH236" i="26464"/>
  <c r="BI236" i="26464"/>
  <c r="BJ236" i="26464"/>
  <c r="BK236" i="26464"/>
  <c r="BL236" i="26464"/>
  <c r="BM236" i="26464"/>
  <c r="BN236" i="26464"/>
  <c r="BO236" i="26464"/>
  <c r="BP236" i="26464"/>
  <c r="BQ236" i="26464"/>
  <c r="BR236" i="26464"/>
  <c r="BS236" i="26464"/>
  <c r="BT236" i="26464"/>
  <c r="BU236" i="26464"/>
  <c r="BV236" i="26464"/>
  <c r="BW236" i="26464"/>
  <c r="BX236" i="26464"/>
  <c r="BY236" i="26464"/>
  <c r="BZ236" i="26464"/>
  <c r="CA236" i="26464"/>
  <c r="CB236" i="26464"/>
  <c r="CC236" i="26464"/>
  <c r="CD236" i="26464"/>
  <c r="CE236" i="26464"/>
  <c r="CF236" i="26464"/>
  <c r="CG236" i="26464"/>
  <c r="CH236" i="26464"/>
  <c r="CI236" i="26464"/>
  <c r="CJ236" i="26464"/>
  <c r="CK236" i="26464"/>
  <c r="CL236" i="26464"/>
  <c r="CM236" i="26464"/>
  <c r="CN236" i="26464"/>
  <c r="CO236" i="26464"/>
  <c r="CP236" i="26464"/>
  <c r="CQ236" i="26464"/>
  <c r="CR236" i="26464"/>
  <c r="CS236" i="26464"/>
  <c r="CT236" i="26464"/>
  <c r="CU236" i="26464"/>
  <c r="CV236" i="26464"/>
  <c r="CW236" i="26464"/>
  <c r="CX236" i="26464"/>
  <c r="CY236" i="26464"/>
  <c r="CZ236" i="26464"/>
  <c r="DA236" i="26464"/>
  <c r="DB236" i="26464"/>
  <c r="DE236" i="26464"/>
  <c r="DF236" i="26464"/>
  <c r="DG236" i="26464"/>
  <c r="DH236" i="26464"/>
  <c r="DI236" i="26464"/>
  <c r="DJ236" i="26464"/>
  <c r="DK236" i="26464"/>
  <c r="DL236" i="26464"/>
  <c r="DM236" i="26464"/>
  <c r="DN236" i="26464"/>
  <c r="DO236" i="26464"/>
  <c r="DP236" i="26464"/>
  <c r="DQ236" i="26464"/>
  <c r="DR236" i="26464"/>
  <c r="DS236" i="26464"/>
  <c r="DT236" i="26464"/>
  <c r="DU236" i="26464"/>
  <c r="DZ236" i="26464"/>
  <c r="EA236" i="26464"/>
  <c r="EB236" i="26464"/>
  <c r="EC236" i="26464"/>
  <c r="ED236" i="26464"/>
  <c r="EE236" i="26464"/>
  <c r="EF236" i="26464"/>
  <c r="EG236" i="26464"/>
  <c r="EH236" i="26464"/>
  <c r="EI236" i="26464"/>
  <c r="EJ236" i="26464"/>
  <c r="EK236" i="26464"/>
  <c r="EL236" i="26464"/>
  <c r="EM236" i="26464"/>
  <c r="EN236" i="26464"/>
  <c r="EO236" i="26464"/>
  <c r="EP236" i="26464"/>
  <c r="A237" i="26464"/>
  <c r="B237" i="26464"/>
  <c r="C237" i="26464"/>
  <c r="E237" i="26464"/>
  <c r="F237" i="26464"/>
  <c r="G237" i="26464"/>
  <c r="H237" i="26464"/>
  <c r="I237" i="26464"/>
  <c r="J237" i="26464"/>
  <c r="K237" i="26464"/>
  <c r="L237" i="26464"/>
  <c r="M237" i="26464"/>
  <c r="N237" i="26464"/>
  <c r="O237" i="26464"/>
  <c r="P237" i="26464"/>
  <c r="Q237" i="26464"/>
  <c r="R237" i="26464"/>
  <c r="S237" i="26464"/>
  <c r="T237" i="26464"/>
  <c r="U237" i="26464"/>
  <c r="V237" i="26464"/>
  <c r="W237" i="26464"/>
  <c r="X237" i="26464"/>
  <c r="Y237" i="26464"/>
  <c r="Z237" i="26464"/>
  <c r="AA237" i="26464"/>
  <c r="AB237" i="26464"/>
  <c r="AC237" i="26464"/>
  <c r="AD237" i="26464"/>
  <c r="AE237" i="26464"/>
  <c r="AF237" i="26464"/>
  <c r="AG237" i="26464"/>
  <c r="AH237" i="26464"/>
  <c r="AI237" i="26464"/>
  <c r="AJ237" i="26464"/>
  <c r="AK237" i="26464"/>
  <c r="AL237" i="26464"/>
  <c r="AM237" i="26464"/>
  <c r="AN237" i="26464"/>
  <c r="AO237" i="26464"/>
  <c r="AP237" i="26464"/>
  <c r="AQ237" i="26464"/>
  <c r="AR237" i="26464"/>
  <c r="AS237" i="26464"/>
  <c r="AT237" i="26464"/>
  <c r="AU237" i="26464"/>
  <c r="AV237" i="26464"/>
  <c r="AW237" i="26464"/>
  <c r="AX237" i="26464"/>
  <c r="AY237" i="26464"/>
  <c r="AZ237" i="26464"/>
  <c r="BA237" i="26464"/>
  <c r="BB237" i="26464"/>
  <c r="BC237" i="26464"/>
  <c r="BD237" i="26464"/>
  <c r="BE237" i="26464"/>
  <c r="BF237" i="26464"/>
  <c r="BG237" i="26464"/>
  <c r="BH237" i="26464"/>
  <c r="BI237" i="26464"/>
  <c r="BJ237" i="26464"/>
  <c r="BK237" i="26464"/>
  <c r="BL237" i="26464"/>
  <c r="BM237" i="26464"/>
  <c r="BN237" i="26464"/>
  <c r="BO237" i="26464"/>
  <c r="BP237" i="26464"/>
  <c r="BQ237" i="26464"/>
  <c r="BR237" i="26464"/>
  <c r="BS237" i="26464"/>
  <c r="BT237" i="26464"/>
  <c r="BU237" i="26464"/>
  <c r="BV237" i="26464"/>
  <c r="BW237" i="26464"/>
  <c r="BX237" i="26464"/>
  <c r="BY237" i="26464"/>
  <c r="BZ237" i="26464"/>
  <c r="CA237" i="26464"/>
  <c r="CB237" i="26464"/>
  <c r="CC237" i="26464"/>
  <c r="CD237" i="26464"/>
  <c r="CE237" i="26464"/>
  <c r="CF237" i="26464"/>
  <c r="CG237" i="26464"/>
  <c r="CH237" i="26464"/>
  <c r="CI237" i="26464"/>
  <c r="CJ237" i="26464"/>
  <c r="CK237" i="26464"/>
  <c r="CL237" i="26464"/>
  <c r="CM237" i="26464"/>
  <c r="CN237" i="26464"/>
  <c r="CO237" i="26464"/>
  <c r="CP237" i="26464"/>
  <c r="CQ237" i="26464"/>
  <c r="CR237" i="26464"/>
  <c r="CS237" i="26464"/>
  <c r="CT237" i="26464"/>
  <c r="CU237" i="26464"/>
  <c r="CV237" i="26464"/>
  <c r="CW237" i="26464"/>
  <c r="CX237" i="26464"/>
  <c r="CY237" i="26464"/>
  <c r="CZ237" i="26464"/>
  <c r="DA237" i="26464"/>
  <c r="DB237" i="26464"/>
  <c r="DE237" i="26464"/>
  <c r="DF237" i="26464"/>
  <c r="DG237" i="26464"/>
  <c r="DH237" i="26464"/>
  <c r="DI237" i="26464"/>
  <c r="DJ237" i="26464"/>
  <c r="DK237" i="26464"/>
  <c r="DL237" i="26464"/>
  <c r="DM237" i="26464"/>
  <c r="DN237" i="26464"/>
  <c r="DO237" i="26464"/>
  <c r="DP237" i="26464"/>
  <c r="DQ237" i="26464"/>
  <c r="DR237" i="26464"/>
  <c r="DS237" i="26464"/>
  <c r="DT237" i="26464"/>
  <c r="DU237" i="26464"/>
  <c r="DZ237" i="26464"/>
  <c r="EA237" i="26464"/>
  <c r="EB237" i="26464"/>
  <c r="EC237" i="26464"/>
  <c r="ED237" i="26464"/>
  <c r="EE237" i="26464"/>
  <c r="EF237" i="26464"/>
  <c r="EG237" i="26464"/>
  <c r="EH237" i="26464"/>
  <c r="EI237" i="26464"/>
  <c r="EJ237" i="26464"/>
  <c r="EK237" i="26464"/>
  <c r="EL237" i="26464"/>
  <c r="EM237" i="26464"/>
  <c r="EN237" i="26464"/>
  <c r="EO237" i="26464"/>
  <c r="EP237" i="26464"/>
  <c r="A238" i="26464"/>
  <c r="B238" i="26464"/>
  <c r="C238" i="26464"/>
  <c r="E238" i="26464"/>
  <c r="F238" i="26464"/>
  <c r="G238" i="26464"/>
  <c r="H238" i="26464"/>
  <c r="I238" i="26464"/>
  <c r="J238" i="26464"/>
  <c r="K238" i="26464"/>
  <c r="L238" i="26464"/>
  <c r="M238" i="26464"/>
  <c r="N238" i="26464"/>
  <c r="O238" i="26464"/>
  <c r="P238" i="26464"/>
  <c r="Q238" i="26464"/>
  <c r="R238" i="26464"/>
  <c r="S238" i="26464"/>
  <c r="T238" i="26464"/>
  <c r="U238" i="26464"/>
  <c r="V238" i="26464"/>
  <c r="W238" i="26464"/>
  <c r="X238" i="26464"/>
  <c r="Y238" i="26464"/>
  <c r="Z238" i="26464"/>
  <c r="AA238" i="26464"/>
  <c r="AB238" i="26464"/>
  <c r="AC238" i="26464"/>
  <c r="AD238" i="26464"/>
  <c r="AE238" i="26464"/>
  <c r="AF238" i="26464"/>
  <c r="AG238" i="26464"/>
  <c r="AH238" i="26464"/>
  <c r="AI238" i="26464"/>
  <c r="AJ238" i="26464"/>
  <c r="AK238" i="26464"/>
  <c r="AL238" i="26464"/>
  <c r="AM238" i="26464"/>
  <c r="AN238" i="26464"/>
  <c r="AO238" i="26464"/>
  <c r="AP238" i="26464"/>
  <c r="AQ238" i="26464"/>
  <c r="AR238" i="26464"/>
  <c r="AS238" i="26464"/>
  <c r="AT238" i="26464"/>
  <c r="AU238" i="26464"/>
  <c r="AV238" i="26464"/>
  <c r="AW238" i="26464"/>
  <c r="AX238" i="26464"/>
  <c r="AY238" i="26464"/>
  <c r="AZ238" i="26464"/>
  <c r="BA238" i="26464"/>
  <c r="BB238" i="26464"/>
  <c r="BC238" i="26464"/>
  <c r="BD238" i="26464"/>
  <c r="BE238" i="26464"/>
  <c r="BF238" i="26464"/>
  <c r="BG238" i="26464"/>
  <c r="BH238" i="26464"/>
  <c r="BI238" i="26464"/>
  <c r="BJ238" i="26464"/>
  <c r="BK238" i="26464"/>
  <c r="BL238" i="26464"/>
  <c r="BM238" i="26464"/>
  <c r="BN238" i="26464"/>
  <c r="BO238" i="26464"/>
  <c r="BP238" i="26464"/>
  <c r="BQ238" i="26464"/>
  <c r="BR238" i="26464"/>
  <c r="BS238" i="26464"/>
  <c r="BT238" i="26464"/>
  <c r="BU238" i="26464"/>
  <c r="BV238" i="26464"/>
  <c r="BW238" i="26464"/>
  <c r="BX238" i="26464"/>
  <c r="BY238" i="26464"/>
  <c r="BZ238" i="26464"/>
  <c r="CA238" i="26464"/>
  <c r="CB238" i="26464"/>
  <c r="CC238" i="26464"/>
  <c r="CD238" i="26464"/>
  <c r="CE238" i="26464"/>
  <c r="CF238" i="26464"/>
  <c r="CG238" i="26464"/>
  <c r="CH238" i="26464"/>
  <c r="CI238" i="26464"/>
  <c r="CJ238" i="26464"/>
  <c r="CK238" i="26464"/>
  <c r="CL238" i="26464"/>
  <c r="CM238" i="26464"/>
  <c r="CN238" i="26464"/>
  <c r="CO238" i="26464"/>
  <c r="CP238" i="26464"/>
  <c r="CQ238" i="26464"/>
  <c r="CR238" i="26464"/>
  <c r="CS238" i="26464"/>
  <c r="CT238" i="26464"/>
  <c r="CU238" i="26464"/>
  <c r="CV238" i="26464"/>
  <c r="CW238" i="26464"/>
  <c r="CX238" i="26464"/>
  <c r="CY238" i="26464"/>
  <c r="CZ238" i="26464"/>
  <c r="DA238" i="26464"/>
  <c r="DB238" i="26464"/>
  <c r="DE238" i="26464"/>
  <c r="DF238" i="26464"/>
  <c r="DG238" i="26464"/>
  <c r="DH238" i="26464"/>
  <c r="DI238" i="26464"/>
  <c r="DJ238" i="26464"/>
  <c r="DK238" i="26464"/>
  <c r="DL238" i="26464"/>
  <c r="DM238" i="26464"/>
  <c r="DN238" i="26464"/>
  <c r="DO238" i="26464"/>
  <c r="DP238" i="26464"/>
  <c r="DQ238" i="26464"/>
  <c r="DR238" i="26464"/>
  <c r="DS238" i="26464"/>
  <c r="DT238" i="26464"/>
  <c r="DU238" i="26464"/>
  <c r="DZ238" i="26464"/>
  <c r="EA238" i="26464"/>
  <c r="EB238" i="26464"/>
  <c r="EC238" i="26464"/>
  <c r="ED238" i="26464"/>
  <c r="EE238" i="26464"/>
  <c r="EF238" i="26464"/>
  <c r="EG238" i="26464"/>
  <c r="EH238" i="26464"/>
  <c r="EI238" i="26464"/>
  <c r="EJ238" i="26464"/>
  <c r="EK238" i="26464"/>
  <c r="EL238" i="26464"/>
  <c r="EM238" i="26464"/>
  <c r="EN238" i="26464"/>
  <c r="EO238" i="26464"/>
  <c r="EP238" i="26464"/>
  <c r="A239" i="26464"/>
  <c r="B239" i="26464"/>
  <c r="C239" i="26464"/>
  <c r="E239" i="26464"/>
  <c r="F239" i="26464"/>
  <c r="G239" i="26464"/>
  <c r="H239" i="26464"/>
  <c r="I239" i="26464"/>
  <c r="J239" i="26464"/>
  <c r="K239" i="26464"/>
  <c r="L239" i="26464"/>
  <c r="M239" i="26464"/>
  <c r="N239" i="26464"/>
  <c r="O239" i="26464"/>
  <c r="P239" i="26464"/>
  <c r="Q239" i="26464"/>
  <c r="R239" i="26464"/>
  <c r="S239" i="26464"/>
  <c r="T239" i="26464"/>
  <c r="U239" i="26464"/>
  <c r="V239" i="26464"/>
  <c r="W239" i="26464"/>
  <c r="X239" i="26464"/>
  <c r="Y239" i="26464"/>
  <c r="Z239" i="26464"/>
  <c r="AA239" i="26464"/>
  <c r="AB239" i="26464"/>
  <c r="AC239" i="26464"/>
  <c r="AD239" i="26464"/>
  <c r="AE239" i="26464"/>
  <c r="AF239" i="26464"/>
  <c r="AG239" i="26464"/>
  <c r="AH239" i="26464"/>
  <c r="AI239" i="26464"/>
  <c r="AJ239" i="26464"/>
  <c r="AK239" i="26464"/>
  <c r="AL239" i="26464"/>
  <c r="AM239" i="26464"/>
  <c r="AN239" i="26464"/>
  <c r="AO239" i="26464"/>
  <c r="AP239" i="26464"/>
  <c r="AQ239" i="26464"/>
  <c r="AR239" i="26464"/>
  <c r="AS239" i="26464"/>
  <c r="AT239" i="26464"/>
  <c r="AU239" i="26464"/>
  <c r="AV239" i="26464"/>
  <c r="AW239" i="26464"/>
  <c r="AX239" i="26464"/>
  <c r="AY239" i="26464"/>
  <c r="AZ239" i="26464"/>
  <c r="BA239" i="26464"/>
  <c r="BB239" i="26464"/>
  <c r="BC239" i="26464"/>
  <c r="BD239" i="26464"/>
  <c r="BE239" i="26464"/>
  <c r="BF239" i="26464"/>
  <c r="BG239" i="26464"/>
  <c r="BH239" i="26464"/>
  <c r="BI239" i="26464"/>
  <c r="BJ239" i="26464"/>
  <c r="BK239" i="26464"/>
  <c r="BL239" i="26464"/>
  <c r="BM239" i="26464"/>
  <c r="BN239" i="26464"/>
  <c r="BO239" i="26464"/>
  <c r="BP239" i="26464"/>
  <c r="BQ239" i="26464"/>
  <c r="BR239" i="26464"/>
  <c r="BS239" i="26464"/>
  <c r="BT239" i="26464"/>
  <c r="BU239" i="26464"/>
  <c r="BV239" i="26464"/>
  <c r="BW239" i="26464"/>
  <c r="BX239" i="26464"/>
  <c r="BY239" i="26464"/>
  <c r="BZ239" i="26464"/>
  <c r="CA239" i="26464"/>
  <c r="CB239" i="26464"/>
  <c r="CC239" i="26464"/>
  <c r="CD239" i="26464"/>
  <c r="CE239" i="26464"/>
  <c r="CF239" i="26464"/>
  <c r="CG239" i="26464"/>
  <c r="CH239" i="26464"/>
  <c r="CI239" i="26464"/>
  <c r="CJ239" i="26464"/>
  <c r="CK239" i="26464"/>
  <c r="CL239" i="26464"/>
  <c r="CM239" i="26464"/>
  <c r="CN239" i="26464"/>
  <c r="CO239" i="26464"/>
  <c r="CP239" i="26464"/>
  <c r="CQ239" i="26464"/>
  <c r="CR239" i="26464"/>
  <c r="CS239" i="26464"/>
  <c r="CT239" i="26464"/>
  <c r="CU239" i="26464"/>
  <c r="CV239" i="26464"/>
  <c r="CW239" i="26464"/>
  <c r="CX239" i="26464"/>
  <c r="CY239" i="26464"/>
  <c r="CZ239" i="26464"/>
  <c r="DA239" i="26464"/>
  <c r="DB239" i="26464"/>
  <c r="DE239" i="26464"/>
  <c r="DF239" i="26464"/>
  <c r="DG239" i="26464"/>
  <c r="DH239" i="26464"/>
  <c r="DI239" i="26464"/>
  <c r="DJ239" i="26464"/>
  <c r="DK239" i="26464"/>
  <c r="DL239" i="26464"/>
  <c r="DM239" i="26464"/>
  <c r="DN239" i="26464"/>
  <c r="DO239" i="26464"/>
  <c r="DP239" i="26464"/>
  <c r="DQ239" i="26464"/>
  <c r="DR239" i="26464"/>
  <c r="DS239" i="26464"/>
  <c r="DT239" i="26464"/>
  <c r="DU239" i="26464"/>
  <c r="DZ239" i="26464"/>
  <c r="EA239" i="26464"/>
  <c r="EB239" i="26464"/>
  <c r="EC239" i="26464"/>
  <c r="ED239" i="26464"/>
  <c r="EE239" i="26464"/>
  <c r="EF239" i="26464"/>
  <c r="EG239" i="26464"/>
  <c r="EH239" i="26464"/>
  <c r="EI239" i="26464"/>
  <c r="EJ239" i="26464"/>
  <c r="EK239" i="26464"/>
  <c r="EL239" i="26464"/>
  <c r="EM239" i="26464"/>
  <c r="EN239" i="26464"/>
  <c r="EO239" i="26464"/>
  <c r="EP239" i="26464"/>
  <c r="A240" i="26464"/>
  <c r="B240" i="26464"/>
  <c r="C240" i="26464"/>
  <c r="E240" i="26464"/>
  <c r="F240" i="26464"/>
  <c r="G240" i="26464"/>
  <c r="H240" i="26464"/>
  <c r="I240" i="26464"/>
  <c r="J240" i="26464"/>
  <c r="K240" i="26464"/>
  <c r="L240" i="26464"/>
  <c r="M240" i="26464"/>
  <c r="N240" i="26464"/>
  <c r="O240" i="26464"/>
  <c r="P240" i="26464"/>
  <c r="Q240" i="26464"/>
  <c r="R240" i="26464"/>
  <c r="S240" i="26464"/>
  <c r="T240" i="26464"/>
  <c r="U240" i="26464"/>
  <c r="V240" i="26464"/>
  <c r="W240" i="26464"/>
  <c r="X240" i="26464"/>
  <c r="Y240" i="26464"/>
  <c r="Z240" i="26464"/>
  <c r="AA240" i="26464"/>
  <c r="AB240" i="26464"/>
  <c r="AC240" i="26464"/>
  <c r="AD240" i="26464"/>
  <c r="AE240" i="26464"/>
  <c r="AF240" i="26464"/>
  <c r="AG240" i="26464"/>
  <c r="AH240" i="26464"/>
  <c r="AI240" i="26464"/>
  <c r="AJ240" i="26464"/>
  <c r="AK240" i="26464"/>
  <c r="AL240" i="26464"/>
  <c r="AM240" i="26464"/>
  <c r="AN240" i="26464"/>
  <c r="AO240" i="26464"/>
  <c r="AP240" i="26464"/>
  <c r="AQ240" i="26464"/>
  <c r="AR240" i="26464"/>
  <c r="AS240" i="26464"/>
  <c r="AT240" i="26464"/>
  <c r="AU240" i="26464"/>
  <c r="AV240" i="26464"/>
  <c r="AW240" i="26464"/>
  <c r="AX240" i="26464"/>
  <c r="AY240" i="26464"/>
  <c r="AZ240" i="26464"/>
  <c r="BA240" i="26464"/>
  <c r="BB240" i="26464"/>
  <c r="BC240" i="26464"/>
  <c r="BD240" i="26464"/>
  <c r="BE240" i="26464"/>
  <c r="BF240" i="26464"/>
  <c r="BG240" i="26464"/>
  <c r="BH240" i="26464"/>
  <c r="BI240" i="26464"/>
  <c r="BJ240" i="26464"/>
  <c r="BK240" i="26464"/>
  <c r="BL240" i="26464"/>
  <c r="BM240" i="26464"/>
  <c r="BN240" i="26464"/>
  <c r="BO240" i="26464"/>
  <c r="BP240" i="26464"/>
  <c r="BQ240" i="26464"/>
  <c r="BR240" i="26464"/>
  <c r="BS240" i="26464"/>
  <c r="BT240" i="26464"/>
  <c r="BU240" i="26464"/>
  <c r="BV240" i="26464"/>
  <c r="BW240" i="26464"/>
  <c r="BX240" i="26464"/>
  <c r="BY240" i="26464"/>
  <c r="BZ240" i="26464"/>
  <c r="CA240" i="26464"/>
  <c r="CB240" i="26464"/>
  <c r="CC240" i="26464"/>
  <c r="CD240" i="26464"/>
  <c r="CE240" i="26464"/>
  <c r="CF240" i="26464"/>
  <c r="CG240" i="26464"/>
  <c r="CH240" i="26464"/>
  <c r="CI240" i="26464"/>
  <c r="CJ240" i="26464"/>
  <c r="CK240" i="26464"/>
  <c r="CL240" i="26464"/>
  <c r="CM240" i="26464"/>
  <c r="CN240" i="26464"/>
  <c r="CO240" i="26464"/>
  <c r="CP240" i="26464"/>
  <c r="CQ240" i="26464"/>
  <c r="CR240" i="26464"/>
  <c r="CS240" i="26464"/>
  <c r="CT240" i="26464"/>
  <c r="CU240" i="26464"/>
  <c r="CV240" i="26464"/>
  <c r="CW240" i="26464"/>
  <c r="CX240" i="26464"/>
  <c r="CY240" i="26464"/>
  <c r="CZ240" i="26464"/>
  <c r="DA240" i="26464"/>
  <c r="DB240" i="26464"/>
  <c r="DE240" i="26464"/>
  <c r="DF240" i="26464"/>
  <c r="DG240" i="26464"/>
  <c r="DH240" i="26464"/>
  <c r="DI240" i="26464"/>
  <c r="DJ240" i="26464"/>
  <c r="DK240" i="26464"/>
  <c r="DL240" i="26464"/>
  <c r="DM240" i="26464"/>
  <c r="DN240" i="26464"/>
  <c r="DO240" i="26464"/>
  <c r="DP240" i="26464"/>
  <c r="DQ240" i="26464"/>
  <c r="DR240" i="26464"/>
  <c r="DS240" i="26464"/>
  <c r="DT240" i="26464"/>
  <c r="DU240" i="26464"/>
  <c r="DZ240" i="26464"/>
  <c r="EA240" i="26464"/>
  <c r="EB240" i="26464"/>
  <c r="EC240" i="26464"/>
  <c r="ED240" i="26464"/>
  <c r="EE240" i="26464"/>
  <c r="EF240" i="26464"/>
  <c r="EG240" i="26464"/>
  <c r="EH240" i="26464"/>
  <c r="EI240" i="26464"/>
  <c r="EJ240" i="26464"/>
  <c r="EK240" i="26464"/>
  <c r="EL240" i="26464"/>
  <c r="EM240" i="26464"/>
  <c r="EN240" i="26464"/>
  <c r="EO240" i="26464"/>
  <c r="EP240" i="26464"/>
  <c r="A241" i="26464"/>
  <c r="B241" i="26464"/>
  <c r="C241" i="26464"/>
  <c r="E241" i="26464"/>
  <c r="F241" i="26464"/>
  <c r="G241" i="26464"/>
  <c r="H241" i="26464"/>
  <c r="I241" i="26464"/>
  <c r="J241" i="26464"/>
  <c r="K241" i="26464"/>
  <c r="L241" i="26464"/>
  <c r="M241" i="26464"/>
  <c r="N241" i="26464"/>
  <c r="O241" i="26464"/>
  <c r="P241" i="26464"/>
  <c r="Q241" i="26464"/>
  <c r="R241" i="26464"/>
  <c r="S241" i="26464"/>
  <c r="T241" i="26464"/>
  <c r="U241" i="26464"/>
  <c r="V241" i="26464"/>
  <c r="W241" i="26464"/>
  <c r="X241" i="26464"/>
  <c r="Y241" i="26464"/>
  <c r="Z241" i="26464"/>
  <c r="AA241" i="26464"/>
  <c r="AB241" i="26464"/>
  <c r="AC241" i="26464"/>
  <c r="AD241" i="26464"/>
  <c r="AE241" i="26464"/>
  <c r="AF241" i="26464"/>
  <c r="AG241" i="26464"/>
  <c r="AH241" i="26464"/>
  <c r="AI241" i="26464"/>
  <c r="AJ241" i="26464"/>
  <c r="AK241" i="26464"/>
  <c r="AL241" i="26464"/>
  <c r="AM241" i="26464"/>
  <c r="AN241" i="26464"/>
  <c r="AO241" i="26464"/>
  <c r="AP241" i="26464"/>
  <c r="AQ241" i="26464"/>
  <c r="AR241" i="26464"/>
  <c r="AS241" i="26464"/>
  <c r="AT241" i="26464"/>
  <c r="AU241" i="26464"/>
  <c r="AV241" i="26464"/>
  <c r="AW241" i="26464"/>
  <c r="AX241" i="26464"/>
  <c r="AY241" i="26464"/>
  <c r="AZ241" i="26464"/>
  <c r="BA241" i="26464"/>
  <c r="BB241" i="26464"/>
  <c r="BC241" i="26464"/>
  <c r="BD241" i="26464"/>
  <c r="BE241" i="26464"/>
  <c r="BF241" i="26464"/>
  <c r="BG241" i="26464"/>
  <c r="BH241" i="26464"/>
  <c r="BI241" i="26464"/>
  <c r="BJ241" i="26464"/>
  <c r="BK241" i="26464"/>
  <c r="BL241" i="26464"/>
  <c r="BM241" i="26464"/>
  <c r="BN241" i="26464"/>
  <c r="BO241" i="26464"/>
  <c r="BP241" i="26464"/>
  <c r="BQ241" i="26464"/>
  <c r="BR241" i="26464"/>
  <c r="BS241" i="26464"/>
  <c r="BT241" i="26464"/>
  <c r="BU241" i="26464"/>
  <c r="BV241" i="26464"/>
  <c r="BW241" i="26464"/>
  <c r="BX241" i="26464"/>
  <c r="BY241" i="26464"/>
  <c r="BZ241" i="26464"/>
  <c r="CA241" i="26464"/>
  <c r="CB241" i="26464"/>
  <c r="CC241" i="26464"/>
  <c r="CD241" i="26464"/>
  <c r="CE241" i="26464"/>
  <c r="CF241" i="26464"/>
  <c r="CG241" i="26464"/>
  <c r="CH241" i="26464"/>
  <c r="CI241" i="26464"/>
  <c r="CJ241" i="26464"/>
  <c r="CK241" i="26464"/>
  <c r="CL241" i="26464"/>
  <c r="CM241" i="26464"/>
  <c r="CN241" i="26464"/>
  <c r="CO241" i="26464"/>
  <c r="CP241" i="26464"/>
  <c r="CQ241" i="26464"/>
  <c r="CR241" i="26464"/>
  <c r="CS241" i="26464"/>
  <c r="CT241" i="26464"/>
  <c r="CU241" i="26464"/>
  <c r="CV241" i="26464"/>
  <c r="CW241" i="26464"/>
  <c r="CX241" i="26464"/>
  <c r="CY241" i="26464"/>
  <c r="CZ241" i="26464"/>
  <c r="DA241" i="26464"/>
  <c r="DB241" i="26464"/>
  <c r="DE241" i="26464"/>
  <c r="DF241" i="26464"/>
  <c r="DG241" i="26464"/>
  <c r="DH241" i="26464"/>
  <c r="DI241" i="26464"/>
  <c r="DJ241" i="26464"/>
  <c r="DK241" i="26464"/>
  <c r="DL241" i="26464"/>
  <c r="DM241" i="26464"/>
  <c r="DN241" i="26464"/>
  <c r="DO241" i="26464"/>
  <c r="DP241" i="26464"/>
  <c r="DQ241" i="26464"/>
  <c r="DR241" i="26464"/>
  <c r="DS241" i="26464"/>
  <c r="DT241" i="26464"/>
  <c r="DU241" i="26464"/>
  <c r="DZ241" i="26464"/>
  <c r="EA241" i="26464"/>
  <c r="EB241" i="26464"/>
  <c r="EC241" i="26464"/>
  <c r="ED241" i="26464"/>
  <c r="EE241" i="26464"/>
  <c r="EF241" i="26464"/>
  <c r="EG241" i="26464"/>
  <c r="EH241" i="26464"/>
  <c r="EI241" i="26464"/>
  <c r="EJ241" i="26464"/>
  <c r="EK241" i="26464"/>
  <c r="EL241" i="26464"/>
  <c r="EM241" i="26464"/>
  <c r="EN241" i="26464"/>
  <c r="EO241" i="26464"/>
  <c r="EP241" i="26464"/>
  <c r="A242" i="26464"/>
  <c r="B242" i="26464"/>
  <c r="C242" i="26464"/>
  <c r="E242" i="26464"/>
  <c r="F242" i="26464"/>
  <c r="G242" i="26464"/>
  <c r="H242" i="26464"/>
  <c r="I242" i="26464"/>
  <c r="J242" i="26464"/>
  <c r="K242" i="26464"/>
  <c r="L242" i="26464"/>
  <c r="M242" i="26464"/>
  <c r="N242" i="26464"/>
  <c r="O242" i="26464"/>
  <c r="P242" i="26464"/>
  <c r="Q242" i="26464"/>
  <c r="R242" i="26464"/>
  <c r="S242" i="26464"/>
  <c r="T242" i="26464"/>
  <c r="U242" i="26464"/>
  <c r="V242" i="26464"/>
  <c r="W242" i="26464"/>
  <c r="X242" i="26464"/>
  <c r="Y242" i="26464"/>
  <c r="Z242" i="26464"/>
  <c r="AA242" i="26464"/>
  <c r="AB242" i="26464"/>
  <c r="AC242" i="26464"/>
  <c r="AD242" i="26464"/>
  <c r="AE242" i="26464"/>
  <c r="AF242" i="26464"/>
  <c r="AG242" i="26464"/>
  <c r="AH242" i="26464"/>
  <c r="AI242" i="26464"/>
  <c r="AJ242" i="26464"/>
  <c r="AK242" i="26464"/>
  <c r="AL242" i="26464"/>
  <c r="AM242" i="26464"/>
  <c r="AN242" i="26464"/>
  <c r="AO242" i="26464"/>
  <c r="AP242" i="26464"/>
  <c r="AQ242" i="26464"/>
  <c r="AR242" i="26464"/>
  <c r="AS242" i="26464"/>
  <c r="AT242" i="26464"/>
  <c r="AU242" i="26464"/>
  <c r="AV242" i="26464"/>
  <c r="AW242" i="26464"/>
  <c r="AX242" i="26464"/>
  <c r="AY242" i="26464"/>
  <c r="AZ242" i="26464"/>
  <c r="BA242" i="26464"/>
  <c r="BB242" i="26464"/>
  <c r="BC242" i="26464"/>
  <c r="BD242" i="26464"/>
  <c r="BE242" i="26464"/>
  <c r="BF242" i="26464"/>
  <c r="BG242" i="26464"/>
  <c r="BH242" i="26464"/>
  <c r="BI242" i="26464"/>
  <c r="BJ242" i="26464"/>
  <c r="BK242" i="26464"/>
  <c r="BL242" i="26464"/>
  <c r="BM242" i="26464"/>
  <c r="BN242" i="26464"/>
  <c r="BO242" i="26464"/>
  <c r="BP242" i="26464"/>
  <c r="BQ242" i="26464"/>
  <c r="BR242" i="26464"/>
  <c r="BS242" i="26464"/>
  <c r="BT242" i="26464"/>
  <c r="BU242" i="26464"/>
  <c r="BV242" i="26464"/>
  <c r="BW242" i="26464"/>
  <c r="BX242" i="26464"/>
  <c r="BY242" i="26464"/>
  <c r="BZ242" i="26464"/>
  <c r="CA242" i="26464"/>
  <c r="CB242" i="26464"/>
  <c r="CC242" i="26464"/>
  <c r="CD242" i="26464"/>
  <c r="CE242" i="26464"/>
  <c r="CF242" i="26464"/>
  <c r="CG242" i="26464"/>
  <c r="CH242" i="26464"/>
  <c r="CI242" i="26464"/>
  <c r="CJ242" i="26464"/>
  <c r="CK242" i="26464"/>
  <c r="CL242" i="26464"/>
  <c r="CM242" i="26464"/>
  <c r="CN242" i="26464"/>
  <c r="CO242" i="26464"/>
  <c r="CP242" i="26464"/>
  <c r="CQ242" i="26464"/>
  <c r="CR242" i="26464"/>
  <c r="CS242" i="26464"/>
  <c r="CT242" i="26464"/>
  <c r="CU242" i="26464"/>
  <c r="CV242" i="26464"/>
  <c r="CW242" i="26464"/>
  <c r="CX242" i="26464"/>
  <c r="CY242" i="26464"/>
  <c r="CZ242" i="26464"/>
  <c r="DA242" i="26464"/>
  <c r="DB242" i="26464"/>
  <c r="DE242" i="26464"/>
  <c r="DF242" i="26464"/>
  <c r="DG242" i="26464"/>
  <c r="DH242" i="26464"/>
  <c r="DI242" i="26464"/>
  <c r="DJ242" i="26464"/>
  <c r="DK242" i="26464"/>
  <c r="DL242" i="26464"/>
  <c r="DM242" i="26464"/>
  <c r="DN242" i="26464"/>
  <c r="DO242" i="26464"/>
  <c r="DP242" i="26464"/>
  <c r="DQ242" i="26464"/>
  <c r="DR242" i="26464"/>
  <c r="DS242" i="26464"/>
  <c r="DT242" i="26464"/>
  <c r="DU242" i="26464"/>
  <c r="DZ242" i="26464"/>
  <c r="EA242" i="26464"/>
  <c r="EB242" i="26464"/>
  <c r="EC242" i="26464"/>
  <c r="ED242" i="26464"/>
  <c r="EE242" i="26464"/>
  <c r="EF242" i="26464"/>
  <c r="EG242" i="26464"/>
  <c r="EH242" i="26464"/>
  <c r="EI242" i="26464"/>
  <c r="EJ242" i="26464"/>
  <c r="EK242" i="26464"/>
  <c r="EL242" i="26464"/>
  <c r="EM242" i="26464"/>
  <c r="EN242" i="26464"/>
  <c r="EO242" i="26464"/>
  <c r="EP242" i="26464"/>
  <c r="A243" i="26464"/>
  <c r="B243" i="26464"/>
  <c r="C243" i="26464"/>
  <c r="E243" i="26464"/>
  <c r="F243" i="26464"/>
  <c r="G243" i="26464"/>
  <c r="H243" i="26464"/>
  <c r="I243" i="26464"/>
  <c r="J243" i="26464"/>
  <c r="K243" i="26464"/>
  <c r="L243" i="26464"/>
  <c r="M243" i="26464"/>
  <c r="N243" i="26464"/>
  <c r="O243" i="26464"/>
  <c r="P243" i="26464"/>
  <c r="Q243" i="26464"/>
  <c r="R243" i="26464"/>
  <c r="S243" i="26464"/>
  <c r="T243" i="26464"/>
  <c r="U243" i="26464"/>
  <c r="V243" i="26464"/>
  <c r="W243" i="26464"/>
  <c r="X243" i="26464"/>
  <c r="Y243" i="26464"/>
  <c r="Z243" i="26464"/>
  <c r="AA243" i="26464"/>
  <c r="AB243" i="26464"/>
  <c r="AC243" i="26464"/>
  <c r="AD243" i="26464"/>
  <c r="AE243" i="26464"/>
  <c r="AF243" i="26464"/>
  <c r="AG243" i="26464"/>
  <c r="AH243" i="26464"/>
  <c r="AI243" i="26464"/>
  <c r="AJ243" i="26464"/>
  <c r="AK243" i="26464"/>
  <c r="AL243" i="26464"/>
  <c r="AM243" i="26464"/>
  <c r="AN243" i="26464"/>
  <c r="AO243" i="26464"/>
  <c r="AP243" i="26464"/>
  <c r="AQ243" i="26464"/>
  <c r="AR243" i="26464"/>
  <c r="AS243" i="26464"/>
  <c r="AT243" i="26464"/>
  <c r="AU243" i="26464"/>
  <c r="AV243" i="26464"/>
  <c r="AW243" i="26464"/>
  <c r="AX243" i="26464"/>
  <c r="AY243" i="26464"/>
  <c r="AZ243" i="26464"/>
  <c r="BA243" i="26464"/>
  <c r="BB243" i="26464"/>
  <c r="BC243" i="26464"/>
  <c r="BD243" i="26464"/>
  <c r="BE243" i="26464"/>
  <c r="BF243" i="26464"/>
  <c r="BG243" i="26464"/>
  <c r="BH243" i="26464"/>
  <c r="BI243" i="26464"/>
  <c r="BJ243" i="26464"/>
  <c r="BK243" i="26464"/>
  <c r="BL243" i="26464"/>
  <c r="BM243" i="26464"/>
  <c r="BN243" i="26464"/>
  <c r="BO243" i="26464"/>
  <c r="BP243" i="26464"/>
  <c r="BQ243" i="26464"/>
  <c r="BR243" i="26464"/>
  <c r="BS243" i="26464"/>
  <c r="BT243" i="26464"/>
  <c r="BU243" i="26464"/>
  <c r="BV243" i="26464"/>
  <c r="BW243" i="26464"/>
  <c r="BX243" i="26464"/>
  <c r="BY243" i="26464"/>
  <c r="BZ243" i="26464"/>
  <c r="CA243" i="26464"/>
  <c r="CB243" i="26464"/>
  <c r="CC243" i="26464"/>
  <c r="CD243" i="26464"/>
  <c r="CE243" i="26464"/>
  <c r="CF243" i="26464"/>
  <c r="CG243" i="26464"/>
  <c r="CH243" i="26464"/>
  <c r="CI243" i="26464"/>
  <c r="CJ243" i="26464"/>
  <c r="CK243" i="26464"/>
  <c r="CL243" i="26464"/>
  <c r="CM243" i="26464"/>
  <c r="CN243" i="26464"/>
  <c r="CO243" i="26464"/>
  <c r="CP243" i="26464"/>
  <c r="CQ243" i="26464"/>
  <c r="CR243" i="26464"/>
  <c r="CS243" i="26464"/>
  <c r="CT243" i="26464"/>
  <c r="CU243" i="26464"/>
  <c r="CV243" i="26464"/>
  <c r="CW243" i="26464"/>
  <c r="CX243" i="26464"/>
  <c r="CY243" i="26464"/>
  <c r="CZ243" i="26464"/>
  <c r="DA243" i="26464"/>
  <c r="DB243" i="26464"/>
  <c r="DE243" i="26464"/>
  <c r="DF243" i="26464"/>
  <c r="DG243" i="26464"/>
  <c r="DH243" i="26464"/>
  <c r="DI243" i="26464"/>
  <c r="DJ243" i="26464"/>
  <c r="DK243" i="26464"/>
  <c r="DL243" i="26464"/>
  <c r="DM243" i="26464"/>
  <c r="DN243" i="26464"/>
  <c r="DO243" i="26464"/>
  <c r="DP243" i="26464"/>
  <c r="DQ243" i="26464"/>
  <c r="DR243" i="26464"/>
  <c r="DS243" i="26464"/>
  <c r="DT243" i="26464"/>
  <c r="DU243" i="26464"/>
  <c r="DZ243" i="26464"/>
  <c r="EA243" i="26464"/>
  <c r="EB243" i="26464"/>
  <c r="EC243" i="26464"/>
  <c r="ED243" i="26464"/>
  <c r="EE243" i="26464"/>
  <c r="EF243" i="26464"/>
  <c r="EG243" i="26464"/>
  <c r="EH243" i="26464"/>
  <c r="EI243" i="26464"/>
  <c r="EJ243" i="26464"/>
  <c r="EK243" i="26464"/>
  <c r="EL243" i="26464"/>
  <c r="EM243" i="26464"/>
  <c r="EN243" i="26464"/>
  <c r="EO243" i="26464"/>
  <c r="EP243" i="26464"/>
  <c r="A244" i="26464"/>
  <c r="B244" i="26464"/>
  <c r="C244" i="26464"/>
  <c r="E244" i="26464"/>
  <c r="F244" i="26464"/>
  <c r="G244" i="26464"/>
  <c r="H244" i="26464"/>
  <c r="I244" i="26464"/>
  <c r="J244" i="26464"/>
  <c r="K244" i="26464"/>
  <c r="L244" i="26464"/>
  <c r="M244" i="26464"/>
  <c r="N244" i="26464"/>
  <c r="O244" i="26464"/>
  <c r="P244" i="26464"/>
  <c r="Q244" i="26464"/>
  <c r="R244" i="26464"/>
  <c r="S244" i="26464"/>
  <c r="T244" i="26464"/>
  <c r="U244" i="26464"/>
  <c r="V244" i="26464"/>
  <c r="W244" i="26464"/>
  <c r="X244" i="26464"/>
  <c r="Y244" i="26464"/>
  <c r="Z244" i="26464"/>
  <c r="AA244" i="26464"/>
  <c r="AB244" i="26464"/>
  <c r="AC244" i="26464"/>
  <c r="AD244" i="26464"/>
  <c r="AE244" i="26464"/>
  <c r="AF244" i="26464"/>
  <c r="AG244" i="26464"/>
  <c r="AH244" i="26464"/>
  <c r="AI244" i="26464"/>
  <c r="AJ244" i="26464"/>
  <c r="AK244" i="26464"/>
  <c r="AL244" i="26464"/>
  <c r="AM244" i="26464"/>
  <c r="AN244" i="26464"/>
  <c r="AO244" i="26464"/>
  <c r="AP244" i="26464"/>
  <c r="AQ244" i="26464"/>
  <c r="AR244" i="26464"/>
  <c r="AS244" i="26464"/>
  <c r="AT244" i="26464"/>
  <c r="AU244" i="26464"/>
  <c r="AV244" i="26464"/>
  <c r="AW244" i="26464"/>
  <c r="AX244" i="26464"/>
  <c r="AY244" i="26464"/>
  <c r="AZ244" i="26464"/>
  <c r="BA244" i="26464"/>
  <c r="BB244" i="26464"/>
  <c r="BC244" i="26464"/>
  <c r="BD244" i="26464"/>
  <c r="BE244" i="26464"/>
  <c r="BF244" i="26464"/>
  <c r="BG244" i="26464"/>
  <c r="BH244" i="26464"/>
  <c r="BI244" i="26464"/>
  <c r="BJ244" i="26464"/>
  <c r="BK244" i="26464"/>
  <c r="BL244" i="26464"/>
  <c r="BM244" i="26464"/>
  <c r="BN244" i="26464"/>
  <c r="BO244" i="26464"/>
  <c r="BP244" i="26464"/>
  <c r="BQ244" i="26464"/>
  <c r="BR244" i="26464"/>
  <c r="BS244" i="26464"/>
  <c r="BT244" i="26464"/>
  <c r="BU244" i="26464"/>
  <c r="BV244" i="26464"/>
  <c r="BW244" i="26464"/>
  <c r="BX244" i="26464"/>
  <c r="BY244" i="26464"/>
  <c r="BZ244" i="26464"/>
  <c r="CA244" i="26464"/>
  <c r="CB244" i="26464"/>
  <c r="CC244" i="26464"/>
  <c r="CD244" i="26464"/>
  <c r="CE244" i="26464"/>
  <c r="CF244" i="26464"/>
  <c r="CG244" i="26464"/>
  <c r="CH244" i="26464"/>
  <c r="CI244" i="26464"/>
  <c r="CJ244" i="26464"/>
  <c r="CK244" i="26464"/>
  <c r="CL244" i="26464"/>
  <c r="CM244" i="26464"/>
  <c r="CN244" i="26464"/>
  <c r="CO244" i="26464"/>
  <c r="CP244" i="26464"/>
  <c r="CQ244" i="26464"/>
  <c r="CR244" i="26464"/>
  <c r="CS244" i="26464"/>
  <c r="CT244" i="26464"/>
  <c r="CU244" i="26464"/>
  <c r="CV244" i="26464"/>
  <c r="CW244" i="26464"/>
  <c r="CX244" i="26464"/>
  <c r="CY244" i="26464"/>
  <c r="CZ244" i="26464"/>
  <c r="DA244" i="26464"/>
  <c r="DB244" i="26464"/>
  <c r="DE244" i="26464"/>
  <c r="DF244" i="26464"/>
  <c r="DG244" i="26464"/>
  <c r="DH244" i="26464"/>
  <c r="DI244" i="26464"/>
  <c r="DJ244" i="26464"/>
  <c r="DK244" i="26464"/>
  <c r="DL244" i="26464"/>
  <c r="DM244" i="26464"/>
  <c r="DN244" i="26464"/>
  <c r="DO244" i="26464"/>
  <c r="DP244" i="26464"/>
  <c r="DQ244" i="26464"/>
  <c r="DR244" i="26464"/>
  <c r="DS244" i="26464"/>
  <c r="DT244" i="26464"/>
  <c r="DU244" i="26464"/>
  <c r="DZ244" i="26464"/>
  <c r="EA244" i="26464"/>
  <c r="EB244" i="26464"/>
  <c r="EC244" i="26464"/>
  <c r="ED244" i="26464"/>
  <c r="EE244" i="26464"/>
  <c r="EF244" i="26464"/>
  <c r="EG244" i="26464"/>
  <c r="EH244" i="26464"/>
  <c r="EI244" i="26464"/>
  <c r="EJ244" i="26464"/>
  <c r="EK244" i="26464"/>
  <c r="EL244" i="26464"/>
  <c r="EM244" i="26464"/>
  <c r="EN244" i="26464"/>
  <c r="EO244" i="26464"/>
  <c r="EP244" i="26464"/>
  <c r="A245" i="26464"/>
  <c r="B245" i="26464"/>
  <c r="C245" i="26464"/>
  <c r="E245" i="26464"/>
  <c r="F245" i="26464"/>
  <c r="G245" i="26464"/>
  <c r="H245" i="26464"/>
  <c r="I245" i="26464"/>
  <c r="J245" i="26464"/>
  <c r="K245" i="26464"/>
  <c r="L245" i="26464"/>
  <c r="M245" i="26464"/>
  <c r="N245" i="26464"/>
  <c r="O245" i="26464"/>
  <c r="P245" i="26464"/>
  <c r="Q245" i="26464"/>
  <c r="R245" i="26464"/>
  <c r="S245" i="26464"/>
  <c r="T245" i="26464"/>
  <c r="U245" i="26464"/>
  <c r="V245" i="26464"/>
  <c r="W245" i="26464"/>
  <c r="X245" i="26464"/>
  <c r="Y245" i="26464"/>
  <c r="Z245" i="26464"/>
  <c r="AA245" i="26464"/>
  <c r="AB245" i="26464"/>
  <c r="AC245" i="26464"/>
  <c r="AD245" i="26464"/>
  <c r="AE245" i="26464"/>
  <c r="AF245" i="26464"/>
  <c r="AG245" i="26464"/>
  <c r="AH245" i="26464"/>
  <c r="AI245" i="26464"/>
  <c r="AJ245" i="26464"/>
  <c r="AK245" i="26464"/>
  <c r="AL245" i="26464"/>
  <c r="AM245" i="26464"/>
  <c r="AN245" i="26464"/>
  <c r="AO245" i="26464"/>
  <c r="AP245" i="26464"/>
  <c r="AQ245" i="26464"/>
  <c r="AR245" i="26464"/>
  <c r="AS245" i="26464"/>
  <c r="AT245" i="26464"/>
  <c r="AU245" i="26464"/>
  <c r="AV245" i="26464"/>
  <c r="AW245" i="26464"/>
  <c r="AX245" i="26464"/>
  <c r="AY245" i="26464"/>
  <c r="AZ245" i="26464"/>
  <c r="BA245" i="26464"/>
  <c r="BB245" i="26464"/>
  <c r="BC245" i="26464"/>
  <c r="BD245" i="26464"/>
  <c r="BE245" i="26464"/>
  <c r="BF245" i="26464"/>
  <c r="BG245" i="26464"/>
  <c r="BH245" i="26464"/>
  <c r="BI245" i="26464"/>
  <c r="BJ245" i="26464"/>
  <c r="BK245" i="26464"/>
  <c r="BL245" i="26464"/>
  <c r="BM245" i="26464"/>
  <c r="BN245" i="26464"/>
  <c r="BO245" i="26464"/>
  <c r="BP245" i="26464"/>
  <c r="BQ245" i="26464"/>
  <c r="BR245" i="26464"/>
  <c r="BS245" i="26464"/>
  <c r="BT245" i="26464"/>
  <c r="BU245" i="26464"/>
  <c r="BV245" i="26464"/>
  <c r="BW245" i="26464"/>
  <c r="BX245" i="26464"/>
  <c r="BY245" i="26464"/>
  <c r="BZ245" i="26464"/>
  <c r="CA245" i="26464"/>
  <c r="CB245" i="26464"/>
  <c r="CC245" i="26464"/>
  <c r="CD245" i="26464"/>
  <c r="CE245" i="26464"/>
  <c r="CF245" i="26464"/>
  <c r="CG245" i="26464"/>
  <c r="CH245" i="26464"/>
  <c r="CI245" i="26464"/>
  <c r="CJ245" i="26464"/>
  <c r="CK245" i="26464"/>
  <c r="CL245" i="26464"/>
  <c r="CM245" i="26464"/>
  <c r="CN245" i="26464"/>
  <c r="CO245" i="26464"/>
  <c r="CP245" i="26464"/>
  <c r="CQ245" i="26464"/>
  <c r="CR245" i="26464"/>
  <c r="CS245" i="26464"/>
  <c r="CT245" i="26464"/>
  <c r="CU245" i="26464"/>
  <c r="CV245" i="26464"/>
  <c r="CW245" i="26464"/>
  <c r="CX245" i="26464"/>
  <c r="CY245" i="26464"/>
  <c r="CZ245" i="26464"/>
  <c r="DA245" i="26464"/>
  <c r="DB245" i="26464"/>
  <c r="DE245" i="26464"/>
  <c r="DF245" i="26464"/>
  <c r="DG245" i="26464"/>
  <c r="DH245" i="26464"/>
  <c r="DI245" i="26464"/>
  <c r="DJ245" i="26464"/>
  <c r="DK245" i="26464"/>
  <c r="DL245" i="26464"/>
  <c r="DM245" i="26464"/>
  <c r="DN245" i="26464"/>
  <c r="DO245" i="26464"/>
  <c r="DP245" i="26464"/>
  <c r="DQ245" i="26464"/>
  <c r="DR245" i="26464"/>
  <c r="DS245" i="26464"/>
  <c r="DT245" i="26464"/>
  <c r="DU245" i="26464"/>
  <c r="DZ245" i="26464"/>
  <c r="EA245" i="26464"/>
  <c r="EB245" i="26464"/>
  <c r="EC245" i="26464"/>
  <c r="ED245" i="26464"/>
  <c r="EE245" i="26464"/>
  <c r="EF245" i="26464"/>
  <c r="EG245" i="26464"/>
  <c r="EH245" i="26464"/>
  <c r="EI245" i="26464"/>
  <c r="EJ245" i="26464"/>
  <c r="EK245" i="26464"/>
  <c r="EL245" i="26464"/>
  <c r="EM245" i="26464"/>
  <c r="EN245" i="26464"/>
  <c r="EO245" i="26464"/>
  <c r="EP245" i="26464"/>
  <c r="A246" i="26464"/>
  <c r="B246" i="26464"/>
  <c r="C246" i="26464"/>
  <c r="E246" i="26464"/>
  <c r="F246" i="26464"/>
  <c r="G246" i="26464"/>
  <c r="H246" i="26464"/>
  <c r="I246" i="26464"/>
  <c r="J246" i="26464"/>
  <c r="K246" i="26464"/>
  <c r="L246" i="26464"/>
  <c r="M246" i="26464"/>
  <c r="N246" i="26464"/>
  <c r="O246" i="26464"/>
  <c r="P246" i="26464"/>
  <c r="Q246" i="26464"/>
  <c r="R246" i="26464"/>
  <c r="S246" i="26464"/>
  <c r="T246" i="26464"/>
  <c r="U246" i="26464"/>
  <c r="V246" i="26464"/>
  <c r="W246" i="26464"/>
  <c r="X246" i="26464"/>
  <c r="Y246" i="26464"/>
  <c r="Z246" i="26464"/>
  <c r="AA246" i="26464"/>
  <c r="AB246" i="26464"/>
  <c r="AC246" i="26464"/>
  <c r="AD246" i="26464"/>
  <c r="AE246" i="26464"/>
  <c r="AF246" i="26464"/>
  <c r="AG246" i="26464"/>
  <c r="AH246" i="26464"/>
  <c r="AI246" i="26464"/>
  <c r="AJ246" i="26464"/>
  <c r="AK246" i="26464"/>
  <c r="AL246" i="26464"/>
  <c r="AM246" i="26464"/>
  <c r="AN246" i="26464"/>
  <c r="AO246" i="26464"/>
  <c r="AP246" i="26464"/>
  <c r="AQ246" i="26464"/>
  <c r="AR246" i="26464"/>
  <c r="AS246" i="26464"/>
  <c r="AT246" i="26464"/>
  <c r="AU246" i="26464"/>
  <c r="AV246" i="26464"/>
  <c r="AW246" i="26464"/>
  <c r="AX246" i="26464"/>
  <c r="AY246" i="26464"/>
  <c r="AZ246" i="26464"/>
  <c r="BA246" i="26464"/>
  <c r="BB246" i="26464"/>
  <c r="BC246" i="26464"/>
  <c r="BD246" i="26464"/>
  <c r="BE246" i="26464"/>
  <c r="BF246" i="26464"/>
  <c r="BG246" i="26464"/>
  <c r="BH246" i="26464"/>
  <c r="BI246" i="26464"/>
  <c r="BJ246" i="26464"/>
  <c r="BK246" i="26464"/>
  <c r="BL246" i="26464"/>
  <c r="BM246" i="26464"/>
  <c r="BN246" i="26464"/>
  <c r="BO246" i="26464"/>
  <c r="BP246" i="26464"/>
  <c r="BQ246" i="26464"/>
  <c r="BR246" i="26464"/>
  <c r="BS246" i="26464"/>
  <c r="BT246" i="26464"/>
  <c r="BU246" i="26464"/>
  <c r="BV246" i="26464"/>
  <c r="BW246" i="26464"/>
  <c r="BX246" i="26464"/>
  <c r="BY246" i="26464"/>
  <c r="BZ246" i="26464"/>
  <c r="CA246" i="26464"/>
  <c r="CB246" i="26464"/>
  <c r="CC246" i="26464"/>
  <c r="CD246" i="26464"/>
  <c r="CE246" i="26464"/>
  <c r="CF246" i="26464"/>
  <c r="CG246" i="26464"/>
  <c r="CH246" i="26464"/>
  <c r="CI246" i="26464"/>
  <c r="CJ246" i="26464"/>
  <c r="CK246" i="26464"/>
  <c r="CL246" i="26464"/>
  <c r="CM246" i="26464"/>
  <c r="CN246" i="26464"/>
  <c r="CO246" i="26464"/>
  <c r="CP246" i="26464"/>
  <c r="CQ246" i="26464"/>
  <c r="CR246" i="26464"/>
  <c r="CS246" i="26464"/>
  <c r="CT246" i="26464"/>
  <c r="CU246" i="26464"/>
  <c r="CV246" i="26464"/>
  <c r="CW246" i="26464"/>
  <c r="CX246" i="26464"/>
  <c r="CY246" i="26464"/>
  <c r="CZ246" i="26464"/>
  <c r="DA246" i="26464"/>
  <c r="DB246" i="26464"/>
  <c r="DE246" i="26464"/>
  <c r="DF246" i="26464"/>
  <c r="DG246" i="26464"/>
  <c r="DH246" i="26464"/>
  <c r="DI246" i="26464"/>
  <c r="DJ246" i="26464"/>
  <c r="DK246" i="26464"/>
  <c r="DL246" i="26464"/>
  <c r="DM246" i="26464"/>
  <c r="DN246" i="26464"/>
  <c r="DO246" i="26464"/>
  <c r="DP246" i="26464"/>
  <c r="DQ246" i="26464"/>
  <c r="DR246" i="26464"/>
  <c r="DS246" i="26464"/>
  <c r="DT246" i="26464"/>
  <c r="DU246" i="26464"/>
  <c r="DZ246" i="26464"/>
  <c r="EA246" i="26464"/>
  <c r="EB246" i="26464"/>
  <c r="EC246" i="26464"/>
  <c r="ED246" i="26464"/>
  <c r="EE246" i="26464"/>
  <c r="EF246" i="26464"/>
  <c r="EG246" i="26464"/>
  <c r="EH246" i="26464"/>
  <c r="EI246" i="26464"/>
  <c r="EJ246" i="26464"/>
  <c r="EK246" i="26464"/>
  <c r="EL246" i="26464"/>
  <c r="EM246" i="26464"/>
  <c r="EN246" i="26464"/>
  <c r="EO246" i="26464"/>
  <c r="EP246" i="26464"/>
  <c r="A247" i="26464"/>
  <c r="B247" i="26464"/>
  <c r="C247" i="26464"/>
  <c r="E247" i="26464"/>
  <c r="F247" i="26464"/>
  <c r="G247" i="26464"/>
  <c r="H247" i="26464"/>
  <c r="I247" i="26464"/>
  <c r="J247" i="26464"/>
  <c r="K247" i="26464"/>
  <c r="L247" i="26464"/>
  <c r="M247" i="26464"/>
  <c r="N247" i="26464"/>
  <c r="O247" i="26464"/>
  <c r="P247" i="26464"/>
  <c r="Q247" i="26464"/>
  <c r="R247" i="26464"/>
  <c r="S247" i="26464"/>
  <c r="T247" i="26464"/>
  <c r="U247" i="26464"/>
  <c r="V247" i="26464"/>
  <c r="W247" i="26464"/>
  <c r="X247" i="26464"/>
  <c r="Y247" i="26464"/>
  <c r="Z247" i="26464"/>
  <c r="AA247" i="26464"/>
  <c r="AB247" i="26464"/>
  <c r="AC247" i="26464"/>
  <c r="AD247" i="26464"/>
  <c r="AE247" i="26464"/>
  <c r="AF247" i="26464"/>
  <c r="AG247" i="26464"/>
  <c r="AH247" i="26464"/>
  <c r="AI247" i="26464"/>
  <c r="AJ247" i="26464"/>
  <c r="AK247" i="26464"/>
  <c r="AL247" i="26464"/>
  <c r="AM247" i="26464"/>
  <c r="AN247" i="26464"/>
  <c r="AO247" i="26464"/>
  <c r="AP247" i="26464"/>
  <c r="AQ247" i="26464"/>
  <c r="AR247" i="26464"/>
  <c r="AS247" i="26464"/>
  <c r="AT247" i="26464"/>
  <c r="AU247" i="26464"/>
  <c r="AV247" i="26464"/>
  <c r="AW247" i="26464"/>
  <c r="AX247" i="26464"/>
  <c r="AY247" i="26464"/>
  <c r="AZ247" i="26464"/>
  <c r="BA247" i="26464"/>
  <c r="BB247" i="26464"/>
  <c r="BC247" i="26464"/>
  <c r="BD247" i="26464"/>
  <c r="BE247" i="26464"/>
  <c r="BF247" i="26464"/>
  <c r="BG247" i="26464"/>
  <c r="BH247" i="26464"/>
  <c r="BI247" i="26464"/>
  <c r="BJ247" i="26464"/>
  <c r="BK247" i="26464"/>
  <c r="BL247" i="26464"/>
  <c r="BM247" i="26464"/>
  <c r="BN247" i="26464"/>
  <c r="BO247" i="26464"/>
  <c r="BP247" i="26464"/>
  <c r="BQ247" i="26464"/>
  <c r="BR247" i="26464"/>
  <c r="BS247" i="26464"/>
  <c r="BT247" i="26464"/>
  <c r="BU247" i="26464"/>
  <c r="BV247" i="26464"/>
  <c r="BW247" i="26464"/>
  <c r="BX247" i="26464"/>
  <c r="BY247" i="26464"/>
  <c r="BZ247" i="26464"/>
  <c r="CA247" i="26464"/>
  <c r="CB247" i="26464"/>
  <c r="CC247" i="26464"/>
  <c r="CD247" i="26464"/>
  <c r="CE247" i="26464"/>
  <c r="CF247" i="26464"/>
  <c r="CG247" i="26464"/>
  <c r="CH247" i="26464"/>
  <c r="CI247" i="26464"/>
  <c r="CJ247" i="26464"/>
  <c r="CK247" i="26464"/>
  <c r="CL247" i="26464"/>
  <c r="CM247" i="26464"/>
  <c r="CN247" i="26464"/>
  <c r="CO247" i="26464"/>
  <c r="CP247" i="26464"/>
  <c r="CQ247" i="26464"/>
  <c r="CR247" i="26464"/>
  <c r="CS247" i="26464"/>
  <c r="CT247" i="26464"/>
  <c r="CU247" i="26464"/>
  <c r="CV247" i="26464"/>
  <c r="CW247" i="26464"/>
  <c r="CX247" i="26464"/>
  <c r="CY247" i="26464"/>
  <c r="CZ247" i="26464"/>
  <c r="DA247" i="26464"/>
  <c r="DB247" i="26464"/>
  <c r="DE247" i="26464"/>
  <c r="DF247" i="26464"/>
  <c r="DG247" i="26464"/>
  <c r="DH247" i="26464"/>
  <c r="DI247" i="26464"/>
  <c r="DJ247" i="26464"/>
  <c r="DK247" i="26464"/>
  <c r="DL247" i="26464"/>
  <c r="DM247" i="26464"/>
  <c r="DN247" i="26464"/>
  <c r="DO247" i="26464"/>
  <c r="DP247" i="26464"/>
  <c r="DQ247" i="26464"/>
  <c r="DR247" i="26464"/>
  <c r="DS247" i="26464"/>
  <c r="DT247" i="26464"/>
  <c r="DU247" i="26464"/>
  <c r="DZ247" i="26464"/>
  <c r="EA247" i="26464"/>
  <c r="EB247" i="26464"/>
  <c r="EC247" i="26464"/>
  <c r="ED247" i="26464"/>
  <c r="EE247" i="26464"/>
  <c r="EF247" i="26464"/>
  <c r="EG247" i="26464"/>
  <c r="EH247" i="26464"/>
  <c r="EI247" i="26464"/>
  <c r="EJ247" i="26464"/>
  <c r="EK247" i="26464"/>
  <c r="EL247" i="26464"/>
  <c r="EM247" i="26464"/>
  <c r="EN247" i="26464"/>
  <c r="EO247" i="26464"/>
  <c r="EP247" i="26464"/>
  <c r="A248" i="26464"/>
  <c r="B248" i="26464"/>
  <c r="C248" i="26464"/>
  <c r="E248" i="26464"/>
  <c r="F248" i="26464"/>
  <c r="G248" i="26464"/>
  <c r="H248" i="26464"/>
  <c r="I248" i="26464"/>
  <c r="J248" i="26464"/>
  <c r="K248" i="26464"/>
  <c r="L248" i="26464"/>
  <c r="M248" i="26464"/>
  <c r="N248" i="26464"/>
  <c r="O248" i="26464"/>
  <c r="P248" i="26464"/>
  <c r="Q248" i="26464"/>
  <c r="R248" i="26464"/>
  <c r="S248" i="26464"/>
  <c r="T248" i="26464"/>
  <c r="U248" i="26464"/>
  <c r="V248" i="26464"/>
  <c r="W248" i="26464"/>
  <c r="X248" i="26464"/>
  <c r="Y248" i="26464"/>
  <c r="Z248" i="26464"/>
  <c r="AA248" i="26464"/>
  <c r="AB248" i="26464"/>
  <c r="AC248" i="26464"/>
  <c r="AD248" i="26464"/>
  <c r="AE248" i="26464"/>
  <c r="AF248" i="26464"/>
  <c r="AG248" i="26464"/>
  <c r="AH248" i="26464"/>
  <c r="AI248" i="26464"/>
  <c r="AJ248" i="26464"/>
  <c r="AK248" i="26464"/>
  <c r="AL248" i="26464"/>
  <c r="AM248" i="26464"/>
  <c r="AN248" i="26464"/>
  <c r="AO248" i="26464"/>
  <c r="AP248" i="26464"/>
  <c r="AQ248" i="26464"/>
  <c r="AR248" i="26464"/>
  <c r="AS248" i="26464"/>
  <c r="AT248" i="26464"/>
  <c r="AU248" i="26464"/>
  <c r="AV248" i="26464"/>
  <c r="AW248" i="26464"/>
  <c r="AX248" i="26464"/>
  <c r="AY248" i="26464"/>
  <c r="AZ248" i="26464"/>
  <c r="BA248" i="26464"/>
  <c r="BB248" i="26464"/>
  <c r="BC248" i="26464"/>
  <c r="BD248" i="26464"/>
  <c r="BE248" i="26464"/>
  <c r="BF248" i="26464"/>
  <c r="BG248" i="26464"/>
  <c r="BH248" i="26464"/>
  <c r="BI248" i="26464"/>
  <c r="BJ248" i="26464"/>
  <c r="BK248" i="26464"/>
  <c r="BL248" i="26464"/>
  <c r="BM248" i="26464"/>
  <c r="BN248" i="26464"/>
  <c r="BO248" i="26464"/>
  <c r="BP248" i="26464"/>
  <c r="BQ248" i="26464"/>
  <c r="BR248" i="26464"/>
  <c r="BS248" i="26464"/>
  <c r="BT248" i="26464"/>
  <c r="BU248" i="26464"/>
  <c r="BV248" i="26464"/>
  <c r="BW248" i="26464"/>
  <c r="BX248" i="26464"/>
  <c r="BY248" i="26464"/>
  <c r="BZ248" i="26464"/>
  <c r="CA248" i="26464"/>
  <c r="CB248" i="26464"/>
  <c r="CC248" i="26464"/>
  <c r="CD248" i="26464"/>
  <c r="CE248" i="26464"/>
  <c r="CF248" i="26464"/>
  <c r="CG248" i="26464"/>
  <c r="CH248" i="26464"/>
  <c r="CI248" i="26464"/>
  <c r="CJ248" i="26464"/>
  <c r="CK248" i="26464"/>
  <c r="CL248" i="26464"/>
  <c r="CM248" i="26464"/>
  <c r="CN248" i="26464"/>
  <c r="CO248" i="26464"/>
  <c r="CP248" i="26464"/>
  <c r="CQ248" i="26464"/>
  <c r="CR248" i="26464"/>
  <c r="CS248" i="26464"/>
  <c r="CT248" i="26464"/>
  <c r="CU248" i="26464"/>
  <c r="CV248" i="26464"/>
  <c r="CW248" i="26464"/>
  <c r="CX248" i="26464"/>
  <c r="CY248" i="26464"/>
  <c r="CZ248" i="26464"/>
  <c r="DA248" i="26464"/>
  <c r="DB248" i="26464"/>
  <c r="DE248" i="26464"/>
  <c r="DF248" i="26464"/>
  <c r="DG248" i="26464"/>
  <c r="DH248" i="26464"/>
  <c r="DI248" i="26464"/>
  <c r="DJ248" i="26464"/>
  <c r="DK248" i="26464"/>
  <c r="DL248" i="26464"/>
  <c r="DM248" i="26464"/>
  <c r="DN248" i="26464"/>
  <c r="DO248" i="26464"/>
  <c r="DP248" i="26464"/>
  <c r="DQ248" i="26464"/>
  <c r="DR248" i="26464"/>
  <c r="DS248" i="26464"/>
  <c r="DT248" i="26464"/>
  <c r="DU248" i="26464"/>
  <c r="DZ248" i="26464"/>
  <c r="EA248" i="26464"/>
  <c r="EB248" i="26464"/>
  <c r="EC248" i="26464"/>
  <c r="ED248" i="26464"/>
  <c r="EE248" i="26464"/>
  <c r="EF248" i="26464"/>
  <c r="EG248" i="26464"/>
  <c r="EH248" i="26464"/>
  <c r="EI248" i="26464"/>
  <c r="EJ248" i="26464"/>
  <c r="EK248" i="26464"/>
  <c r="EL248" i="26464"/>
  <c r="EM248" i="26464"/>
  <c r="EN248" i="26464"/>
  <c r="EO248" i="26464"/>
  <c r="EP248" i="26464"/>
  <c r="A249" i="26464"/>
  <c r="B249" i="26464"/>
  <c r="C249" i="26464"/>
  <c r="E249" i="26464"/>
  <c r="F249" i="26464"/>
  <c r="G249" i="26464"/>
  <c r="H249" i="26464"/>
  <c r="I249" i="26464"/>
  <c r="J249" i="26464"/>
  <c r="K249" i="26464"/>
  <c r="L249" i="26464"/>
  <c r="M249" i="26464"/>
  <c r="N249" i="26464"/>
  <c r="O249" i="26464"/>
  <c r="P249" i="26464"/>
  <c r="Q249" i="26464"/>
  <c r="R249" i="26464"/>
  <c r="S249" i="26464"/>
  <c r="T249" i="26464"/>
  <c r="U249" i="26464"/>
  <c r="V249" i="26464"/>
  <c r="W249" i="26464"/>
  <c r="X249" i="26464"/>
  <c r="Y249" i="26464"/>
  <c r="Z249" i="26464"/>
  <c r="AA249" i="26464"/>
  <c r="AB249" i="26464"/>
  <c r="AC249" i="26464"/>
  <c r="AD249" i="26464"/>
  <c r="AE249" i="26464"/>
  <c r="AF249" i="26464"/>
  <c r="AG249" i="26464"/>
  <c r="AH249" i="26464"/>
  <c r="AI249" i="26464"/>
  <c r="AJ249" i="26464"/>
  <c r="AK249" i="26464"/>
  <c r="AL249" i="26464"/>
  <c r="AM249" i="26464"/>
  <c r="AN249" i="26464"/>
  <c r="AO249" i="26464"/>
  <c r="AP249" i="26464"/>
  <c r="AQ249" i="26464"/>
  <c r="AR249" i="26464"/>
  <c r="AS249" i="26464"/>
  <c r="AT249" i="26464"/>
  <c r="AU249" i="26464"/>
  <c r="AV249" i="26464"/>
  <c r="AW249" i="26464"/>
  <c r="AX249" i="26464"/>
  <c r="AY249" i="26464"/>
  <c r="AZ249" i="26464"/>
  <c r="BA249" i="26464"/>
  <c r="BB249" i="26464"/>
  <c r="BC249" i="26464"/>
  <c r="BD249" i="26464"/>
  <c r="BE249" i="26464"/>
  <c r="BF249" i="26464"/>
  <c r="BG249" i="26464"/>
  <c r="BH249" i="26464"/>
  <c r="BI249" i="26464"/>
  <c r="BJ249" i="26464"/>
  <c r="BK249" i="26464"/>
  <c r="BL249" i="26464"/>
  <c r="BM249" i="26464"/>
  <c r="BN249" i="26464"/>
  <c r="BO249" i="26464"/>
  <c r="BP249" i="26464"/>
  <c r="BQ249" i="26464"/>
  <c r="BR249" i="26464"/>
  <c r="BS249" i="26464"/>
  <c r="BT249" i="26464"/>
  <c r="BU249" i="26464"/>
  <c r="BV249" i="26464"/>
  <c r="BW249" i="26464"/>
  <c r="BX249" i="26464"/>
  <c r="BY249" i="26464"/>
  <c r="BZ249" i="26464"/>
  <c r="CA249" i="26464"/>
  <c r="CB249" i="26464"/>
  <c r="CC249" i="26464"/>
  <c r="CD249" i="26464"/>
  <c r="CE249" i="26464"/>
  <c r="CF249" i="26464"/>
  <c r="CG249" i="26464"/>
  <c r="CH249" i="26464"/>
  <c r="CI249" i="26464"/>
  <c r="CJ249" i="26464"/>
  <c r="CK249" i="26464"/>
  <c r="CL249" i="26464"/>
  <c r="CM249" i="26464"/>
  <c r="CN249" i="26464"/>
  <c r="CO249" i="26464"/>
  <c r="CP249" i="26464"/>
  <c r="CQ249" i="26464"/>
  <c r="CR249" i="26464"/>
  <c r="CS249" i="26464"/>
  <c r="CT249" i="26464"/>
  <c r="CU249" i="26464"/>
  <c r="CV249" i="26464"/>
  <c r="CW249" i="26464"/>
  <c r="CX249" i="26464"/>
  <c r="CY249" i="26464"/>
  <c r="CZ249" i="26464"/>
  <c r="DA249" i="26464"/>
  <c r="DB249" i="26464"/>
  <c r="DE249" i="26464"/>
  <c r="DF249" i="26464"/>
  <c r="DG249" i="26464"/>
  <c r="DH249" i="26464"/>
  <c r="DI249" i="26464"/>
  <c r="DJ249" i="26464"/>
  <c r="DK249" i="26464"/>
  <c r="DL249" i="26464"/>
  <c r="DM249" i="26464"/>
  <c r="DN249" i="26464"/>
  <c r="DO249" i="26464"/>
  <c r="DP249" i="26464"/>
  <c r="DQ249" i="26464"/>
  <c r="DR249" i="26464"/>
  <c r="DS249" i="26464"/>
  <c r="DT249" i="26464"/>
  <c r="DU249" i="26464"/>
  <c r="DZ249" i="26464"/>
  <c r="EA249" i="26464"/>
  <c r="EB249" i="26464"/>
  <c r="EC249" i="26464"/>
  <c r="ED249" i="26464"/>
  <c r="EE249" i="26464"/>
  <c r="EF249" i="26464"/>
  <c r="EG249" i="26464"/>
  <c r="EH249" i="26464"/>
  <c r="EI249" i="26464"/>
  <c r="EJ249" i="26464"/>
  <c r="EK249" i="26464"/>
  <c r="EL249" i="26464"/>
  <c r="EM249" i="26464"/>
  <c r="EN249" i="26464"/>
  <c r="EO249" i="26464"/>
  <c r="EP249" i="26464"/>
  <c r="A250" i="26464"/>
  <c r="B250" i="26464"/>
  <c r="C250" i="26464"/>
  <c r="E250" i="26464"/>
  <c r="F250" i="26464"/>
  <c r="G250" i="26464"/>
  <c r="H250" i="26464"/>
  <c r="I250" i="26464"/>
  <c r="J250" i="26464"/>
  <c r="K250" i="26464"/>
  <c r="L250" i="26464"/>
  <c r="M250" i="26464"/>
  <c r="N250" i="26464"/>
  <c r="O250" i="26464"/>
  <c r="P250" i="26464"/>
  <c r="Q250" i="26464"/>
  <c r="R250" i="26464"/>
  <c r="S250" i="26464"/>
  <c r="T250" i="26464"/>
  <c r="U250" i="26464"/>
  <c r="V250" i="26464"/>
  <c r="W250" i="26464"/>
  <c r="X250" i="26464"/>
  <c r="Y250" i="26464"/>
  <c r="Z250" i="26464"/>
  <c r="AA250" i="26464"/>
  <c r="AB250" i="26464"/>
  <c r="AC250" i="26464"/>
  <c r="AD250" i="26464"/>
  <c r="AE250" i="26464"/>
  <c r="AF250" i="26464"/>
  <c r="AG250" i="26464"/>
  <c r="AH250" i="26464"/>
  <c r="AI250" i="26464"/>
  <c r="AJ250" i="26464"/>
  <c r="AK250" i="26464"/>
  <c r="AL250" i="26464"/>
  <c r="AM250" i="26464"/>
  <c r="AN250" i="26464"/>
  <c r="AO250" i="26464"/>
  <c r="AP250" i="26464"/>
  <c r="AQ250" i="26464"/>
  <c r="AR250" i="26464"/>
  <c r="AS250" i="26464"/>
  <c r="AT250" i="26464"/>
  <c r="AU250" i="26464"/>
  <c r="AV250" i="26464"/>
  <c r="AW250" i="26464"/>
  <c r="AX250" i="26464"/>
  <c r="AY250" i="26464"/>
  <c r="AZ250" i="26464"/>
  <c r="BA250" i="26464"/>
  <c r="BB250" i="26464"/>
  <c r="BC250" i="26464"/>
  <c r="BD250" i="26464"/>
  <c r="BE250" i="26464"/>
  <c r="BF250" i="26464"/>
  <c r="BG250" i="26464"/>
  <c r="BH250" i="26464"/>
  <c r="BI250" i="26464"/>
  <c r="BJ250" i="26464"/>
  <c r="BK250" i="26464"/>
  <c r="BL250" i="26464"/>
  <c r="BM250" i="26464"/>
  <c r="BN250" i="26464"/>
  <c r="BO250" i="26464"/>
  <c r="BP250" i="26464"/>
  <c r="BQ250" i="26464"/>
  <c r="BR250" i="26464"/>
  <c r="BS250" i="26464"/>
  <c r="BT250" i="26464"/>
  <c r="BU250" i="26464"/>
  <c r="BV250" i="26464"/>
  <c r="BW250" i="26464"/>
  <c r="BX250" i="26464"/>
  <c r="BY250" i="26464"/>
  <c r="BZ250" i="26464"/>
  <c r="CA250" i="26464"/>
  <c r="CB250" i="26464"/>
  <c r="CC250" i="26464"/>
  <c r="CD250" i="26464"/>
  <c r="CE250" i="26464"/>
  <c r="CF250" i="26464"/>
  <c r="CG250" i="26464"/>
  <c r="CH250" i="26464"/>
  <c r="CI250" i="26464"/>
  <c r="CJ250" i="26464"/>
  <c r="CK250" i="26464"/>
  <c r="CL250" i="26464"/>
  <c r="CM250" i="26464"/>
  <c r="CN250" i="26464"/>
  <c r="CO250" i="26464"/>
  <c r="CP250" i="26464"/>
  <c r="CQ250" i="26464"/>
  <c r="CR250" i="26464"/>
  <c r="CS250" i="26464"/>
  <c r="CT250" i="26464"/>
  <c r="CU250" i="26464"/>
  <c r="CV250" i="26464"/>
  <c r="CW250" i="26464"/>
  <c r="CX250" i="26464"/>
  <c r="CY250" i="26464"/>
  <c r="CZ250" i="26464"/>
  <c r="DA250" i="26464"/>
  <c r="DB250" i="26464"/>
  <c r="DE250" i="26464"/>
  <c r="DF250" i="26464"/>
  <c r="DG250" i="26464"/>
  <c r="DH250" i="26464"/>
  <c r="DI250" i="26464"/>
  <c r="DJ250" i="26464"/>
  <c r="DK250" i="26464"/>
  <c r="DL250" i="26464"/>
  <c r="DM250" i="26464"/>
  <c r="DN250" i="26464"/>
  <c r="DO250" i="26464"/>
  <c r="DP250" i="26464"/>
  <c r="DQ250" i="26464"/>
  <c r="DR250" i="26464"/>
  <c r="DS250" i="26464"/>
  <c r="DT250" i="26464"/>
  <c r="DU250" i="26464"/>
  <c r="DZ250" i="26464"/>
  <c r="EA250" i="26464"/>
  <c r="EB250" i="26464"/>
  <c r="EC250" i="26464"/>
  <c r="ED250" i="26464"/>
  <c r="EE250" i="26464"/>
  <c r="EF250" i="26464"/>
  <c r="EG250" i="26464"/>
  <c r="EH250" i="26464"/>
  <c r="EI250" i="26464"/>
  <c r="EJ250" i="26464"/>
  <c r="EK250" i="26464"/>
  <c r="EL250" i="26464"/>
  <c r="EM250" i="26464"/>
  <c r="EN250" i="26464"/>
  <c r="EO250" i="26464"/>
  <c r="EP250" i="26464"/>
  <c r="A251" i="26464"/>
  <c r="B251" i="26464"/>
  <c r="C251" i="26464"/>
  <c r="E251" i="26464"/>
  <c r="F251" i="26464"/>
  <c r="G251" i="26464"/>
  <c r="H251" i="26464"/>
  <c r="I251" i="26464"/>
  <c r="J251" i="26464"/>
  <c r="K251" i="26464"/>
  <c r="L251" i="26464"/>
  <c r="M251" i="26464"/>
  <c r="N251" i="26464"/>
  <c r="O251" i="26464"/>
  <c r="P251" i="26464"/>
  <c r="Q251" i="26464"/>
  <c r="R251" i="26464"/>
  <c r="S251" i="26464"/>
  <c r="T251" i="26464"/>
  <c r="U251" i="26464"/>
  <c r="V251" i="26464"/>
  <c r="W251" i="26464"/>
  <c r="X251" i="26464"/>
  <c r="Y251" i="26464"/>
  <c r="Z251" i="26464"/>
  <c r="AA251" i="26464"/>
  <c r="AB251" i="26464"/>
  <c r="AC251" i="26464"/>
  <c r="AD251" i="26464"/>
  <c r="AE251" i="26464"/>
  <c r="AF251" i="26464"/>
  <c r="AG251" i="26464"/>
  <c r="AH251" i="26464"/>
  <c r="AI251" i="26464"/>
  <c r="AJ251" i="26464"/>
  <c r="AK251" i="26464"/>
  <c r="AL251" i="26464"/>
  <c r="AM251" i="26464"/>
  <c r="AN251" i="26464"/>
  <c r="AO251" i="26464"/>
  <c r="AP251" i="26464"/>
  <c r="AQ251" i="26464"/>
  <c r="AR251" i="26464"/>
  <c r="AS251" i="26464"/>
  <c r="AT251" i="26464"/>
  <c r="AU251" i="26464"/>
  <c r="AV251" i="26464"/>
  <c r="AW251" i="26464"/>
  <c r="AX251" i="26464"/>
  <c r="AY251" i="26464"/>
  <c r="AZ251" i="26464"/>
  <c r="BA251" i="26464"/>
  <c r="BB251" i="26464"/>
  <c r="BC251" i="26464"/>
  <c r="BD251" i="26464"/>
  <c r="BE251" i="26464"/>
  <c r="BF251" i="26464"/>
  <c r="BG251" i="26464"/>
  <c r="BH251" i="26464"/>
  <c r="BI251" i="26464"/>
  <c r="BJ251" i="26464"/>
  <c r="BK251" i="26464"/>
  <c r="BL251" i="26464"/>
  <c r="BM251" i="26464"/>
  <c r="BN251" i="26464"/>
  <c r="BO251" i="26464"/>
  <c r="BP251" i="26464"/>
  <c r="BQ251" i="26464"/>
  <c r="BR251" i="26464"/>
  <c r="BS251" i="26464"/>
  <c r="BT251" i="26464"/>
  <c r="BU251" i="26464"/>
  <c r="BV251" i="26464"/>
  <c r="BW251" i="26464"/>
  <c r="BX251" i="26464"/>
  <c r="BY251" i="26464"/>
  <c r="BZ251" i="26464"/>
  <c r="CA251" i="26464"/>
  <c r="CB251" i="26464"/>
  <c r="CC251" i="26464"/>
  <c r="CD251" i="26464"/>
  <c r="CE251" i="26464"/>
  <c r="CF251" i="26464"/>
  <c r="CG251" i="26464"/>
  <c r="CH251" i="26464"/>
  <c r="CI251" i="26464"/>
  <c r="CJ251" i="26464"/>
  <c r="CK251" i="26464"/>
  <c r="CL251" i="26464"/>
  <c r="CM251" i="26464"/>
  <c r="CN251" i="26464"/>
  <c r="CO251" i="26464"/>
  <c r="CP251" i="26464"/>
  <c r="CQ251" i="26464"/>
  <c r="CR251" i="26464"/>
  <c r="CS251" i="26464"/>
  <c r="CT251" i="26464"/>
  <c r="CU251" i="26464"/>
  <c r="CV251" i="26464"/>
  <c r="CW251" i="26464"/>
  <c r="CX251" i="26464"/>
  <c r="CY251" i="26464"/>
  <c r="CZ251" i="26464"/>
  <c r="DA251" i="26464"/>
  <c r="DB251" i="26464"/>
  <c r="DE251" i="26464"/>
  <c r="DF251" i="26464"/>
  <c r="DG251" i="26464"/>
  <c r="DH251" i="26464"/>
  <c r="DI251" i="26464"/>
  <c r="DJ251" i="26464"/>
  <c r="DK251" i="26464"/>
  <c r="DL251" i="26464"/>
  <c r="DM251" i="26464"/>
  <c r="DN251" i="26464"/>
  <c r="DO251" i="26464"/>
  <c r="DP251" i="26464"/>
  <c r="DQ251" i="26464"/>
  <c r="DR251" i="26464"/>
  <c r="DS251" i="26464"/>
  <c r="DT251" i="26464"/>
  <c r="DU251" i="26464"/>
  <c r="DZ251" i="26464"/>
  <c r="EA251" i="26464"/>
  <c r="EB251" i="26464"/>
  <c r="EC251" i="26464"/>
  <c r="ED251" i="26464"/>
  <c r="EE251" i="26464"/>
  <c r="EF251" i="26464"/>
  <c r="EG251" i="26464"/>
  <c r="EH251" i="26464"/>
  <c r="EI251" i="26464"/>
  <c r="EJ251" i="26464"/>
  <c r="EK251" i="26464"/>
  <c r="EL251" i="26464"/>
  <c r="EM251" i="26464"/>
  <c r="EN251" i="26464"/>
  <c r="EO251" i="26464"/>
  <c r="EP251" i="26464"/>
  <c r="A252" i="26464"/>
  <c r="B252" i="26464"/>
  <c r="C252" i="26464"/>
  <c r="E252" i="26464"/>
  <c r="F252" i="26464"/>
  <c r="G252" i="26464"/>
  <c r="H252" i="26464"/>
  <c r="I252" i="26464"/>
  <c r="J252" i="26464"/>
  <c r="K252" i="26464"/>
  <c r="L252" i="26464"/>
  <c r="M252" i="26464"/>
  <c r="N252" i="26464"/>
  <c r="O252" i="26464"/>
  <c r="P252" i="26464"/>
  <c r="Q252" i="26464"/>
  <c r="R252" i="26464"/>
  <c r="S252" i="26464"/>
  <c r="T252" i="26464"/>
  <c r="U252" i="26464"/>
  <c r="V252" i="26464"/>
  <c r="W252" i="26464"/>
  <c r="X252" i="26464"/>
  <c r="Y252" i="26464"/>
  <c r="Z252" i="26464"/>
  <c r="AA252" i="26464"/>
  <c r="AB252" i="26464"/>
  <c r="AC252" i="26464"/>
  <c r="AD252" i="26464"/>
  <c r="AE252" i="26464"/>
  <c r="AF252" i="26464"/>
  <c r="AG252" i="26464"/>
  <c r="AH252" i="26464"/>
  <c r="AI252" i="26464"/>
  <c r="AJ252" i="26464"/>
  <c r="AK252" i="26464"/>
  <c r="AL252" i="26464"/>
  <c r="AM252" i="26464"/>
  <c r="AN252" i="26464"/>
  <c r="AO252" i="26464"/>
  <c r="AP252" i="26464"/>
  <c r="AQ252" i="26464"/>
  <c r="AR252" i="26464"/>
  <c r="AS252" i="26464"/>
  <c r="AT252" i="26464"/>
  <c r="AU252" i="26464"/>
  <c r="AV252" i="26464"/>
  <c r="AW252" i="26464"/>
  <c r="AX252" i="26464"/>
  <c r="AY252" i="26464"/>
  <c r="AZ252" i="26464"/>
  <c r="BA252" i="26464"/>
  <c r="BB252" i="26464"/>
  <c r="BC252" i="26464"/>
  <c r="BD252" i="26464"/>
  <c r="BE252" i="26464"/>
  <c r="BF252" i="26464"/>
  <c r="BG252" i="26464"/>
  <c r="BH252" i="26464"/>
  <c r="BI252" i="26464"/>
  <c r="BJ252" i="26464"/>
  <c r="BK252" i="26464"/>
  <c r="BL252" i="26464"/>
  <c r="BM252" i="26464"/>
  <c r="BN252" i="26464"/>
  <c r="BO252" i="26464"/>
  <c r="BP252" i="26464"/>
  <c r="BQ252" i="26464"/>
  <c r="BR252" i="26464"/>
  <c r="BS252" i="26464"/>
  <c r="BT252" i="26464"/>
  <c r="BU252" i="26464"/>
  <c r="BV252" i="26464"/>
  <c r="BW252" i="26464"/>
  <c r="BX252" i="26464"/>
  <c r="BY252" i="26464"/>
  <c r="BZ252" i="26464"/>
  <c r="CA252" i="26464"/>
  <c r="CB252" i="26464"/>
  <c r="CC252" i="26464"/>
  <c r="CD252" i="26464"/>
  <c r="CE252" i="26464"/>
  <c r="CF252" i="26464"/>
  <c r="CG252" i="26464"/>
  <c r="CH252" i="26464"/>
  <c r="CI252" i="26464"/>
  <c r="CJ252" i="26464"/>
  <c r="CK252" i="26464"/>
  <c r="CL252" i="26464"/>
  <c r="CM252" i="26464"/>
  <c r="CN252" i="26464"/>
  <c r="CO252" i="26464"/>
  <c r="CP252" i="26464"/>
  <c r="CQ252" i="26464"/>
  <c r="CR252" i="26464"/>
  <c r="CS252" i="26464"/>
  <c r="CT252" i="26464"/>
  <c r="CU252" i="26464"/>
  <c r="CV252" i="26464"/>
  <c r="CW252" i="26464"/>
  <c r="CX252" i="26464"/>
  <c r="CY252" i="26464"/>
  <c r="CZ252" i="26464"/>
  <c r="DA252" i="26464"/>
  <c r="DB252" i="26464"/>
  <c r="DE252" i="26464"/>
  <c r="DF252" i="26464"/>
  <c r="DG252" i="26464"/>
  <c r="DH252" i="26464"/>
  <c r="DI252" i="26464"/>
  <c r="DJ252" i="26464"/>
  <c r="DK252" i="26464"/>
  <c r="DL252" i="26464"/>
  <c r="DM252" i="26464"/>
  <c r="DN252" i="26464"/>
  <c r="DO252" i="26464"/>
  <c r="DP252" i="26464"/>
  <c r="DQ252" i="26464"/>
  <c r="DR252" i="26464"/>
  <c r="DS252" i="26464"/>
  <c r="DT252" i="26464"/>
  <c r="DU252" i="26464"/>
  <c r="DZ252" i="26464"/>
  <c r="EA252" i="26464"/>
  <c r="EB252" i="26464"/>
  <c r="EC252" i="26464"/>
  <c r="ED252" i="26464"/>
  <c r="EE252" i="26464"/>
  <c r="EF252" i="26464"/>
  <c r="EG252" i="26464"/>
  <c r="EH252" i="26464"/>
  <c r="EI252" i="26464"/>
  <c r="EJ252" i="26464"/>
  <c r="EK252" i="26464"/>
  <c r="EL252" i="26464"/>
  <c r="EM252" i="26464"/>
  <c r="EN252" i="26464"/>
  <c r="EO252" i="26464"/>
  <c r="EP252" i="26464"/>
  <c r="A253" i="26464"/>
  <c r="B253" i="26464"/>
  <c r="C253" i="26464"/>
  <c r="E253" i="26464"/>
  <c r="F253" i="26464"/>
  <c r="G253" i="26464"/>
  <c r="H253" i="26464"/>
  <c r="I253" i="26464"/>
  <c r="J253" i="26464"/>
  <c r="K253" i="26464"/>
  <c r="L253" i="26464"/>
  <c r="M253" i="26464"/>
  <c r="N253" i="26464"/>
  <c r="O253" i="26464"/>
  <c r="P253" i="26464"/>
  <c r="Q253" i="26464"/>
  <c r="R253" i="26464"/>
  <c r="S253" i="26464"/>
  <c r="T253" i="26464"/>
  <c r="U253" i="26464"/>
  <c r="V253" i="26464"/>
  <c r="W253" i="26464"/>
  <c r="X253" i="26464"/>
  <c r="Y253" i="26464"/>
  <c r="Z253" i="26464"/>
  <c r="AA253" i="26464"/>
  <c r="AB253" i="26464"/>
  <c r="AC253" i="26464"/>
  <c r="AD253" i="26464"/>
  <c r="AE253" i="26464"/>
  <c r="AF253" i="26464"/>
  <c r="AG253" i="26464"/>
  <c r="AH253" i="26464"/>
  <c r="AI253" i="26464"/>
  <c r="AJ253" i="26464"/>
  <c r="AK253" i="26464"/>
  <c r="AL253" i="26464"/>
  <c r="AM253" i="26464"/>
  <c r="AN253" i="26464"/>
  <c r="AO253" i="26464"/>
  <c r="AP253" i="26464"/>
  <c r="AQ253" i="26464"/>
  <c r="AR253" i="26464"/>
  <c r="AS253" i="26464"/>
  <c r="AT253" i="26464"/>
  <c r="AU253" i="26464"/>
  <c r="AV253" i="26464"/>
  <c r="AW253" i="26464"/>
  <c r="AX253" i="26464"/>
  <c r="AY253" i="26464"/>
  <c r="AZ253" i="26464"/>
  <c r="BA253" i="26464"/>
  <c r="BB253" i="26464"/>
  <c r="BC253" i="26464"/>
  <c r="BD253" i="26464"/>
  <c r="BE253" i="26464"/>
  <c r="BF253" i="26464"/>
  <c r="BG253" i="26464"/>
  <c r="BH253" i="26464"/>
  <c r="BI253" i="26464"/>
  <c r="BJ253" i="26464"/>
  <c r="BK253" i="26464"/>
  <c r="BL253" i="26464"/>
  <c r="BM253" i="26464"/>
  <c r="BN253" i="26464"/>
  <c r="BO253" i="26464"/>
  <c r="BP253" i="26464"/>
  <c r="BQ253" i="26464"/>
  <c r="BR253" i="26464"/>
  <c r="BS253" i="26464"/>
  <c r="BT253" i="26464"/>
  <c r="BU253" i="26464"/>
  <c r="BV253" i="26464"/>
  <c r="BW253" i="26464"/>
  <c r="BX253" i="26464"/>
  <c r="BY253" i="26464"/>
  <c r="BZ253" i="26464"/>
  <c r="CA253" i="26464"/>
  <c r="CB253" i="26464"/>
  <c r="CC253" i="26464"/>
  <c r="CD253" i="26464"/>
  <c r="CE253" i="26464"/>
  <c r="CF253" i="26464"/>
  <c r="CG253" i="26464"/>
  <c r="CH253" i="26464"/>
  <c r="CI253" i="26464"/>
  <c r="CJ253" i="26464"/>
  <c r="CK253" i="26464"/>
  <c r="CL253" i="26464"/>
  <c r="CM253" i="26464"/>
  <c r="CN253" i="26464"/>
  <c r="CO253" i="26464"/>
  <c r="CP253" i="26464"/>
  <c r="CQ253" i="26464"/>
  <c r="CR253" i="26464"/>
  <c r="CS253" i="26464"/>
  <c r="CT253" i="26464"/>
  <c r="CU253" i="26464"/>
  <c r="CV253" i="26464"/>
  <c r="CW253" i="26464"/>
  <c r="CX253" i="26464"/>
  <c r="CY253" i="26464"/>
  <c r="CZ253" i="26464"/>
  <c r="DA253" i="26464"/>
  <c r="DB253" i="26464"/>
  <c r="DE253" i="26464"/>
  <c r="DF253" i="26464"/>
  <c r="DG253" i="26464"/>
  <c r="DH253" i="26464"/>
  <c r="DI253" i="26464"/>
  <c r="DJ253" i="26464"/>
  <c r="DK253" i="26464"/>
  <c r="DL253" i="26464"/>
  <c r="DM253" i="26464"/>
  <c r="DN253" i="26464"/>
  <c r="DO253" i="26464"/>
  <c r="DP253" i="26464"/>
  <c r="DQ253" i="26464"/>
  <c r="DR253" i="26464"/>
  <c r="DS253" i="26464"/>
  <c r="DT253" i="26464"/>
  <c r="DU253" i="26464"/>
  <c r="DZ253" i="26464"/>
  <c r="EA253" i="26464"/>
  <c r="EB253" i="26464"/>
  <c r="EC253" i="26464"/>
  <c r="ED253" i="26464"/>
  <c r="EE253" i="26464"/>
  <c r="EF253" i="26464"/>
  <c r="EG253" i="26464"/>
  <c r="EH253" i="26464"/>
  <c r="EI253" i="26464"/>
  <c r="EJ253" i="26464"/>
  <c r="EK253" i="26464"/>
  <c r="EL253" i="26464"/>
  <c r="EM253" i="26464"/>
  <c r="EN253" i="26464"/>
  <c r="EO253" i="26464"/>
  <c r="EP253" i="26464"/>
  <c r="A254" i="26464"/>
  <c r="B254" i="26464"/>
  <c r="C254" i="26464"/>
  <c r="E254" i="26464"/>
  <c r="F254" i="26464"/>
  <c r="G254" i="26464"/>
  <c r="H254" i="26464"/>
  <c r="I254" i="26464"/>
  <c r="J254" i="26464"/>
  <c r="K254" i="26464"/>
  <c r="L254" i="26464"/>
  <c r="M254" i="26464"/>
  <c r="N254" i="26464"/>
  <c r="O254" i="26464"/>
  <c r="P254" i="26464"/>
  <c r="Q254" i="26464"/>
  <c r="R254" i="26464"/>
  <c r="S254" i="26464"/>
  <c r="T254" i="26464"/>
  <c r="U254" i="26464"/>
  <c r="V254" i="26464"/>
  <c r="W254" i="26464"/>
  <c r="X254" i="26464"/>
  <c r="Y254" i="26464"/>
  <c r="Z254" i="26464"/>
  <c r="AA254" i="26464"/>
  <c r="AB254" i="26464"/>
  <c r="AC254" i="26464"/>
  <c r="AD254" i="26464"/>
  <c r="AE254" i="26464"/>
  <c r="AF254" i="26464"/>
  <c r="AG254" i="26464"/>
  <c r="AH254" i="26464"/>
  <c r="AI254" i="26464"/>
  <c r="AJ254" i="26464"/>
  <c r="AK254" i="26464"/>
  <c r="AL254" i="26464"/>
  <c r="AM254" i="26464"/>
  <c r="AN254" i="26464"/>
  <c r="AO254" i="26464"/>
  <c r="AP254" i="26464"/>
  <c r="AQ254" i="26464"/>
  <c r="AR254" i="26464"/>
  <c r="AS254" i="26464"/>
  <c r="AT254" i="26464"/>
  <c r="AU254" i="26464"/>
  <c r="AV254" i="26464"/>
  <c r="AW254" i="26464"/>
  <c r="AX254" i="26464"/>
  <c r="AY254" i="26464"/>
  <c r="AZ254" i="26464"/>
  <c r="BA254" i="26464"/>
  <c r="BB254" i="26464"/>
  <c r="BC254" i="26464"/>
  <c r="BD254" i="26464"/>
  <c r="BE254" i="26464"/>
  <c r="BF254" i="26464"/>
  <c r="BG254" i="26464"/>
  <c r="BH254" i="26464"/>
  <c r="BI254" i="26464"/>
  <c r="BJ254" i="26464"/>
  <c r="BK254" i="26464"/>
  <c r="BL254" i="26464"/>
  <c r="BM254" i="26464"/>
  <c r="BN254" i="26464"/>
  <c r="BO254" i="26464"/>
  <c r="BP254" i="26464"/>
  <c r="BQ254" i="26464"/>
  <c r="BR254" i="26464"/>
  <c r="BS254" i="26464"/>
  <c r="BT254" i="26464"/>
  <c r="BU254" i="26464"/>
  <c r="BV254" i="26464"/>
  <c r="BW254" i="26464"/>
  <c r="BX254" i="26464"/>
  <c r="BY254" i="26464"/>
  <c r="BZ254" i="26464"/>
  <c r="CA254" i="26464"/>
  <c r="CB254" i="26464"/>
  <c r="CC254" i="26464"/>
  <c r="CD254" i="26464"/>
  <c r="CE254" i="26464"/>
  <c r="CF254" i="26464"/>
  <c r="CG254" i="26464"/>
  <c r="CH254" i="26464"/>
  <c r="CI254" i="26464"/>
  <c r="CJ254" i="26464"/>
  <c r="CK254" i="26464"/>
  <c r="CL254" i="26464"/>
  <c r="CM254" i="26464"/>
  <c r="CN254" i="26464"/>
  <c r="CO254" i="26464"/>
  <c r="CP254" i="26464"/>
  <c r="CQ254" i="26464"/>
  <c r="CR254" i="26464"/>
  <c r="CS254" i="26464"/>
  <c r="CT254" i="26464"/>
  <c r="CU254" i="26464"/>
  <c r="CV254" i="26464"/>
  <c r="CW254" i="26464"/>
  <c r="CX254" i="26464"/>
  <c r="CY254" i="26464"/>
  <c r="CZ254" i="26464"/>
  <c r="DA254" i="26464"/>
  <c r="DB254" i="26464"/>
  <c r="DE254" i="26464"/>
  <c r="DF254" i="26464"/>
  <c r="DG254" i="26464"/>
  <c r="DH254" i="26464"/>
  <c r="DI254" i="26464"/>
  <c r="DJ254" i="26464"/>
  <c r="DK254" i="26464"/>
  <c r="DL254" i="26464"/>
  <c r="DM254" i="26464"/>
  <c r="DN254" i="26464"/>
  <c r="DO254" i="26464"/>
  <c r="DP254" i="26464"/>
  <c r="DQ254" i="26464"/>
  <c r="DR254" i="26464"/>
  <c r="DS254" i="26464"/>
  <c r="DT254" i="26464"/>
  <c r="DU254" i="26464"/>
  <c r="DZ254" i="26464"/>
  <c r="EA254" i="26464"/>
  <c r="EB254" i="26464"/>
  <c r="EC254" i="26464"/>
  <c r="ED254" i="26464"/>
  <c r="EE254" i="26464"/>
  <c r="EF254" i="26464"/>
  <c r="EG254" i="26464"/>
  <c r="EH254" i="26464"/>
  <c r="EI254" i="26464"/>
  <c r="EJ254" i="26464"/>
  <c r="EK254" i="26464"/>
  <c r="EL254" i="26464"/>
  <c r="EM254" i="26464"/>
  <c r="EN254" i="26464"/>
  <c r="EO254" i="26464"/>
  <c r="EP254" i="26464"/>
  <c r="A255" i="26464"/>
  <c r="B255" i="26464"/>
  <c r="C255" i="26464"/>
  <c r="E255" i="26464"/>
  <c r="F255" i="26464"/>
  <c r="G255" i="26464"/>
  <c r="H255" i="26464"/>
  <c r="I255" i="26464"/>
  <c r="J255" i="26464"/>
  <c r="K255" i="26464"/>
  <c r="L255" i="26464"/>
  <c r="M255" i="26464"/>
  <c r="N255" i="26464"/>
  <c r="O255" i="26464"/>
  <c r="P255" i="26464"/>
  <c r="Q255" i="26464"/>
  <c r="R255" i="26464"/>
  <c r="S255" i="26464"/>
  <c r="T255" i="26464"/>
  <c r="U255" i="26464"/>
  <c r="V255" i="26464"/>
  <c r="W255" i="26464"/>
  <c r="X255" i="26464"/>
  <c r="Y255" i="26464"/>
  <c r="Z255" i="26464"/>
  <c r="AA255" i="26464"/>
  <c r="AB255" i="26464"/>
  <c r="AC255" i="26464"/>
  <c r="AD255" i="26464"/>
  <c r="AE255" i="26464"/>
  <c r="AF255" i="26464"/>
  <c r="AG255" i="26464"/>
  <c r="AH255" i="26464"/>
  <c r="AI255" i="26464"/>
  <c r="AJ255" i="26464"/>
  <c r="AK255" i="26464"/>
  <c r="AL255" i="26464"/>
  <c r="AM255" i="26464"/>
  <c r="AN255" i="26464"/>
  <c r="AO255" i="26464"/>
  <c r="AP255" i="26464"/>
  <c r="AQ255" i="26464"/>
  <c r="AR255" i="26464"/>
  <c r="AS255" i="26464"/>
  <c r="AT255" i="26464"/>
  <c r="AU255" i="26464"/>
  <c r="AV255" i="26464"/>
  <c r="AW255" i="26464"/>
  <c r="AX255" i="26464"/>
  <c r="AY255" i="26464"/>
  <c r="AZ255" i="26464"/>
  <c r="BA255" i="26464"/>
  <c r="BB255" i="26464"/>
  <c r="BC255" i="26464"/>
  <c r="BD255" i="26464"/>
  <c r="BE255" i="26464"/>
  <c r="BF255" i="26464"/>
  <c r="BG255" i="26464"/>
  <c r="BH255" i="26464"/>
  <c r="BI255" i="26464"/>
  <c r="BJ255" i="26464"/>
  <c r="BK255" i="26464"/>
  <c r="BL255" i="26464"/>
  <c r="BM255" i="26464"/>
  <c r="BN255" i="26464"/>
  <c r="BO255" i="26464"/>
  <c r="BP255" i="26464"/>
  <c r="BQ255" i="26464"/>
  <c r="BR255" i="26464"/>
  <c r="BS255" i="26464"/>
  <c r="BT255" i="26464"/>
  <c r="BU255" i="26464"/>
  <c r="BV255" i="26464"/>
  <c r="BW255" i="26464"/>
  <c r="BX255" i="26464"/>
  <c r="BY255" i="26464"/>
  <c r="BZ255" i="26464"/>
  <c r="CA255" i="26464"/>
  <c r="CB255" i="26464"/>
  <c r="CC255" i="26464"/>
  <c r="CD255" i="26464"/>
  <c r="CE255" i="26464"/>
  <c r="CF255" i="26464"/>
  <c r="CG255" i="26464"/>
  <c r="CH255" i="26464"/>
  <c r="CI255" i="26464"/>
  <c r="CJ255" i="26464"/>
  <c r="CK255" i="26464"/>
  <c r="CL255" i="26464"/>
  <c r="CM255" i="26464"/>
  <c r="CN255" i="26464"/>
  <c r="CO255" i="26464"/>
  <c r="CP255" i="26464"/>
  <c r="CQ255" i="26464"/>
  <c r="CR255" i="26464"/>
  <c r="CS255" i="26464"/>
  <c r="CT255" i="26464"/>
  <c r="CU255" i="26464"/>
  <c r="CV255" i="26464"/>
  <c r="CW255" i="26464"/>
  <c r="CX255" i="26464"/>
  <c r="CY255" i="26464"/>
  <c r="CZ255" i="26464"/>
  <c r="DA255" i="26464"/>
  <c r="DB255" i="26464"/>
  <c r="DE255" i="26464"/>
  <c r="DF255" i="26464"/>
  <c r="DG255" i="26464"/>
  <c r="DH255" i="26464"/>
  <c r="DI255" i="26464"/>
  <c r="DJ255" i="26464"/>
  <c r="DK255" i="26464"/>
  <c r="DL255" i="26464"/>
  <c r="DM255" i="26464"/>
  <c r="DN255" i="26464"/>
  <c r="DO255" i="26464"/>
  <c r="DP255" i="26464"/>
  <c r="DQ255" i="26464"/>
  <c r="DR255" i="26464"/>
  <c r="DS255" i="26464"/>
  <c r="DT255" i="26464"/>
  <c r="DU255" i="26464"/>
  <c r="DZ255" i="26464"/>
  <c r="EA255" i="26464"/>
  <c r="EB255" i="26464"/>
  <c r="EC255" i="26464"/>
  <c r="ED255" i="26464"/>
  <c r="EE255" i="26464"/>
  <c r="EF255" i="26464"/>
  <c r="EG255" i="26464"/>
  <c r="EH255" i="26464"/>
  <c r="EI255" i="26464"/>
  <c r="EJ255" i="26464"/>
  <c r="EK255" i="26464"/>
  <c r="EL255" i="26464"/>
  <c r="EM255" i="26464"/>
  <c r="EN255" i="26464"/>
  <c r="EO255" i="26464"/>
  <c r="EP255" i="26464"/>
  <c r="A256" i="26464"/>
  <c r="B256" i="26464"/>
  <c r="C256" i="26464"/>
  <c r="E256" i="26464"/>
  <c r="F256" i="26464"/>
  <c r="G256" i="26464"/>
  <c r="H256" i="26464"/>
  <c r="I256" i="26464"/>
  <c r="J256" i="26464"/>
  <c r="K256" i="26464"/>
  <c r="L256" i="26464"/>
  <c r="M256" i="26464"/>
  <c r="N256" i="26464"/>
  <c r="O256" i="26464"/>
  <c r="P256" i="26464"/>
  <c r="Q256" i="26464"/>
  <c r="R256" i="26464"/>
  <c r="S256" i="26464"/>
  <c r="T256" i="26464"/>
  <c r="U256" i="26464"/>
  <c r="V256" i="26464"/>
  <c r="W256" i="26464"/>
  <c r="X256" i="26464"/>
  <c r="Y256" i="26464"/>
  <c r="Z256" i="26464"/>
  <c r="AA256" i="26464"/>
  <c r="AB256" i="26464"/>
  <c r="AC256" i="26464"/>
  <c r="AD256" i="26464"/>
  <c r="AE256" i="26464"/>
  <c r="AF256" i="26464"/>
  <c r="AG256" i="26464"/>
  <c r="AH256" i="26464"/>
  <c r="AI256" i="26464"/>
  <c r="AJ256" i="26464"/>
  <c r="AK256" i="26464"/>
  <c r="AL256" i="26464"/>
  <c r="AM256" i="26464"/>
  <c r="AN256" i="26464"/>
  <c r="AO256" i="26464"/>
  <c r="AP256" i="26464"/>
  <c r="AQ256" i="26464"/>
  <c r="AR256" i="26464"/>
  <c r="AS256" i="26464"/>
  <c r="AT256" i="26464"/>
  <c r="AU256" i="26464"/>
  <c r="AV256" i="26464"/>
  <c r="AW256" i="26464"/>
  <c r="AX256" i="26464"/>
  <c r="AY256" i="26464"/>
  <c r="AZ256" i="26464"/>
  <c r="BA256" i="26464"/>
  <c r="BB256" i="26464"/>
  <c r="BC256" i="26464"/>
  <c r="BD256" i="26464"/>
  <c r="BE256" i="26464"/>
  <c r="BF256" i="26464"/>
  <c r="BG256" i="26464"/>
  <c r="BH256" i="26464"/>
  <c r="BI256" i="26464"/>
  <c r="BJ256" i="26464"/>
  <c r="BK256" i="26464"/>
  <c r="BL256" i="26464"/>
  <c r="BM256" i="26464"/>
  <c r="BN256" i="26464"/>
  <c r="BO256" i="26464"/>
  <c r="BP256" i="26464"/>
  <c r="BQ256" i="26464"/>
  <c r="BR256" i="26464"/>
  <c r="BS256" i="26464"/>
  <c r="BT256" i="26464"/>
  <c r="BU256" i="26464"/>
  <c r="BV256" i="26464"/>
  <c r="BW256" i="26464"/>
  <c r="BX256" i="26464"/>
  <c r="BY256" i="26464"/>
  <c r="BZ256" i="26464"/>
  <c r="CA256" i="26464"/>
  <c r="CB256" i="26464"/>
  <c r="CC256" i="26464"/>
  <c r="CD256" i="26464"/>
  <c r="CE256" i="26464"/>
  <c r="CF256" i="26464"/>
  <c r="CG256" i="26464"/>
  <c r="CH256" i="26464"/>
  <c r="CI256" i="26464"/>
  <c r="CJ256" i="26464"/>
  <c r="CK256" i="26464"/>
  <c r="CL256" i="26464"/>
  <c r="CM256" i="26464"/>
  <c r="CN256" i="26464"/>
  <c r="CO256" i="26464"/>
  <c r="CP256" i="26464"/>
  <c r="CQ256" i="26464"/>
  <c r="CR256" i="26464"/>
  <c r="CS256" i="26464"/>
  <c r="CT256" i="26464"/>
  <c r="CU256" i="26464"/>
  <c r="CV256" i="26464"/>
  <c r="CW256" i="26464"/>
  <c r="CX256" i="26464"/>
  <c r="CY256" i="26464"/>
  <c r="CZ256" i="26464"/>
  <c r="DA256" i="26464"/>
  <c r="DB256" i="26464"/>
  <c r="DE256" i="26464"/>
  <c r="DF256" i="26464"/>
  <c r="DG256" i="26464"/>
  <c r="DH256" i="26464"/>
  <c r="DI256" i="26464"/>
  <c r="DJ256" i="26464"/>
  <c r="DK256" i="26464"/>
  <c r="DL256" i="26464"/>
  <c r="DM256" i="26464"/>
  <c r="DN256" i="26464"/>
  <c r="DO256" i="26464"/>
  <c r="DP256" i="26464"/>
  <c r="DQ256" i="26464"/>
  <c r="DR256" i="26464"/>
  <c r="DS256" i="26464"/>
  <c r="DT256" i="26464"/>
  <c r="DU256" i="26464"/>
  <c r="DZ256" i="26464"/>
  <c r="EA256" i="26464"/>
  <c r="EB256" i="26464"/>
  <c r="EC256" i="26464"/>
  <c r="ED256" i="26464"/>
  <c r="EE256" i="26464"/>
  <c r="EF256" i="26464"/>
  <c r="EG256" i="26464"/>
  <c r="EH256" i="26464"/>
  <c r="EI256" i="26464"/>
  <c r="EJ256" i="26464"/>
  <c r="EK256" i="26464"/>
  <c r="EL256" i="26464"/>
  <c r="EM256" i="26464"/>
  <c r="EN256" i="26464"/>
  <c r="EO256" i="26464"/>
  <c r="EP256" i="26464"/>
  <c r="A257" i="26464"/>
  <c r="B257" i="26464"/>
  <c r="C257" i="26464"/>
  <c r="E257" i="26464"/>
  <c r="F257" i="26464"/>
  <c r="G257" i="26464"/>
  <c r="H257" i="26464"/>
  <c r="I257" i="26464"/>
  <c r="J257" i="26464"/>
  <c r="K257" i="26464"/>
  <c r="L257" i="26464"/>
  <c r="M257" i="26464"/>
  <c r="N257" i="26464"/>
  <c r="O257" i="26464"/>
  <c r="P257" i="26464"/>
  <c r="Q257" i="26464"/>
  <c r="R257" i="26464"/>
  <c r="S257" i="26464"/>
  <c r="T257" i="26464"/>
  <c r="U257" i="26464"/>
  <c r="V257" i="26464"/>
  <c r="W257" i="26464"/>
  <c r="X257" i="26464"/>
  <c r="Y257" i="26464"/>
  <c r="Z257" i="26464"/>
  <c r="AA257" i="26464"/>
  <c r="AB257" i="26464"/>
  <c r="AC257" i="26464"/>
  <c r="AD257" i="26464"/>
  <c r="AE257" i="26464"/>
  <c r="AF257" i="26464"/>
  <c r="AG257" i="26464"/>
  <c r="AH257" i="26464"/>
  <c r="AI257" i="26464"/>
  <c r="AJ257" i="26464"/>
  <c r="AK257" i="26464"/>
  <c r="AL257" i="26464"/>
  <c r="AM257" i="26464"/>
  <c r="AN257" i="26464"/>
  <c r="AO257" i="26464"/>
  <c r="AP257" i="26464"/>
  <c r="AQ257" i="26464"/>
  <c r="AR257" i="26464"/>
  <c r="AS257" i="26464"/>
  <c r="AT257" i="26464"/>
  <c r="AU257" i="26464"/>
  <c r="AV257" i="26464"/>
  <c r="AW257" i="26464"/>
  <c r="AX257" i="26464"/>
  <c r="AY257" i="26464"/>
  <c r="AZ257" i="26464"/>
  <c r="BA257" i="26464"/>
  <c r="BB257" i="26464"/>
  <c r="BC257" i="26464"/>
  <c r="BD257" i="26464"/>
  <c r="BE257" i="26464"/>
  <c r="BF257" i="26464"/>
  <c r="BG257" i="26464"/>
  <c r="BH257" i="26464"/>
  <c r="BI257" i="26464"/>
  <c r="BJ257" i="26464"/>
  <c r="BK257" i="26464"/>
  <c r="BL257" i="26464"/>
  <c r="BM257" i="26464"/>
  <c r="BN257" i="26464"/>
  <c r="BO257" i="26464"/>
  <c r="BP257" i="26464"/>
  <c r="BQ257" i="26464"/>
  <c r="BR257" i="26464"/>
  <c r="BS257" i="26464"/>
  <c r="BT257" i="26464"/>
  <c r="BU257" i="26464"/>
  <c r="BV257" i="26464"/>
  <c r="BW257" i="26464"/>
  <c r="BX257" i="26464"/>
  <c r="BY257" i="26464"/>
  <c r="BZ257" i="26464"/>
  <c r="CA257" i="26464"/>
  <c r="CB257" i="26464"/>
  <c r="CC257" i="26464"/>
  <c r="CD257" i="26464"/>
  <c r="CE257" i="26464"/>
  <c r="CF257" i="26464"/>
  <c r="CG257" i="26464"/>
  <c r="CH257" i="26464"/>
  <c r="CI257" i="26464"/>
  <c r="CJ257" i="26464"/>
  <c r="CK257" i="26464"/>
  <c r="CL257" i="26464"/>
  <c r="CM257" i="26464"/>
  <c r="CN257" i="26464"/>
  <c r="CO257" i="26464"/>
  <c r="CP257" i="26464"/>
  <c r="CQ257" i="26464"/>
  <c r="CR257" i="26464"/>
  <c r="CS257" i="26464"/>
  <c r="CT257" i="26464"/>
  <c r="CU257" i="26464"/>
  <c r="CV257" i="26464"/>
  <c r="CW257" i="26464"/>
  <c r="CX257" i="26464"/>
  <c r="CY257" i="26464"/>
  <c r="CZ257" i="26464"/>
  <c r="DA257" i="26464"/>
  <c r="DB257" i="26464"/>
  <c r="DE257" i="26464"/>
  <c r="DF257" i="26464"/>
  <c r="DG257" i="26464"/>
  <c r="DH257" i="26464"/>
  <c r="DI257" i="26464"/>
  <c r="DJ257" i="26464"/>
  <c r="DK257" i="26464"/>
  <c r="DL257" i="26464"/>
  <c r="DM257" i="26464"/>
  <c r="DN257" i="26464"/>
  <c r="DO257" i="26464"/>
  <c r="DP257" i="26464"/>
  <c r="DQ257" i="26464"/>
  <c r="DR257" i="26464"/>
  <c r="DS257" i="26464"/>
  <c r="DT257" i="26464"/>
  <c r="DU257" i="26464"/>
  <c r="DZ257" i="26464"/>
  <c r="EA257" i="26464"/>
  <c r="EB257" i="26464"/>
  <c r="EC257" i="26464"/>
  <c r="ED257" i="26464"/>
  <c r="EE257" i="26464"/>
  <c r="EF257" i="26464"/>
  <c r="EG257" i="26464"/>
  <c r="EH257" i="26464"/>
  <c r="EI257" i="26464"/>
  <c r="EJ257" i="26464"/>
  <c r="EK257" i="26464"/>
  <c r="EL257" i="26464"/>
  <c r="EM257" i="26464"/>
  <c r="EN257" i="26464"/>
  <c r="EO257" i="26464"/>
  <c r="EP257" i="26464"/>
  <c r="A258" i="26464"/>
  <c r="B258" i="26464"/>
  <c r="C258" i="26464"/>
  <c r="E258" i="26464"/>
  <c r="F258" i="26464"/>
  <c r="G258" i="26464"/>
  <c r="H258" i="26464"/>
  <c r="I258" i="26464"/>
  <c r="J258" i="26464"/>
  <c r="K258" i="26464"/>
  <c r="L258" i="26464"/>
  <c r="M258" i="26464"/>
  <c r="N258" i="26464"/>
  <c r="O258" i="26464"/>
  <c r="P258" i="26464"/>
  <c r="Q258" i="26464"/>
  <c r="R258" i="26464"/>
  <c r="S258" i="26464"/>
  <c r="T258" i="26464"/>
  <c r="U258" i="26464"/>
  <c r="V258" i="26464"/>
  <c r="W258" i="26464"/>
  <c r="X258" i="26464"/>
  <c r="Y258" i="26464"/>
  <c r="Z258" i="26464"/>
  <c r="AA258" i="26464"/>
  <c r="AB258" i="26464"/>
  <c r="AC258" i="26464"/>
  <c r="AD258" i="26464"/>
  <c r="AE258" i="26464"/>
  <c r="AF258" i="26464"/>
  <c r="AG258" i="26464"/>
  <c r="AH258" i="26464"/>
  <c r="AI258" i="26464"/>
  <c r="AJ258" i="26464"/>
  <c r="AK258" i="26464"/>
  <c r="AL258" i="26464"/>
  <c r="AM258" i="26464"/>
  <c r="AN258" i="26464"/>
  <c r="AO258" i="26464"/>
  <c r="AP258" i="26464"/>
  <c r="AQ258" i="26464"/>
  <c r="AR258" i="26464"/>
  <c r="AS258" i="26464"/>
  <c r="AT258" i="26464"/>
  <c r="AU258" i="26464"/>
  <c r="AV258" i="26464"/>
  <c r="AW258" i="26464"/>
  <c r="AX258" i="26464"/>
  <c r="AY258" i="26464"/>
  <c r="AZ258" i="26464"/>
  <c r="BA258" i="26464"/>
  <c r="BB258" i="26464"/>
  <c r="BC258" i="26464"/>
  <c r="BD258" i="26464"/>
  <c r="BE258" i="26464"/>
  <c r="BF258" i="26464"/>
  <c r="BG258" i="26464"/>
  <c r="BH258" i="26464"/>
  <c r="BI258" i="26464"/>
  <c r="BJ258" i="26464"/>
  <c r="BK258" i="26464"/>
  <c r="BL258" i="26464"/>
  <c r="BM258" i="26464"/>
  <c r="BN258" i="26464"/>
  <c r="BO258" i="26464"/>
  <c r="BP258" i="26464"/>
  <c r="BQ258" i="26464"/>
  <c r="BR258" i="26464"/>
  <c r="BS258" i="26464"/>
  <c r="BT258" i="26464"/>
  <c r="BU258" i="26464"/>
  <c r="BV258" i="26464"/>
  <c r="BW258" i="26464"/>
  <c r="BX258" i="26464"/>
  <c r="BY258" i="26464"/>
  <c r="BZ258" i="26464"/>
  <c r="CA258" i="26464"/>
  <c r="CB258" i="26464"/>
  <c r="CC258" i="26464"/>
  <c r="CD258" i="26464"/>
  <c r="CE258" i="26464"/>
  <c r="CF258" i="26464"/>
  <c r="CG258" i="26464"/>
  <c r="CH258" i="26464"/>
  <c r="CI258" i="26464"/>
  <c r="CJ258" i="26464"/>
  <c r="CK258" i="26464"/>
  <c r="CL258" i="26464"/>
  <c r="CM258" i="26464"/>
  <c r="CN258" i="26464"/>
  <c r="CO258" i="26464"/>
  <c r="CP258" i="26464"/>
  <c r="CQ258" i="26464"/>
  <c r="CR258" i="26464"/>
  <c r="CS258" i="26464"/>
  <c r="CT258" i="26464"/>
  <c r="CU258" i="26464"/>
  <c r="CV258" i="26464"/>
  <c r="CW258" i="26464"/>
  <c r="CX258" i="26464"/>
  <c r="CY258" i="26464"/>
  <c r="CZ258" i="26464"/>
  <c r="DA258" i="26464"/>
  <c r="DB258" i="26464"/>
  <c r="DE258" i="26464"/>
  <c r="DF258" i="26464"/>
  <c r="DG258" i="26464"/>
  <c r="DH258" i="26464"/>
  <c r="DI258" i="26464"/>
  <c r="DJ258" i="26464"/>
  <c r="DK258" i="26464"/>
  <c r="DL258" i="26464"/>
  <c r="DM258" i="26464"/>
  <c r="DN258" i="26464"/>
  <c r="DO258" i="26464"/>
  <c r="DP258" i="26464"/>
  <c r="DQ258" i="26464"/>
  <c r="DR258" i="26464"/>
  <c r="DS258" i="26464"/>
  <c r="DT258" i="26464"/>
  <c r="DU258" i="26464"/>
  <c r="DZ258" i="26464"/>
  <c r="EA258" i="26464"/>
  <c r="EB258" i="26464"/>
  <c r="EC258" i="26464"/>
  <c r="ED258" i="26464"/>
  <c r="EE258" i="26464"/>
  <c r="EF258" i="26464"/>
  <c r="EG258" i="26464"/>
  <c r="EH258" i="26464"/>
  <c r="EI258" i="26464"/>
  <c r="EJ258" i="26464"/>
  <c r="EK258" i="26464"/>
  <c r="EL258" i="26464"/>
  <c r="EM258" i="26464"/>
  <c r="EN258" i="26464"/>
  <c r="EO258" i="26464"/>
  <c r="EP258" i="26464"/>
  <c r="A259" i="26464"/>
  <c r="B259" i="26464"/>
  <c r="C259" i="26464"/>
  <c r="E259" i="26464"/>
  <c r="F259" i="26464"/>
  <c r="G259" i="26464"/>
  <c r="H259" i="26464"/>
  <c r="I259" i="26464"/>
  <c r="J259" i="26464"/>
  <c r="K259" i="26464"/>
  <c r="L259" i="26464"/>
  <c r="M259" i="26464"/>
  <c r="N259" i="26464"/>
  <c r="O259" i="26464"/>
  <c r="P259" i="26464"/>
  <c r="Q259" i="26464"/>
  <c r="R259" i="26464"/>
  <c r="S259" i="26464"/>
  <c r="T259" i="26464"/>
  <c r="U259" i="26464"/>
  <c r="V259" i="26464"/>
  <c r="W259" i="26464"/>
  <c r="X259" i="26464"/>
  <c r="Y259" i="26464"/>
  <c r="Z259" i="26464"/>
  <c r="AA259" i="26464"/>
  <c r="AB259" i="26464"/>
  <c r="AC259" i="26464"/>
  <c r="AD259" i="26464"/>
  <c r="AE259" i="26464"/>
  <c r="AF259" i="26464"/>
  <c r="AG259" i="26464"/>
  <c r="AH259" i="26464"/>
  <c r="AI259" i="26464"/>
  <c r="AJ259" i="26464"/>
  <c r="AK259" i="26464"/>
  <c r="AL259" i="26464"/>
  <c r="AM259" i="26464"/>
  <c r="AN259" i="26464"/>
  <c r="AO259" i="26464"/>
  <c r="AP259" i="26464"/>
  <c r="AQ259" i="26464"/>
  <c r="AR259" i="26464"/>
  <c r="AS259" i="26464"/>
  <c r="AT259" i="26464"/>
  <c r="AU259" i="26464"/>
  <c r="AV259" i="26464"/>
  <c r="AW259" i="26464"/>
  <c r="AX259" i="26464"/>
  <c r="AY259" i="26464"/>
  <c r="AZ259" i="26464"/>
  <c r="BA259" i="26464"/>
  <c r="BB259" i="26464"/>
  <c r="BC259" i="26464"/>
  <c r="BD259" i="26464"/>
  <c r="BE259" i="26464"/>
  <c r="BF259" i="26464"/>
  <c r="BG259" i="26464"/>
  <c r="BH259" i="26464"/>
  <c r="BI259" i="26464"/>
  <c r="BJ259" i="26464"/>
  <c r="BK259" i="26464"/>
  <c r="BL259" i="26464"/>
  <c r="BM259" i="26464"/>
  <c r="BN259" i="26464"/>
  <c r="BO259" i="26464"/>
  <c r="BP259" i="26464"/>
  <c r="BQ259" i="26464"/>
  <c r="BR259" i="26464"/>
  <c r="BS259" i="26464"/>
  <c r="BT259" i="26464"/>
  <c r="BU259" i="26464"/>
  <c r="BV259" i="26464"/>
  <c r="BW259" i="26464"/>
  <c r="BX259" i="26464"/>
  <c r="BY259" i="26464"/>
  <c r="BZ259" i="26464"/>
  <c r="CA259" i="26464"/>
  <c r="CB259" i="26464"/>
  <c r="CC259" i="26464"/>
  <c r="CD259" i="26464"/>
  <c r="CE259" i="26464"/>
  <c r="CF259" i="26464"/>
  <c r="CG259" i="26464"/>
  <c r="CH259" i="26464"/>
  <c r="CI259" i="26464"/>
  <c r="CJ259" i="26464"/>
  <c r="CK259" i="26464"/>
  <c r="CL259" i="26464"/>
  <c r="CM259" i="26464"/>
  <c r="CN259" i="26464"/>
  <c r="CO259" i="26464"/>
  <c r="CP259" i="26464"/>
  <c r="CQ259" i="26464"/>
  <c r="CR259" i="26464"/>
  <c r="CS259" i="26464"/>
  <c r="CT259" i="26464"/>
  <c r="CU259" i="26464"/>
  <c r="CV259" i="26464"/>
  <c r="CW259" i="26464"/>
  <c r="CX259" i="26464"/>
  <c r="CY259" i="26464"/>
  <c r="CZ259" i="26464"/>
  <c r="DA259" i="26464"/>
  <c r="DB259" i="26464"/>
  <c r="DE259" i="26464"/>
  <c r="DF259" i="26464"/>
  <c r="DG259" i="26464"/>
  <c r="DH259" i="26464"/>
  <c r="DI259" i="26464"/>
  <c r="DJ259" i="26464"/>
  <c r="DK259" i="26464"/>
  <c r="DL259" i="26464"/>
  <c r="DM259" i="26464"/>
  <c r="DN259" i="26464"/>
  <c r="DO259" i="26464"/>
  <c r="DP259" i="26464"/>
  <c r="DQ259" i="26464"/>
  <c r="DR259" i="26464"/>
  <c r="DS259" i="26464"/>
  <c r="DT259" i="26464"/>
  <c r="DU259" i="26464"/>
  <c r="DZ259" i="26464"/>
  <c r="EA259" i="26464"/>
  <c r="EB259" i="26464"/>
  <c r="EC259" i="26464"/>
  <c r="ED259" i="26464"/>
  <c r="EE259" i="26464"/>
  <c r="EF259" i="26464"/>
  <c r="EG259" i="26464"/>
  <c r="EH259" i="26464"/>
  <c r="EI259" i="26464"/>
  <c r="EJ259" i="26464"/>
  <c r="EK259" i="26464"/>
  <c r="EL259" i="26464"/>
  <c r="EM259" i="26464"/>
  <c r="EN259" i="26464"/>
  <c r="EO259" i="26464"/>
  <c r="EP259" i="26464"/>
  <c r="A260" i="26464"/>
  <c r="B260" i="26464"/>
  <c r="C260" i="26464"/>
  <c r="E260" i="26464"/>
  <c r="F260" i="26464"/>
  <c r="G260" i="26464"/>
  <c r="H260" i="26464"/>
  <c r="I260" i="26464"/>
  <c r="J260" i="26464"/>
  <c r="K260" i="26464"/>
  <c r="L260" i="26464"/>
  <c r="M260" i="26464"/>
  <c r="N260" i="26464"/>
  <c r="O260" i="26464"/>
  <c r="P260" i="26464"/>
  <c r="Q260" i="26464"/>
  <c r="R260" i="26464"/>
  <c r="S260" i="26464"/>
  <c r="T260" i="26464"/>
  <c r="U260" i="26464"/>
  <c r="V260" i="26464"/>
  <c r="W260" i="26464"/>
  <c r="X260" i="26464"/>
  <c r="Y260" i="26464"/>
  <c r="Z260" i="26464"/>
  <c r="AA260" i="26464"/>
  <c r="AB260" i="26464"/>
  <c r="AC260" i="26464"/>
  <c r="AD260" i="26464"/>
  <c r="AE260" i="26464"/>
  <c r="AF260" i="26464"/>
  <c r="AG260" i="26464"/>
  <c r="AH260" i="26464"/>
  <c r="AI260" i="26464"/>
  <c r="AJ260" i="26464"/>
  <c r="AK260" i="26464"/>
  <c r="AL260" i="26464"/>
  <c r="AM260" i="26464"/>
  <c r="AN260" i="26464"/>
  <c r="AO260" i="26464"/>
  <c r="AP260" i="26464"/>
  <c r="AQ260" i="26464"/>
  <c r="AR260" i="26464"/>
  <c r="AS260" i="26464"/>
  <c r="AT260" i="26464"/>
  <c r="AU260" i="26464"/>
  <c r="AV260" i="26464"/>
  <c r="AW260" i="26464"/>
  <c r="AX260" i="26464"/>
  <c r="AY260" i="26464"/>
  <c r="AZ260" i="26464"/>
  <c r="BA260" i="26464"/>
  <c r="BB260" i="26464"/>
  <c r="BC260" i="26464"/>
  <c r="BD260" i="26464"/>
  <c r="BE260" i="26464"/>
  <c r="BF260" i="26464"/>
  <c r="BG260" i="26464"/>
  <c r="BH260" i="26464"/>
  <c r="BI260" i="26464"/>
  <c r="BJ260" i="26464"/>
  <c r="BK260" i="26464"/>
  <c r="BL260" i="26464"/>
  <c r="BM260" i="26464"/>
  <c r="BN260" i="26464"/>
  <c r="BO260" i="26464"/>
  <c r="BP260" i="26464"/>
  <c r="BQ260" i="26464"/>
  <c r="BR260" i="26464"/>
  <c r="BS260" i="26464"/>
  <c r="BT260" i="26464"/>
  <c r="BU260" i="26464"/>
  <c r="BV260" i="26464"/>
  <c r="BW260" i="26464"/>
  <c r="BX260" i="26464"/>
  <c r="BY260" i="26464"/>
  <c r="BZ260" i="26464"/>
  <c r="CA260" i="26464"/>
  <c r="CB260" i="26464"/>
  <c r="CC260" i="26464"/>
  <c r="CD260" i="26464"/>
  <c r="CE260" i="26464"/>
  <c r="CF260" i="26464"/>
  <c r="CG260" i="26464"/>
  <c r="CH260" i="26464"/>
  <c r="CI260" i="26464"/>
  <c r="CJ260" i="26464"/>
  <c r="CK260" i="26464"/>
  <c r="CL260" i="26464"/>
  <c r="CM260" i="26464"/>
  <c r="CN260" i="26464"/>
  <c r="CO260" i="26464"/>
  <c r="CP260" i="26464"/>
  <c r="CQ260" i="26464"/>
  <c r="CR260" i="26464"/>
  <c r="CS260" i="26464"/>
  <c r="CT260" i="26464"/>
  <c r="CU260" i="26464"/>
  <c r="CV260" i="26464"/>
  <c r="CW260" i="26464"/>
  <c r="CX260" i="26464"/>
  <c r="CY260" i="26464"/>
  <c r="CZ260" i="26464"/>
  <c r="DA260" i="26464"/>
  <c r="DB260" i="26464"/>
  <c r="DE260" i="26464"/>
  <c r="DF260" i="26464"/>
  <c r="DG260" i="26464"/>
  <c r="DH260" i="26464"/>
  <c r="DI260" i="26464"/>
  <c r="DJ260" i="26464"/>
  <c r="DK260" i="26464"/>
  <c r="DL260" i="26464"/>
  <c r="DM260" i="26464"/>
  <c r="DN260" i="26464"/>
  <c r="DO260" i="26464"/>
  <c r="DP260" i="26464"/>
  <c r="DQ260" i="26464"/>
  <c r="DR260" i="26464"/>
  <c r="DS260" i="26464"/>
  <c r="DT260" i="26464"/>
  <c r="DU260" i="26464"/>
  <c r="DZ260" i="26464"/>
  <c r="EA260" i="26464"/>
  <c r="EB260" i="26464"/>
  <c r="EC260" i="26464"/>
  <c r="ED260" i="26464"/>
  <c r="EE260" i="26464"/>
  <c r="EF260" i="26464"/>
  <c r="EG260" i="26464"/>
  <c r="EH260" i="26464"/>
  <c r="EI260" i="26464"/>
  <c r="EJ260" i="26464"/>
  <c r="EK260" i="26464"/>
  <c r="EL260" i="26464"/>
  <c r="EM260" i="26464"/>
  <c r="EN260" i="26464"/>
  <c r="EO260" i="26464"/>
  <c r="EP260" i="26464"/>
  <c r="A261" i="26464"/>
  <c r="B261" i="26464"/>
  <c r="C261" i="26464"/>
  <c r="E261" i="26464"/>
  <c r="F261" i="26464"/>
  <c r="G261" i="26464"/>
  <c r="H261" i="26464"/>
  <c r="I261" i="26464"/>
  <c r="J261" i="26464"/>
  <c r="K261" i="26464"/>
  <c r="L261" i="26464"/>
  <c r="M261" i="26464"/>
  <c r="N261" i="26464"/>
  <c r="O261" i="26464"/>
  <c r="P261" i="26464"/>
  <c r="Q261" i="26464"/>
  <c r="R261" i="26464"/>
  <c r="S261" i="26464"/>
  <c r="T261" i="26464"/>
  <c r="U261" i="26464"/>
  <c r="V261" i="26464"/>
  <c r="W261" i="26464"/>
  <c r="X261" i="26464"/>
  <c r="Y261" i="26464"/>
  <c r="Z261" i="26464"/>
  <c r="AA261" i="26464"/>
  <c r="AB261" i="26464"/>
  <c r="AC261" i="26464"/>
  <c r="AD261" i="26464"/>
  <c r="AE261" i="26464"/>
  <c r="AF261" i="26464"/>
  <c r="AG261" i="26464"/>
  <c r="AH261" i="26464"/>
  <c r="AI261" i="26464"/>
  <c r="AJ261" i="26464"/>
  <c r="AK261" i="26464"/>
  <c r="AL261" i="26464"/>
  <c r="AM261" i="26464"/>
  <c r="AN261" i="26464"/>
  <c r="AO261" i="26464"/>
  <c r="AP261" i="26464"/>
  <c r="AQ261" i="26464"/>
  <c r="AR261" i="26464"/>
  <c r="AS261" i="26464"/>
  <c r="AT261" i="26464"/>
  <c r="AU261" i="26464"/>
  <c r="AV261" i="26464"/>
  <c r="AW261" i="26464"/>
  <c r="AX261" i="26464"/>
  <c r="AY261" i="26464"/>
  <c r="AZ261" i="26464"/>
  <c r="BA261" i="26464"/>
  <c r="BB261" i="26464"/>
  <c r="BC261" i="26464"/>
  <c r="BD261" i="26464"/>
  <c r="BE261" i="26464"/>
  <c r="BF261" i="26464"/>
  <c r="BG261" i="26464"/>
  <c r="BH261" i="26464"/>
  <c r="BI261" i="26464"/>
  <c r="BJ261" i="26464"/>
  <c r="BK261" i="26464"/>
  <c r="BL261" i="26464"/>
  <c r="BM261" i="26464"/>
  <c r="BN261" i="26464"/>
  <c r="BO261" i="26464"/>
  <c r="BP261" i="26464"/>
  <c r="BQ261" i="26464"/>
  <c r="BR261" i="26464"/>
  <c r="BS261" i="26464"/>
  <c r="BT261" i="26464"/>
  <c r="BU261" i="26464"/>
  <c r="BV261" i="26464"/>
  <c r="BW261" i="26464"/>
  <c r="BX261" i="26464"/>
  <c r="BY261" i="26464"/>
  <c r="BZ261" i="26464"/>
  <c r="CA261" i="26464"/>
  <c r="CB261" i="26464"/>
  <c r="CC261" i="26464"/>
  <c r="CD261" i="26464"/>
  <c r="CE261" i="26464"/>
  <c r="CF261" i="26464"/>
  <c r="CG261" i="26464"/>
  <c r="CH261" i="26464"/>
  <c r="CI261" i="26464"/>
  <c r="CJ261" i="26464"/>
  <c r="CK261" i="26464"/>
  <c r="CL261" i="26464"/>
  <c r="CM261" i="26464"/>
  <c r="CN261" i="26464"/>
  <c r="CO261" i="26464"/>
  <c r="CP261" i="26464"/>
  <c r="CQ261" i="26464"/>
  <c r="CR261" i="26464"/>
  <c r="CS261" i="26464"/>
  <c r="CT261" i="26464"/>
  <c r="CU261" i="26464"/>
  <c r="CV261" i="26464"/>
  <c r="CW261" i="26464"/>
  <c r="CX261" i="26464"/>
  <c r="CY261" i="26464"/>
  <c r="CZ261" i="26464"/>
  <c r="DA261" i="26464"/>
  <c r="DB261" i="26464"/>
  <c r="DE261" i="26464"/>
  <c r="DF261" i="26464"/>
  <c r="DG261" i="26464"/>
  <c r="DH261" i="26464"/>
  <c r="DI261" i="26464"/>
  <c r="DJ261" i="26464"/>
  <c r="DK261" i="26464"/>
  <c r="DL261" i="26464"/>
  <c r="DM261" i="26464"/>
  <c r="DN261" i="26464"/>
  <c r="DO261" i="26464"/>
  <c r="DP261" i="26464"/>
  <c r="DQ261" i="26464"/>
  <c r="DR261" i="26464"/>
  <c r="DS261" i="26464"/>
  <c r="DT261" i="26464"/>
  <c r="DU261" i="26464"/>
  <c r="DZ261" i="26464"/>
  <c r="EA261" i="26464"/>
  <c r="EB261" i="26464"/>
  <c r="EC261" i="26464"/>
  <c r="ED261" i="26464"/>
  <c r="EE261" i="26464"/>
  <c r="EF261" i="26464"/>
  <c r="EG261" i="26464"/>
  <c r="EH261" i="26464"/>
  <c r="EI261" i="26464"/>
  <c r="EJ261" i="26464"/>
  <c r="EK261" i="26464"/>
  <c r="EL261" i="26464"/>
  <c r="EM261" i="26464"/>
  <c r="EN261" i="26464"/>
  <c r="EO261" i="26464"/>
  <c r="EP261" i="26464"/>
  <c r="A262" i="26464"/>
  <c r="B262" i="26464"/>
  <c r="C262" i="26464"/>
  <c r="E262" i="26464"/>
  <c r="F262" i="26464"/>
  <c r="G262" i="26464"/>
  <c r="H262" i="26464"/>
  <c r="I262" i="26464"/>
  <c r="J262" i="26464"/>
  <c r="K262" i="26464"/>
  <c r="L262" i="26464"/>
  <c r="M262" i="26464"/>
  <c r="N262" i="26464"/>
  <c r="O262" i="26464"/>
  <c r="P262" i="26464"/>
  <c r="Q262" i="26464"/>
  <c r="R262" i="26464"/>
  <c r="S262" i="26464"/>
  <c r="T262" i="26464"/>
  <c r="U262" i="26464"/>
  <c r="V262" i="26464"/>
  <c r="W262" i="26464"/>
  <c r="X262" i="26464"/>
  <c r="Y262" i="26464"/>
  <c r="Z262" i="26464"/>
  <c r="AA262" i="26464"/>
  <c r="AB262" i="26464"/>
  <c r="AC262" i="26464"/>
  <c r="AD262" i="26464"/>
  <c r="AE262" i="26464"/>
  <c r="AF262" i="26464"/>
  <c r="AG262" i="26464"/>
  <c r="AH262" i="26464"/>
  <c r="AI262" i="26464"/>
  <c r="AJ262" i="26464"/>
  <c r="AK262" i="26464"/>
  <c r="AL262" i="26464"/>
  <c r="AM262" i="26464"/>
  <c r="AN262" i="26464"/>
  <c r="AO262" i="26464"/>
  <c r="AP262" i="26464"/>
  <c r="AQ262" i="26464"/>
  <c r="AR262" i="26464"/>
  <c r="AS262" i="26464"/>
  <c r="AT262" i="26464"/>
  <c r="AU262" i="26464"/>
  <c r="AV262" i="26464"/>
  <c r="AW262" i="26464"/>
  <c r="AX262" i="26464"/>
  <c r="AY262" i="26464"/>
  <c r="AZ262" i="26464"/>
  <c r="BA262" i="26464"/>
  <c r="BB262" i="26464"/>
  <c r="BC262" i="26464"/>
  <c r="BD262" i="26464"/>
  <c r="BE262" i="26464"/>
  <c r="BF262" i="26464"/>
  <c r="BG262" i="26464"/>
  <c r="BH262" i="26464"/>
  <c r="BI262" i="26464"/>
  <c r="BJ262" i="26464"/>
  <c r="BK262" i="26464"/>
  <c r="BL262" i="26464"/>
  <c r="BM262" i="26464"/>
  <c r="BN262" i="26464"/>
  <c r="BO262" i="26464"/>
  <c r="BP262" i="26464"/>
  <c r="BQ262" i="26464"/>
  <c r="BR262" i="26464"/>
  <c r="BS262" i="26464"/>
  <c r="BT262" i="26464"/>
  <c r="BU262" i="26464"/>
  <c r="BV262" i="26464"/>
  <c r="BW262" i="26464"/>
  <c r="BX262" i="26464"/>
  <c r="BY262" i="26464"/>
  <c r="BZ262" i="26464"/>
  <c r="CA262" i="26464"/>
  <c r="CB262" i="26464"/>
  <c r="CC262" i="26464"/>
  <c r="CD262" i="26464"/>
  <c r="CE262" i="26464"/>
  <c r="CF262" i="26464"/>
  <c r="CG262" i="26464"/>
  <c r="CH262" i="26464"/>
  <c r="CI262" i="26464"/>
  <c r="CJ262" i="26464"/>
  <c r="CK262" i="26464"/>
  <c r="CL262" i="26464"/>
  <c r="CM262" i="26464"/>
  <c r="CN262" i="26464"/>
  <c r="CO262" i="26464"/>
  <c r="CP262" i="26464"/>
  <c r="CQ262" i="26464"/>
  <c r="CR262" i="26464"/>
  <c r="CS262" i="26464"/>
  <c r="CT262" i="26464"/>
  <c r="CU262" i="26464"/>
  <c r="CV262" i="26464"/>
  <c r="CW262" i="26464"/>
  <c r="CX262" i="26464"/>
  <c r="CY262" i="26464"/>
  <c r="CZ262" i="26464"/>
  <c r="DA262" i="26464"/>
  <c r="DB262" i="26464"/>
  <c r="DE262" i="26464"/>
  <c r="DF262" i="26464"/>
  <c r="DG262" i="26464"/>
  <c r="DH262" i="26464"/>
  <c r="DI262" i="26464"/>
  <c r="DJ262" i="26464"/>
  <c r="DK262" i="26464"/>
  <c r="DL262" i="26464"/>
  <c r="DM262" i="26464"/>
  <c r="DN262" i="26464"/>
  <c r="DO262" i="26464"/>
  <c r="DP262" i="26464"/>
  <c r="DQ262" i="26464"/>
  <c r="DR262" i="26464"/>
  <c r="DS262" i="26464"/>
  <c r="DT262" i="26464"/>
  <c r="DU262" i="26464"/>
  <c r="DZ262" i="26464"/>
  <c r="EA262" i="26464"/>
  <c r="EB262" i="26464"/>
  <c r="EC262" i="26464"/>
  <c r="ED262" i="26464"/>
  <c r="EE262" i="26464"/>
  <c r="EF262" i="26464"/>
  <c r="EG262" i="26464"/>
  <c r="EH262" i="26464"/>
  <c r="EI262" i="26464"/>
  <c r="EJ262" i="26464"/>
  <c r="EK262" i="26464"/>
  <c r="EL262" i="26464"/>
  <c r="EM262" i="26464"/>
  <c r="EN262" i="26464"/>
  <c r="EO262" i="26464"/>
  <c r="EP262" i="26464"/>
  <c r="A263" i="26464"/>
  <c r="B263" i="26464"/>
  <c r="C263" i="26464"/>
  <c r="E263" i="26464"/>
  <c r="F263" i="26464"/>
  <c r="G263" i="26464"/>
  <c r="H263" i="26464"/>
  <c r="I263" i="26464"/>
  <c r="J263" i="26464"/>
  <c r="K263" i="26464"/>
  <c r="L263" i="26464"/>
  <c r="M263" i="26464"/>
  <c r="N263" i="26464"/>
  <c r="O263" i="26464"/>
  <c r="P263" i="26464"/>
  <c r="Q263" i="26464"/>
  <c r="R263" i="26464"/>
  <c r="S263" i="26464"/>
  <c r="T263" i="26464"/>
  <c r="U263" i="26464"/>
  <c r="V263" i="26464"/>
  <c r="W263" i="26464"/>
  <c r="X263" i="26464"/>
  <c r="Y263" i="26464"/>
  <c r="Z263" i="26464"/>
  <c r="AA263" i="26464"/>
  <c r="AB263" i="26464"/>
  <c r="AC263" i="26464"/>
  <c r="AD263" i="26464"/>
  <c r="AE263" i="26464"/>
  <c r="AF263" i="26464"/>
  <c r="AG263" i="26464"/>
  <c r="AH263" i="26464"/>
  <c r="AI263" i="26464"/>
  <c r="AJ263" i="26464"/>
  <c r="AK263" i="26464"/>
  <c r="AL263" i="26464"/>
  <c r="AM263" i="26464"/>
  <c r="AN263" i="26464"/>
  <c r="AO263" i="26464"/>
  <c r="AP263" i="26464"/>
  <c r="AQ263" i="26464"/>
  <c r="AR263" i="26464"/>
  <c r="AS263" i="26464"/>
  <c r="AT263" i="26464"/>
  <c r="AU263" i="26464"/>
  <c r="AV263" i="26464"/>
  <c r="AW263" i="26464"/>
  <c r="AX263" i="26464"/>
  <c r="AY263" i="26464"/>
  <c r="AZ263" i="26464"/>
  <c r="BA263" i="26464"/>
  <c r="BB263" i="26464"/>
  <c r="BC263" i="26464"/>
  <c r="BD263" i="26464"/>
  <c r="BE263" i="26464"/>
  <c r="BF263" i="26464"/>
  <c r="BG263" i="26464"/>
  <c r="BH263" i="26464"/>
  <c r="BI263" i="26464"/>
  <c r="BJ263" i="26464"/>
  <c r="BK263" i="26464"/>
  <c r="BL263" i="26464"/>
  <c r="BM263" i="26464"/>
  <c r="BN263" i="26464"/>
  <c r="BO263" i="26464"/>
  <c r="BP263" i="26464"/>
  <c r="BQ263" i="26464"/>
  <c r="BR263" i="26464"/>
  <c r="BS263" i="26464"/>
  <c r="BT263" i="26464"/>
  <c r="BU263" i="26464"/>
  <c r="BV263" i="26464"/>
  <c r="BW263" i="26464"/>
  <c r="BX263" i="26464"/>
  <c r="BY263" i="26464"/>
  <c r="BZ263" i="26464"/>
  <c r="CA263" i="26464"/>
  <c r="CB263" i="26464"/>
  <c r="CC263" i="26464"/>
  <c r="CD263" i="26464"/>
  <c r="CE263" i="26464"/>
  <c r="CF263" i="26464"/>
  <c r="CG263" i="26464"/>
  <c r="CH263" i="26464"/>
  <c r="CI263" i="26464"/>
  <c r="CJ263" i="26464"/>
  <c r="CK263" i="26464"/>
  <c r="CL263" i="26464"/>
  <c r="CM263" i="26464"/>
  <c r="CN263" i="26464"/>
  <c r="CO263" i="26464"/>
  <c r="CP263" i="26464"/>
  <c r="CQ263" i="26464"/>
  <c r="CR263" i="26464"/>
  <c r="CS263" i="26464"/>
  <c r="CT263" i="26464"/>
  <c r="CU263" i="26464"/>
  <c r="CV263" i="26464"/>
  <c r="CW263" i="26464"/>
  <c r="CX263" i="26464"/>
  <c r="CY263" i="26464"/>
  <c r="CZ263" i="26464"/>
  <c r="DA263" i="26464"/>
  <c r="DB263" i="26464"/>
  <c r="DE263" i="26464"/>
  <c r="DF263" i="26464"/>
  <c r="DG263" i="26464"/>
  <c r="DH263" i="26464"/>
  <c r="DI263" i="26464"/>
  <c r="DJ263" i="26464"/>
  <c r="DK263" i="26464"/>
  <c r="DL263" i="26464"/>
  <c r="DM263" i="26464"/>
  <c r="DN263" i="26464"/>
  <c r="DO263" i="26464"/>
  <c r="DP263" i="26464"/>
  <c r="DQ263" i="26464"/>
  <c r="DR263" i="26464"/>
  <c r="DS263" i="26464"/>
  <c r="DT263" i="26464"/>
  <c r="DU263" i="26464"/>
  <c r="DZ263" i="26464"/>
  <c r="EA263" i="26464"/>
  <c r="EB263" i="26464"/>
  <c r="EC263" i="26464"/>
  <c r="ED263" i="26464"/>
  <c r="EE263" i="26464"/>
  <c r="EF263" i="26464"/>
  <c r="EG263" i="26464"/>
  <c r="EH263" i="26464"/>
  <c r="EI263" i="26464"/>
  <c r="EJ263" i="26464"/>
  <c r="EK263" i="26464"/>
  <c r="EL263" i="26464"/>
  <c r="EM263" i="26464"/>
  <c r="EN263" i="26464"/>
  <c r="EO263" i="26464"/>
  <c r="EP263" i="26464"/>
  <c r="A264" i="26464"/>
  <c r="B264" i="26464"/>
  <c r="C264" i="26464"/>
  <c r="E264" i="26464"/>
  <c r="F264" i="26464"/>
  <c r="G264" i="26464"/>
  <c r="H264" i="26464"/>
  <c r="I264" i="26464"/>
  <c r="J264" i="26464"/>
  <c r="K264" i="26464"/>
  <c r="L264" i="26464"/>
  <c r="M264" i="26464"/>
  <c r="N264" i="26464"/>
  <c r="O264" i="26464"/>
  <c r="P264" i="26464"/>
  <c r="Q264" i="26464"/>
  <c r="R264" i="26464"/>
  <c r="S264" i="26464"/>
  <c r="T264" i="26464"/>
  <c r="U264" i="26464"/>
  <c r="V264" i="26464"/>
  <c r="W264" i="26464"/>
  <c r="X264" i="26464"/>
  <c r="Y264" i="26464"/>
  <c r="Z264" i="26464"/>
  <c r="AA264" i="26464"/>
  <c r="AB264" i="26464"/>
  <c r="AC264" i="26464"/>
  <c r="AD264" i="26464"/>
  <c r="AE264" i="26464"/>
  <c r="AF264" i="26464"/>
  <c r="AG264" i="26464"/>
  <c r="AH264" i="26464"/>
  <c r="AI264" i="26464"/>
  <c r="AJ264" i="26464"/>
  <c r="AK264" i="26464"/>
  <c r="AL264" i="26464"/>
  <c r="AM264" i="26464"/>
  <c r="AN264" i="26464"/>
  <c r="AO264" i="26464"/>
  <c r="AP264" i="26464"/>
  <c r="AQ264" i="26464"/>
  <c r="AR264" i="26464"/>
  <c r="AS264" i="26464"/>
  <c r="AT264" i="26464"/>
  <c r="AU264" i="26464"/>
  <c r="AV264" i="26464"/>
  <c r="AW264" i="26464"/>
  <c r="AX264" i="26464"/>
  <c r="AY264" i="26464"/>
  <c r="AZ264" i="26464"/>
  <c r="BA264" i="26464"/>
  <c r="BB264" i="26464"/>
  <c r="BC264" i="26464"/>
  <c r="BD264" i="26464"/>
  <c r="BE264" i="26464"/>
  <c r="BF264" i="26464"/>
  <c r="BG264" i="26464"/>
  <c r="BH264" i="26464"/>
  <c r="BI264" i="26464"/>
  <c r="BJ264" i="26464"/>
  <c r="BK264" i="26464"/>
  <c r="BL264" i="26464"/>
  <c r="BM264" i="26464"/>
  <c r="BN264" i="26464"/>
  <c r="BO264" i="26464"/>
  <c r="BP264" i="26464"/>
  <c r="BQ264" i="26464"/>
  <c r="BR264" i="26464"/>
  <c r="BS264" i="26464"/>
  <c r="BT264" i="26464"/>
  <c r="BU264" i="26464"/>
  <c r="BV264" i="26464"/>
  <c r="BW264" i="26464"/>
  <c r="BX264" i="26464"/>
  <c r="BY264" i="26464"/>
  <c r="BZ264" i="26464"/>
  <c r="CA264" i="26464"/>
  <c r="CB264" i="26464"/>
  <c r="CC264" i="26464"/>
  <c r="CD264" i="26464"/>
  <c r="CE264" i="26464"/>
  <c r="CF264" i="26464"/>
  <c r="CG264" i="26464"/>
  <c r="CH264" i="26464"/>
  <c r="CI264" i="26464"/>
  <c r="CJ264" i="26464"/>
  <c r="CK264" i="26464"/>
  <c r="CL264" i="26464"/>
  <c r="CM264" i="26464"/>
  <c r="CN264" i="26464"/>
  <c r="CO264" i="26464"/>
  <c r="CP264" i="26464"/>
  <c r="CQ264" i="26464"/>
  <c r="CR264" i="26464"/>
  <c r="CS264" i="26464"/>
  <c r="CT264" i="26464"/>
  <c r="CU264" i="26464"/>
  <c r="CV264" i="26464"/>
  <c r="CW264" i="26464"/>
  <c r="CX264" i="26464"/>
  <c r="CY264" i="26464"/>
  <c r="CZ264" i="26464"/>
  <c r="DA264" i="26464"/>
  <c r="DB264" i="26464"/>
  <c r="DE264" i="26464"/>
  <c r="DF264" i="26464"/>
  <c r="DG264" i="26464"/>
  <c r="DH264" i="26464"/>
  <c r="DI264" i="26464"/>
  <c r="DJ264" i="26464"/>
  <c r="DK264" i="26464"/>
  <c r="DL264" i="26464"/>
  <c r="DM264" i="26464"/>
  <c r="DN264" i="26464"/>
  <c r="DO264" i="26464"/>
  <c r="DP264" i="26464"/>
  <c r="DQ264" i="26464"/>
  <c r="DR264" i="26464"/>
  <c r="DS264" i="26464"/>
  <c r="DT264" i="26464"/>
  <c r="DU264" i="26464"/>
  <c r="DZ264" i="26464"/>
  <c r="EA264" i="26464"/>
  <c r="EB264" i="26464"/>
  <c r="EC264" i="26464"/>
  <c r="ED264" i="26464"/>
  <c r="EE264" i="26464"/>
  <c r="EF264" i="26464"/>
  <c r="EG264" i="26464"/>
  <c r="EH264" i="26464"/>
  <c r="EI264" i="26464"/>
  <c r="EJ264" i="26464"/>
  <c r="EK264" i="26464"/>
  <c r="EL264" i="26464"/>
  <c r="EM264" i="26464"/>
  <c r="EN264" i="26464"/>
  <c r="EO264" i="26464"/>
  <c r="EP264" i="26464"/>
  <c r="A265" i="26464"/>
  <c r="B265" i="26464"/>
  <c r="C265" i="26464"/>
  <c r="E265" i="26464"/>
  <c r="F265" i="26464"/>
  <c r="G265" i="26464"/>
  <c r="H265" i="26464"/>
  <c r="I265" i="26464"/>
  <c r="J265" i="26464"/>
  <c r="K265" i="26464"/>
  <c r="L265" i="26464"/>
  <c r="M265" i="26464"/>
  <c r="N265" i="26464"/>
  <c r="O265" i="26464"/>
  <c r="P265" i="26464"/>
  <c r="Q265" i="26464"/>
  <c r="R265" i="26464"/>
  <c r="S265" i="26464"/>
  <c r="T265" i="26464"/>
  <c r="U265" i="26464"/>
  <c r="V265" i="26464"/>
  <c r="W265" i="26464"/>
  <c r="X265" i="26464"/>
  <c r="Y265" i="26464"/>
  <c r="Z265" i="26464"/>
  <c r="AA265" i="26464"/>
  <c r="AB265" i="26464"/>
  <c r="AC265" i="26464"/>
  <c r="AD265" i="26464"/>
  <c r="AE265" i="26464"/>
  <c r="AF265" i="26464"/>
  <c r="AG265" i="26464"/>
  <c r="AH265" i="26464"/>
  <c r="AI265" i="26464"/>
  <c r="AJ265" i="26464"/>
  <c r="AK265" i="26464"/>
  <c r="AL265" i="26464"/>
  <c r="AM265" i="26464"/>
  <c r="AN265" i="26464"/>
  <c r="AO265" i="26464"/>
  <c r="AP265" i="26464"/>
  <c r="AQ265" i="26464"/>
  <c r="AR265" i="26464"/>
  <c r="AS265" i="26464"/>
  <c r="AT265" i="26464"/>
  <c r="AU265" i="26464"/>
  <c r="AV265" i="26464"/>
  <c r="AW265" i="26464"/>
  <c r="AX265" i="26464"/>
  <c r="AY265" i="26464"/>
  <c r="AZ265" i="26464"/>
  <c r="BA265" i="26464"/>
  <c r="BB265" i="26464"/>
  <c r="BC265" i="26464"/>
  <c r="BD265" i="26464"/>
  <c r="BE265" i="26464"/>
  <c r="BF265" i="26464"/>
  <c r="BG265" i="26464"/>
  <c r="BH265" i="26464"/>
  <c r="BI265" i="26464"/>
  <c r="BJ265" i="26464"/>
  <c r="BK265" i="26464"/>
  <c r="BL265" i="26464"/>
  <c r="BM265" i="26464"/>
  <c r="BN265" i="26464"/>
  <c r="BO265" i="26464"/>
  <c r="BP265" i="26464"/>
  <c r="BQ265" i="26464"/>
  <c r="BR265" i="26464"/>
  <c r="BS265" i="26464"/>
  <c r="BT265" i="26464"/>
  <c r="BU265" i="26464"/>
  <c r="BV265" i="26464"/>
  <c r="BW265" i="26464"/>
  <c r="BX265" i="26464"/>
  <c r="BY265" i="26464"/>
  <c r="BZ265" i="26464"/>
  <c r="CA265" i="26464"/>
  <c r="CB265" i="26464"/>
  <c r="CC265" i="26464"/>
  <c r="CD265" i="26464"/>
  <c r="CE265" i="26464"/>
  <c r="CF265" i="26464"/>
  <c r="CG265" i="26464"/>
  <c r="CH265" i="26464"/>
  <c r="CI265" i="26464"/>
  <c r="CJ265" i="26464"/>
  <c r="CK265" i="26464"/>
  <c r="CL265" i="26464"/>
  <c r="CM265" i="26464"/>
  <c r="CN265" i="26464"/>
  <c r="CO265" i="26464"/>
  <c r="CP265" i="26464"/>
  <c r="CQ265" i="26464"/>
  <c r="CR265" i="26464"/>
  <c r="CS265" i="26464"/>
  <c r="CT265" i="26464"/>
  <c r="CU265" i="26464"/>
  <c r="CV265" i="26464"/>
  <c r="CW265" i="26464"/>
  <c r="CX265" i="26464"/>
  <c r="CY265" i="26464"/>
  <c r="CZ265" i="26464"/>
  <c r="DA265" i="26464"/>
  <c r="DB265" i="26464"/>
  <c r="DE265" i="26464"/>
  <c r="DF265" i="26464"/>
  <c r="DG265" i="26464"/>
  <c r="DH265" i="26464"/>
  <c r="DI265" i="26464"/>
  <c r="DJ265" i="26464"/>
  <c r="DK265" i="26464"/>
  <c r="DL265" i="26464"/>
  <c r="DM265" i="26464"/>
  <c r="DN265" i="26464"/>
  <c r="DO265" i="26464"/>
  <c r="DP265" i="26464"/>
  <c r="DQ265" i="26464"/>
  <c r="DR265" i="26464"/>
  <c r="DS265" i="26464"/>
  <c r="DT265" i="26464"/>
  <c r="DU265" i="26464"/>
  <c r="DZ265" i="26464"/>
  <c r="EA265" i="26464"/>
  <c r="EB265" i="26464"/>
  <c r="EC265" i="26464"/>
  <c r="ED265" i="26464"/>
  <c r="EE265" i="26464"/>
  <c r="EF265" i="26464"/>
  <c r="EG265" i="26464"/>
  <c r="EH265" i="26464"/>
  <c r="EI265" i="26464"/>
  <c r="EJ265" i="26464"/>
  <c r="EK265" i="26464"/>
  <c r="EL265" i="26464"/>
  <c r="EM265" i="26464"/>
  <c r="EN265" i="26464"/>
  <c r="EO265" i="26464"/>
  <c r="EP265" i="26464"/>
  <c r="A266" i="26464"/>
  <c r="B266" i="26464"/>
  <c r="C266" i="26464"/>
  <c r="E266" i="26464"/>
  <c r="F266" i="26464"/>
  <c r="G266" i="26464"/>
  <c r="H266" i="26464"/>
  <c r="I266" i="26464"/>
  <c r="J266" i="26464"/>
  <c r="K266" i="26464"/>
  <c r="L266" i="26464"/>
  <c r="M266" i="26464"/>
  <c r="N266" i="26464"/>
  <c r="O266" i="26464"/>
  <c r="P266" i="26464"/>
  <c r="Q266" i="26464"/>
  <c r="R266" i="26464"/>
  <c r="S266" i="26464"/>
  <c r="T266" i="26464"/>
  <c r="U266" i="26464"/>
  <c r="V266" i="26464"/>
  <c r="W266" i="26464"/>
  <c r="X266" i="26464"/>
  <c r="Y266" i="26464"/>
  <c r="Z266" i="26464"/>
  <c r="AA266" i="26464"/>
  <c r="AB266" i="26464"/>
  <c r="AC266" i="26464"/>
  <c r="AD266" i="26464"/>
  <c r="AE266" i="26464"/>
  <c r="AF266" i="26464"/>
  <c r="AG266" i="26464"/>
  <c r="AH266" i="26464"/>
  <c r="AI266" i="26464"/>
  <c r="AJ266" i="26464"/>
  <c r="AK266" i="26464"/>
  <c r="AL266" i="26464"/>
  <c r="AM266" i="26464"/>
  <c r="AN266" i="26464"/>
  <c r="AO266" i="26464"/>
  <c r="AP266" i="26464"/>
  <c r="AQ266" i="26464"/>
  <c r="AR266" i="26464"/>
  <c r="AS266" i="26464"/>
  <c r="AT266" i="26464"/>
  <c r="AU266" i="26464"/>
  <c r="AV266" i="26464"/>
  <c r="AW266" i="26464"/>
  <c r="AX266" i="26464"/>
  <c r="AY266" i="26464"/>
  <c r="AZ266" i="26464"/>
  <c r="BA266" i="26464"/>
  <c r="BB266" i="26464"/>
  <c r="BC266" i="26464"/>
  <c r="BD266" i="26464"/>
  <c r="BE266" i="26464"/>
  <c r="BF266" i="26464"/>
  <c r="BG266" i="26464"/>
  <c r="BH266" i="26464"/>
  <c r="BI266" i="26464"/>
  <c r="BJ266" i="26464"/>
  <c r="BK266" i="26464"/>
  <c r="BL266" i="26464"/>
  <c r="BM266" i="26464"/>
  <c r="BN266" i="26464"/>
  <c r="BO266" i="26464"/>
  <c r="BP266" i="26464"/>
  <c r="BQ266" i="26464"/>
  <c r="BR266" i="26464"/>
  <c r="BS266" i="26464"/>
  <c r="BT266" i="26464"/>
  <c r="BU266" i="26464"/>
  <c r="BV266" i="26464"/>
  <c r="BW266" i="26464"/>
  <c r="BX266" i="26464"/>
  <c r="BY266" i="26464"/>
  <c r="BZ266" i="26464"/>
  <c r="CA266" i="26464"/>
  <c r="CB266" i="26464"/>
  <c r="CC266" i="26464"/>
  <c r="CD266" i="26464"/>
  <c r="CE266" i="26464"/>
  <c r="CF266" i="26464"/>
  <c r="CG266" i="26464"/>
  <c r="CH266" i="26464"/>
  <c r="CI266" i="26464"/>
  <c r="CJ266" i="26464"/>
  <c r="CK266" i="26464"/>
  <c r="CL266" i="26464"/>
  <c r="CM266" i="26464"/>
  <c r="CN266" i="26464"/>
  <c r="CO266" i="26464"/>
  <c r="CP266" i="26464"/>
  <c r="CQ266" i="26464"/>
  <c r="CR266" i="26464"/>
  <c r="CS266" i="26464"/>
  <c r="CT266" i="26464"/>
  <c r="CU266" i="26464"/>
  <c r="CV266" i="26464"/>
  <c r="CW266" i="26464"/>
  <c r="CX266" i="26464"/>
  <c r="CY266" i="26464"/>
  <c r="CZ266" i="26464"/>
  <c r="DA266" i="26464"/>
  <c r="DB266" i="26464"/>
  <c r="DE266" i="26464"/>
  <c r="DF266" i="26464"/>
  <c r="DG266" i="26464"/>
  <c r="DH266" i="26464"/>
  <c r="DI266" i="26464"/>
  <c r="DJ266" i="26464"/>
  <c r="DK266" i="26464"/>
  <c r="DL266" i="26464"/>
  <c r="DM266" i="26464"/>
  <c r="DN266" i="26464"/>
  <c r="DO266" i="26464"/>
  <c r="DP266" i="26464"/>
  <c r="DQ266" i="26464"/>
  <c r="DR266" i="26464"/>
  <c r="DS266" i="26464"/>
  <c r="DT266" i="26464"/>
  <c r="DU266" i="26464"/>
  <c r="DZ266" i="26464"/>
  <c r="EA266" i="26464"/>
  <c r="EB266" i="26464"/>
  <c r="EC266" i="26464"/>
  <c r="ED266" i="26464"/>
  <c r="EE266" i="26464"/>
  <c r="EF266" i="26464"/>
  <c r="EG266" i="26464"/>
  <c r="EH266" i="26464"/>
  <c r="EI266" i="26464"/>
  <c r="EJ266" i="26464"/>
  <c r="EK266" i="26464"/>
  <c r="EL266" i="26464"/>
  <c r="EM266" i="26464"/>
  <c r="EN266" i="26464"/>
  <c r="EO266" i="26464"/>
  <c r="EP266" i="26464"/>
  <c r="A267" i="26464"/>
  <c r="B267" i="26464"/>
  <c r="C267" i="26464"/>
  <c r="E267" i="26464"/>
  <c r="F267" i="26464"/>
  <c r="G267" i="26464"/>
  <c r="H267" i="26464"/>
  <c r="I267" i="26464"/>
  <c r="J267" i="26464"/>
  <c r="K267" i="26464"/>
  <c r="L267" i="26464"/>
  <c r="M267" i="26464"/>
  <c r="N267" i="26464"/>
  <c r="O267" i="26464"/>
  <c r="P267" i="26464"/>
  <c r="Q267" i="26464"/>
  <c r="R267" i="26464"/>
  <c r="S267" i="26464"/>
  <c r="T267" i="26464"/>
  <c r="U267" i="26464"/>
  <c r="V267" i="26464"/>
  <c r="W267" i="26464"/>
  <c r="X267" i="26464"/>
  <c r="Y267" i="26464"/>
  <c r="Z267" i="26464"/>
  <c r="AA267" i="26464"/>
  <c r="AB267" i="26464"/>
  <c r="AC267" i="26464"/>
  <c r="AD267" i="26464"/>
  <c r="AE267" i="26464"/>
  <c r="AF267" i="26464"/>
  <c r="AG267" i="26464"/>
  <c r="AH267" i="26464"/>
  <c r="AI267" i="26464"/>
  <c r="AJ267" i="26464"/>
  <c r="AK267" i="26464"/>
  <c r="AL267" i="26464"/>
  <c r="AM267" i="26464"/>
  <c r="AN267" i="26464"/>
  <c r="AO267" i="26464"/>
  <c r="AP267" i="26464"/>
  <c r="AQ267" i="26464"/>
  <c r="AR267" i="26464"/>
  <c r="AS267" i="26464"/>
  <c r="AT267" i="26464"/>
  <c r="AU267" i="26464"/>
  <c r="AV267" i="26464"/>
  <c r="AW267" i="26464"/>
  <c r="AX267" i="26464"/>
  <c r="AY267" i="26464"/>
  <c r="AZ267" i="26464"/>
  <c r="BA267" i="26464"/>
  <c r="BB267" i="26464"/>
  <c r="BC267" i="26464"/>
  <c r="BD267" i="26464"/>
  <c r="BE267" i="26464"/>
  <c r="BF267" i="26464"/>
  <c r="BG267" i="26464"/>
  <c r="BH267" i="26464"/>
  <c r="BI267" i="26464"/>
  <c r="BJ267" i="26464"/>
  <c r="BK267" i="26464"/>
  <c r="BL267" i="26464"/>
  <c r="BM267" i="26464"/>
  <c r="BN267" i="26464"/>
  <c r="BO267" i="26464"/>
  <c r="BP267" i="26464"/>
  <c r="BQ267" i="26464"/>
  <c r="BR267" i="26464"/>
  <c r="BS267" i="26464"/>
  <c r="BT267" i="26464"/>
  <c r="BU267" i="26464"/>
  <c r="BV267" i="26464"/>
  <c r="BW267" i="26464"/>
  <c r="BX267" i="26464"/>
  <c r="BY267" i="26464"/>
  <c r="BZ267" i="26464"/>
  <c r="CA267" i="26464"/>
  <c r="CB267" i="26464"/>
  <c r="CC267" i="26464"/>
  <c r="CD267" i="26464"/>
  <c r="CE267" i="26464"/>
  <c r="CF267" i="26464"/>
  <c r="CG267" i="26464"/>
  <c r="CH267" i="26464"/>
  <c r="CI267" i="26464"/>
  <c r="CJ267" i="26464"/>
  <c r="CK267" i="26464"/>
  <c r="CL267" i="26464"/>
  <c r="CM267" i="26464"/>
  <c r="CN267" i="26464"/>
  <c r="CO267" i="26464"/>
  <c r="CP267" i="26464"/>
  <c r="CQ267" i="26464"/>
  <c r="CR267" i="26464"/>
  <c r="CS267" i="26464"/>
  <c r="CT267" i="26464"/>
  <c r="CU267" i="26464"/>
  <c r="CV267" i="26464"/>
  <c r="CW267" i="26464"/>
  <c r="CX267" i="26464"/>
  <c r="CY267" i="26464"/>
  <c r="CZ267" i="26464"/>
  <c r="DA267" i="26464"/>
  <c r="DB267" i="26464"/>
  <c r="DE267" i="26464"/>
  <c r="DF267" i="26464"/>
  <c r="DG267" i="26464"/>
  <c r="DH267" i="26464"/>
  <c r="DI267" i="26464"/>
  <c r="DJ267" i="26464"/>
  <c r="DK267" i="26464"/>
  <c r="DL267" i="26464"/>
  <c r="DM267" i="26464"/>
  <c r="DN267" i="26464"/>
  <c r="DO267" i="26464"/>
  <c r="DP267" i="26464"/>
  <c r="DQ267" i="26464"/>
  <c r="DR267" i="26464"/>
  <c r="DS267" i="26464"/>
  <c r="DT267" i="26464"/>
  <c r="DU267" i="26464"/>
  <c r="DZ267" i="26464"/>
  <c r="EA267" i="26464"/>
  <c r="EB267" i="26464"/>
  <c r="EC267" i="26464"/>
  <c r="ED267" i="26464"/>
  <c r="EE267" i="26464"/>
  <c r="EF267" i="26464"/>
  <c r="EG267" i="26464"/>
  <c r="EH267" i="26464"/>
  <c r="EI267" i="26464"/>
  <c r="EJ267" i="26464"/>
  <c r="EK267" i="26464"/>
  <c r="EL267" i="26464"/>
  <c r="EM267" i="26464"/>
  <c r="EN267" i="26464"/>
  <c r="EO267" i="26464"/>
  <c r="EP267" i="26464"/>
  <c r="A268" i="26464"/>
  <c r="B268" i="26464"/>
  <c r="C268" i="26464"/>
  <c r="E268" i="26464"/>
  <c r="F268" i="26464"/>
  <c r="G268" i="26464"/>
  <c r="H268" i="26464"/>
  <c r="I268" i="26464"/>
  <c r="J268" i="26464"/>
  <c r="K268" i="26464"/>
  <c r="L268" i="26464"/>
  <c r="M268" i="26464"/>
  <c r="N268" i="26464"/>
  <c r="O268" i="26464"/>
  <c r="P268" i="26464"/>
  <c r="Q268" i="26464"/>
  <c r="R268" i="26464"/>
  <c r="S268" i="26464"/>
  <c r="T268" i="26464"/>
  <c r="U268" i="26464"/>
  <c r="V268" i="26464"/>
  <c r="W268" i="26464"/>
  <c r="X268" i="26464"/>
  <c r="Y268" i="26464"/>
  <c r="Z268" i="26464"/>
  <c r="AA268" i="26464"/>
  <c r="AB268" i="26464"/>
  <c r="AC268" i="26464"/>
  <c r="AD268" i="26464"/>
  <c r="AE268" i="26464"/>
  <c r="AF268" i="26464"/>
  <c r="AG268" i="26464"/>
  <c r="AH268" i="26464"/>
  <c r="AI268" i="26464"/>
  <c r="AJ268" i="26464"/>
  <c r="AK268" i="26464"/>
  <c r="AL268" i="26464"/>
  <c r="AM268" i="26464"/>
  <c r="AN268" i="26464"/>
  <c r="AO268" i="26464"/>
  <c r="AP268" i="26464"/>
  <c r="AQ268" i="26464"/>
  <c r="AR268" i="26464"/>
  <c r="AS268" i="26464"/>
  <c r="AT268" i="26464"/>
  <c r="AU268" i="26464"/>
  <c r="AV268" i="26464"/>
  <c r="AW268" i="26464"/>
  <c r="AX268" i="26464"/>
  <c r="AY268" i="26464"/>
  <c r="AZ268" i="26464"/>
  <c r="BA268" i="26464"/>
  <c r="BB268" i="26464"/>
  <c r="BC268" i="26464"/>
  <c r="BD268" i="26464"/>
  <c r="BE268" i="26464"/>
  <c r="BF268" i="26464"/>
  <c r="BG268" i="26464"/>
  <c r="BH268" i="26464"/>
  <c r="BI268" i="26464"/>
  <c r="BJ268" i="26464"/>
  <c r="BK268" i="26464"/>
  <c r="BL268" i="26464"/>
  <c r="BM268" i="26464"/>
  <c r="BN268" i="26464"/>
  <c r="BO268" i="26464"/>
  <c r="BP268" i="26464"/>
  <c r="BQ268" i="26464"/>
  <c r="BR268" i="26464"/>
  <c r="BS268" i="26464"/>
  <c r="BT268" i="26464"/>
  <c r="BU268" i="26464"/>
  <c r="BV268" i="26464"/>
  <c r="BW268" i="26464"/>
  <c r="BX268" i="26464"/>
  <c r="BY268" i="26464"/>
  <c r="BZ268" i="26464"/>
  <c r="CA268" i="26464"/>
  <c r="CB268" i="26464"/>
  <c r="CC268" i="26464"/>
  <c r="CD268" i="26464"/>
  <c r="CE268" i="26464"/>
  <c r="CF268" i="26464"/>
  <c r="CG268" i="26464"/>
  <c r="CH268" i="26464"/>
  <c r="CI268" i="26464"/>
  <c r="CJ268" i="26464"/>
  <c r="CK268" i="26464"/>
  <c r="CL268" i="26464"/>
  <c r="CM268" i="26464"/>
  <c r="CN268" i="26464"/>
  <c r="CO268" i="26464"/>
  <c r="CP268" i="26464"/>
  <c r="CQ268" i="26464"/>
  <c r="CR268" i="26464"/>
  <c r="CS268" i="26464"/>
  <c r="CT268" i="26464"/>
  <c r="CU268" i="26464"/>
  <c r="CV268" i="26464"/>
  <c r="CW268" i="26464"/>
  <c r="CX268" i="26464"/>
  <c r="CY268" i="26464"/>
  <c r="CZ268" i="26464"/>
  <c r="DA268" i="26464"/>
  <c r="DB268" i="26464"/>
  <c r="DE268" i="26464"/>
  <c r="DF268" i="26464"/>
  <c r="DG268" i="26464"/>
  <c r="DH268" i="26464"/>
  <c r="DI268" i="26464"/>
  <c r="DJ268" i="26464"/>
  <c r="DK268" i="26464"/>
  <c r="DL268" i="26464"/>
  <c r="DM268" i="26464"/>
  <c r="DN268" i="26464"/>
  <c r="DO268" i="26464"/>
  <c r="DP268" i="26464"/>
  <c r="DQ268" i="26464"/>
  <c r="DR268" i="26464"/>
  <c r="DS268" i="26464"/>
  <c r="DT268" i="26464"/>
  <c r="DU268" i="26464"/>
  <c r="DZ268" i="26464"/>
  <c r="EA268" i="26464"/>
  <c r="EB268" i="26464"/>
  <c r="EC268" i="26464"/>
  <c r="ED268" i="26464"/>
  <c r="EE268" i="26464"/>
  <c r="EF268" i="26464"/>
  <c r="EG268" i="26464"/>
  <c r="EH268" i="26464"/>
  <c r="EI268" i="26464"/>
  <c r="EJ268" i="26464"/>
  <c r="EK268" i="26464"/>
  <c r="EL268" i="26464"/>
  <c r="EM268" i="26464"/>
  <c r="EN268" i="26464"/>
  <c r="EO268" i="26464"/>
  <c r="EP268" i="26464"/>
  <c r="A269" i="26464"/>
  <c r="B269" i="26464"/>
  <c r="C269" i="26464"/>
  <c r="E269" i="26464"/>
  <c r="F269" i="26464"/>
  <c r="G269" i="26464"/>
  <c r="H269" i="26464"/>
  <c r="I269" i="26464"/>
  <c r="J269" i="26464"/>
  <c r="K269" i="26464"/>
  <c r="L269" i="26464"/>
  <c r="M269" i="26464"/>
  <c r="N269" i="26464"/>
  <c r="O269" i="26464"/>
  <c r="P269" i="26464"/>
  <c r="Q269" i="26464"/>
  <c r="R269" i="26464"/>
  <c r="S269" i="26464"/>
  <c r="T269" i="26464"/>
  <c r="U269" i="26464"/>
  <c r="V269" i="26464"/>
  <c r="W269" i="26464"/>
  <c r="X269" i="26464"/>
  <c r="Y269" i="26464"/>
  <c r="Z269" i="26464"/>
  <c r="AA269" i="26464"/>
  <c r="AB269" i="26464"/>
  <c r="AC269" i="26464"/>
  <c r="AD269" i="26464"/>
  <c r="AE269" i="26464"/>
  <c r="AF269" i="26464"/>
  <c r="AG269" i="26464"/>
  <c r="AH269" i="26464"/>
  <c r="AI269" i="26464"/>
  <c r="AJ269" i="26464"/>
  <c r="AK269" i="26464"/>
  <c r="AL269" i="26464"/>
  <c r="AM269" i="26464"/>
  <c r="AN269" i="26464"/>
  <c r="AO269" i="26464"/>
  <c r="AP269" i="26464"/>
  <c r="AQ269" i="26464"/>
  <c r="AR269" i="26464"/>
  <c r="AS269" i="26464"/>
  <c r="AT269" i="26464"/>
  <c r="AU269" i="26464"/>
  <c r="AV269" i="26464"/>
  <c r="AW269" i="26464"/>
  <c r="AX269" i="26464"/>
  <c r="AY269" i="26464"/>
  <c r="AZ269" i="26464"/>
  <c r="BA269" i="26464"/>
  <c r="BB269" i="26464"/>
  <c r="BC269" i="26464"/>
  <c r="BD269" i="26464"/>
  <c r="BE269" i="26464"/>
  <c r="BF269" i="26464"/>
  <c r="BG269" i="26464"/>
  <c r="BH269" i="26464"/>
  <c r="BI269" i="26464"/>
  <c r="BJ269" i="26464"/>
  <c r="BK269" i="26464"/>
  <c r="BL269" i="26464"/>
  <c r="BM269" i="26464"/>
  <c r="BN269" i="26464"/>
  <c r="BO269" i="26464"/>
  <c r="BP269" i="26464"/>
  <c r="BQ269" i="26464"/>
  <c r="BR269" i="26464"/>
  <c r="BS269" i="26464"/>
  <c r="BT269" i="26464"/>
  <c r="BU269" i="26464"/>
  <c r="BV269" i="26464"/>
  <c r="BW269" i="26464"/>
  <c r="BX269" i="26464"/>
  <c r="BY269" i="26464"/>
  <c r="BZ269" i="26464"/>
  <c r="CA269" i="26464"/>
  <c r="CB269" i="26464"/>
  <c r="CC269" i="26464"/>
  <c r="CD269" i="26464"/>
  <c r="CE269" i="26464"/>
  <c r="CF269" i="26464"/>
  <c r="CG269" i="26464"/>
  <c r="CH269" i="26464"/>
  <c r="CI269" i="26464"/>
  <c r="CJ269" i="26464"/>
  <c r="CK269" i="26464"/>
  <c r="CL269" i="26464"/>
  <c r="CM269" i="26464"/>
  <c r="CN269" i="26464"/>
  <c r="CO269" i="26464"/>
  <c r="CP269" i="26464"/>
  <c r="CQ269" i="26464"/>
  <c r="CR269" i="26464"/>
  <c r="CS269" i="26464"/>
  <c r="CT269" i="26464"/>
  <c r="CU269" i="26464"/>
  <c r="CV269" i="26464"/>
  <c r="CW269" i="26464"/>
  <c r="CX269" i="26464"/>
  <c r="CY269" i="26464"/>
  <c r="CZ269" i="26464"/>
  <c r="DA269" i="26464"/>
  <c r="DB269" i="26464"/>
  <c r="DI269" i="26464"/>
  <c r="DJ269" i="26464"/>
  <c r="DK269" i="26464"/>
  <c r="DL269" i="26464"/>
  <c r="DM269" i="26464"/>
  <c r="DN269" i="26464"/>
  <c r="DO269" i="26464"/>
  <c r="DP269" i="26464"/>
  <c r="DQ269" i="26464"/>
  <c r="DR269" i="26464"/>
  <c r="DS269" i="26464"/>
  <c r="DT269" i="26464"/>
  <c r="DU269" i="26464"/>
  <c r="DZ269" i="26464"/>
  <c r="EA269" i="26464"/>
  <c r="EB269" i="26464"/>
  <c r="EC269" i="26464"/>
  <c r="ED269" i="26464"/>
  <c r="EE269" i="26464"/>
  <c r="EF269" i="26464"/>
  <c r="EG269" i="26464"/>
  <c r="EH269" i="26464"/>
  <c r="EI269" i="26464"/>
  <c r="EJ269" i="26464"/>
  <c r="EK269" i="26464"/>
  <c r="EL269" i="26464"/>
  <c r="EM269" i="26464"/>
  <c r="EN269" i="26464"/>
  <c r="EO269" i="26464"/>
  <c r="EP269" i="26464"/>
  <c r="A270" i="26464"/>
  <c r="B270" i="26464"/>
  <c r="C270" i="26464"/>
  <c r="E270" i="26464"/>
  <c r="F270" i="26464"/>
  <c r="G270" i="26464"/>
  <c r="H270" i="26464"/>
  <c r="I270" i="26464"/>
  <c r="J270" i="26464"/>
  <c r="K270" i="26464"/>
  <c r="L270" i="26464"/>
  <c r="M270" i="26464"/>
  <c r="N270" i="26464"/>
  <c r="O270" i="26464"/>
  <c r="P270" i="26464"/>
  <c r="Q270" i="26464"/>
  <c r="R270" i="26464"/>
  <c r="S270" i="26464"/>
  <c r="T270" i="26464"/>
  <c r="U270" i="26464"/>
  <c r="V270" i="26464"/>
  <c r="W270" i="26464"/>
  <c r="X270" i="26464"/>
  <c r="Y270" i="26464"/>
  <c r="Z270" i="26464"/>
  <c r="AA270" i="26464"/>
  <c r="AB270" i="26464"/>
  <c r="AC270" i="26464"/>
  <c r="AD270" i="26464"/>
  <c r="AE270" i="26464"/>
  <c r="AF270" i="26464"/>
  <c r="AG270" i="26464"/>
  <c r="AH270" i="26464"/>
  <c r="AI270" i="26464"/>
  <c r="AJ270" i="26464"/>
  <c r="AK270" i="26464"/>
  <c r="AL270" i="26464"/>
  <c r="AM270" i="26464"/>
  <c r="AN270" i="26464"/>
  <c r="AO270" i="26464"/>
  <c r="AP270" i="26464"/>
  <c r="AQ270" i="26464"/>
  <c r="AR270" i="26464"/>
  <c r="AS270" i="26464"/>
  <c r="AT270" i="26464"/>
  <c r="AU270" i="26464"/>
  <c r="AV270" i="26464"/>
  <c r="AW270" i="26464"/>
  <c r="AX270" i="26464"/>
  <c r="AY270" i="26464"/>
  <c r="AZ270" i="26464"/>
  <c r="BA270" i="26464"/>
  <c r="BB270" i="26464"/>
  <c r="BC270" i="26464"/>
  <c r="BD270" i="26464"/>
  <c r="BE270" i="26464"/>
  <c r="BF270" i="26464"/>
  <c r="BG270" i="26464"/>
  <c r="BH270" i="26464"/>
  <c r="BI270" i="26464"/>
  <c r="BJ270" i="26464"/>
  <c r="BK270" i="26464"/>
  <c r="BL270" i="26464"/>
  <c r="BM270" i="26464"/>
  <c r="BN270" i="26464"/>
  <c r="BO270" i="26464"/>
  <c r="BP270" i="26464"/>
  <c r="BQ270" i="26464"/>
  <c r="BR270" i="26464"/>
  <c r="BS270" i="26464"/>
  <c r="BT270" i="26464"/>
  <c r="BU270" i="26464"/>
  <c r="BV270" i="26464"/>
  <c r="BW270" i="26464"/>
  <c r="BX270" i="26464"/>
  <c r="BY270" i="26464"/>
  <c r="BZ270" i="26464"/>
  <c r="CA270" i="26464"/>
  <c r="CB270" i="26464"/>
  <c r="CC270" i="26464"/>
  <c r="CD270" i="26464"/>
  <c r="CE270" i="26464"/>
  <c r="CF270" i="26464"/>
  <c r="CG270" i="26464"/>
  <c r="CH270" i="26464"/>
  <c r="CI270" i="26464"/>
  <c r="CJ270" i="26464"/>
  <c r="CK270" i="26464"/>
  <c r="CL270" i="26464"/>
  <c r="CM270" i="26464"/>
  <c r="CN270" i="26464"/>
  <c r="CO270" i="26464"/>
  <c r="CP270" i="26464"/>
  <c r="CQ270" i="26464"/>
  <c r="CR270" i="26464"/>
  <c r="CS270" i="26464"/>
  <c r="CT270" i="26464"/>
  <c r="CU270" i="26464"/>
  <c r="CV270" i="26464"/>
  <c r="CW270" i="26464"/>
  <c r="CX270" i="26464"/>
  <c r="CY270" i="26464"/>
  <c r="CZ270" i="26464"/>
  <c r="DA270" i="26464"/>
  <c r="DB270" i="26464"/>
  <c r="DI270" i="26464"/>
  <c r="DJ270" i="26464"/>
  <c r="DK270" i="26464"/>
  <c r="DL270" i="26464"/>
  <c r="DM270" i="26464"/>
  <c r="DN270" i="26464"/>
  <c r="DO270" i="26464"/>
  <c r="DP270" i="26464"/>
  <c r="DQ270" i="26464"/>
  <c r="DR270" i="26464"/>
  <c r="DS270" i="26464"/>
  <c r="DT270" i="26464"/>
  <c r="DU270" i="26464"/>
  <c r="DZ270" i="26464"/>
  <c r="EA270" i="26464"/>
  <c r="EB270" i="26464"/>
  <c r="EC270" i="26464"/>
  <c r="ED270" i="26464"/>
  <c r="EE270" i="26464"/>
  <c r="EF270" i="26464"/>
  <c r="EG270" i="26464"/>
  <c r="EH270" i="26464"/>
  <c r="EI270" i="26464"/>
  <c r="EJ270" i="26464"/>
  <c r="EK270" i="26464"/>
  <c r="EL270" i="26464"/>
  <c r="EM270" i="26464"/>
  <c r="EN270" i="26464"/>
  <c r="EO270" i="26464"/>
  <c r="EP270" i="26464"/>
  <c r="A271" i="26464"/>
  <c r="B271" i="26464"/>
  <c r="C271" i="26464"/>
  <c r="E271" i="26464"/>
  <c r="F271" i="26464"/>
  <c r="G271" i="26464"/>
  <c r="H271" i="26464"/>
  <c r="I271" i="26464"/>
  <c r="J271" i="26464"/>
  <c r="K271" i="26464"/>
  <c r="L271" i="26464"/>
  <c r="M271" i="26464"/>
  <c r="N271" i="26464"/>
  <c r="O271" i="26464"/>
  <c r="P271" i="26464"/>
  <c r="Q271" i="26464"/>
  <c r="R271" i="26464"/>
  <c r="S271" i="26464"/>
  <c r="T271" i="26464"/>
  <c r="U271" i="26464"/>
  <c r="V271" i="26464"/>
  <c r="W271" i="26464"/>
  <c r="X271" i="26464"/>
  <c r="Y271" i="26464"/>
  <c r="Z271" i="26464"/>
  <c r="AA271" i="26464"/>
  <c r="AB271" i="26464"/>
  <c r="AC271" i="26464"/>
  <c r="AD271" i="26464"/>
  <c r="AE271" i="26464"/>
  <c r="AF271" i="26464"/>
  <c r="AG271" i="26464"/>
  <c r="AH271" i="26464"/>
  <c r="AI271" i="26464"/>
  <c r="AJ271" i="26464"/>
  <c r="AK271" i="26464"/>
  <c r="AL271" i="26464"/>
  <c r="AM271" i="26464"/>
  <c r="AN271" i="26464"/>
  <c r="AO271" i="26464"/>
  <c r="AP271" i="26464"/>
  <c r="AQ271" i="26464"/>
  <c r="AR271" i="26464"/>
  <c r="AS271" i="26464"/>
  <c r="AT271" i="26464"/>
  <c r="AU271" i="26464"/>
  <c r="AV271" i="26464"/>
  <c r="AW271" i="26464"/>
  <c r="AX271" i="26464"/>
  <c r="AY271" i="26464"/>
  <c r="AZ271" i="26464"/>
  <c r="BA271" i="26464"/>
  <c r="BB271" i="26464"/>
  <c r="BC271" i="26464"/>
  <c r="BD271" i="26464"/>
  <c r="BE271" i="26464"/>
  <c r="BF271" i="26464"/>
  <c r="BG271" i="26464"/>
  <c r="BH271" i="26464"/>
  <c r="BI271" i="26464"/>
  <c r="BJ271" i="26464"/>
  <c r="BK271" i="26464"/>
  <c r="BL271" i="26464"/>
  <c r="BM271" i="26464"/>
  <c r="BN271" i="26464"/>
  <c r="BO271" i="26464"/>
  <c r="BP271" i="26464"/>
  <c r="BQ271" i="26464"/>
  <c r="BR271" i="26464"/>
  <c r="BS271" i="26464"/>
  <c r="BT271" i="26464"/>
  <c r="BU271" i="26464"/>
  <c r="BV271" i="26464"/>
  <c r="BW271" i="26464"/>
  <c r="BX271" i="26464"/>
  <c r="BY271" i="26464"/>
  <c r="BZ271" i="26464"/>
  <c r="CA271" i="26464"/>
  <c r="CB271" i="26464"/>
  <c r="CC271" i="26464"/>
  <c r="CD271" i="26464"/>
  <c r="CE271" i="26464"/>
  <c r="CF271" i="26464"/>
  <c r="CG271" i="26464"/>
  <c r="CH271" i="26464"/>
  <c r="CI271" i="26464"/>
  <c r="CJ271" i="26464"/>
  <c r="CK271" i="26464"/>
  <c r="CL271" i="26464"/>
  <c r="CM271" i="26464"/>
  <c r="CN271" i="26464"/>
  <c r="CO271" i="26464"/>
  <c r="CP271" i="26464"/>
  <c r="CQ271" i="26464"/>
  <c r="CR271" i="26464"/>
  <c r="CS271" i="26464"/>
  <c r="CT271" i="26464"/>
  <c r="CU271" i="26464"/>
  <c r="CV271" i="26464"/>
  <c r="CW271" i="26464"/>
  <c r="CX271" i="26464"/>
  <c r="CY271" i="26464"/>
  <c r="CZ271" i="26464"/>
  <c r="DA271" i="26464"/>
  <c r="DB271" i="26464"/>
  <c r="DI271" i="26464"/>
  <c r="DJ271" i="26464"/>
  <c r="DK271" i="26464"/>
  <c r="DL271" i="26464"/>
  <c r="DM271" i="26464"/>
  <c r="DN271" i="26464"/>
  <c r="DO271" i="26464"/>
  <c r="DP271" i="26464"/>
  <c r="DQ271" i="26464"/>
  <c r="DR271" i="26464"/>
  <c r="DS271" i="26464"/>
  <c r="DT271" i="26464"/>
  <c r="DU271" i="26464"/>
  <c r="DZ271" i="26464"/>
  <c r="EA271" i="26464"/>
  <c r="EB271" i="26464"/>
  <c r="EC271" i="26464"/>
  <c r="ED271" i="26464"/>
  <c r="EE271" i="26464"/>
  <c r="EF271" i="26464"/>
  <c r="EG271" i="26464"/>
  <c r="EH271" i="26464"/>
  <c r="EI271" i="26464"/>
  <c r="EJ271" i="26464"/>
  <c r="EK271" i="26464"/>
  <c r="EL271" i="26464"/>
  <c r="EM271" i="26464"/>
  <c r="EN271" i="26464"/>
  <c r="EO271" i="26464"/>
  <c r="EP271" i="26464"/>
  <c r="A272" i="26464"/>
  <c r="B272" i="26464"/>
  <c r="C272" i="26464"/>
  <c r="E272" i="26464"/>
  <c r="F272" i="26464"/>
  <c r="G272" i="26464"/>
  <c r="H272" i="26464"/>
  <c r="I272" i="26464"/>
  <c r="J272" i="26464"/>
  <c r="K272" i="26464"/>
  <c r="L272" i="26464"/>
  <c r="M272" i="26464"/>
  <c r="N272" i="26464"/>
  <c r="O272" i="26464"/>
  <c r="P272" i="26464"/>
  <c r="Q272" i="26464"/>
  <c r="R272" i="26464"/>
  <c r="S272" i="26464"/>
  <c r="T272" i="26464"/>
  <c r="U272" i="26464"/>
  <c r="V272" i="26464"/>
  <c r="W272" i="26464"/>
  <c r="X272" i="26464"/>
  <c r="Y272" i="26464"/>
  <c r="Z272" i="26464"/>
  <c r="AA272" i="26464"/>
  <c r="AB272" i="26464"/>
  <c r="AC272" i="26464"/>
  <c r="AD272" i="26464"/>
  <c r="AE272" i="26464"/>
  <c r="AF272" i="26464"/>
  <c r="AG272" i="26464"/>
  <c r="AH272" i="26464"/>
  <c r="AI272" i="26464"/>
  <c r="AJ272" i="26464"/>
  <c r="AK272" i="26464"/>
  <c r="AL272" i="26464"/>
  <c r="AM272" i="26464"/>
  <c r="AN272" i="26464"/>
  <c r="AO272" i="26464"/>
  <c r="AP272" i="26464"/>
  <c r="AQ272" i="26464"/>
  <c r="AR272" i="26464"/>
  <c r="AS272" i="26464"/>
  <c r="AT272" i="26464"/>
  <c r="AU272" i="26464"/>
  <c r="AV272" i="26464"/>
  <c r="AW272" i="26464"/>
  <c r="AX272" i="26464"/>
  <c r="AY272" i="26464"/>
  <c r="AZ272" i="26464"/>
  <c r="BA272" i="26464"/>
  <c r="BB272" i="26464"/>
  <c r="BC272" i="26464"/>
  <c r="BD272" i="26464"/>
  <c r="BE272" i="26464"/>
  <c r="BF272" i="26464"/>
  <c r="BG272" i="26464"/>
  <c r="BH272" i="26464"/>
  <c r="BI272" i="26464"/>
  <c r="BJ272" i="26464"/>
  <c r="BK272" i="26464"/>
  <c r="BL272" i="26464"/>
  <c r="BM272" i="26464"/>
  <c r="BN272" i="26464"/>
  <c r="BO272" i="26464"/>
  <c r="BP272" i="26464"/>
  <c r="BQ272" i="26464"/>
  <c r="BR272" i="26464"/>
  <c r="BS272" i="26464"/>
  <c r="BT272" i="26464"/>
  <c r="BU272" i="26464"/>
  <c r="BV272" i="26464"/>
  <c r="BW272" i="26464"/>
  <c r="BX272" i="26464"/>
  <c r="BY272" i="26464"/>
  <c r="BZ272" i="26464"/>
  <c r="CA272" i="26464"/>
  <c r="CB272" i="26464"/>
  <c r="CC272" i="26464"/>
  <c r="CD272" i="26464"/>
  <c r="CE272" i="26464"/>
  <c r="CF272" i="26464"/>
  <c r="CG272" i="26464"/>
  <c r="CH272" i="26464"/>
  <c r="CI272" i="26464"/>
  <c r="CJ272" i="26464"/>
  <c r="CK272" i="26464"/>
  <c r="CL272" i="26464"/>
  <c r="CM272" i="26464"/>
  <c r="CN272" i="26464"/>
  <c r="CO272" i="26464"/>
  <c r="CP272" i="26464"/>
  <c r="CQ272" i="26464"/>
  <c r="CR272" i="26464"/>
  <c r="CS272" i="26464"/>
  <c r="CT272" i="26464"/>
  <c r="CU272" i="26464"/>
  <c r="CV272" i="26464"/>
  <c r="CW272" i="26464"/>
  <c r="CX272" i="26464"/>
  <c r="CY272" i="26464"/>
  <c r="CZ272" i="26464"/>
  <c r="DA272" i="26464"/>
  <c r="DB272" i="26464"/>
  <c r="DI272" i="26464"/>
  <c r="DJ272" i="26464"/>
  <c r="DK272" i="26464"/>
  <c r="DL272" i="26464"/>
  <c r="DM272" i="26464"/>
  <c r="DN272" i="26464"/>
  <c r="DO272" i="26464"/>
  <c r="DP272" i="26464"/>
  <c r="DQ272" i="26464"/>
  <c r="DR272" i="26464"/>
  <c r="DS272" i="26464"/>
  <c r="DT272" i="26464"/>
  <c r="DU272" i="26464"/>
  <c r="DZ272" i="26464"/>
  <c r="EA272" i="26464"/>
  <c r="EB272" i="26464"/>
  <c r="EC272" i="26464"/>
  <c r="ED272" i="26464"/>
  <c r="EE272" i="26464"/>
  <c r="EF272" i="26464"/>
  <c r="EG272" i="26464"/>
  <c r="EH272" i="26464"/>
  <c r="EI272" i="26464"/>
  <c r="EJ272" i="26464"/>
  <c r="EK272" i="26464"/>
  <c r="EL272" i="26464"/>
  <c r="EM272" i="26464"/>
  <c r="EN272" i="26464"/>
  <c r="EO272" i="26464"/>
  <c r="EP272" i="26464"/>
  <c r="A273" i="26464"/>
  <c r="B273" i="26464"/>
  <c r="C273" i="26464"/>
  <c r="E273" i="26464"/>
  <c r="F273" i="26464"/>
  <c r="G273" i="26464"/>
  <c r="H273" i="26464"/>
  <c r="I273" i="26464"/>
  <c r="J273" i="26464"/>
  <c r="K273" i="26464"/>
  <c r="L273" i="26464"/>
  <c r="M273" i="26464"/>
  <c r="N273" i="26464"/>
  <c r="O273" i="26464"/>
  <c r="P273" i="26464"/>
  <c r="Q273" i="26464"/>
  <c r="R273" i="26464"/>
  <c r="S273" i="26464"/>
  <c r="T273" i="26464"/>
  <c r="U273" i="26464"/>
  <c r="V273" i="26464"/>
  <c r="W273" i="26464"/>
  <c r="X273" i="26464"/>
  <c r="Y273" i="26464"/>
  <c r="Z273" i="26464"/>
  <c r="AA273" i="26464"/>
  <c r="AB273" i="26464"/>
  <c r="AC273" i="26464"/>
  <c r="AD273" i="26464"/>
  <c r="AE273" i="26464"/>
  <c r="AF273" i="26464"/>
  <c r="AG273" i="26464"/>
  <c r="AH273" i="26464"/>
  <c r="AI273" i="26464"/>
  <c r="AJ273" i="26464"/>
  <c r="AK273" i="26464"/>
  <c r="AL273" i="26464"/>
  <c r="AM273" i="26464"/>
  <c r="AN273" i="26464"/>
  <c r="AO273" i="26464"/>
  <c r="AP273" i="26464"/>
  <c r="AQ273" i="26464"/>
  <c r="AR273" i="26464"/>
  <c r="AS273" i="26464"/>
  <c r="AT273" i="26464"/>
  <c r="AU273" i="26464"/>
  <c r="AV273" i="26464"/>
  <c r="AW273" i="26464"/>
  <c r="AX273" i="26464"/>
  <c r="AY273" i="26464"/>
  <c r="AZ273" i="26464"/>
  <c r="BA273" i="26464"/>
  <c r="BB273" i="26464"/>
  <c r="BC273" i="26464"/>
  <c r="BD273" i="26464"/>
  <c r="BE273" i="26464"/>
  <c r="BF273" i="26464"/>
  <c r="BG273" i="26464"/>
  <c r="BH273" i="26464"/>
  <c r="BI273" i="26464"/>
  <c r="BJ273" i="26464"/>
  <c r="BK273" i="26464"/>
  <c r="BL273" i="26464"/>
  <c r="BM273" i="26464"/>
  <c r="BN273" i="26464"/>
  <c r="BO273" i="26464"/>
  <c r="BP273" i="26464"/>
  <c r="BQ273" i="26464"/>
  <c r="BR273" i="26464"/>
  <c r="BS273" i="26464"/>
  <c r="BT273" i="26464"/>
  <c r="BU273" i="26464"/>
  <c r="BV273" i="26464"/>
  <c r="BW273" i="26464"/>
  <c r="BX273" i="26464"/>
  <c r="BY273" i="26464"/>
  <c r="BZ273" i="26464"/>
  <c r="CA273" i="26464"/>
  <c r="CB273" i="26464"/>
  <c r="CC273" i="26464"/>
  <c r="CD273" i="26464"/>
  <c r="CE273" i="26464"/>
  <c r="CF273" i="26464"/>
  <c r="CG273" i="26464"/>
  <c r="CH273" i="26464"/>
  <c r="CI273" i="26464"/>
  <c r="CJ273" i="26464"/>
  <c r="CK273" i="26464"/>
  <c r="CL273" i="26464"/>
  <c r="CM273" i="26464"/>
  <c r="CN273" i="26464"/>
  <c r="CO273" i="26464"/>
  <c r="CP273" i="26464"/>
  <c r="CQ273" i="26464"/>
  <c r="CR273" i="26464"/>
  <c r="CS273" i="26464"/>
  <c r="CT273" i="26464"/>
  <c r="CU273" i="26464"/>
  <c r="CV273" i="26464"/>
  <c r="CW273" i="26464"/>
  <c r="CX273" i="26464"/>
  <c r="CY273" i="26464"/>
  <c r="CZ273" i="26464"/>
  <c r="DA273" i="26464"/>
  <c r="DB273" i="26464"/>
  <c r="DI273" i="26464"/>
  <c r="DJ273" i="26464"/>
  <c r="DK273" i="26464"/>
  <c r="DL273" i="26464"/>
  <c r="DM273" i="26464"/>
  <c r="DN273" i="26464"/>
  <c r="DO273" i="26464"/>
  <c r="DP273" i="26464"/>
  <c r="DQ273" i="26464"/>
  <c r="DR273" i="26464"/>
  <c r="DS273" i="26464"/>
  <c r="DT273" i="26464"/>
  <c r="DU273" i="26464"/>
  <c r="DZ273" i="26464"/>
  <c r="EA273" i="26464"/>
  <c r="EB273" i="26464"/>
  <c r="EC273" i="26464"/>
  <c r="ED273" i="26464"/>
  <c r="EE273" i="26464"/>
  <c r="EF273" i="26464"/>
  <c r="EG273" i="26464"/>
  <c r="EH273" i="26464"/>
  <c r="EI273" i="26464"/>
  <c r="EJ273" i="26464"/>
  <c r="EK273" i="26464"/>
  <c r="EL273" i="26464"/>
  <c r="EM273" i="26464"/>
  <c r="EN273" i="26464"/>
  <c r="EO273" i="26464"/>
  <c r="EP273" i="26464"/>
  <c r="A274" i="26464"/>
  <c r="B274" i="26464"/>
  <c r="C274" i="26464"/>
  <c r="E274" i="26464"/>
  <c r="F274" i="26464"/>
  <c r="G274" i="26464"/>
  <c r="H274" i="26464"/>
  <c r="I274" i="26464"/>
  <c r="J274" i="26464"/>
  <c r="K274" i="26464"/>
  <c r="L274" i="26464"/>
  <c r="M274" i="26464"/>
  <c r="N274" i="26464"/>
  <c r="O274" i="26464"/>
  <c r="P274" i="26464"/>
  <c r="Q274" i="26464"/>
  <c r="R274" i="26464"/>
  <c r="S274" i="26464"/>
  <c r="T274" i="26464"/>
  <c r="U274" i="26464"/>
  <c r="V274" i="26464"/>
  <c r="W274" i="26464"/>
  <c r="X274" i="26464"/>
  <c r="Y274" i="26464"/>
  <c r="Z274" i="26464"/>
  <c r="AA274" i="26464"/>
  <c r="AB274" i="26464"/>
  <c r="AC274" i="26464"/>
  <c r="AD274" i="26464"/>
  <c r="AE274" i="26464"/>
  <c r="AF274" i="26464"/>
  <c r="AG274" i="26464"/>
  <c r="AH274" i="26464"/>
  <c r="AI274" i="26464"/>
  <c r="AJ274" i="26464"/>
  <c r="AK274" i="26464"/>
  <c r="AL274" i="26464"/>
  <c r="AM274" i="26464"/>
  <c r="AN274" i="26464"/>
  <c r="AO274" i="26464"/>
  <c r="AP274" i="26464"/>
  <c r="AQ274" i="26464"/>
  <c r="AR274" i="26464"/>
  <c r="AS274" i="26464"/>
  <c r="AT274" i="26464"/>
  <c r="AU274" i="26464"/>
  <c r="AV274" i="26464"/>
  <c r="AW274" i="26464"/>
  <c r="AX274" i="26464"/>
  <c r="AY274" i="26464"/>
  <c r="AZ274" i="26464"/>
  <c r="BA274" i="26464"/>
  <c r="BB274" i="26464"/>
  <c r="BC274" i="26464"/>
  <c r="BD274" i="26464"/>
  <c r="BE274" i="26464"/>
  <c r="BF274" i="26464"/>
  <c r="BG274" i="26464"/>
  <c r="BH274" i="26464"/>
  <c r="BI274" i="26464"/>
  <c r="BJ274" i="26464"/>
  <c r="BK274" i="26464"/>
  <c r="BL274" i="26464"/>
  <c r="BM274" i="26464"/>
  <c r="BN274" i="26464"/>
  <c r="BO274" i="26464"/>
  <c r="BP274" i="26464"/>
  <c r="BQ274" i="26464"/>
  <c r="BR274" i="26464"/>
  <c r="BS274" i="26464"/>
  <c r="BT274" i="26464"/>
  <c r="BU274" i="26464"/>
  <c r="BV274" i="26464"/>
  <c r="BW274" i="26464"/>
  <c r="BX274" i="26464"/>
  <c r="BY274" i="26464"/>
  <c r="BZ274" i="26464"/>
  <c r="CA274" i="26464"/>
  <c r="CB274" i="26464"/>
  <c r="CC274" i="26464"/>
  <c r="CD274" i="26464"/>
  <c r="CE274" i="26464"/>
  <c r="CF274" i="26464"/>
  <c r="CG274" i="26464"/>
  <c r="CH274" i="26464"/>
  <c r="CI274" i="26464"/>
  <c r="CJ274" i="26464"/>
  <c r="CK274" i="26464"/>
  <c r="CL274" i="26464"/>
  <c r="CM274" i="26464"/>
  <c r="CN274" i="26464"/>
  <c r="CO274" i="26464"/>
  <c r="CP274" i="26464"/>
  <c r="CQ274" i="26464"/>
  <c r="CR274" i="26464"/>
  <c r="CS274" i="26464"/>
  <c r="CT274" i="26464"/>
  <c r="CU274" i="26464"/>
  <c r="CV274" i="26464"/>
  <c r="CW274" i="26464"/>
  <c r="CX274" i="26464"/>
  <c r="CY274" i="26464"/>
  <c r="CZ274" i="26464"/>
  <c r="DA274" i="26464"/>
  <c r="DB274" i="26464"/>
  <c r="DI274" i="26464"/>
  <c r="DJ274" i="26464"/>
  <c r="DK274" i="26464"/>
  <c r="DL274" i="26464"/>
  <c r="DM274" i="26464"/>
  <c r="DN274" i="26464"/>
  <c r="DO274" i="26464"/>
  <c r="DP274" i="26464"/>
  <c r="DQ274" i="26464"/>
  <c r="DR274" i="26464"/>
  <c r="DS274" i="26464"/>
  <c r="DT274" i="26464"/>
  <c r="DU274" i="26464"/>
  <c r="DZ274" i="26464"/>
  <c r="EA274" i="26464"/>
  <c r="EB274" i="26464"/>
  <c r="EC274" i="26464"/>
  <c r="ED274" i="26464"/>
  <c r="EE274" i="26464"/>
  <c r="EF274" i="26464"/>
  <c r="EG274" i="26464"/>
  <c r="EH274" i="26464"/>
  <c r="EI274" i="26464"/>
  <c r="EJ274" i="26464"/>
  <c r="EK274" i="26464"/>
  <c r="EL274" i="26464"/>
  <c r="EM274" i="26464"/>
  <c r="EN274" i="26464"/>
  <c r="EO274" i="26464"/>
  <c r="EP274" i="26464"/>
  <c r="A275" i="26464"/>
  <c r="B275" i="26464"/>
  <c r="C275" i="26464"/>
  <c r="E275" i="26464"/>
  <c r="F275" i="26464"/>
  <c r="G275" i="26464"/>
  <c r="H275" i="26464"/>
  <c r="I275" i="26464"/>
  <c r="J275" i="26464"/>
  <c r="K275" i="26464"/>
  <c r="L275" i="26464"/>
  <c r="M275" i="26464"/>
  <c r="N275" i="26464"/>
  <c r="O275" i="26464"/>
  <c r="P275" i="26464"/>
  <c r="Q275" i="26464"/>
  <c r="R275" i="26464"/>
  <c r="S275" i="26464"/>
  <c r="T275" i="26464"/>
  <c r="U275" i="26464"/>
  <c r="V275" i="26464"/>
  <c r="W275" i="26464"/>
  <c r="X275" i="26464"/>
  <c r="Y275" i="26464"/>
  <c r="Z275" i="26464"/>
  <c r="AA275" i="26464"/>
  <c r="AB275" i="26464"/>
  <c r="AC275" i="26464"/>
  <c r="AD275" i="26464"/>
  <c r="AE275" i="26464"/>
  <c r="AF275" i="26464"/>
  <c r="AG275" i="26464"/>
  <c r="AH275" i="26464"/>
  <c r="AI275" i="26464"/>
  <c r="AJ275" i="26464"/>
  <c r="AK275" i="26464"/>
  <c r="AL275" i="26464"/>
  <c r="AM275" i="26464"/>
  <c r="AN275" i="26464"/>
  <c r="AO275" i="26464"/>
  <c r="AP275" i="26464"/>
  <c r="AQ275" i="26464"/>
  <c r="AR275" i="26464"/>
  <c r="AS275" i="26464"/>
  <c r="AT275" i="26464"/>
  <c r="AU275" i="26464"/>
  <c r="AV275" i="26464"/>
  <c r="AW275" i="26464"/>
  <c r="AX275" i="26464"/>
  <c r="AY275" i="26464"/>
  <c r="AZ275" i="26464"/>
  <c r="BA275" i="26464"/>
  <c r="BB275" i="26464"/>
  <c r="BC275" i="26464"/>
  <c r="BD275" i="26464"/>
  <c r="BE275" i="26464"/>
  <c r="BF275" i="26464"/>
  <c r="BG275" i="26464"/>
  <c r="BH275" i="26464"/>
  <c r="BI275" i="26464"/>
  <c r="BJ275" i="26464"/>
  <c r="BK275" i="26464"/>
  <c r="BL275" i="26464"/>
  <c r="BM275" i="26464"/>
  <c r="BN275" i="26464"/>
  <c r="BO275" i="26464"/>
  <c r="BP275" i="26464"/>
  <c r="BQ275" i="26464"/>
  <c r="BR275" i="26464"/>
  <c r="BS275" i="26464"/>
  <c r="BT275" i="26464"/>
  <c r="BU275" i="26464"/>
  <c r="BV275" i="26464"/>
  <c r="BW275" i="26464"/>
  <c r="BX275" i="26464"/>
  <c r="BY275" i="26464"/>
  <c r="BZ275" i="26464"/>
  <c r="CA275" i="26464"/>
  <c r="CB275" i="26464"/>
  <c r="CC275" i="26464"/>
  <c r="CD275" i="26464"/>
  <c r="CE275" i="26464"/>
  <c r="CF275" i="26464"/>
  <c r="CG275" i="26464"/>
  <c r="CH275" i="26464"/>
  <c r="CI275" i="26464"/>
  <c r="CJ275" i="26464"/>
  <c r="CK275" i="26464"/>
  <c r="CL275" i="26464"/>
  <c r="CM275" i="26464"/>
  <c r="CN275" i="26464"/>
  <c r="CO275" i="26464"/>
  <c r="CP275" i="26464"/>
  <c r="CQ275" i="26464"/>
  <c r="CR275" i="26464"/>
  <c r="CS275" i="26464"/>
  <c r="CT275" i="26464"/>
  <c r="CU275" i="26464"/>
  <c r="CV275" i="26464"/>
  <c r="CW275" i="26464"/>
  <c r="CX275" i="26464"/>
  <c r="CY275" i="26464"/>
  <c r="CZ275" i="26464"/>
  <c r="DA275" i="26464"/>
  <c r="DB275" i="26464"/>
  <c r="DI275" i="26464"/>
  <c r="DJ275" i="26464"/>
  <c r="DK275" i="26464"/>
  <c r="DL275" i="26464"/>
  <c r="DM275" i="26464"/>
  <c r="DN275" i="26464"/>
  <c r="DO275" i="26464"/>
  <c r="DP275" i="26464"/>
  <c r="DQ275" i="26464"/>
  <c r="DR275" i="26464"/>
  <c r="DS275" i="26464"/>
  <c r="DT275" i="26464"/>
  <c r="DU275" i="26464"/>
  <c r="DZ275" i="26464"/>
  <c r="EA275" i="26464"/>
  <c r="EB275" i="26464"/>
  <c r="EC275" i="26464"/>
  <c r="ED275" i="26464"/>
  <c r="EE275" i="26464"/>
  <c r="EF275" i="26464"/>
  <c r="EG275" i="26464"/>
  <c r="EH275" i="26464"/>
  <c r="EI275" i="26464"/>
  <c r="EJ275" i="26464"/>
  <c r="EK275" i="26464"/>
  <c r="EL275" i="26464"/>
  <c r="EM275" i="26464"/>
  <c r="EN275" i="26464"/>
  <c r="EO275" i="26464"/>
  <c r="EP275" i="26464"/>
  <c r="A276" i="26464"/>
  <c r="B276" i="26464"/>
  <c r="C276" i="26464"/>
  <c r="E276" i="26464"/>
  <c r="F276" i="26464"/>
  <c r="G276" i="26464"/>
  <c r="H276" i="26464"/>
  <c r="I276" i="26464"/>
  <c r="J276" i="26464"/>
  <c r="K276" i="26464"/>
  <c r="L276" i="26464"/>
  <c r="M276" i="26464"/>
  <c r="N276" i="26464"/>
  <c r="O276" i="26464"/>
  <c r="P276" i="26464"/>
  <c r="Q276" i="26464"/>
  <c r="R276" i="26464"/>
  <c r="S276" i="26464"/>
  <c r="T276" i="26464"/>
  <c r="U276" i="26464"/>
  <c r="V276" i="26464"/>
  <c r="W276" i="26464"/>
  <c r="X276" i="26464"/>
  <c r="Y276" i="26464"/>
  <c r="Z276" i="26464"/>
  <c r="AA276" i="26464"/>
  <c r="AB276" i="26464"/>
  <c r="AC276" i="26464"/>
  <c r="AD276" i="26464"/>
  <c r="AE276" i="26464"/>
  <c r="AF276" i="26464"/>
  <c r="AG276" i="26464"/>
  <c r="AH276" i="26464"/>
  <c r="AI276" i="26464"/>
  <c r="AJ276" i="26464"/>
  <c r="AK276" i="26464"/>
  <c r="AL276" i="26464"/>
  <c r="AM276" i="26464"/>
  <c r="AN276" i="26464"/>
  <c r="AO276" i="26464"/>
  <c r="AP276" i="26464"/>
  <c r="AQ276" i="26464"/>
  <c r="AR276" i="26464"/>
  <c r="AS276" i="26464"/>
  <c r="AT276" i="26464"/>
  <c r="AU276" i="26464"/>
  <c r="AV276" i="26464"/>
  <c r="AW276" i="26464"/>
  <c r="AX276" i="26464"/>
  <c r="AY276" i="26464"/>
  <c r="AZ276" i="26464"/>
  <c r="BA276" i="26464"/>
  <c r="BB276" i="26464"/>
  <c r="BC276" i="26464"/>
  <c r="BD276" i="26464"/>
  <c r="BE276" i="26464"/>
  <c r="BF276" i="26464"/>
  <c r="BG276" i="26464"/>
  <c r="BH276" i="26464"/>
  <c r="BI276" i="26464"/>
  <c r="BJ276" i="26464"/>
  <c r="BK276" i="26464"/>
  <c r="BL276" i="26464"/>
  <c r="BM276" i="26464"/>
  <c r="BN276" i="26464"/>
  <c r="BO276" i="26464"/>
  <c r="BP276" i="26464"/>
  <c r="BQ276" i="26464"/>
  <c r="BR276" i="26464"/>
  <c r="BS276" i="26464"/>
  <c r="BT276" i="26464"/>
  <c r="BU276" i="26464"/>
  <c r="BV276" i="26464"/>
  <c r="BW276" i="26464"/>
  <c r="BX276" i="26464"/>
  <c r="BY276" i="26464"/>
  <c r="BZ276" i="26464"/>
  <c r="CA276" i="26464"/>
  <c r="CB276" i="26464"/>
  <c r="CC276" i="26464"/>
  <c r="CD276" i="26464"/>
  <c r="CE276" i="26464"/>
  <c r="CF276" i="26464"/>
  <c r="CG276" i="26464"/>
  <c r="CH276" i="26464"/>
  <c r="CI276" i="26464"/>
  <c r="CJ276" i="26464"/>
  <c r="CK276" i="26464"/>
  <c r="CL276" i="26464"/>
  <c r="CM276" i="26464"/>
  <c r="CN276" i="26464"/>
  <c r="CO276" i="26464"/>
  <c r="CP276" i="26464"/>
  <c r="CQ276" i="26464"/>
  <c r="CR276" i="26464"/>
  <c r="CS276" i="26464"/>
  <c r="CT276" i="26464"/>
  <c r="CU276" i="26464"/>
  <c r="CV276" i="26464"/>
  <c r="CW276" i="26464"/>
  <c r="CX276" i="26464"/>
  <c r="CY276" i="26464"/>
  <c r="CZ276" i="26464"/>
  <c r="DA276" i="26464"/>
  <c r="DB276" i="26464"/>
  <c r="DI276" i="26464"/>
  <c r="DJ276" i="26464"/>
  <c r="DK276" i="26464"/>
  <c r="DL276" i="26464"/>
  <c r="DM276" i="26464"/>
  <c r="DN276" i="26464"/>
  <c r="DO276" i="26464"/>
  <c r="DP276" i="26464"/>
  <c r="DQ276" i="26464"/>
  <c r="DR276" i="26464"/>
  <c r="DS276" i="26464"/>
  <c r="DT276" i="26464"/>
  <c r="DU276" i="26464"/>
  <c r="DZ276" i="26464"/>
  <c r="EA276" i="26464"/>
  <c r="EB276" i="26464"/>
  <c r="EC276" i="26464"/>
  <c r="ED276" i="26464"/>
  <c r="EE276" i="26464"/>
  <c r="EF276" i="26464"/>
  <c r="EG276" i="26464"/>
  <c r="EH276" i="26464"/>
  <c r="EI276" i="26464"/>
  <c r="EJ276" i="26464"/>
  <c r="EK276" i="26464"/>
  <c r="EL276" i="26464"/>
  <c r="EM276" i="26464"/>
  <c r="EN276" i="26464"/>
  <c r="EO276" i="26464"/>
  <c r="EP276" i="26464"/>
  <c r="A277" i="26464"/>
  <c r="B277" i="26464"/>
  <c r="C277" i="26464"/>
  <c r="E277" i="26464"/>
  <c r="F277" i="26464"/>
  <c r="G277" i="26464"/>
  <c r="H277" i="26464"/>
  <c r="I277" i="26464"/>
  <c r="J277" i="26464"/>
  <c r="K277" i="26464"/>
  <c r="L277" i="26464"/>
  <c r="M277" i="26464"/>
  <c r="N277" i="26464"/>
  <c r="O277" i="26464"/>
  <c r="P277" i="26464"/>
  <c r="Q277" i="26464"/>
  <c r="R277" i="26464"/>
  <c r="S277" i="26464"/>
  <c r="T277" i="26464"/>
  <c r="U277" i="26464"/>
  <c r="V277" i="26464"/>
  <c r="W277" i="26464"/>
  <c r="X277" i="26464"/>
  <c r="Y277" i="26464"/>
  <c r="Z277" i="26464"/>
  <c r="AA277" i="26464"/>
  <c r="AB277" i="26464"/>
  <c r="AC277" i="26464"/>
  <c r="AD277" i="26464"/>
  <c r="AE277" i="26464"/>
  <c r="AF277" i="26464"/>
  <c r="AG277" i="26464"/>
  <c r="AH277" i="26464"/>
  <c r="AI277" i="26464"/>
  <c r="AJ277" i="26464"/>
  <c r="AK277" i="26464"/>
  <c r="AL277" i="26464"/>
  <c r="AM277" i="26464"/>
  <c r="AN277" i="26464"/>
  <c r="AO277" i="26464"/>
  <c r="AP277" i="26464"/>
  <c r="AQ277" i="26464"/>
  <c r="AR277" i="26464"/>
  <c r="AS277" i="26464"/>
  <c r="AT277" i="26464"/>
  <c r="AU277" i="26464"/>
  <c r="AV277" i="26464"/>
  <c r="AW277" i="26464"/>
  <c r="AX277" i="26464"/>
  <c r="AY277" i="26464"/>
  <c r="AZ277" i="26464"/>
  <c r="BA277" i="26464"/>
  <c r="BB277" i="26464"/>
  <c r="BC277" i="26464"/>
  <c r="BD277" i="26464"/>
  <c r="BE277" i="26464"/>
  <c r="BF277" i="26464"/>
  <c r="BG277" i="26464"/>
  <c r="BH277" i="26464"/>
  <c r="BI277" i="26464"/>
  <c r="BJ277" i="26464"/>
  <c r="BK277" i="26464"/>
  <c r="BL277" i="26464"/>
  <c r="BM277" i="26464"/>
  <c r="BN277" i="26464"/>
  <c r="BO277" i="26464"/>
  <c r="BP277" i="26464"/>
  <c r="BQ277" i="26464"/>
  <c r="BR277" i="26464"/>
  <c r="BS277" i="26464"/>
  <c r="BT277" i="26464"/>
  <c r="BU277" i="26464"/>
  <c r="BV277" i="26464"/>
  <c r="BW277" i="26464"/>
  <c r="BX277" i="26464"/>
  <c r="BY277" i="26464"/>
  <c r="BZ277" i="26464"/>
  <c r="CA277" i="26464"/>
  <c r="CB277" i="26464"/>
  <c r="CC277" i="26464"/>
  <c r="CD277" i="26464"/>
  <c r="CE277" i="26464"/>
  <c r="CF277" i="26464"/>
  <c r="CG277" i="26464"/>
  <c r="CH277" i="26464"/>
  <c r="CI277" i="26464"/>
  <c r="CJ277" i="26464"/>
  <c r="CK277" i="26464"/>
  <c r="CL277" i="26464"/>
  <c r="CM277" i="26464"/>
  <c r="CN277" i="26464"/>
  <c r="CO277" i="26464"/>
  <c r="CP277" i="26464"/>
  <c r="CQ277" i="26464"/>
  <c r="CR277" i="26464"/>
  <c r="CS277" i="26464"/>
  <c r="CT277" i="26464"/>
  <c r="CU277" i="26464"/>
  <c r="CV277" i="26464"/>
  <c r="CW277" i="26464"/>
  <c r="CX277" i="26464"/>
  <c r="CY277" i="26464"/>
  <c r="CZ277" i="26464"/>
  <c r="DA277" i="26464"/>
  <c r="DB277" i="26464"/>
  <c r="DI277" i="26464"/>
  <c r="DJ277" i="26464"/>
  <c r="DK277" i="26464"/>
  <c r="DL277" i="26464"/>
  <c r="DM277" i="26464"/>
  <c r="DN277" i="26464"/>
  <c r="DO277" i="26464"/>
  <c r="DP277" i="26464"/>
  <c r="DQ277" i="26464"/>
  <c r="DR277" i="26464"/>
  <c r="DS277" i="26464"/>
  <c r="DT277" i="26464"/>
  <c r="DU277" i="26464"/>
  <c r="DZ277" i="26464"/>
  <c r="EA277" i="26464"/>
  <c r="EB277" i="26464"/>
  <c r="EC277" i="26464"/>
  <c r="ED277" i="26464"/>
  <c r="EE277" i="26464"/>
  <c r="EF277" i="26464"/>
  <c r="EG277" i="26464"/>
  <c r="EH277" i="26464"/>
  <c r="EI277" i="26464"/>
  <c r="EJ277" i="26464"/>
  <c r="EK277" i="26464"/>
  <c r="EL277" i="26464"/>
  <c r="EM277" i="26464"/>
  <c r="EN277" i="26464"/>
  <c r="EO277" i="26464"/>
  <c r="EP277" i="26464"/>
  <c r="A278" i="26464"/>
  <c r="B278" i="26464"/>
  <c r="C278" i="26464"/>
  <c r="E278" i="26464"/>
  <c r="F278" i="26464"/>
  <c r="G278" i="26464"/>
  <c r="H278" i="26464"/>
  <c r="I278" i="26464"/>
  <c r="J278" i="26464"/>
  <c r="K278" i="26464"/>
  <c r="L278" i="26464"/>
  <c r="M278" i="26464"/>
  <c r="N278" i="26464"/>
  <c r="O278" i="26464"/>
  <c r="P278" i="26464"/>
  <c r="Q278" i="26464"/>
  <c r="R278" i="26464"/>
  <c r="S278" i="26464"/>
  <c r="T278" i="26464"/>
  <c r="U278" i="26464"/>
  <c r="V278" i="26464"/>
  <c r="W278" i="26464"/>
  <c r="X278" i="26464"/>
  <c r="Y278" i="26464"/>
  <c r="Z278" i="26464"/>
  <c r="AA278" i="26464"/>
  <c r="AB278" i="26464"/>
  <c r="AC278" i="26464"/>
  <c r="AD278" i="26464"/>
  <c r="AE278" i="26464"/>
  <c r="AF278" i="26464"/>
  <c r="AG278" i="26464"/>
  <c r="AH278" i="26464"/>
  <c r="AI278" i="26464"/>
  <c r="AJ278" i="26464"/>
  <c r="AK278" i="26464"/>
  <c r="AL278" i="26464"/>
  <c r="AM278" i="26464"/>
  <c r="AN278" i="26464"/>
  <c r="AO278" i="26464"/>
  <c r="AP278" i="26464"/>
  <c r="AQ278" i="26464"/>
  <c r="AR278" i="26464"/>
  <c r="AS278" i="26464"/>
  <c r="AT278" i="26464"/>
  <c r="AU278" i="26464"/>
  <c r="AV278" i="26464"/>
  <c r="AW278" i="26464"/>
  <c r="AX278" i="26464"/>
  <c r="AY278" i="26464"/>
  <c r="AZ278" i="26464"/>
  <c r="BA278" i="26464"/>
  <c r="BB278" i="26464"/>
  <c r="BC278" i="26464"/>
  <c r="BD278" i="26464"/>
  <c r="BE278" i="26464"/>
  <c r="BF278" i="26464"/>
  <c r="BG278" i="26464"/>
  <c r="BH278" i="26464"/>
  <c r="BK278" i="26464"/>
  <c r="BL278" i="26464"/>
  <c r="BM278" i="26464"/>
  <c r="BN278" i="26464"/>
  <c r="BO278" i="26464"/>
  <c r="BP278" i="26464"/>
  <c r="BQ278" i="26464"/>
  <c r="BR278" i="26464"/>
  <c r="BS278" i="26464"/>
  <c r="BT278" i="26464"/>
  <c r="BU278" i="26464"/>
  <c r="BV278" i="26464"/>
  <c r="BW278" i="26464"/>
  <c r="BX278" i="26464"/>
  <c r="BY278" i="26464"/>
  <c r="BZ278" i="26464"/>
  <c r="CA278" i="26464"/>
  <c r="CB278" i="26464"/>
  <c r="CC278" i="26464"/>
  <c r="CD278" i="26464"/>
  <c r="CE278" i="26464"/>
  <c r="CF278" i="26464"/>
  <c r="CG278" i="26464"/>
  <c r="CH278" i="26464"/>
  <c r="CI278" i="26464"/>
  <c r="CJ278" i="26464"/>
  <c r="CK278" i="26464"/>
  <c r="CL278" i="26464"/>
  <c r="CM278" i="26464"/>
  <c r="CN278" i="26464"/>
  <c r="CO278" i="26464"/>
  <c r="CP278" i="26464"/>
  <c r="CQ278" i="26464"/>
  <c r="CR278" i="26464"/>
  <c r="CS278" i="26464"/>
  <c r="CT278" i="26464"/>
  <c r="CU278" i="26464"/>
  <c r="CV278" i="26464"/>
  <c r="CW278" i="26464"/>
  <c r="CX278" i="26464"/>
  <c r="CY278" i="26464"/>
  <c r="CZ278" i="26464"/>
  <c r="DA278" i="26464"/>
  <c r="DB278" i="26464"/>
  <c r="DI278" i="26464"/>
  <c r="DJ278" i="26464"/>
  <c r="DK278" i="26464"/>
  <c r="DL278" i="26464"/>
  <c r="DM278" i="26464"/>
  <c r="DN278" i="26464"/>
  <c r="DO278" i="26464"/>
  <c r="DP278" i="26464"/>
  <c r="DQ278" i="26464"/>
  <c r="DR278" i="26464"/>
  <c r="DS278" i="26464"/>
  <c r="DT278" i="26464"/>
  <c r="DU278" i="26464"/>
  <c r="DZ278" i="26464"/>
  <c r="EA278" i="26464"/>
  <c r="EB278" i="26464"/>
  <c r="EC278" i="26464"/>
  <c r="ED278" i="26464"/>
  <c r="EE278" i="26464"/>
  <c r="EF278" i="26464"/>
  <c r="EG278" i="26464"/>
  <c r="EH278" i="26464"/>
  <c r="EI278" i="26464"/>
  <c r="EJ278" i="26464"/>
  <c r="EK278" i="26464"/>
  <c r="EL278" i="26464"/>
  <c r="EM278" i="26464"/>
  <c r="EN278" i="26464"/>
  <c r="EO278" i="26464"/>
  <c r="EP278" i="26464"/>
  <c r="A279" i="26464"/>
  <c r="B279" i="26464"/>
  <c r="C279" i="26464"/>
  <c r="E279" i="26464"/>
  <c r="F279" i="26464"/>
  <c r="G279" i="26464"/>
  <c r="H279" i="26464"/>
  <c r="I279" i="26464"/>
  <c r="J279" i="26464"/>
  <c r="K279" i="26464"/>
  <c r="L279" i="26464"/>
  <c r="M279" i="26464"/>
  <c r="N279" i="26464"/>
  <c r="O279" i="26464"/>
  <c r="P279" i="26464"/>
  <c r="Q279" i="26464"/>
  <c r="R279" i="26464"/>
  <c r="S279" i="26464"/>
  <c r="T279" i="26464"/>
  <c r="U279" i="26464"/>
  <c r="V279" i="26464"/>
  <c r="W279" i="26464"/>
  <c r="X279" i="26464"/>
  <c r="Y279" i="26464"/>
  <c r="Z279" i="26464"/>
  <c r="AA279" i="26464"/>
  <c r="AB279" i="26464"/>
  <c r="AC279" i="26464"/>
  <c r="AD279" i="26464"/>
  <c r="AE279" i="26464"/>
  <c r="AF279" i="26464"/>
  <c r="AG279" i="26464"/>
  <c r="AH279" i="26464"/>
  <c r="AI279" i="26464"/>
  <c r="AJ279" i="26464"/>
  <c r="AK279" i="26464"/>
  <c r="AL279" i="26464"/>
  <c r="AM279" i="26464"/>
  <c r="AN279" i="26464"/>
  <c r="AO279" i="26464"/>
  <c r="AP279" i="26464"/>
  <c r="AQ279" i="26464"/>
  <c r="AR279" i="26464"/>
  <c r="AS279" i="26464"/>
  <c r="AT279" i="26464"/>
  <c r="AU279" i="26464"/>
  <c r="AV279" i="26464"/>
  <c r="AW279" i="26464"/>
  <c r="AX279" i="26464"/>
  <c r="BG279" i="26464"/>
  <c r="BH279" i="26464"/>
  <c r="BK279" i="26464"/>
  <c r="BL279" i="26464"/>
  <c r="BM279" i="26464"/>
  <c r="BN279" i="26464"/>
  <c r="BO279" i="26464"/>
  <c r="BP279" i="26464"/>
  <c r="BQ279" i="26464"/>
  <c r="BR279" i="26464"/>
  <c r="BS279" i="26464"/>
  <c r="BT279" i="26464"/>
  <c r="BU279" i="26464"/>
  <c r="BV279" i="26464"/>
  <c r="BW279" i="26464"/>
  <c r="BX279" i="26464"/>
  <c r="BY279" i="26464"/>
  <c r="BZ279" i="26464"/>
  <c r="CA279" i="26464"/>
  <c r="CB279" i="26464"/>
  <c r="CC279" i="26464"/>
  <c r="CD279" i="26464"/>
  <c r="CE279" i="26464"/>
  <c r="CF279" i="26464"/>
  <c r="CG279" i="26464"/>
  <c r="CH279" i="26464"/>
  <c r="CI279" i="26464"/>
  <c r="CJ279" i="26464"/>
  <c r="CK279" i="26464"/>
  <c r="CL279" i="26464"/>
  <c r="CM279" i="26464"/>
  <c r="CN279" i="26464"/>
  <c r="CO279" i="26464"/>
  <c r="CP279" i="26464"/>
  <c r="CQ279" i="26464"/>
  <c r="CR279" i="26464"/>
  <c r="CS279" i="26464"/>
  <c r="CT279" i="26464"/>
  <c r="CU279" i="26464"/>
  <c r="CV279" i="26464"/>
  <c r="CW279" i="26464"/>
  <c r="CX279" i="26464"/>
  <c r="DI279" i="26464"/>
  <c r="DJ279" i="26464"/>
  <c r="DK279" i="26464"/>
  <c r="DL279" i="26464"/>
  <c r="DM279" i="26464"/>
  <c r="DN279" i="26464"/>
  <c r="DO279" i="26464"/>
  <c r="DP279" i="26464"/>
  <c r="DQ279" i="26464"/>
  <c r="DR279" i="26464"/>
  <c r="DS279" i="26464"/>
  <c r="DT279" i="26464"/>
  <c r="DU279" i="26464"/>
  <c r="DZ279" i="26464"/>
  <c r="EA279" i="26464"/>
  <c r="EB279" i="26464"/>
  <c r="EC279" i="26464"/>
  <c r="ED279" i="26464"/>
  <c r="EE279" i="26464"/>
  <c r="EF279" i="26464"/>
  <c r="EG279" i="26464"/>
  <c r="EH279" i="26464"/>
  <c r="EI279" i="26464"/>
  <c r="EJ279" i="26464"/>
  <c r="EK279" i="26464"/>
  <c r="EL279" i="26464"/>
  <c r="EM279" i="26464"/>
  <c r="EN279" i="26464"/>
  <c r="EO279" i="26464"/>
  <c r="EP279" i="26464"/>
  <c r="A280" i="26464"/>
  <c r="B280" i="26464"/>
  <c r="C280" i="26464"/>
  <c r="E280" i="26464"/>
  <c r="F280" i="26464"/>
  <c r="G280" i="26464"/>
  <c r="H280" i="26464"/>
  <c r="I280" i="26464"/>
  <c r="J280" i="26464"/>
  <c r="K280" i="26464"/>
  <c r="L280" i="26464"/>
  <c r="M280" i="26464"/>
  <c r="N280" i="26464"/>
  <c r="O280" i="26464"/>
  <c r="P280" i="26464"/>
  <c r="Q280" i="26464"/>
  <c r="R280" i="26464"/>
  <c r="S280" i="26464"/>
  <c r="T280" i="26464"/>
  <c r="U280" i="26464"/>
  <c r="V280" i="26464"/>
  <c r="W280" i="26464"/>
  <c r="X280" i="26464"/>
  <c r="Y280" i="26464"/>
  <c r="Z280" i="26464"/>
  <c r="AA280" i="26464"/>
  <c r="AB280" i="26464"/>
  <c r="AC280" i="26464"/>
  <c r="AD280" i="26464"/>
  <c r="AE280" i="26464"/>
  <c r="AF280" i="26464"/>
  <c r="AG280" i="26464"/>
  <c r="AH280" i="26464"/>
  <c r="AI280" i="26464"/>
  <c r="AJ280" i="26464"/>
  <c r="AK280" i="26464"/>
  <c r="AP280" i="26464"/>
  <c r="AQ280" i="26464"/>
  <c r="AR280" i="26464"/>
  <c r="AS280" i="26464"/>
  <c r="AT280" i="26464"/>
  <c r="AU280" i="26464"/>
  <c r="AV280" i="26464"/>
  <c r="AW280" i="26464"/>
  <c r="AX280" i="26464"/>
  <c r="BM280" i="26464"/>
  <c r="BN280" i="26464"/>
  <c r="BO280" i="26464"/>
  <c r="BP280" i="26464"/>
  <c r="BQ280" i="26464"/>
  <c r="BR280" i="26464"/>
  <c r="BS280" i="26464"/>
  <c r="BT280" i="26464"/>
  <c r="BU280" i="26464"/>
  <c r="BV280" i="26464"/>
  <c r="BW280" i="26464"/>
  <c r="BX280" i="26464"/>
  <c r="BY280" i="26464"/>
  <c r="BZ280" i="26464"/>
  <c r="CA280" i="26464"/>
  <c r="CB280" i="26464"/>
  <c r="CC280" i="26464"/>
  <c r="CD280" i="26464"/>
  <c r="CE280" i="26464"/>
  <c r="CF280" i="26464"/>
  <c r="CG280" i="26464"/>
  <c r="CH280" i="26464"/>
  <c r="CI280" i="26464"/>
  <c r="CJ280" i="26464"/>
  <c r="CK280" i="26464"/>
  <c r="CL280" i="26464"/>
  <c r="CM280" i="26464"/>
  <c r="CN280" i="26464"/>
  <c r="CO280" i="26464"/>
  <c r="CP280" i="26464"/>
  <c r="CQ280" i="26464"/>
  <c r="CR280" i="26464"/>
  <c r="CS280" i="26464"/>
  <c r="CT280" i="26464"/>
  <c r="CU280" i="26464"/>
  <c r="CV280" i="26464"/>
  <c r="CW280" i="26464"/>
  <c r="CX280" i="26464"/>
  <c r="DI280" i="26464"/>
  <c r="DJ280" i="26464"/>
  <c r="DS280" i="26464"/>
  <c r="DT280" i="26464"/>
  <c r="DU280" i="26464"/>
  <c r="DZ280" i="26464"/>
  <c r="EA280" i="26464"/>
  <c r="EB280" i="26464"/>
  <c r="EC280" i="26464"/>
  <c r="ED280" i="26464"/>
  <c r="EE280" i="26464"/>
  <c r="EF280" i="26464"/>
  <c r="EG280" i="26464"/>
  <c r="EH280" i="26464"/>
  <c r="EI280" i="26464"/>
  <c r="EJ280" i="26464"/>
  <c r="EK280" i="26464"/>
  <c r="EL280" i="26464"/>
  <c r="EM280" i="26464"/>
  <c r="EN280" i="26464"/>
  <c r="EO280" i="26464"/>
  <c r="EP280" i="26464"/>
  <c r="A281" i="26464"/>
  <c r="B281" i="26464"/>
  <c r="C281" i="26464"/>
  <c r="E281" i="26464"/>
  <c r="F281" i="26464"/>
  <c r="G281" i="26464"/>
  <c r="H281" i="26464"/>
  <c r="I281" i="26464"/>
  <c r="J281" i="26464"/>
  <c r="K281" i="26464"/>
  <c r="L281" i="26464"/>
  <c r="M281" i="26464"/>
  <c r="N281" i="26464"/>
  <c r="O281" i="26464"/>
  <c r="P281" i="26464"/>
  <c r="Q281" i="26464"/>
  <c r="R281" i="26464"/>
  <c r="S281" i="26464"/>
  <c r="T281" i="26464"/>
  <c r="U281" i="26464"/>
  <c r="V281" i="26464"/>
  <c r="W281" i="26464"/>
  <c r="X281" i="26464"/>
  <c r="Y281" i="26464"/>
  <c r="Z281" i="26464"/>
  <c r="AA281" i="26464"/>
  <c r="AB281" i="26464"/>
  <c r="AC281" i="26464"/>
  <c r="AD281" i="26464"/>
  <c r="AE281" i="26464"/>
  <c r="AF281" i="26464"/>
  <c r="AG281" i="26464"/>
  <c r="AH281" i="26464"/>
  <c r="AI281" i="26464"/>
  <c r="AJ281" i="26464"/>
  <c r="AK281" i="26464"/>
  <c r="AP281" i="26464"/>
  <c r="AQ281" i="26464"/>
  <c r="AR281" i="26464"/>
  <c r="AS281" i="26464"/>
  <c r="AW281" i="26464"/>
  <c r="AX281" i="26464"/>
  <c r="CI281" i="26464"/>
  <c r="CJ281" i="26464"/>
  <c r="CK281" i="26464"/>
  <c r="CL281" i="26464"/>
  <c r="CW281" i="26464"/>
  <c r="CX281" i="26464"/>
  <c r="DS281" i="26464"/>
  <c r="DT281" i="26464"/>
  <c r="DU281" i="26464"/>
  <c r="EF281" i="26464"/>
  <c r="EG281" i="26464"/>
  <c r="EH281" i="26464"/>
  <c r="EI281" i="26464"/>
  <c r="EJ281" i="26464"/>
  <c r="EK281" i="26464"/>
  <c r="EL281" i="26464"/>
  <c r="EM281" i="26464"/>
  <c r="EN281" i="26464"/>
  <c r="EO281" i="26464"/>
  <c r="EP281" i="26464"/>
  <c r="A282" i="26464"/>
  <c r="B282" i="26464"/>
  <c r="C282" i="26464"/>
  <c r="E282" i="26464"/>
  <c r="F282" i="26464"/>
  <c r="G282" i="26464"/>
  <c r="H282" i="26464"/>
  <c r="I282" i="26464"/>
  <c r="J282" i="26464"/>
  <c r="K282" i="26464"/>
  <c r="L282" i="26464"/>
  <c r="M282" i="26464"/>
  <c r="N282" i="26464"/>
  <c r="O282" i="26464"/>
  <c r="P282" i="26464"/>
  <c r="Q282" i="26464"/>
  <c r="R282" i="26464"/>
  <c r="S282" i="26464"/>
  <c r="T282" i="26464"/>
  <c r="U282" i="26464"/>
  <c r="V282" i="26464"/>
  <c r="W282" i="26464"/>
  <c r="X282" i="26464"/>
  <c r="Y282" i="26464"/>
  <c r="Z282" i="26464"/>
  <c r="AA282" i="26464"/>
  <c r="AB282" i="26464"/>
  <c r="AC282" i="26464"/>
  <c r="AD282" i="26464"/>
  <c r="AE282" i="26464"/>
  <c r="AF282" i="26464"/>
  <c r="AG282" i="26464"/>
  <c r="AH282" i="26464"/>
  <c r="AI282" i="26464"/>
  <c r="AJ282" i="26464"/>
  <c r="AK282" i="26464"/>
  <c r="AP282" i="26464"/>
  <c r="AQ282" i="26464"/>
  <c r="AR282" i="26464"/>
  <c r="AS282" i="26464"/>
  <c r="AW282" i="26464"/>
  <c r="AX282" i="26464"/>
  <c r="CI282" i="26464"/>
  <c r="CJ282" i="26464"/>
  <c r="CK282" i="26464"/>
  <c r="CL282" i="26464"/>
  <c r="CW282" i="26464"/>
  <c r="CX282" i="26464"/>
  <c r="DS282" i="26464"/>
  <c r="DT282" i="26464"/>
  <c r="DU282" i="26464"/>
  <c r="EF282" i="26464"/>
  <c r="EG282" i="26464"/>
  <c r="A283" i="26464"/>
  <c r="B283" i="26464"/>
  <c r="AP283" i="26464"/>
  <c r="AQ283" i="26464"/>
  <c r="AR283" i="26464"/>
  <c r="AS283" i="26464"/>
  <c r="AW283" i="26464"/>
  <c r="AX283" i="26464"/>
  <c r="CI283" i="26464"/>
  <c r="CJ283" i="26464"/>
  <c r="CW283" i="26464"/>
  <c r="CX283" i="26464"/>
  <c r="EF283" i="26464"/>
  <c r="EG283" i="26464"/>
  <c r="AP284" i="26464"/>
  <c r="AQ284" i="26464"/>
  <c r="AR284" i="26464"/>
  <c r="AS284" i="26464"/>
  <c r="CI284" i="26464"/>
  <c r="CJ284" i="26464"/>
  <c r="CW284" i="26464"/>
  <c r="CX284" i="26464"/>
  <c r="EF284" i="26464"/>
  <c r="EG284" i="26464"/>
  <c r="AP285" i="26464"/>
  <c r="AQ285" i="26464"/>
  <c r="AR285" i="26464"/>
  <c r="AS285" i="26464"/>
  <c r="CW285" i="26464"/>
  <c r="CX285" i="26464"/>
  <c r="EF285" i="26464"/>
  <c r="EG285" i="26464"/>
  <c r="AP286" i="26464"/>
  <c r="AQ286" i="26464"/>
  <c r="AR286" i="26464"/>
  <c r="AS286" i="26464"/>
  <c r="CW286" i="26464"/>
  <c r="CX286" i="26464"/>
  <c r="EF286" i="26464"/>
  <c r="EG286" i="26464"/>
  <c r="AP287" i="26464"/>
  <c r="AQ287" i="26464"/>
  <c r="AR287" i="26464"/>
  <c r="AS287" i="26464"/>
  <c r="CW287" i="26464"/>
  <c r="CX287" i="26464"/>
  <c r="EF287" i="26464"/>
  <c r="EG287" i="26464"/>
  <c r="AR288" i="26464"/>
  <c r="AS288" i="26464"/>
  <c r="CW288" i="26464"/>
  <c r="CX288" i="26464"/>
  <c r="AR289" i="26464"/>
  <c r="AS289" i="26464"/>
  <c r="CW289" i="26464"/>
  <c r="CX289" i="26464"/>
  <c r="CW290" i="26464"/>
  <c r="CX290" i="26464"/>
  <c r="CW291" i="26464"/>
  <c r="CX291" i="26464"/>
  <c r="CW292" i="26464"/>
  <c r="CX292" i="26464"/>
  <c r="CW293" i="26464"/>
  <c r="CX293" i="26464"/>
  <c r="CW294" i="26464"/>
  <c r="CX294" i="26464"/>
  <c r="CW295" i="26464"/>
  <c r="CX295" i="26464"/>
  <c r="CW296" i="26464"/>
  <c r="CX296" i="26464"/>
  <c r="CW297" i="26464"/>
  <c r="CX297" i="26464"/>
  <c r="CW298" i="26464"/>
  <c r="CX298" i="26464"/>
  <c r="CW299" i="26464"/>
  <c r="CX299" i="26464"/>
  <c r="CW300" i="26464"/>
  <c r="CX300" i="26464"/>
  <c r="CW301" i="26464"/>
  <c r="CX301" i="26464"/>
  <c r="CW302" i="26464"/>
  <c r="CX302" i="26464"/>
  <c r="CW303" i="26464"/>
  <c r="CX303" i="26464"/>
  <c r="CW304" i="26464"/>
  <c r="CX304" i="26464"/>
  <c r="C3" i="26465"/>
  <c r="E3" i="26465"/>
  <c r="F3" i="26465"/>
  <c r="I3" i="26465"/>
  <c r="M3" i="26465"/>
  <c r="N3" i="26465"/>
  <c r="O3" i="26465"/>
  <c r="P3" i="26465"/>
  <c r="Q3" i="26465"/>
  <c r="R3" i="26465"/>
  <c r="S3" i="26465"/>
  <c r="T3" i="26465"/>
  <c r="U3" i="26465"/>
  <c r="W3" i="26465"/>
  <c r="X3" i="26465"/>
  <c r="Z3" i="26465"/>
  <c r="C4" i="26465"/>
  <c r="E4" i="26465"/>
  <c r="F4" i="26465"/>
  <c r="I4" i="26465"/>
  <c r="L4" i="26465"/>
  <c r="M4" i="26465"/>
  <c r="N4" i="26465"/>
  <c r="O4" i="26465"/>
  <c r="P4" i="26465"/>
  <c r="Q4" i="26465"/>
  <c r="R4" i="26465"/>
  <c r="S4" i="26465"/>
  <c r="T4" i="26465"/>
  <c r="U4" i="26465"/>
  <c r="W4" i="26465"/>
  <c r="X4" i="26465"/>
  <c r="Z4" i="26465"/>
  <c r="C5" i="26465"/>
  <c r="E5" i="26465"/>
  <c r="F5" i="26465"/>
  <c r="I5" i="26465"/>
  <c r="L5" i="26465"/>
  <c r="M5" i="26465"/>
  <c r="N5" i="26465"/>
  <c r="O5" i="26465"/>
  <c r="P5" i="26465"/>
  <c r="Q5" i="26465"/>
  <c r="R5" i="26465"/>
  <c r="S5" i="26465"/>
  <c r="T5" i="26465"/>
  <c r="U5" i="26465"/>
  <c r="W5" i="26465"/>
  <c r="X5" i="26465"/>
  <c r="Z5" i="26465"/>
  <c r="C6" i="26465"/>
  <c r="E6" i="26465"/>
  <c r="F6" i="26465"/>
  <c r="I6" i="26465"/>
  <c r="L6" i="26465"/>
  <c r="M6" i="26465"/>
  <c r="N6" i="26465"/>
  <c r="O6" i="26465"/>
  <c r="P6" i="26465"/>
  <c r="Q6" i="26465"/>
  <c r="R6" i="26465"/>
  <c r="S6" i="26465"/>
  <c r="T6" i="26465"/>
  <c r="U6" i="26465"/>
  <c r="W6" i="26465"/>
  <c r="X6" i="26465"/>
  <c r="Z6" i="26465"/>
  <c r="C7" i="26465"/>
  <c r="E7" i="26465"/>
  <c r="F7" i="26465"/>
  <c r="I7" i="26465"/>
  <c r="L7" i="26465"/>
  <c r="M7" i="26465"/>
  <c r="N7" i="26465"/>
  <c r="O7" i="26465"/>
  <c r="P7" i="26465"/>
  <c r="Q7" i="26465"/>
  <c r="R7" i="26465"/>
  <c r="S7" i="26465"/>
  <c r="T7" i="26465"/>
  <c r="U7" i="26465"/>
  <c r="W7" i="26465"/>
  <c r="X7" i="26465"/>
  <c r="Z7" i="26465"/>
  <c r="C8" i="26465"/>
  <c r="E8" i="26465"/>
  <c r="F8" i="26465"/>
  <c r="I8" i="26465"/>
  <c r="L8" i="26465"/>
  <c r="M8" i="26465"/>
  <c r="N8" i="26465"/>
  <c r="O8" i="26465"/>
  <c r="P8" i="26465"/>
  <c r="Q8" i="26465"/>
  <c r="R8" i="26465"/>
  <c r="S8" i="26465"/>
  <c r="T8" i="26465"/>
  <c r="U8" i="26465"/>
  <c r="W8" i="26465"/>
  <c r="X8" i="26465"/>
  <c r="Z8" i="26465"/>
  <c r="C9" i="26465"/>
  <c r="E9" i="26465"/>
  <c r="F9" i="26465"/>
  <c r="I9" i="26465"/>
  <c r="L9" i="26465"/>
  <c r="M9" i="26465"/>
  <c r="N9" i="26465"/>
  <c r="O9" i="26465"/>
  <c r="P9" i="26465"/>
  <c r="Q9" i="26465"/>
  <c r="R9" i="26465"/>
  <c r="S9" i="26465"/>
  <c r="T9" i="26465"/>
  <c r="U9" i="26465"/>
  <c r="W9" i="26465"/>
  <c r="X9" i="26465"/>
  <c r="Z9" i="26465"/>
  <c r="C10" i="26465"/>
  <c r="E10" i="26465"/>
  <c r="F10" i="26465"/>
  <c r="I10" i="26465"/>
  <c r="L10" i="26465"/>
  <c r="M10" i="26465"/>
  <c r="N10" i="26465"/>
  <c r="O10" i="26465"/>
  <c r="P10" i="26465"/>
  <c r="Q10" i="26465"/>
  <c r="R10" i="26465"/>
  <c r="S10" i="26465"/>
  <c r="T10" i="26465"/>
  <c r="U10" i="26465"/>
  <c r="W10" i="26465"/>
  <c r="X10" i="26465"/>
  <c r="Z10" i="26465"/>
  <c r="C11" i="26465"/>
  <c r="E11" i="26465"/>
  <c r="F11" i="26465"/>
  <c r="I11" i="26465"/>
  <c r="L11" i="26465"/>
  <c r="M11" i="26465"/>
  <c r="N11" i="26465"/>
  <c r="O11" i="26465"/>
  <c r="P11" i="26465"/>
  <c r="Q11" i="26465"/>
  <c r="R11" i="26465"/>
  <c r="S11" i="26465"/>
  <c r="T11" i="26465"/>
  <c r="U11" i="26465"/>
  <c r="W11" i="26465"/>
  <c r="X11" i="26465"/>
  <c r="Z11" i="26465"/>
  <c r="C12" i="26465"/>
  <c r="E12" i="26465"/>
  <c r="F12" i="26465"/>
  <c r="I12" i="26465"/>
  <c r="L12" i="26465"/>
  <c r="M12" i="26465"/>
  <c r="N12" i="26465"/>
  <c r="O12" i="26465"/>
  <c r="P12" i="26465"/>
  <c r="Q12" i="26465"/>
  <c r="R12" i="26465"/>
  <c r="S12" i="26465"/>
  <c r="T12" i="26465"/>
  <c r="U12" i="26465"/>
  <c r="W12" i="26465"/>
  <c r="X12" i="26465"/>
  <c r="Z12" i="26465"/>
  <c r="C13" i="26465"/>
  <c r="E13" i="26465"/>
  <c r="F13" i="26465"/>
  <c r="I13" i="26465"/>
  <c r="L13" i="26465"/>
  <c r="M13" i="26465"/>
  <c r="N13" i="26465"/>
  <c r="O13" i="26465"/>
  <c r="P13" i="26465"/>
  <c r="Q13" i="26465"/>
  <c r="R13" i="26465"/>
  <c r="S13" i="26465"/>
  <c r="T13" i="26465"/>
  <c r="U13" i="26465"/>
  <c r="W13" i="26465"/>
  <c r="X13" i="26465"/>
  <c r="Z13" i="26465"/>
  <c r="F14" i="26465"/>
  <c r="I14" i="26465"/>
  <c r="L14" i="26465"/>
  <c r="M14" i="26465"/>
  <c r="N14" i="26465"/>
  <c r="O14" i="26465"/>
  <c r="P14" i="26465"/>
  <c r="Q14" i="26465"/>
  <c r="R14" i="26465"/>
  <c r="S14" i="26465"/>
  <c r="T14" i="26465"/>
  <c r="U14" i="26465"/>
  <c r="W14" i="26465"/>
  <c r="X14" i="26465"/>
  <c r="Z14" i="26465"/>
  <c r="A18" i="26465"/>
  <c r="C18" i="26465"/>
  <c r="D18" i="26465"/>
  <c r="E18" i="26465"/>
  <c r="F18" i="26465"/>
  <c r="G18" i="26465"/>
  <c r="H18" i="26465"/>
  <c r="I18" i="26465"/>
  <c r="J18" i="26465"/>
  <c r="K18" i="26465"/>
  <c r="L18" i="26465"/>
  <c r="M18" i="26465"/>
  <c r="N18" i="26465"/>
  <c r="A19" i="26465"/>
  <c r="C19" i="26465"/>
  <c r="D19" i="26465"/>
  <c r="E19" i="26465"/>
  <c r="F19" i="26465"/>
  <c r="G19" i="26465"/>
  <c r="H19" i="26465"/>
  <c r="I19" i="26465"/>
  <c r="J19" i="26465"/>
  <c r="K19" i="26465"/>
  <c r="L19" i="26465"/>
  <c r="M19" i="26465"/>
  <c r="N19" i="26465"/>
  <c r="A20" i="26465"/>
  <c r="C20" i="26465"/>
  <c r="D20" i="26465"/>
  <c r="E20" i="26465"/>
  <c r="F20" i="26465"/>
  <c r="G20" i="26465"/>
  <c r="H20" i="26465"/>
  <c r="I20" i="26465"/>
  <c r="J20" i="26465"/>
  <c r="K20" i="26465"/>
  <c r="L20" i="26465"/>
  <c r="M20" i="26465"/>
  <c r="N20" i="26465"/>
  <c r="A21" i="26465"/>
  <c r="C21" i="26465"/>
  <c r="D21" i="26465"/>
  <c r="E21" i="26465"/>
  <c r="F21" i="26465"/>
  <c r="G21" i="26465"/>
  <c r="H21" i="26465"/>
  <c r="I21" i="26465"/>
  <c r="J21" i="26465"/>
  <c r="K21" i="26465"/>
  <c r="L21" i="26465"/>
  <c r="M21" i="26465"/>
  <c r="N21" i="26465"/>
  <c r="A22" i="26465"/>
  <c r="C22" i="26465"/>
  <c r="D22" i="26465"/>
  <c r="E22" i="26465"/>
  <c r="F22" i="26465"/>
  <c r="G22" i="26465"/>
  <c r="H22" i="26465"/>
  <c r="I22" i="26465"/>
  <c r="J22" i="26465"/>
  <c r="K22" i="26465"/>
  <c r="L22" i="26465"/>
  <c r="M22" i="26465"/>
  <c r="N22" i="26465"/>
  <c r="A23" i="26465"/>
  <c r="C23" i="26465"/>
  <c r="D23" i="26465"/>
  <c r="E23" i="26465"/>
  <c r="F23" i="26465"/>
  <c r="G23" i="26465"/>
  <c r="H23" i="26465"/>
  <c r="I23" i="26465"/>
  <c r="J23" i="26465"/>
  <c r="K23" i="26465"/>
  <c r="L23" i="26465"/>
  <c r="M23" i="26465"/>
  <c r="N23" i="26465"/>
  <c r="A24" i="26465"/>
  <c r="C24" i="26465"/>
  <c r="D24" i="26465"/>
  <c r="E24" i="26465"/>
  <c r="F24" i="26465"/>
  <c r="G24" i="26465"/>
  <c r="H24" i="26465"/>
  <c r="I24" i="26465"/>
  <c r="J24" i="26465"/>
  <c r="K24" i="26465"/>
  <c r="L24" i="26465"/>
  <c r="M24" i="26465"/>
  <c r="N24" i="26465"/>
  <c r="A25" i="26465"/>
  <c r="C25" i="26465"/>
  <c r="D25" i="26465"/>
  <c r="E25" i="26465"/>
  <c r="F25" i="26465"/>
  <c r="G25" i="26465"/>
  <c r="H25" i="26465"/>
  <c r="I25" i="26465"/>
  <c r="J25" i="26465"/>
  <c r="K25" i="26465"/>
  <c r="L25" i="26465"/>
  <c r="M25" i="26465"/>
  <c r="N25" i="26465"/>
  <c r="A26" i="26465"/>
  <c r="C26" i="26465"/>
  <c r="D26" i="26465"/>
  <c r="E26" i="26465"/>
  <c r="F26" i="26465"/>
  <c r="G26" i="26465"/>
  <c r="H26" i="26465"/>
  <c r="I26" i="26465"/>
  <c r="J26" i="26465"/>
  <c r="K26" i="26465"/>
  <c r="L26" i="26465"/>
  <c r="M26" i="26465"/>
  <c r="N26" i="26465"/>
  <c r="A27" i="26465"/>
  <c r="C27" i="26465"/>
  <c r="D27" i="26465"/>
  <c r="E27" i="26465"/>
  <c r="F27" i="26465"/>
  <c r="G27" i="26465"/>
  <c r="H27" i="26465"/>
  <c r="I27" i="26465"/>
  <c r="J27" i="26465"/>
  <c r="K27" i="26465"/>
  <c r="L27" i="26465"/>
  <c r="M27" i="26465"/>
  <c r="N27" i="26465"/>
  <c r="A28" i="26465"/>
  <c r="C28" i="26465"/>
  <c r="D28" i="26465"/>
  <c r="E28" i="26465"/>
  <c r="F28" i="26465"/>
  <c r="G28" i="26465"/>
  <c r="H28" i="26465"/>
  <c r="I28" i="26465"/>
  <c r="J28" i="26465"/>
  <c r="K28" i="26465"/>
  <c r="L28" i="26465"/>
  <c r="M28" i="26465"/>
  <c r="N28" i="26465"/>
  <c r="A29" i="26465"/>
  <c r="C29" i="26465"/>
  <c r="D29" i="26465"/>
  <c r="E29" i="26465"/>
  <c r="F29" i="26465"/>
  <c r="G29" i="26465"/>
  <c r="H29" i="26465"/>
  <c r="I29" i="26465"/>
  <c r="J29" i="26465"/>
  <c r="K29" i="26465"/>
  <c r="L29" i="26465"/>
  <c r="M29" i="26465"/>
  <c r="N29" i="26465"/>
  <c r="A33" i="26465"/>
  <c r="C33" i="26465"/>
  <c r="D33" i="26465"/>
  <c r="E33" i="26465"/>
  <c r="F33" i="26465"/>
  <c r="G33" i="26465"/>
  <c r="H33" i="26465"/>
  <c r="I33" i="26465"/>
  <c r="J33" i="26465"/>
  <c r="K33" i="26465"/>
  <c r="L33" i="26465"/>
  <c r="M33" i="26465"/>
  <c r="N33" i="26465"/>
  <c r="A34" i="26465"/>
  <c r="C34" i="26465"/>
  <c r="D34" i="26465"/>
  <c r="E34" i="26465"/>
  <c r="F34" i="26465"/>
  <c r="G34" i="26465"/>
  <c r="H34" i="26465"/>
  <c r="I34" i="26465"/>
  <c r="J34" i="26465"/>
  <c r="K34" i="26465"/>
  <c r="L34" i="26465"/>
  <c r="M34" i="26465"/>
  <c r="N34" i="26465"/>
  <c r="A35" i="26465"/>
  <c r="C35" i="26465"/>
  <c r="D35" i="26465"/>
  <c r="E35" i="26465"/>
  <c r="F35" i="26465"/>
  <c r="G35" i="26465"/>
  <c r="H35" i="26465"/>
  <c r="I35" i="26465"/>
  <c r="J35" i="26465"/>
  <c r="K35" i="26465"/>
  <c r="L35" i="26465"/>
  <c r="M35" i="26465"/>
  <c r="N35" i="26465"/>
  <c r="A36" i="26465"/>
  <c r="C36" i="26465"/>
  <c r="D36" i="26465"/>
  <c r="E36" i="26465"/>
  <c r="F36" i="26465"/>
  <c r="G36" i="26465"/>
  <c r="H36" i="26465"/>
  <c r="I36" i="26465"/>
  <c r="J36" i="26465"/>
  <c r="K36" i="26465"/>
  <c r="L36" i="26465"/>
  <c r="M36" i="26465"/>
  <c r="N36" i="26465"/>
  <c r="A37" i="26465"/>
  <c r="C37" i="26465"/>
  <c r="D37" i="26465"/>
  <c r="E37" i="26465"/>
  <c r="F37" i="26465"/>
  <c r="G37" i="26465"/>
  <c r="H37" i="26465"/>
  <c r="I37" i="26465"/>
  <c r="J37" i="26465"/>
  <c r="K37" i="26465"/>
  <c r="L37" i="26465"/>
  <c r="M37" i="26465"/>
  <c r="N37" i="26465"/>
  <c r="A38" i="26465"/>
  <c r="C38" i="26465"/>
  <c r="D38" i="26465"/>
  <c r="E38" i="26465"/>
  <c r="F38" i="26465"/>
  <c r="G38" i="26465"/>
  <c r="H38" i="26465"/>
  <c r="I38" i="26465"/>
  <c r="J38" i="26465"/>
  <c r="K38" i="26465"/>
  <c r="L38" i="26465"/>
  <c r="M38" i="26465"/>
  <c r="N38" i="26465"/>
  <c r="A39" i="26465"/>
  <c r="C39" i="26465"/>
  <c r="D39" i="26465"/>
  <c r="E39" i="26465"/>
  <c r="F39" i="26465"/>
  <c r="G39" i="26465"/>
  <c r="H39" i="26465"/>
  <c r="I39" i="26465"/>
  <c r="J39" i="26465"/>
  <c r="K39" i="26465"/>
  <c r="L39" i="26465"/>
  <c r="M39" i="26465"/>
  <c r="N39" i="26465"/>
  <c r="A40" i="26465"/>
  <c r="C40" i="26465"/>
  <c r="D40" i="26465"/>
  <c r="E40" i="26465"/>
  <c r="F40" i="26465"/>
  <c r="G40" i="26465"/>
  <c r="H40" i="26465"/>
  <c r="I40" i="26465"/>
  <c r="J40" i="26465"/>
  <c r="K40" i="26465"/>
  <c r="L40" i="26465"/>
  <c r="M40" i="26465"/>
  <c r="N40" i="26465"/>
  <c r="A41" i="26465"/>
  <c r="C41" i="26465"/>
  <c r="D41" i="26465"/>
  <c r="E41" i="26465"/>
  <c r="F41" i="26465"/>
  <c r="G41" i="26465"/>
  <c r="H41" i="26465"/>
  <c r="I41" i="26465"/>
  <c r="J41" i="26465"/>
  <c r="K41" i="26465"/>
  <c r="L41" i="26465"/>
  <c r="M41" i="26465"/>
  <c r="N41" i="26465"/>
  <c r="A42" i="26465"/>
  <c r="C42" i="26465"/>
  <c r="D42" i="26465"/>
  <c r="E42" i="26465"/>
  <c r="F42" i="26465"/>
  <c r="G42" i="26465"/>
  <c r="H42" i="26465"/>
  <c r="I42" i="26465"/>
  <c r="J42" i="26465"/>
  <c r="K42" i="26465"/>
  <c r="L42" i="26465"/>
  <c r="M42" i="26465"/>
  <c r="N42" i="26465"/>
  <c r="A43" i="26465"/>
  <c r="C43" i="26465"/>
  <c r="D43" i="26465"/>
  <c r="E43" i="26465"/>
  <c r="F43" i="26465"/>
  <c r="G43" i="26465"/>
  <c r="H43" i="26465"/>
  <c r="I43" i="26465"/>
  <c r="J43" i="26465"/>
  <c r="K43" i="26465"/>
  <c r="L43" i="26465"/>
  <c r="M43" i="26465"/>
  <c r="N43" i="26465"/>
  <c r="A44" i="26465"/>
  <c r="C44" i="26465"/>
  <c r="D44" i="26465"/>
  <c r="E44" i="26465"/>
  <c r="F44" i="26465"/>
  <c r="G44" i="26465"/>
  <c r="H44" i="26465"/>
  <c r="I44" i="26465"/>
  <c r="J44" i="26465"/>
  <c r="K44" i="26465"/>
  <c r="L44" i="26465"/>
  <c r="M44" i="26465"/>
  <c r="N44" i="26465"/>
  <c r="C8" i="17"/>
  <c r="C9" i="17"/>
  <c r="C10" i="17"/>
  <c r="F13" i="17"/>
  <c r="G13" i="17"/>
  <c r="H13" i="17"/>
  <c r="I13" i="17"/>
  <c r="F14" i="17"/>
  <c r="G14" i="17"/>
  <c r="H14" i="17"/>
  <c r="I14" i="17"/>
  <c r="I15" i="17"/>
  <c r="F19" i="17"/>
  <c r="G19" i="17"/>
  <c r="H19" i="17"/>
  <c r="I19" i="17"/>
  <c r="F20" i="17"/>
  <c r="G20" i="17"/>
  <c r="H20" i="17"/>
  <c r="I20" i="17"/>
  <c r="I21" i="17"/>
  <c r="A1" i="26466"/>
  <c r="B4" i="26466"/>
  <c r="C4" i="26466"/>
  <c r="B5" i="26466"/>
  <c r="C5" i="26466"/>
  <c r="B6" i="26466"/>
  <c r="C6" i="26466"/>
  <c r="B7" i="26466"/>
  <c r="C7" i="26466"/>
  <c r="B8" i="26466"/>
  <c r="C8" i="26466"/>
  <c r="B9" i="26466"/>
  <c r="C9" i="26466"/>
  <c r="B10" i="26466"/>
  <c r="C10" i="26466"/>
  <c r="B11" i="26466"/>
  <c r="C11" i="26466"/>
  <c r="B12" i="26466"/>
  <c r="C12" i="26466"/>
  <c r="B13" i="26466"/>
  <c r="C13" i="26466"/>
  <c r="B14" i="26466"/>
  <c r="C14" i="26466"/>
  <c r="B15" i="26466"/>
  <c r="C15" i="26466"/>
  <c r="B16" i="26466"/>
  <c r="C16" i="26466"/>
  <c r="B17" i="26466"/>
  <c r="C17" i="26466"/>
  <c r="B18" i="26466"/>
  <c r="C18" i="26466"/>
  <c r="B19" i="26466"/>
  <c r="C19" i="26466"/>
  <c r="B20" i="26466"/>
  <c r="C20" i="26466"/>
</calcChain>
</file>

<file path=xl/sharedStrings.xml><?xml version="1.0" encoding="utf-8"?>
<sst xmlns="http://schemas.openxmlformats.org/spreadsheetml/2006/main" count="749" uniqueCount="291">
  <si>
    <t>Topock</t>
  </si>
  <si>
    <t>Ehrenberg</t>
  </si>
  <si>
    <t>Kern/Mojave</t>
  </si>
  <si>
    <t>KRS</t>
  </si>
  <si>
    <t>TW-Needles</t>
  </si>
  <si>
    <t>Cal Prod</t>
  </si>
  <si>
    <t>Southern Trails</t>
  </si>
  <si>
    <t>BAJA</t>
  </si>
  <si>
    <t>Northern Baja</t>
  </si>
  <si>
    <t>Socal Sendouts</t>
  </si>
  <si>
    <t>TOTAL</t>
  </si>
  <si>
    <t>Net Sendout</t>
  </si>
  <si>
    <t>Monthly Storage</t>
  </si>
  <si>
    <t>Total Receipts</t>
  </si>
  <si>
    <t>Growth Rate</t>
  </si>
  <si>
    <t>Hours Running</t>
  </si>
  <si>
    <t>Est. Gas Burns - Peak Load</t>
  </si>
  <si>
    <t>California</t>
  </si>
  <si>
    <t>Plant Name</t>
  </si>
  <si>
    <t>Date Online</t>
  </si>
  <si>
    <t>MW</t>
  </si>
  <si>
    <t>Est. HR</t>
  </si>
  <si>
    <t>NP</t>
  </si>
  <si>
    <t>Los Medanos</t>
  </si>
  <si>
    <t>High Probability</t>
  </si>
  <si>
    <t>SP</t>
  </si>
  <si>
    <t>ZP</t>
  </si>
  <si>
    <t>Sutter</t>
  </si>
  <si>
    <t>La Paloma</t>
  </si>
  <si>
    <t>2001 Load</t>
  </si>
  <si>
    <t>Delta</t>
  </si>
  <si>
    <t>High Desert</t>
  </si>
  <si>
    <t>2002 Load</t>
  </si>
  <si>
    <t>Total CA Gas Load</t>
  </si>
  <si>
    <t>Elk Hills</t>
  </si>
  <si>
    <t>Moss Landing</t>
  </si>
  <si>
    <t>Otay Mesa</t>
  </si>
  <si>
    <t>Pastoria</t>
  </si>
  <si>
    <t>Blythe</t>
  </si>
  <si>
    <t>Midway Sunset</t>
  </si>
  <si>
    <t>Contra Costa</t>
  </si>
  <si>
    <t>Mountainview</t>
  </si>
  <si>
    <t>Three Mountains</t>
  </si>
  <si>
    <t>Potrero</t>
  </si>
  <si>
    <t>2003 Load</t>
  </si>
  <si>
    <t>Nueva Azalea</t>
  </si>
  <si>
    <t>Antelope Valley</t>
  </si>
  <si>
    <t>2004 Load</t>
  </si>
  <si>
    <t>Rockies</t>
  </si>
  <si>
    <t>Manchief</t>
  </si>
  <si>
    <t>Monahan</t>
  </si>
  <si>
    <t>2000 Load</t>
  </si>
  <si>
    <t>Ft. ST. Vrain</t>
  </si>
  <si>
    <t>Powhatan</t>
  </si>
  <si>
    <t>Ray Nixon</t>
  </si>
  <si>
    <t>PSCo.</t>
  </si>
  <si>
    <t>Total Rox Gas Load</t>
  </si>
  <si>
    <t>DSW</t>
  </si>
  <si>
    <t>NM</t>
  </si>
  <si>
    <t>Cobisa Person</t>
  </si>
  <si>
    <t>AZ</t>
  </si>
  <si>
    <t>South Point Power</t>
  </si>
  <si>
    <t>Griffith Energy</t>
  </si>
  <si>
    <t>Desert Basin</t>
  </si>
  <si>
    <t>West Phoenix 4</t>
  </si>
  <si>
    <t>West Phoenix 5</t>
  </si>
  <si>
    <t>Arlington Valley</t>
  </si>
  <si>
    <t>NV</t>
  </si>
  <si>
    <t>Las Vegas Cogen</t>
  </si>
  <si>
    <t>Panda Gila</t>
  </si>
  <si>
    <t>Harquahala</t>
  </si>
  <si>
    <t>Red Hawk Plant</t>
  </si>
  <si>
    <t>Gila Blend</t>
  </si>
  <si>
    <t>Total DSW Load</t>
  </si>
  <si>
    <t>Elko</t>
  </si>
  <si>
    <t xml:space="preserve">Apex Industrial </t>
  </si>
  <si>
    <t>Net Receipts</t>
  </si>
  <si>
    <t>Inj/WD</t>
  </si>
  <si>
    <t>Balance</t>
  </si>
  <si>
    <t>Socal</t>
  </si>
  <si>
    <t>Permian</t>
  </si>
  <si>
    <t>Waha</t>
  </si>
  <si>
    <t>SJ</t>
  </si>
  <si>
    <t>Date</t>
  </si>
  <si>
    <t>PG&amp;E</t>
  </si>
  <si>
    <t>Summer 01</t>
  </si>
  <si>
    <t>Summer 02</t>
  </si>
  <si>
    <t>Summer 03</t>
  </si>
  <si>
    <t>Summer 04</t>
  </si>
  <si>
    <t>Perm</t>
  </si>
  <si>
    <t>CG</t>
  </si>
  <si>
    <t>Rox</t>
  </si>
  <si>
    <t>Socal/Rox</t>
  </si>
  <si>
    <t>Winter 01-02</t>
  </si>
  <si>
    <t>Winter 02-03</t>
  </si>
  <si>
    <t>Winter 03-04</t>
  </si>
  <si>
    <t>Winter 04-05</t>
  </si>
  <si>
    <t>P/L</t>
  </si>
  <si>
    <t>Total P/L</t>
  </si>
  <si>
    <t>$/Mmbtu</t>
  </si>
  <si>
    <t>$/MWh</t>
  </si>
  <si>
    <t>Heat Rate</t>
  </si>
  <si>
    <t>Hours Runnig</t>
  </si>
  <si>
    <t>Plant Cap</t>
  </si>
  <si>
    <t>Term (Days)</t>
  </si>
  <si>
    <t>MWh/d</t>
  </si>
  <si>
    <t>*if Implied HR is above actual HR then buy the Spark Spread, vice versa</t>
  </si>
  <si>
    <t>Mmbtu/d</t>
  </si>
  <si>
    <t>Implied HR</t>
  </si>
  <si>
    <t>Buy Spark Spread:</t>
  </si>
  <si>
    <t>Price</t>
  </si>
  <si>
    <t>Term</t>
  </si>
  <si>
    <t>Units/d</t>
  </si>
  <si>
    <t>Sell Power</t>
  </si>
  <si>
    <t>Buy Gas</t>
  </si>
  <si>
    <t>Sell Spark Spread:</t>
  </si>
  <si>
    <t>Buy Power</t>
  </si>
  <si>
    <t>Sell Gas</t>
  </si>
  <si>
    <t>NX</t>
  </si>
  <si>
    <t>Power Price Equivalent</t>
  </si>
  <si>
    <t>HR est.</t>
  </si>
  <si>
    <t>Pipeline</t>
  </si>
  <si>
    <t>EPNG</t>
  </si>
  <si>
    <t>Kern</t>
  </si>
  <si>
    <t>CIG/PSCo.</t>
  </si>
  <si>
    <t>PNM</t>
  </si>
  <si>
    <t>SWG</t>
  </si>
  <si>
    <t>Kern/SWG</t>
  </si>
  <si>
    <t>NWPL</t>
  </si>
  <si>
    <t>EPNG/Socal</t>
  </si>
  <si>
    <t>Socal/Kern</t>
  </si>
  <si>
    <t>B</t>
  </si>
  <si>
    <t>?</t>
  </si>
  <si>
    <t>ON Peak</t>
  </si>
  <si>
    <t>PV</t>
  </si>
  <si>
    <t>PEAK</t>
  </si>
  <si>
    <t>OFF-PEAK</t>
  </si>
  <si>
    <t>Mid</t>
  </si>
  <si>
    <t>Nymex</t>
  </si>
  <si>
    <t>Gas Curves</t>
  </si>
  <si>
    <t>On Peak</t>
  </si>
  <si>
    <t>Off Peak</t>
  </si>
  <si>
    <t>O&amp;M</t>
  </si>
  <si>
    <t>Socal*HR+O&amp;M</t>
  </si>
  <si>
    <t>Rox*HR+O&amp;M</t>
  </si>
  <si>
    <t>SJ*HR+O&amp;M</t>
  </si>
  <si>
    <t>Perm*HR+O&amp;M</t>
  </si>
  <si>
    <t>PG&amp;E*HR+O&amp;M</t>
  </si>
  <si>
    <t>Three Mountain</t>
  </si>
  <si>
    <t>South Point</t>
  </si>
  <si>
    <t>Griffith</t>
  </si>
  <si>
    <t>W. Phoenix 5</t>
  </si>
  <si>
    <t>W. Phoenix 4</t>
  </si>
  <si>
    <t>Red Hawk</t>
  </si>
  <si>
    <t>LIBOR</t>
  </si>
  <si>
    <t>SP Peak</t>
  </si>
  <si>
    <t>SP Off</t>
  </si>
  <si>
    <t>NP Peak</t>
  </si>
  <si>
    <t>NP Off</t>
  </si>
  <si>
    <t>PV Peak</t>
  </si>
  <si>
    <t>PV Off</t>
  </si>
  <si>
    <t>SP Total</t>
  </si>
  <si>
    <t>NP Total</t>
  </si>
  <si>
    <t>MMBtu/d</t>
  </si>
  <si>
    <t>Antelope</t>
  </si>
  <si>
    <t xml:space="preserve">Net </t>
  </si>
  <si>
    <t>Receipts</t>
  </si>
  <si>
    <t>Demand</t>
  </si>
  <si>
    <t>Supply</t>
  </si>
  <si>
    <t>Gas Surplus</t>
  </si>
  <si>
    <t>N/A</t>
  </si>
  <si>
    <t>Socal/SJ</t>
  </si>
  <si>
    <t>Socal/Perm</t>
  </si>
  <si>
    <t>TW</t>
  </si>
  <si>
    <t>Variable Rates</t>
  </si>
  <si>
    <t>SJ to Socal</t>
  </si>
  <si>
    <t>EP</t>
  </si>
  <si>
    <t>Perm to Socal</t>
  </si>
  <si>
    <t>IT Rates</t>
  </si>
  <si>
    <t xml:space="preserve">DSW New </t>
  </si>
  <si>
    <t>Generation</t>
  </si>
  <si>
    <t>Socal Plants Only</t>
  </si>
  <si>
    <t>Sendout Adjustment</t>
  </si>
  <si>
    <t>Med to Low Probability</t>
  </si>
  <si>
    <t>Using</t>
  </si>
  <si>
    <t>2001 1Q</t>
  </si>
  <si>
    <t>2001 2Q</t>
  </si>
  <si>
    <t>2002 1Q</t>
  </si>
  <si>
    <t>2002 2Q</t>
  </si>
  <si>
    <t>2002 3Q</t>
  </si>
  <si>
    <t>2002 4Q</t>
  </si>
  <si>
    <t>2001 3Q</t>
  </si>
  <si>
    <t>2001 4Q</t>
  </si>
  <si>
    <t>2003 1Q</t>
  </si>
  <si>
    <t>2003 2Q</t>
  </si>
  <si>
    <t>2003 3Q</t>
  </si>
  <si>
    <t>2003 4Q</t>
  </si>
  <si>
    <t>2004 1Q</t>
  </si>
  <si>
    <t>2004 2Q</t>
  </si>
  <si>
    <t>2004 3Q</t>
  </si>
  <si>
    <t>2004 4Q</t>
  </si>
  <si>
    <t>2001 Total</t>
  </si>
  <si>
    <t>2002 Total</t>
  </si>
  <si>
    <t>2003 Total</t>
  </si>
  <si>
    <t>2004 Total</t>
  </si>
  <si>
    <t>KRS Variable</t>
  </si>
  <si>
    <t>Malin</t>
  </si>
  <si>
    <t>Socal/Malin</t>
  </si>
  <si>
    <t>Socal/Waha</t>
  </si>
  <si>
    <t>Arrow Canyon</t>
  </si>
  <si>
    <t>Keyst West</t>
  </si>
  <si>
    <t>Waha W</t>
  </si>
  <si>
    <t>Samalyuca</t>
  </si>
  <si>
    <t>EOC S ML</t>
  </si>
  <si>
    <t>Gas @ Ehr</t>
  </si>
  <si>
    <t>New SW Gen</t>
  </si>
  <si>
    <t>SJ Total</t>
  </si>
  <si>
    <t>EOC N ML</t>
  </si>
  <si>
    <t>Hackberry</t>
  </si>
  <si>
    <t>SJ X-Over</t>
  </si>
  <si>
    <t>Gas On</t>
  </si>
  <si>
    <t>New Gen</t>
  </si>
  <si>
    <t>Sendouts</t>
  </si>
  <si>
    <t>Begin Bal.</t>
  </si>
  <si>
    <t>End Bal.</t>
  </si>
  <si>
    <t>2000 Data</t>
  </si>
  <si>
    <t>2000 Beg. Bal</t>
  </si>
  <si>
    <t>Feb- PV</t>
  </si>
  <si>
    <t>Feb- Socal</t>
  </si>
  <si>
    <t>Summit Group - Blythe</t>
  </si>
  <si>
    <t>PG&amp;E - San Diego</t>
  </si>
  <si>
    <t>Midway Sunset Cogen</t>
  </si>
  <si>
    <t>Rosarito</t>
  </si>
  <si>
    <t>Sempra/Oxy - Elk Hills</t>
  </si>
  <si>
    <t>Calpine (formerly PG&amp;E) - Otay Mesa</t>
  </si>
  <si>
    <t>Mountainview Power Co (San Bernardino)</t>
  </si>
  <si>
    <t>PG&amp;E - Kern County/La Paloma (2002?)</t>
  </si>
  <si>
    <t>Calpine (Tejon Ranch) - Pastoria Power</t>
  </si>
  <si>
    <t>AES - Antelope Valley</t>
  </si>
  <si>
    <t>Calpine - Yuba City, Sutter County</t>
  </si>
  <si>
    <t>AES - South City</t>
  </si>
  <si>
    <t>Calpine (Enron) - Pittsburg (Los Medanos)</t>
  </si>
  <si>
    <t>El Paso - South San Francisco</t>
  </si>
  <si>
    <t>Calpine - Scott Substation</t>
  </si>
  <si>
    <t>Ogden Pacific - Three Mountain</t>
  </si>
  <si>
    <t>Duke - Moss Landing</t>
  </si>
  <si>
    <t>Calpine - Pittsburg (Delta Energy Center)</t>
  </si>
  <si>
    <t>Constellation/Inland - Victorville/High Desert</t>
  </si>
  <si>
    <t>Southern - Contra Costa</t>
  </si>
  <si>
    <t>Southern - Potrero</t>
  </si>
  <si>
    <t>SMUD - Rancho Seco</t>
  </si>
  <si>
    <t>Calpine - East Altamont Energy</t>
  </si>
  <si>
    <t>Edison Mission (formerly Texaco) - Sunrise Power Project</t>
  </si>
  <si>
    <t>Calpine - Warnerville Project</t>
  </si>
  <si>
    <t>Sunlaw Cogen (EM-ONE)</t>
  </si>
  <si>
    <t>Bock - Livingstone (Pioneer)</t>
  </si>
  <si>
    <t>Calpine - Metcalf Energy Center</t>
  </si>
  <si>
    <t>Calpine - Newark Energy</t>
  </si>
  <si>
    <t>Calpine/Adair - Teayawa Energy Center</t>
  </si>
  <si>
    <t>Med</t>
  </si>
  <si>
    <t>High</t>
  </si>
  <si>
    <t>Low</t>
  </si>
  <si>
    <t>PG&amp;E San Diego</t>
  </si>
  <si>
    <t>South San Francisco</t>
  </si>
  <si>
    <t>Low-High</t>
  </si>
  <si>
    <t>Med-High</t>
  </si>
  <si>
    <t>Scott Substation</t>
  </si>
  <si>
    <t>South City</t>
  </si>
  <si>
    <t>Delta (Pittsburg)</t>
  </si>
  <si>
    <t>SMUD- Rancho Seco</t>
  </si>
  <si>
    <t>East Altamont</t>
  </si>
  <si>
    <t xml:space="preserve">ZP </t>
  </si>
  <si>
    <t>Hermosillo</t>
  </si>
  <si>
    <t>APS W. Phoenix</t>
  </si>
  <si>
    <t>Naco-Nogales</t>
  </si>
  <si>
    <t>Sundance</t>
  </si>
  <si>
    <t>Suntan</t>
  </si>
  <si>
    <t>SRP/Dynegy/NRG - Phoenix</t>
  </si>
  <si>
    <t>*Certain power plants were not given a month for the year that they are scheduled to begin so December is the assumed start month</t>
  </si>
  <si>
    <t>Mesquite</t>
  </si>
  <si>
    <t>Buckeye</t>
  </si>
  <si>
    <t>Harzuahala</t>
  </si>
  <si>
    <t>La Paz</t>
  </si>
  <si>
    <t>Carlin</t>
  </si>
  <si>
    <t>Apex - Seon (Southern)</t>
  </si>
  <si>
    <t>Apex (Reliant)</t>
  </si>
  <si>
    <t>Harry Allen Power Center</t>
  </si>
  <si>
    <t>Meadow Valley</t>
  </si>
  <si>
    <t>AZ Total</t>
  </si>
  <si>
    <t>AZ Only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</si>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</sst>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_);[Red]\(0.000\)"/>
    <numFmt numFmtId="165" formatCode="0.0000_);[Red]\(0.0000\)"/>
    <numFmt numFmtId="167" formatCode="_(&quot;$&quot;* #,##0_);_(&quot;$&quot;* \(#,##0\);_(&quot;$&quot;* &quot;-&quot;??_);_(@_)"/>
    <numFmt numFmtId="168" formatCode="0.000"/>
    <numFmt numFmtId="171" formatCode="0.000_);\(0.000\)"/>
    <numFmt numFmtId="173" formatCode="0.0000"/>
    <numFmt numFmtId="174" formatCode="0.00_);[Red]\(0.00\)"/>
  </numFmts>
  <fonts count="2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sz val="8"/>
      <name val="Arial"/>
      <family val="2"/>
    </font>
    <font>
      <sz val="8"/>
      <name val="Arial"/>
    </font>
    <font>
      <b/>
      <sz val="8"/>
      <name val="Arial"/>
      <family val="2"/>
    </font>
    <font>
      <sz val="8"/>
      <color indexed="62"/>
      <name val="Arial"/>
      <family val="2"/>
    </font>
    <font>
      <b/>
      <u/>
      <sz val="8"/>
      <name val="Arial"/>
      <family val="2"/>
    </font>
    <font>
      <sz val="8"/>
      <color indexed="48"/>
      <name val="Arial"/>
      <family val="2"/>
    </font>
    <font>
      <b/>
      <sz val="8"/>
      <color indexed="9"/>
      <name val="Arial"/>
      <family val="2"/>
    </font>
    <font>
      <u/>
      <sz val="8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b/>
      <sz val="8"/>
      <color indexed="10"/>
      <name val="Arial"/>
      <family val="2"/>
    </font>
    <font>
      <b/>
      <i/>
      <sz val="8"/>
      <color indexed="10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name val="Arial"/>
    </font>
    <font>
      <b/>
      <sz val="8"/>
      <name val="Arial"/>
    </font>
    <font>
      <b/>
      <sz val="8"/>
      <name val="Arial"/>
    </font>
    <font>
      <sz val="8"/>
      <color indexed="9"/>
      <name val="Arial"/>
      <family val="2"/>
    </font>
    <font>
      <sz val="6"/>
      <name val="Arial"/>
      <family val="2"/>
    </font>
    <font>
      <sz val="10"/>
      <color indexed="8"/>
      <name val="MS Sans Serif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44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11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</cellStyleXfs>
  <cellXfs count="45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3" xfId="0" applyNumberFormat="1" applyFont="1" applyBorder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5" fillId="0" borderId="2" xfId="0" applyNumberFormat="1" applyFont="1" applyBorder="1" applyAlignment="1">
      <alignment horizontal="center"/>
    </xf>
    <xf numFmtId="38" fontId="5" fillId="0" borderId="0" xfId="0" applyNumberFormat="1" applyFont="1" applyBorder="1" applyAlignment="1">
      <alignment horizontal="center"/>
    </xf>
    <xf numFmtId="38" fontId="3" fillId="0" borderId="3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5" fillId="0" borderId="3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6" xfId="0" applyNumberFormat="1" applyFont="1" applyBorder="1" applyAlignment="1">
      <alignment horizontal="center"/>
    </xf>
    <xf numFmtId="17" fontId="2" fillId="0" borderId="0" xfId="0" applyNumberFormat="1" applyFont="1"/>
    <xf numFmtId="38" fontId="4" fillId="0" borderId="7" xfId="0" applyNumberFormat="1" applyFont="1" applyBorder="1" applyAlignment="1">
      <alignment horizontal="center"/>
    </xf>
    <xf numFmtId="38" fontId="4" fillId="2" borderId="8" xfId="0" applyNumberFormat="1" applyFont="1" applyFill="1" applyBorder="1" applyAlignment="1">
      <alignment horizontal="center"/>
    </xf>
    <xf numFmtId="38" fontId="4" fillId="2" borderId="9" xfId="0" applyNumberFormat="1" applyFont="1" applyFill="1" applyBorder="1" applyAlignment="1">
      <alignment horizontal="center"/>
    </xf>
    <xf numFmtId="38" fontId="4" fillId="3" borderId="8" xfId="0" applyNumberFormat="1" applyFont="1" applyFill="1" applyBorder="1" applyAlignment="1">
      <alignment horizontal="center"/>
    </xf>
    <xf numFmtId="38" fontId="4" fillId="3" borderId="9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38" fontId="4" fillId="0" borderId="0" xfId="0" applyNumberFormat="1" applyFont="1" applyAlignment="1">
      <alignment horizontal="center"/>
    </xf>
    <xf numFmtId="38" fontId="4" fillId="4" borderId="10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38" fontId="6" fillId="0" borderId="0" xfId="0" applyNumberFormat="1" applyFont="1" applyAlignment="1">
      <alignment horizontal="center"/>
    </xf>
    <xf numFmtId="9" fontId="6" fillId="0" borderId="0" xfId="4" applyFont="1" applyAlignment="1">
      <alignment horizontal="center"/>
    </xf>
    <xf numFmtId="9" fontId="6" fillId="0" borderId="0" xfId="0" applyNumberFormat="1" applyFont="1" applyAlignment="1">
      <alignment horizontal="center"/>
    </xf>
    <xf numFmtId="0" fontId="6" fillId="2" borderId="11" xfId="0" applyFont="1" applyFill="1" applyBorder="1" applyAlignment="1">
      <alignment horizontal="center"/>
    </xf>
    <xf numFmtId="17" fontId="4" fillId="0" borderId="2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1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38" fontId="9" fillId="0" borderId="0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4" fillId="0" borderId="16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17" fontId="4" fillId="5" borderId="18" xfId="0" applyNumberFormat="1" applyFont="1" applyFill="1" applyBorder="1" applyAlignment="1">
      <alignment horizontal="center"/>
    </xf>
    <xf numFmtId="38" fontId="4" fillId="5" borderId="18" xfId="0" applyNumberFormat="1" applyFont="1" applyFill="1" applyBorder="1" applyAlignment="1">
      <alignment horizontal="center"/>
    </xf>
    <xf numFmtId="38" fontId="9" fillId="5" borderId="18" xfId="0" applyNumberFormat="1" applyFont="1" applyFill="1" applyBorder="1" applyAlignment="1">
      <alignment horizontal="center"/>
    </xf>
    <xf numFmtId="38" fontId="6" fillId="5" borderId="19" xfId="0" applyNumberFormat="1" applyFont="1" applyFill="1" applyBorder="1" applyAlignment="1">
      <alignment horizontal="center"/>
    </xf>
    <xf numFmtId="38" fontId="6" fillId="5" borderId="20" xfId="0" applyNumberFormat="1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17" fontId="4" fillId="5" borderId="2" xfId="0" applyNumberFormat="1" applyFont="1" applyFill="1" applyBorder="1" applyAlignment="1">
      <alignment horizontal="center"/>
    </xf>
    <xf numFmtId="38" fontId="4" fillId="5" borderId="2" xfId="0" applyNumberFormat="1" applyFont="1" applyFill="1" applyBorder="1" applyAlignment="1">
      <alignment horizontal="center"/>
    </xf>
    <xf numFmtId="38" fontId="9" fillId="5" borderId="2" xfId="0" applyNumberFormat="1" applyFont="1" applyFill="1" applyBorder="1" applyAlignment="1">
      <alignment horizontal="center"/>
    </xf>
    <xf numFmtId="38" fontId="6" fillId="5" borderId="2" xfId="0" applyNumberFormat="1" applyFont="1" applyFill="1" applyBorder="1" applyAlignment="1">
      <alignment horizontal="center"/>
    </xf>
    <xf numFmtId="38" fontId="6" fillId="5" borderId="22" xfId="0" applyNumberFormat="1" applyFont="1" applyFill="1" applyBorder="1" applyAlignment="1">
      <alignment horizontal="center"/>
    </xf>
    <xf numFmtId="38" fontId="6" fillId="5" borderId="18" xfId="0" applyNumberFormat="1" applyFont="1" applyFill="1" applyBorder="1" applyAlignment="1">
      <alignment horizontal="center"/>
    </xf>
    <xf numFmtId="38" fontId="6" fillId="5" borderId="23" xfId="0" applyNumberFormat="1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17" fontId="4" fillId="4" borderId="18" xfId="0" applyNumberFormat="1" applyFont="1" applyFill="1" applyBorder="1" applyAlignment="1">
      <alignment horizontal="center"/>
    </xf>
    <xf numFmtId="38" fontId="4" fillId="4" borderId="18" xfId="0" applyNumberFormat="1" applyFont="1" applyFill="1" applyBorder="1" applyAlignment="1">
      <alignment horizontal="center"/>
    </xf>
    <xf numFmtId="38" fontId="9" fillId="4" borderId="18" xfId="0" applyNumberFormat="1" applyFont="1" applyFill="1" applyBorder="1" applyAlignment="1">
      <alignment horizontal="center"/>
    </xf>
    <xf numFmtId="38" fontId="6" fillId="4" borderId="19" xfId="0" applyNumberFormat="1" applyFont="1" applyFill="1" applyBorder="1" applyAlignment="1">
      <alignment horizontal="center"/>
    </xf>
    <xf numFmtId="38" fontId="6" fillId="4" borderId="20" xfId="0" applyNumberFormat="1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38" fontId="6" fillId="5" borderId="24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38" fontId="6" fillId="4" borderId="24" xfId="0" applyNumberFormat="1" applyFont="1" applyFill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38" fontId="4" fillId="0" borderId="26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7" fontId="4" fillId="0" borderId="28" xfId="0" applyNumberFormat="1" applyFont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17" fontId="4" fillId="0" borderId="12" xfId="0" applyNumberFormat="1" applyFont="1" applyFill="1" applyBorder="1" applyAlignment="1">
      <alignment horizontal="center"/>
    </xf>
    <xf numFmtId="38" fontId="4" fillId="0" borderId="2" xfId="0" applyNumberFormat="1" applyFont="1" applyFill="1" applyBorder="1" applyAlignment="1">
      <alignment horizontal="center"/>
    </xf>
    <xf numFmtId="17" fontId="4" fillId="0" borderId="15" xfId="0" applyNumberFormat="1" applyFont="1" applyFill="1" applyBorder="1" applyAlignment="1">
      <alignment horizontal="center"/>
    </xf>
    <xf numFmtId="38" fontId="4" fillId="0" borderId="0" xfId="0" applyNumberFormat="1" applyFont="1" applyFill="1" applyBorder="1" applyAlignment="1">
      <alignment horizontal="center"/>
    </xf>
    <xf numFmtId="38" fontId="4" fillId="5" borderId="30" xfId="0" applyNumberFormat="1" applyFont="1" applyFill="1" applyBorder="1" applyAlignment="1">
      <alignment horizontal="center"/>
    </xf>
    <xf numFmtId="0" fontId="6" fillId="4" borderId="29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17" fontId="6" fillId="0" borderId="31" xfId="0" applyNumberFormat="1" applyFont="1" applyBorder="1" applyAlignment="1">
      <alignment horizontal="center"/>
    </xf>
    <xf numFmtId="17" fontId="6" fillId="0" borderId="8" xfId="0" applyNumberFormat="1" applyFont="1" applyBorder="1" applyAlignment="1">
      <alignment horizontal="center"/>
    </xf>
    <xf numFmtId="17" fontId="6" fillId="0" borderId="9" xfId="0" applyNumberFormat="1" applyFont="1" applyBorder="1" applyAlignment="1">
      <alignment horizontal="center"/>
    </xf>
    <xf numFmtId="17" fontId="6" fillId="0" borderId="0" xfId="0" applyNumberFormat="1" applyFont="1" applyBorder="1" applyAlignment="1">
      <alignment horizontal="center"/>
    </xf>
    <xf numFmtId="17" fontId="10" fillId="0" borderId="0" xfId="0" applyNumberFormat="1" applyFont="1" applyBorder="1" applyAlignment="1">
      <alignment horizontal="center"/>
    </xf>
    <xf numFmtId="38" fontId="6" fillId="0" borderId="22" xfId="0" applyNumberFormat="1" applyFont="1" applyBorder="1" applyAlignment="1">
      <alignment horizontal="center"/>
    </xf>
    <xf numFmtId="38" fontId="6" fillId="0" borderId="32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6" fillId="0" borderId="33" xfId="0" applyNumberFormat="1" applyFont="1" applyBorder="1" applyAlignment="1">
      <alignment horizontal="center"/>
    </xf>
    <xf numFmtId="38" fontId="7" fillId="4" borderId="31" xfId="0" applyNumberFormat="1" applyFont="1" applyFill="1" applyBorder="1" applyAlignment="1">
      <alignment horizontal="center"/>
    </xf>
    <xf numFmtId="17" fontId="6" fillId="0" borderId="0" xfId="0" applyNumberFormat="1" applyFont="1" applyAlignment="1">
      <alignment horizontal="center"/>
    </xf>
    <xf numFmtId="17" fontId="8" fillId="0" borderId="0" xfId="0" applyNumberFormat="1" applyFont="1" applyAlignment="1">
      <alignment horizontal="center"/>
    </xf>
    <xf numFmtId="15" fontId="6" fillId="0" borderId="0" xfId="0" applyNumberFormat="1" applyFont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165" fontId="4" fillId="0" borderId="31" xfId="0" applyNumberFormat="1" applyFont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165" fontId="4" fillId="0" borderId="9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38" fontId="6" fillId="0" borderId="10" xfId="0" applyNumberFormat="1" applyFont="1" applyBorder="1" applyAlignment="1">
      <alignment horizontal="center"/>
    </xf>
    <xf numFmtId="167" fontId="6" fillId="5" borderId="10" xfId="2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8" fontId="4" fillId="0" borderId="22" xfId="0" applyNumberFormat="1" applyFont="1" applyBorder="1" applyAlignment="1">
      <alignment horizontal="center"/>
    </xf>
    <xf numFmtId="2" fontId="4" fillId="0" borderId="32" xfId="0" applyNumberFormat="1" applyFont="1" applyBorder="1" applyAlignment="1">
      <alignment horizontal="center"/>
    </xf>
    <xf numFmtId="38" fontId="4" fillId="0" borderId="32" xfId="0" applyNumberFormat="1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38" fontId="13" fillId="0" borderId="22" xfId="0" applyNumberFormat="1" applyFont="1" applyBorder="1" applyAlignment="1">
      <alignment horizontal="center"/>
    </xf>
    <xf numFmtId="0" fontId="1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38" fontId="13" fillId="0" borderId="32" xfId="0" applyNumberFormat="1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2" fontId="13" fillId="0" borderId="33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6" fontId="6" fillId="0" borderId="0" xfId="2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6" fontId="6" fillId="0" borderId="37" xfId="2" applyNumberFormat="1" applyFont="1" applyBorder="1" applyAlignment="1">
      <alignment horizontal="center"/>
    </xf>
    <xf numFmtId="6" fontId="6" fillId="5" borderId="9" xfId="0" applyNumberFormat="1" applyFont="1" applyFill="1" applyBorder="1" applyAlignment="1">
      <alignment horizontal="center"/>
    </xf>
    <xf numFmtId="40" fontId="6" fillId="5" borderId="10" xfId="0" applyNumberFormat="1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7" fontId="6" fillId="0" borderId="0" xfId="0" applyNumberFormat="1" applyFont="1" applyFill="1" applyBorder="1" applyAlignment="1">
      <alignment horizontal="center"/>
    </xf>
    <xf numFmtId="17" fontId="17" fillId="0" borderId="0" xfId="0" applyNumberFormat="1" applyFont="1" applyFill="1" applyBorder="1" applyAlignment="1">
      <alignment horizontal="center"/>
    </xf>
    <xf numFmtId="17" fontId="17" fillId="0" borderId="0" xfId="0" applyNumberFormat="1" applyFont="1" applyFill="1" applyBorder="1" applyAlignment="1" applyProtection="1">
      <alignment horizontal="center"/>
    </xf>
    <xf numFmtId="43" fontId="16" fillId="0" borderId="15" xfId="0" applyNumberFormat="1" applyFont="1" applyFill="1" applyBorder="1" applyAlignment="1">
      <alignment horizontal="center"/>
    </xf>
    <xf numFmtId="43" fontId="16" fillId="0" borderId="38" xfId="0" applyNumberFormat="1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17" fillId="0" borderId="5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2" fontId="4" fillId="0" borderId="33" xfId="0" applyNumberFormat="1" applyFont="1" applyBorder="1" applyAlignment="1">
      <alignment horizontal="center"/>
    </xf>
    <xf numFmtId="17" fontId="4" fillId="0" borderId="0" xfId="0" applyNumberFormat="1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7" fillId="4" borderId="39" xfId="0" applyFont="1" applyFill="1" applyBorder="1" applyAlignment="1">
      <alignment horizontal="center"/>
    </xf>
    <xf numFmtId="0" fontId="17" fillId="4" borderId="40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43" fontId="17" fillId="4" borderId="41" xfId="1" applyFont="1" applyFill="1" applyBorder="1" applyAlignment="1" applyProtection="1">
      <alignment horizontal="center"/>
      <protection locked="0"/>
    </xf>
    <xf numFmtId="0" fontId="17" fillId="4" borderId="21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17" fillId="7" borderId="2" xfId="0" applyFont="1" applyFill="1" applyBorder="1" applyAlignment="1">
      <alignment horizontal="center"/>
    </xf>
    <xf numFmtId="0" fontId="17" fillId="7" borderId="3" xfId="0" applyFont="1" applyFill="1" applyBorder="1" applyAlignment="1">
      <alignment horizontal="center"/>
    </xf>
    <xf numFmtId="0" fontId="17" fillId="7" borderId="0" xfId="0" applyFont="1" applyFill="1" applyBorder="1" applyAlignment="1">
      <alignment horizontal="center"/>
    </xf>
    <xf numFmtId="0" fontId="17" fillId="7" borderId="40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17" fillId="7" borderId="21" xfId="0" applyFont="1" applyFill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4" fillId="0" borderId="15" xfId="0" applyNumberFormat="1" applyFont="1" applyBorder="1" applyAlignment="1">
      <alignment horizontal="center"/>
    </xf>
    <xf numFmtId="164" fontId="4" fillId="0" borderId="38" xfId="0" applyNumberFormat="1" applyFont="1" applyBorder="1" applyAlignment="1">
      <alignment horizontal="center"/>
    </xf>
    <xf numFmtId="164" fontId="4" fillId="0" borderId="42" xfId="0" applyNumberFormat="1" applyFont="1" applyBorder="1" applyAlignment="1">
      <alignment horizontal="center"/>
    </xf>
    <xf numFmtId="164" fontId="4" fillId="0" borderId="43" xfId="0" applyNumberFormat="1" applyFont="1" applyBorder="1" applyAlignment="1">
      <alignment horizontal="center"/>
    </xf>
    <xf numFmtId="164" fontId="4" fillId="0" borderId="44" xfId="0" applyNumberFormat="1" applyFont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17" fillId="4" borderId="32" xfId="0" applyFont="1" applyFill="1" applyBorder="1" applyAlignment="1">
      <alignment horizontal="center"/>
    </xf>
    <xf numFmtId="0" fontId="17" fillId="4" borderId="33" xfId="0" applyFont="1" applyFill="1" applyBorder="1" applyAlignment="1">
      <alignment horizontal="center"/>
    </xf>
    <xf numFmtId="38" fontId="16" fillId="0" borderId="0" xfId="0" applyNumberFormat="1" applyFont="1" applyFill="1" applyBorder="1" applyAlignment="1">
      <alignment horizontal="center"/>
    </xf>
    <xf numFmtId="38" fontId="16" fillId="0" borderId="38" xfId="0" applyNumberFormat="1" applyFont="1" applyFill="1" applyBorder="1" applyAlignment="1">
      <alignment horizontal="center"/>
    </xf>
    <xf numFmtId="38" fontId="16" fillId="0" borderId="43" xfId="0" applyNumberFormat="1" applyFont="1" applyFill="1" applyBorder="1" applyAlignment="1">
      <alignment horizontal="center"/>
    </xf>
    <xf numFmtId="38" fontId="16" fillId="0" borderId="44" xfId="0" applyNumberFormat="1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7" fillId="2" borderId="45" xfId="0" applyFont="1" applyFill="1" applyBorder="1" applyAlignment="1">
      <alignment horizontal="center"/>
    </xf>
    <xf numFmtId="0" fontId="17" fillId="2" borderId="40" xfId="0" applyFont="1" applyFill="1" applyBorder="1" applyAlignment="1">
      <alignment horizontal="center"/>
    </xf>
    <xf numFmtId="43" fontId="17" fillId="2" borderId="46" xfId="1" applyFont="1" applyFill="1" applyBorder="1" applyAlignment="1" applyProtection="1">
      <alignment horizontal="center"/>
      <protection locked="0"/>
    </xf>
    <xf numFmtId="0" fontId="17" fillId="2" borderId="21" xfId="0" applyFont="1" applyFill="1" applyBorder="1" applyAlignment="1">
      <alignment horizontal="center"/>
    </xf>
    <xf numFmtId="0" fontId="17" fillId="2" borderId="33" xfId="0" applyFont="1" applyFill="1" applyBorder="1" applyAlignment="1">
      <alignment horizontal="center"/>
    </xf>
    <xf numFmtId="0" fontId="17" fillId="2" borderId="31" xfId="0" applyFont="1" applyFill="1" applyBorder="1" applyAlignment="1">
      <alignment horizontal="center"/>
    </xf>
    <xf numFmtId="0" fontId="17" fillId="2" borderId="8" xfId="0" applyFont="1" applyFill="1" applyBorder="1" applyAlignment="1">
      <alignment horizontal="center"/>
    </xf>
    <xf numFmtId="0" fontId="17" fillId="2" borderId="9" xfId="0" applyFont="1" applyFill="1" applyBorder="1" applyAlignment="1">
      <alignment horizontal="center"/>
    </xf>
    <xf numFmtId="0" fontId="17" fillId="7" borderId="22" xfId="0" applyFont="1" applyFill="1" applyBorder="1" applyAlignment="1">
      <alignment horizontal="center"/>
    </xf>
    <xf numFmtId="0" fontId="17" fillId="7" borderId="32" xfId="0" applyFont="1" applyFill="1" applyBorder="1" applyAlignment="1">
      <alignment horizontal="center"/>
    </xf>
    <xf numFmtId="0" fontId="17" fillId="7" borderId="5" xfId="0" applyFont="1" applyFill="1" applyBorder="1" applyAlignment="1">
      <alignment horizontal="center"/>
    </xf>
    <xf numFmtId="0" fontId="17" fillId="7" borderId="6" xfId="0" applyFont="1" applyFill="1" applyBorder="1" applyAlignment="1">
      <alignment horizontal="center"/>
    </xf>
    <xf numFmtId="0" fontId="17" fillId="7" borderId="33" xfId="0" applyFont="1" applyFill="1" applyBorder="1" applyAlignment="1">
      <alignment horizontal="center"/>
    </xf>
    <xf numFmtId="38" fontId="16" fillId="0" borderId="15" xfId="0" applyNumberFormat="1" applyFont="1" applyFill="1" applyBorder="1" applyAlignment="1">
      <alignment horizontal="center"/>
    </xf>
    <xf numFmtId="38" fontId="16" fillId="0" borderId="42" xfId="0" applyNumberFormat="1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32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3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32" xfId="0" applyFont="1" applyFill="1" applyBorder="1" applyAlignment="1">
      <alignment horizontal="center"/>
    </xf>
    <xf numFmtId="0" fontId="6" fillId="7" borderId="33" xfId="0" applyFont="1" applyFill="1" applyBorder="1" applyAlignment="1">
      <alignment horizontal="center"/>
    </xf>
    <xf numFmtId="17" fontId="4" fillId="0" borderId="6" xfId="0" applyNumberFormat="1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43" fontId="17" fillId="4" borderId="17" xfId="1" applyFont="1" applyFill="1" applyBorder="1" applyAlignment="1" applyProtection="1">
      <alignment horizontal="center"/>
      <protection locked="0"/>
    </xf>
    <xf numFmtId="0" fontId="17" fillId="4" borderId="20" xfId="0" applyFont="1" applyFill="1" applyBorder="1" applyAlignment="1">
      <alignment horizontal="center"/>
    </xf>
    <xf numFmtId="43" fontId="17" fillId="2" borderId="17" xfId="1" applyFont="1" applyFill="1" applyBorder="1" applyAlignment="1" applyProtection="1">
      <alignment horizontal="center"/>
      <protection locked="0"/>
    </xf>
    <xf numFmtId="0" fontId="17" fillId="2" borderId="20" xfId="0" applyFont="1" applyFill="1" applyBorder="1" applyAlignment="1">
      <alignment horizontal="center"/>
    </xf>
    <xf numFmtId="43" fontId="17" fillId="7" borderId="17" xfId="1" applyFont="1" applyFill="1" applyBorder="1" applyAlignment="1" applyProtection="1">
      <alignment horizontal="center"/>
      <protection locked="0"/>
    </xf>
    <xf numFmtId="0" fontId="17" fillId="7" borderId="20" xfId="0" applyFont="1" applyFill="1" applyBorder="1" applyAlignment="1">
      <alignment horizontal="center"/>
    </xf>
    <xf numFmtId="43" fontId="16" fillId="0" borderId="0" xfId="0" applyNumberFormat="1" applyFont="1" applyFill="1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38" fontId="6" fillId="4" borderId="31" xfId="0" applyNumberFormat="1" applyFont="1" applyFill="1" applyBorder="1" applyAlignment="1">
      <alignment horizontal="center"/>
    </xf>
    <xf numFmtId="38" fontId="6" fillId="4" borderId="8" xfId="0" applyNumberFormat="1" applyFont="1" applyFill="1" applyBorder="1" applyAlignment="1">
      <alignment horizontal="center"/>
    </xf>
    <xf numFmtId="38" fontId="6" fillId="4" borderId="9" xfId="0" applyNumberFormat="1" applyFont="1" applyFill="1" applyBorder="1" applyAlignment="1">
      <alignment horizontal="center"/>
    </xf>
    <xf numFmtId="38" fontId="6" fillId="0" borderId="8" xfId="0" applyNumberFormat="1" applyFont="1" applyBorder="1" applyAlignment="1">
      <alignment horizontal="center"/>
    </xf>
    <xf numFmtId="38" fontId="6" fillId="0" borderId="9" xfId="0" applyNumberFormat="1" applyFont="1" applyBorder="1" applyAlignment="1">
      <alignment horizontal="center"/>
    </xf>
    <xf numFmtId="38" fontId="6" fillId="0" borderId="31" xfId="0" applyNumberFormat="1" applyFont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6" fillId="8" borderId="3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8" borderId="32" xfId="0" applyFont="1" applyFill="1" applyBorder="1" applyAlignment="1">
      <alignment horizontal="center"/>
    </xf>
    <xf numFmtId="38" fontId="5" fillId="0" borderId="32" xfId="0" applyNumberFormat="1" applyFont="1" applyBorder="1" applyAlignment="1">
      <alignment horizontal="center"/>
    </xf>
    <xf numFmtId="38" fontId="5" fillId="0" borderId="33" xfId="0" applyNumberFormat="1" applyFont="1" applyBorder="1" applyAlignment="1">
      <alignment horizontal="center"/>
    </xf>
    <xf numFmtId="38" fontId="5" fillId="0" borderId="8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"/>
    </xf>
    <xf numFmtId="38" fontId="5" fillId="0" borderId="9" xfId="0" applyNumberFormat="1" applyFont="1" applyBorder="1" applyAlignment="1">
      <alignment horizontal="center"/>
    </xf>
    <xf numFmtId="38" fontId="19" fillId="0" borderId="8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171" fontId="4" fillId="0" borderId="0" xfId="0" applyNumberFormat="1" applyFont="1" applyAlignment="1">
      <alignment horizontal="center"/>
    </xf>
    <xf numFmtId="17" fontId="2" fillId="0" borderId="1" xfId="0" applyNumberFormat="1" applyFont="1" applyBorder="1"/>
    <xf numFmtId="17" fontId="2" fillId="0" borderId="3" xfId="0" applyNumberFormat="1" applyFont="1" applyBorder="1"/>
    <xf numFmtId="17" fontId="2" fillId="0" borderId="47" xfId="0" applyNumberFormat="1" applyFont="1" applyBorder="1"/>
    <xf numFmtId="17" fontId="2" fillId="0" borderId="5" xfId="0" applyNumberFormat="1" applyFont="1" applyBorder="1"/>
    <xf numFmtId="38" fontId="4" fillId="0" borderId="22" xfId="0" applyNumberFormat="1" applyFont="1" applyBorder="1" applyAlignment="1">
      <alignment horizontal="center"/>
    </xf>
    <xf numFmtId="38" fontId="3" fillId="0" borderId="32" xfId="0" applyNumberFormat="1" applyFont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29" xfId="0" applyFont="1" applyFill="1" applyBorder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4" borderId="32" xfId="0" applyFont="1" applyFill="1" applyBorder="1" applyAlignment="1">
      <alignment horizontal="center" wrapText="1"/>
    </xf>
    <xf numFmtId="0" fontId="2" fillId="4" borderId="33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/>
    </xf>
    <xf numFmtId="0" fontId="4" fillId="0" borderId="0" xfId="0" applyFont="1"/>
    <xf numFmtId="171" fontId="6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38" fontId="6" fillId="5" borderId="9" xfId="0" applyNumberFormat="1" applyFont="1" applyFill="1" applyBorder="1" applyAlignment="1">
      <alignment horizontal="center"/>
    </xf>
    <xf numFmtId="14" fontId="21" fillId="0" borderId="0" xfId="0" applyNumberFormat="1" applyFont="1" applyAlignment="1">
      <alignment horizontal="center"/>
    </xf>
    <xf numFmtId="168" fontId="4" fillId="0" borderId="0" xfId="0" applyNumberFormat="1" applyFont="1" applyFill="1" applyBorder="1" applyAlignment="1">
      <alignment horizontal="center"/>
    </xf>
    <xf numFmtId="17" fontId="6" fillId="0" borderId="1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22" xfId="0" applyNumberFormat="1" applyFont="1" applyBorder="1" applyAlignment="1">
      <alignment horizontal="center"/>
    </xf>
    <xf numFmtId="17" fontId="6" fillId="0" borderId="3" xfId="0" applyNumberFormat="1" applyFont="1" applyBorder="1" applyAlignment="1">
      <alignment horizontal="center"/>
    </xf>
    <xf numFmtId="164" fontId="4" fillId="0" borderId="32" xfId="0" applyNumberFormat="1" applyFont="1" applyBorder="1" applyAlignment="1">
      <alignment horizontal="center"/>
    </xf>
    <xf numFmtId="17" fontId="6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4" fillId="0" borderId="33" xfId="0" applyNumberFormat="1" applyFont="1" applyBorder="1" applyAlignment="1">
      <alignment horizontal="center"/>
    </xf>
    <xf numFmtId="168" fontId="4" fillId="0" borderId="2" xfId="0" applyNumberFormat="1" applyFont="1" applyFill="1" applyBorder="1" applyAlignment="1">
      <alignment horizontal="center"/>
    </xf>
    <xf numFmtId="168" fontId="4" fillId="0" borderId="22" xfId="0" applyNumberFormat="1" applyFont="1" applyFill="1" applyBorder="1" applyAlignment="1">
      <alignment horizontal="center"/>
    </xf>
    <xf numFmtId="168" fontId="4" fillId="0" borderId="32" xfId="0" applyNumberFormat="1" applyFont="1" applyFill="1" applyBorder="1" applyAlignment="1">
      <alignment horizontal="center"/>
    </xf>
    <xf numFmtId="168" fontId="4" fillId="0" borderId="6" xfId="0" applyNumberFormat="1" applyFont="1" applyFill="1" applyBorder="1" applyAlignment="1">
      <alignment horizontal="center"/>
    </xf>
    <xf numFmtId="168" fontId="4" fillId="0" borderId="33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8" fillId="0" borderId="48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8" fillId="0" borderId="49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6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9" fontId="6" fillId="0" borderId="6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54" xfId="0" applyFont="1" applyBorder="1" applyAlignment="1">
      <alignment horizontal="center"/>
    </xf>
    <xf numFmtId="0" fontId="6" fillId="7" borderId="29" xfId="0" applyFont="1" applyFill="1" applyBorder="1" applyAlignment="1">
      <alignment horizontal="center"/>
    </xf>
    <xf numFmtId="38" fontId="4" fillId="7" borderId="24" xfId="0" applyNumberFormat="1" applyFont="1" applyFill="1" applyBorder="1" applyAlignment="1">
      <alignment horizontal="center"/>
    </xf>
    <xf numFmtId="38" fontId="4" fillId="0" borderId="28" xfId="0" applyNumberFormat="1" applyFont="1" applyBorder="1" applyAlignment="1">
      <alignment horizontal="center"/>
    </xf>
    <xf numFmtId="38" fontId="4" fillId="7" borderId="19" xfId="0" applyNumberFormat="1" applyFont="1" applyFill="1" applyBorder="1" applyAlignment="1">
      <alignment horizontal="center"/>
    </xf>
    <xf numFmtId="38" fontId="4" fillId="7" borderId="18" xfId="0" applyNumberFormat="1" applyFont="1" applyFill="1" applyBorder="1" applyAlignment="1">
      <alignment horizontal="center"/>
    </xf>
    <xf numFmtId="38" fontId="4" fillId="7" borderId="23" xfId="0" applyNumberFormat="1" applyFont="1" applyFill="1" applyBorder="1" applyAlignment="1">
      <alignment horizontal="center"/>
    </xf>
    <xf numFmtId="38" fontId="4" fillId="0" borderId="33" xfId="0" applyNumberFormat="1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38" fontId="4" fillId="0" borderId="55" xfId="0" applyNumberFormat="1" applyFont="1" applyBorder="1" applyAlignment="1">
      <alignment horizontal="center"/>
    </xf>
    <xf numFmtId="38" fontId="13" fillId="0" borderId="0" xfId="0" applyNumberFormat="1" applyFont="1" applyBorder="1" applyAlignment="1">
      <alignment horizontal="center"/>
    </xf>
    <xf numFmtId="173" fontId="6" fillId="5" borderId="23" xfId="0" applyNumberFormat="1" applyFont="1" applyFill="1" applyBorder="1" applyAlignment="1">
      <alignment horizontal="center"/>
    </xf>
    <xf numFmtId="38" fontId="13" fillId="0" borderId="6" xfId="0" applyNumberFormat="1" applyFont="1" applyBorder="1" applyAlignment="1">
      <alignment horizontal="center"/>
    </xf>
    <xf numFmtId="38" fontId="5" fillId="2" borderId="0" xfId="0" applyNumberFormat="1" applyFont="1" applyFill="1" applyBorder="1" applyAlignment="1">
      <alignment horizontal="center"/>
    </xf>
    <xf numFmtId="38" fontId="8" fillId="0" borderId="29" xfId="0" applyNumberFormat="1" applyFont="1" applyBorder="1" applyAlignment="1">
      <alignment horizontal="center"/>
    </xf>
    <xf numFmtId="38" fontId="8" fillId="0" borderId="18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17" fontId="6" fillId="5" borderId="31" xfId="0" applyNumberFormat="1" applyFont="1" applyFill="1" applyBorder="1" applyAlignment="1">
      <alignment horizontal="center"/>
    </xf>
    <xf numFmtId="17" fontId="6" fillId="5" borderId="9" xfId="0" applyNumberFormat="1" applyFont="1" applyFill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13" fillId="0" borderId="0" xfId="0" applyNumberFormat="1" applyFont="1" applyAlignment="1">
      <alignment horizontal="center"/>
    </xf>
    <xf numFmtId="9" fontId="4" fillId="5" borderId="39" xfId="0" applyNumberFormat="1" applyFont="1" applyFill="1" applyBorder="1" applyAlignment="1">
      <alignment horizontal="center"/>
    </xf>
    <xf numFmtId="0" fontId="8" fillId="5" borderId="39" xfId="0" applyFont="1" applyFill="1" applyBorder="1" applyAlignment="1">
      <alignment horizontal="center"/>
    </xf>
    <xf numFmtId="9" fontId="4" fillId="4" borderId="39" xfId="0" applyNumberFormat="1" applyFont="1" applyFill="1" applyBorder="1" applyAlignment="1">
      <alignment horizontal="center"/>
    </xf>
    <xf numFmtId="0" fontId="8" fillId="4" borderId="39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38" fontId="4" fillId="0" borderId="37" xfId="0" applyNumberFormat="1" applyFont="1" applyBorder="1" applyAlignment="1">
      <alignment horizontal="center"/>
    </xf>
    <xf numFmtId="38" fontId="4" fillId="0" borderId="56" xfId="0" applyNumberFormat="1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17" fontId="10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38" fontId="4" fillId="5" borderId="31" xfId="0" applyNumberFormat="1" applyFont="1" applyFill="1" applyBorder="1" applyAlignment="1">
      <alignment horizontal="center"/>
    </xf>
    <xf numFmtId="38" fontId="4" fillId="5" borderId="8" xfId="0" applyNumberFormat="1" applyFont="1" applyFill="1" applyBorder="1" applyAlignment="1">
      <alignment horizontal="center"/>
    </xf>
    <xf numFmtId="38" fontId="4" fillId="5" borderId="9" xfId="0" applyNumberFormat="1" applyFont="1" applyFill="1" applyBorder="1" applyAlignment="1">
      <alignment horizontal="center"/>
    </xf>
    <xf numFmtId="38" fontId="13" fillId="5" borderId="0" xfId="0" applyNumberFormat="1" applyFont="1" applyFill="1" applyBorder="1" applyAlignment="1">
      <alignment horizontal="center"/>
    </xf>
    <xf numFmtId="17" fontId="6" fillId="5" borderId="10" xfId="0" applyNumberFormat="1" applyFont="1" applyFill="1" applyBorder="1" applyAlignment="1">
      <alignment horizontal="center"/>
    </xf>
    <xf numFmtId="174" fontId="4" fillId="0" borderId="0" xfId="0" applyNumberFormat="1" applyFont="1" applyAlignment="1">
      <alignment horizontal="center"/>
    </xf>
    <xf numFmtId="174" fontId="4" fillId="0" borderId="0" xfId="0" applyNumberFormat="1" applyFont="1" applyBorder="1" applyAlignment="1">
      <alignment horizontal="center"/>
    </xf>
    <xf numFmtId="174" fontId="16" fillId="0" borderId="0" xfId="0" applyNumberFormat="1" applyFont="1" applyFill="1" applyBorder="1" applyAlignment="1">
      <alignment horizontal="center"/>
    </xf>
    <xf numFmtId="174" fontId="17" fillId="7" borderId="45" xfId="0" applyNumberFormat="1" applyFont="1" applyFill="1" applyBorder="1" applyAlignment="1">
      <alignment horizontal="center"/>
    </xf>
    <xf numFmtId="174" fontId="17" fillId="7" borderId="46" xfId="1" applyNumberFormat="1" applyFont="1" applyFill="1" applyBorder="1" applyAlignment="1" applyProtection="1">
      <alignment horizontal="center"/>
      <protection locked="0"/>
    </xf>
    <xf numFmtId="174" fontId="4" fillId="0" borderId="0" xfId="0" applyNumberFormat="1" applyFont="1" applyFill="1" applyBorder="1" applyAlignment="1">
      <alignment horizontal="center"/>
    </xf>
    <xf numFmtId="174" fontId="4" fillId="0" borderId="15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8" borderId="2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6" fillId="9" borderId="22" xfId="0" applyFont="1" applyFill="1" applyBorder="1" applyAlignment="1">
      <alignment horizontal="center"/>
    </xf>
    <xf numFmtId="0" fontId="17" fillId="10" borderId="57" xfId="3" applyFont="1" applyFill="1" applyBorder="1" applyAlignment="1">
      <alignment horizontal="center" wrapText="1"/>
    </xf>
    <xf numFmtId="17" fontId="17" fillId="10" borderId="58" xfId="3" applyNumberFormat="1" applyFont="1" applyFill="1" applyBorder="1" applyAlignment="1">
      <alignment horizontal="center" wrapText="1"/>
    </xf>
    <xf numFmtId="0" fontId="17" fillId="10" borderId="58" xfId="3" applyFont="1" applyFill="1" applyBorder="1" applyAlignment="1">
      <alignment horizontal="center" wrapText="1"/>
    </xf>
    <xf numFmtId="0" fontId="17" fillId="10" borderId="59" xfId="3" applyFont="1" applyFill="1" applyBorder="1" applyAlignment="1">
      <alignment horizontal="center" wrapText="1"/>
    </xf>
    <xf numFmtId="17" fontId="17" fillId="11" borderId="57" xfId="3" applyNumberFormat="1" applyFont="1" applyFill="1" applyBorder="1" applyAlignment="1">
      <alignment horizontal="center" wrapText="1"/>
    </xf>
    <xf numFmtId="0" fontId="17" fillId="11" borderId="58" xfId="3" applyFont="1" applyFill="1" applyBorder="1" applyAlignment="1">
      <alignment horizontal="center" wrapText="1"/>
    </xf>
    <xf numFmtId="0" fontId="17" fillId="11" borderId="59" xfId="3" applyFont="1" applyFill="1" applyBorder="1" applyAlignment="1">
      <alignment horizontal="center" wrapText="1"/>
    </xf>
    <xf numFmtId="17" fontId="17" fillId="12" borderId="57" xfId="3" applyNumberFormat="1" applyFont="1" applyFill="1" applyBorder="1" applyAlignment="1">
      <alignment horizontal="center" wrapText="1"/>
    </xf>
    <xf numFmtId="0" fontId="17" fillId="12" borderId="58" xfId="3" applyFont="1" applyFill="1" applyBorder="1" applyAlignment="1">
      <alignment horizontal="center" wrapText="1"/>
    </xf>
    <xf numFmtId="17" fontId="17" fillId="12" borderId="58" xfId="3" applyNumberFormat="1" applyFont="1" applyFill="1" applyBorder="1" applyAlignment="1">
      <alignment horizontal="center" wrapText="1"/>
    </xf>
    <xf numFmtId="17" fontId="17" fillId="12" borderId="59" xfId="3" applyNumberFormat="1" applyFont="1" applyFill="1" applyBorder="1" applyAlignment="1">
      <alignment horizontal="center" wrapText="1"/>
    </xf>
    <xf numFmtId="17" fontId="17" fillId="13" borderId="57" xfId="3" applyNumberFormat="1" applyFont="1" applyFill="1" applyBorder="1" applyAlignment="1">
      <alignment horizontal="center" wrapText="1"/>
    </xf>
    <xf numFmtId="0" fontId="17" fillId="13" borderId="58" xfId="3" applyFont="1" applyFill="1" applyBorder="1" applyAlignment="1">
      <alignment horizontal="center" wrapText="1"/>
    </xf>
    <xf numFmtId="0" fontId="17" fillId="13" borderId="59" xfId="3" applyFont="1" applyFill="1" applyBorder="1" applyAlignment="1">
      <alignment horizontal="center" wrapText="1"/>
    </xf>
    <xf numFmtId="0" fontId="16" fillId="0" borderId="60" xfId="3" applyFont="1" applyFill="1" applyBorder="1" applyAlignment="1">
      <alignment horizontal="center" wrapText="1"/>
    </xf>
    <xf numFmtId="0" fontId="16" fillId="0" borderId="61" xfId="3" applyFont="1" applyFill="1" applyBorder="1" applyAlignment="1">
      <alignment horizontal="center" wrapText="1"/>
    </xf>
    <xf numFmtId="0" fontId="17" fillId="4" borderId="3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17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4" fillId="0" borderId="0" xfId="0" applyNumberFormat="1" applyFont="1" applyFill="1" applyAlignment="1">
      <alignment horizontal="center"/>
    </xf>
    <xf numFmtId="38" fontId="6" fillId="8" borderId="2" xfId="0" applyNumberFormat="1" applyFont="1" applyFill="1" applyBorder="1" applyAlignment="1">
      <alignment horizontal="center"/>
    </xf>
    <xf numFmtId="38" fontId="4" fillId="8" borderId="0" xfId="0" applyNumberFormat="1" applyFont="1" applyFill="1" applyBorder="1" applyAlignment="1">
      <alignment horizontal="center"/>
    </xf>
    <xf numFmtId="38" fontId="6" fillId="8" borderId="0" xfId="0" applyNumberFormat="1" applyFont="1" applyFill="1" applyBorder="1" applyAlignment="1">
      <alignment horizontal="center"/>
    </xf>
    <xf numFmtId="38" fontId="6" fillId="0" borderId="2" xfId="0" applyNumberFormat="1" applyFont="1" applyBorder="1" applyAlignment="1">
      <alignment horizontal="center"/>
    </xf>
    <xf numFmtId="38" fontId="6" fillId="0" borderId="6" xfId="0" applyNumberFormat="1" applyFont="1" applyBorder="1" applyAlignment="1">
      <alignment horizontal="center"/>
    </xf>
    <xf numFmtId="38" fontId="6" fillId="2" borderId="31" xfId="0" applyNumberFormat="1" applyFont="1" applyFill="1" applyBorder="1" applyAlignment="1">
      <alignment horizontal="center"/>
    </xf>
    <xf numFmtId="38" fontId="6" fillId="2" borderId="2" xfId="0" applyNumberFormat="1" applyFont="1" applyFill="1" applyBorder="1" applyAlignment="1">
      <alignment horizontal="center"/>
    </xf>
    <xf numFmtId="38" fontId="6" fillId="2" borderId="9" xfId="0" applyNumberFormat="1" applyFont="1" applyFill="1" applyBorder="1" applyAlignment="1">
      <alignment horizontal="center"/>
    </xf>
    <xf numFmtId="38" fontId="6" fillId="2" borderId="6" xfId="0" applyNumberFormat="1" applyFont="1" applyFill="1" applyBorder="1" applyAlignment="1">
      <alignment horizontal="center"/>
    </xf>
    <xf numFmtId="38" fontId="6" fillId="2" borderId="8" xfId="0" applyNumberFormat="1" applyFont="1" applyFill="1" applyBorder="1" applyAlignment="1">
      <alignment horizontal="center"/>
    </xf>
    <xf numFmtId="38" fontId="6" fillId="2" borderId="0" xfId="0" applyNumberFormat="1" applyFont="1" applyFill="1" applyBorder="1" applyAlignment="1">
      <alignment horizontal="center"/>
    </xf>
    <xf numFmtId="38" fontId="6" fillId="0" borderId="3" xfId="0" applyNumberFormat="1" applyFont="1" applyBorder="1" applyAlignment="1">
      <alignment horizontal="center"/>
    </xf>
    <xf numFmtId="38" fontId="6" fillId="0" borderId="5" xfId="0" applyNumberFormat="1" applyFont="1" applyBorder="1" applyAlignment="1">
      <alignment horizontal="center"/>
    </xf>
    <xf numFmtId="38" fontId="6" fillId="7" borderId="22" xfId="0" applyNumberFormat="1" applyFont="1" applyFill="1" applyBorder="1" applyAlignment="1">
      <alignment horizontal="center"/>
    </xf>
    <xf numFmtId="38" fontId="6" fillId="7" borderId="32" xfId="0" applyNumberFormat="1" applyFont="1" applyFill="1" applyBorder="1" applyAlignment="1">
      <alignment horizontal="center"/>
    </xf>
    <xf numFmtId="0" fontId="4" fillId="7" borderId="31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38" fontId="4" fillId="14" borderId="8" xfId="0" applyNumberFormat="1" applyFont="1" applyFill="1" applyBorder="1" applyAlignment="1">
      <alignment horizontal="center"/>
    </xf>
    <xf numFmtId="38" fontId="4" fillId="5" borderId="32" xfId="0" applyNumberFormat="1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 wrapText="1"/>
    </xf>
    <xf numFmtId="0" fontId="4" fillId="5" borderId="9" xfId="0" applyFont="1" applyFill="1" applyBorder="1" applyAlignment="1">
      <alignment horizontal="center" wrapText="1"/>
    </xf>
    <xf numFmtId="0" fontId="2" fillId="2" borderId="31" xfId="0" applyFont="1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2" fillId="4" borderId="16" xfId="0" applyFont="1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2" fillId="3" borderId="31" xfId="0" applyFont="1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2" fillId="4" borderId="18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 wrapText="1"/>
    </xf>
    <xf numFmtId="0" fontId="0" fillId="2" borderId="33" xfId="0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18" fillId="2" borderId="8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8" fontId="4" fillId="0" borderId="29" xfId="0" applyNumberFormat="1" applyFont="1" applyBorder="1" applyAlignment="1">
      <alignment horizontal="center"/>
    </xf>
    <xf numFmtId="38" fontId="4" fillId="0" borderId="18" xfId="0" applyNumberFormat="1" applyFont="1" applyBorder="1" applyAlignment="1">
      <alignment horizontal="center"/>
    </xf>
    <xf numFmtId="38" fontId="4" fillId="0" borderId="23" xfId="0" applyNumberFormat="1" applyFont="1" applyBorder="1" applyAlignment="1">
      <alignment horizontal="center"/>
    </xf>
    <xf numFmtId="38" fontId="4" fillId="0" borderId="0" xfId="0" applyNumberFormat="1" applyFont="1" applyBorder="1" applyAlignment="1">
      <alignment horizontal="center"/>
    </xf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6" fillId="7" borderId="2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8" borderId="22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17" fillId="0" borderId="62" xfId="0" applyFont="1" applyFill="1" applyBorder="1" applyAlignment="1">
      <alignment horizontal="center"/>
    </xf>
    <xf numFmtId="0" fontId="17" fillId="0" borderId="2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17" fillId="7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174" fontId="17" fillId="7" borderId="62" xfId="0" applyNumberFormat="1" applyFont="1" applyFill="1" applyBorder="1" applyAlignment="1">
      <alignment horizontal="center"/>
    </xf>
    <xf numFmtId="174" fontId="17" fillId="7" borderId="27" xfId="0" applyNumberFormat="1" applyFont="1" applyFill="1" applyBorder="1" applyAlignment="1">
      <alignment horizontal="center"/>
    </xf>
    <xf numFmtId="0" fontId="17" fillId="2" borderId="62" xfId="0" applyFont="1" applyFill="1" applyBorder="1" applyAlignment="1">
      <alignment horizontal="center"/>
    </xf>
    <xf numFmtId="0" fontId="17" fillId="2" borderId="27" xfId="0" applyFont="1" applyFill="1" applyBorder="1" applyAlignment="1">
      <alignment horizontal="center"/>
    </xf>
    <xf numFmtId="0" fontId="17" fillId="4" borderId="63" xfId="0" applyFont="1" applyFill="1" applyBorder="1" applyAlignment="1">
      <alignment horizontal="center"/>
    </xf>
    <xf numFmtId="0" fontId="17" fillId="4" borderId="27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 wrapText="1"/>
    </xf>
  </cellXfs>
  <cellStyles count="5">
    <cellStyle name="Comma" xfId="1" builtinId="3"/>
    <cellStyle name="Currency" xfId="2" builtinId="4"/>
    <cellStyle name="Normal" xfId="0" builtinId="0"/>
    <cellStyle name="Normal_Sheet1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Socal Storage Curve</a:t>
            </a:r>
          </a:p>
        </c:rich>
      </c:tx>
      <c:layout>
        <c:manualLayout>
          <c:xMode val="edge"/>
          <c:yMode val="edge"/>
          <c:x val="0.33276185674335396"/>
          <c:y val="3.225806451612903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054968956844441E-2"/>
          <c:y val="0.13824884792626729"/>
          <c:w val="0.86277945330879924"/>
          <c:h val="0.72350230414746541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'Storage Curve'!$B$4:$B$20</c:f>
              <c:numCache>
                <c:formatCode>mmm\-yy</c:formatCode>
                <c:ptCount val="17"/>
                <c:pt idx="0">
                  <c:v>36923</c:v>
                </c:pt>
                <c:pt idx="1">
                  <c:v>36951</c:v>
                </c:pt>
                <c:pt idx="2">
                  <c:v>36982</c:v>
                </c:pt>
                <c:pt idx="3">
                  <c:v>37012</c:v>
                </c:pt>
                <c:pt idx="4">
                  <c:v>37043</c:v>
                </c:pt>
                <c:pt idx="5">
                  <c:v>37073</c:v>
                </c:pt>
                <c:pt idx="6">
                  <c:v>37104</c:v>
                </c:pt>
                <c:pt idx="7">
                  <c:v>37135</c:v>
                </c:pt>
                <c:pt idx="8">
                  <c:v>37165</c:v>
                </c:pt>
                <c:pt idx="9">
                  <c:v>37196</c:v>
                </c:pt>
                <c:pt idx="10">
                  <c:v>37226</c:v>
                </c:pt>
                <c:pt idx="11">
                  <c:v>37257</c:v>
                </c:pt>
                <c:pt idx="12">
                  <c:v>37288</c:v>
                </c:pt>
                <c:pt idx="13">
                  <c:v>37316</c:v>
                </c:pt>
                <c:pt idx="14">
                  <c:v>37347</c:v>
                </c:pt>
                <c:pt idx="15">
                  <c:v>37377</c:v>
                </c:pt>
                <c:pt idx="16">
                  <c:v>37408</c:v>
                </c:pt>
              </c:numCache>
            </c:numRef>
          </c:cat>
          <c:val>
            <c:numRef>
              <c:f>'Storage Curve'!$C$4:$C$20</c:f>
              <c:numCache>
                <c:formatCode>0.00_);[Red]\(0.00\)</c:formatCode>
                <c:ptCount val="17"/>
                <c:pt idx="0">
                  <c:v>9.6890000000000001</c:v>
                </c:pt>
                <c:pt idx="1">
                  <c:v>9.0180000000000007</c:v>
                </c:pt>
                <c:pt idx="2">
                  <c:v>6.8150000000000004</c:v>
                </c:pt>
                <c:pt idx="3">
                  <c:v>6.585</c:v>
                </c:pt>
                <c:pt idx="4">
                  <c:v>6.9050000000000002</c:v>
                </c:pt>
                <c:pt idx="5">
                  <c:v>7.47</c:v>
                </c:pt>
                <c:pt idx="6">
                  <c:v>7.5600000000000005</c:v>
                </c:pt>
                <c:pt idx="7">
                  <c:v>7.4249999999999998</c:v>
                </c:pt>
                <c:pt idx="8">
                  <c:v>6.44</c:v>
                </c:pt>
                <c:pt idx="9">
                  <c:v>6.992</c:v>
                </c:pt>
                <c:pt idx="10">
                  <c:v>7.1020000000000003</c:v>
                </c:pt>
                <c:pt idx="11">
                  <c:v>7.0994999999999999</c:v>
                </c:pt>
                <c:pt idx="12">
                  <c:v>6.8445</c:v>
                </c:pt>
                <c:pt idx="13">
                  <c:v>6.4744999999999999</c:v>
                </c:pt>
                <c:pt idx="14">
                  <c:v>5.5350000000000001</c:v>
                </c:pt>
                <c:pt idx="15">
                  <c:v>5.335</c:v>
                </c:pt>
                <c:pt idx="16">
                  <c:v>5.2949999999999999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64-490B-BC59-A1EDAD75D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9454464"/>
        <c:axId val="1"/>
      </c:lineChart>
      <c:dateAx>
        <c:axId val="203945446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in val="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_);[Red]\(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9454464"/>
        <c:crosses val="autoZero"/>
        <c:crossBetween val="between"/>
      </c:valAx>
      <c:spPr>
        <a:solidFill>
          <a:srgbClr val="FFFFFF"/>
        </a:solidFill>
        <a:ln w="254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2</xdr:row>
      <xdr:rowOff>95250</xdr:rowOff>
    </xdr:from>
    <xdr:to>
      <xdr:col>12</xdr:col>
      <xdr:colOff>447675</xdr:colOff>
      <xdr:row>31</xdr:row>
      <xdr:rowOff>85725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A001DE69-48B2-DA6E-DF70-3A6A7D1F00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5/Socal_Flow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5/curvefetch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5/RegionalForecasts/PG&amp;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5/EOC%20Flow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5/EPNG_Flow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ocalfc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pload"/>
      <sheetName val="Sheet1"/>
      <sheetName val="Ops"/>
      <sheetName val="data"/>
      <sheetName val="Sendout vs HDDCDD"/>
      <sheetName val="Prices"/>
      <sheetName val="Pipline Map"/>
      <sheetName val="Topock"/>
      <sheetName val="Ehrenberg"/>
      <sheetName val="Kern Mojave"/>
      <sheetName val="PG&amp;E WR"/>
      <sheetName val="TW N Needles"/>
      <sheetName val="Total Receipts"/>
      <sheetName val="Cali Prod"/>
      <sheetName val="Inj-WD"/>
      <sheetName val="Total Sendout"/>
      <sheetName val="Total Inv"/>
      <sheetName val="Line Pack"/>
      <sheetName val="M. Robert's Demand 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S5">
            <v>35551</v>
          </cell>
          <cell r="T5">
            <v>529096.77419354836</v>
          </cell>
        </row>
        <row r="6">
          <cell r="S6">
            <v>35582</v>
          </cell>
          <cell r="T6">
            <v>515066.66666666669</v>
          </cell>
        </row>
        <row r="7">
          <cell r="S7">
            <v>35612</v>
          </cell>
          <cell r="T7">
            <v>479129.03225806454</v>
          </cell>
        </row>
        <row r="8">
          <cell r="S8">
            <v>35643</v>
          </cell>
          <cell r="T8">
            <v>514032.25806451612</v>
          </cell>
        </row>
        <row r="9">
          <cell r="S9">
            <v>35674</v>
          </cell>
          <cell r="T9">
            <v>516633.33333333331</v>
          </cell>
        </row>
        <row r="10">
          <cell r="S10">
            <v>35704</v>
          </cell>
          <cell r="T10">
            <v>530000</v>
          </cell>
        </row>
        <row r="11">
          <cell r="S11">
            <v>35735</v>
          </cell>
          <cell r="T11">
            <v>494400</v>
          </cell>
        </row>
        <row r="12">
          <cell r="S12">
            <v>35765</v>
          </cell>
          <cell r="T12">
            <v>386451.61290322582</v>
          </cell>
        </row>
        <row r="13">
          <cell r="S13">
            <v>35796</v>
          </cell>
          <cell r="T13">
            <v>418483.87096774194</v>
          </cell>
        </row>
        <row r="14">
          <cell r="S14">
            <v>35827</v>
          </cell>
          <cell r="T14">
            <v>458714.28571428574</v>
          </cell>
        </row>
        <row r="15">
          <cell r="S15">
            <v>35855</v>
          </cell>
          <cell r="T15">
            <v>530032.25806451612</v>
          </cell>
        </row>
        <row r="16">
          <cell r="S16">
            <v>35886</v>
          </cell>
          <cell r="T16">
            <v>528500</v>
          </cell>
        </row>
        <row r="17">
          <cell r="S17">
            <v>35916</v>
          </cell>
          <cell r="T17">
            <v>523536.06451612903</v>
          </cell>
        </row>
        <row r="18">
          <cell r="S18">
            <v>35947</v>
          </cell>
          <cell r="T18">
            <v>524943.37931034481</v>
          </cell>
        </row>
        <row r="19">
          <cell r="S19">
            <v>35977</v>
          </cell>
          <cell r="T19">
            <v>530440.96774193551</v>
          </cell>
        </row>
        <row r="20">
          <cell r="S20">
            <v>36008</v>
          </cell>
          <cell r="T20">
            <v>514064.51612903224</v>
          </cell>
        </row>
        <row r="21">
          <cell r="S21">
            <v>36039</v>
          </cell>
          <cell r="T21">
            <v>515533.33333333331</v>
          </cell>
        </row>
        <row r="22">
          <cell r="S22">
            <v>36069</v>
          </cell>
          <cell r="T22">
            <v>503096.77419354836</v>
          </cell>
        </row>
        <row r="23">
          <cell r="S23">
            <v>36100</v>
          </cell>
          <cell r="T23">
            <v>424533.33333333331</v>
          </cell>
        </row>
        <row r="24">
          <cell r="S24">
            <v>36130</v>
          </cell>
          <cell r="T24">
            <v>432322.58064516127</v>
          </cell>
        </row>
        <row r="25">
          <cell r="S25">
            <v>36161</v>
          </cell>
          <cell r="T25">
            <v>481806.45161290321</v>
          </cell>
        </row>
        <row r="26">
          <cell r="S26">
            <v>36192</v>
          </cell>
          <cell r="T26">
            <v>515035.71428571426</v>
          </cell>
        </row>
        <row r="27">
          <cell r="S27">
            <v>36220</v>
          </cell>
          <cell r="T27">
            <v>533161.29032258061</v>
          </cell>
        </row>
        <row r="28">
          <cell r="S28">
            <v>36251</v>
          </cell>
          <cell r="T28">
            <v>508533.33333333331</v>
          </cell>
        </row>
        <row r="29">
          <cell r="S29">
            <v>36281</v>
          </cell>
          <cell r="T29">
            <v>520870.96774193546</v>
          </cell>
        </row>
        <row r="30">
          <cell r="S30">
            <v>36312</v>
          </cell>
          <cell r="T30">
            <v>530300</v>
          </cell>
        </row>
        <row r="31">
          <cell r="S31">
            <v>36342</v>
          </cell>
          <cell r="T31">
            <v>523064.51612903224</v>
          </cell>
        </row>
        <row r="32">
          <cell r="S32">
            <v>36373</v>
          </cell>
          <cell r="T32">
            <v>515451.61290322582</v>
          </cell>
        </row>
        <row r="33">
          <cell r="S33">
            <v>36404</v>
          </cell>
          <cell r="T33">
            <v>509566.66666666669</v>
          </cell>
        </row>
        <row r="34">
          <cell r="S34">
            <v>36434</v>
          </cell>
          <cell r="T34">
            <v>477806.45161290321</v>
          </cell>
        </row>
        <row r="35">
          <cell r="S35">
            <v>36465</v>
          </cell>
          <cell r="T35">
            <v>513033.33333333331</v>
          </cell>
        </row>
        <row r="36">
          <cell r="S36">
            <v>36495</v>
          </cell>
          <cell r="T36">
            <v>469903.90322580643</v>
          </cell>
        </row>
        <row r="37">
          <cell r="S37">
            <v>36526</v>
          </cell>
          <cell r="T37">
            <v>530096.77419354836</v>
          </cell>
        </row>
        <row r="38">
          <cell r="S38">
            <v>36557</v>
          </cell>
          <cell r="T38">
            <v>535103.44827586203</v>
          </cell>
        </row>
        <row r="39">
          <cell r="S39">
            <v>36586</v>
          </cell>
          <cell r="T39">
            <v>527709.67741935479</v>
          </cell>
        </row>
        <row r="40">
          <cell r="S40">
            <v>36617</v>
          </cell>
          <cell r="T40">
            <v>531633.33333333337</v>
          </cell>
        </row>
        <row r="41">
          <cell r="S41">
            <v>36647</v>
          </cell>
          <cell r="T41">
            <v>522387.09677419357</v>
          </cell>
        </row>
        <row r="42">
          <cell r="S42">
            <v>36678</v>
          </cell>
          <cell r="T42">
            <v>520966.66666666669</v>
          </cell>
        </row>
        <row r="43">
          <cell r="S43">
            <v>36708</v>
          </cell>
          <cell r="T43">
            <v>522096.77419354836</v>
          </cell>
        </row>
        <row r="44">
          <cell r="S44">
            <v>36739</v>
          </cell>
          <cell r="T44">
            <v>502709.67741935485</v>
          </cell>
        </row>
        <row r="45">
          <cell r="S45">
            <v>36770</v>
          </cell>
          <cell r="T45">
            <v>499333.33333333331</v>
          </cell>
        </row>
        <row r="46">
          <cell r="S46">
            <v>36800</v>
          </cell>
          <cell r="T46">
            <v>511612.90322580643</v>
          </cell>
        </row>
        <row r="47">
          <cell r="S47">
            <v>36831</v>
          </cell>
          <cell r="T47">
            <v>510266.66666666669</v>
          </cell>
        </row>
        <row r="48">
          <cell r="S48">
            <v>36861</v>
          </cell>
          <cell r="T48">
            <v>527032.25806451612</v>
          </cell>
        </row>
        <row r="49">
          <cell r="S49">
            <v>36892</v>
          </cell>
          <cell r="T49">
            <v>535444.4444444445</v>
          </cell>
        </row>
        <row r="50">
          <cell r="S50">
            <v>36923</v>
          </cell>
          <cell r="T50" t="e">
            <v>#DIV/0!</v>
          </cell>
        </row>
        <row r="51">
          <cell r="S51">
            <v>36951</v>
          </cell>
          <cell r="T51" t="e">
            <v>#DIV/0!</v>
          </cell>
        </row>
        <row r="52">
          <cell r="S52">
            <v>36982</v>
          </cell>
          <cell r="T52" t="e">
            <v>#DIV/0!</v>
          </cell>
        </row>
        <row r="53">
          <cell r="S53">
            <v>37012</v>
          </cell>
          <cell r="T53" t="e">
            <v>#DIV/0!</v>
          </cell>
        </row>
        <row r="54">
          <cell r="S54">
            <v>37043</v>
          </cell>
          <cell r="T54" t="e">
            <v>#DIV/0!</v>
          </cell>
        </row>
        <row r="55">
          <cell r="S55">
            <v>37073</v>
          </cell>
          <cell r="T55" t="e">
            <v>#DIV/0!</v>
          </cell>
        </row>
        <row r="56">
          <cell r="S56">
            <v>37104</v>
          </cell>
          <cell r="T56" t="e">
            <v>#DIV/0!</v>
          </cell>
        </row>
        <row r="57">
          <cell r="S57">
            <v>37135</v>
          </cell>
          <cell r="T57" t="e">
            <v>#DIV/0!</v>
          </cell>
        </row>
        <row r="58">
          <cell r="S58">
            <v>37165</v>
          </cell>
          <cell r="T58" t="e">
            <v>#DIV/0!</v>
          </cell>
        </row>
        <row r="59">
          <cell r="S59">
            <v>37196</v>
          </cell>
          <cell r="T59" t="e">
            <v>#DIV/0!</v>
          </cell>
        </row>
        <row r="60">
          <cell r="S60">
            <v>37226</v>
          </cell>
          <cell r="T60" t="e">
            <v>#DIV/0!</v>
          </cell>
        </row>
        <row r="61">
          <cell r="S61">
            <v>37257</v>
          </cell>
        </row>
        <row r="62">
          <cell r="S62">
            <v>37288</v>
          </cell>
        </row>
        <row r="63">
          <cell r="S63">
            <v>37316</v>
          </cell>
        </row>
        <row r="64">
          <cell r="S64">
            <v>37347</v>
          </cell>
        </row>
        <row r="65">
          <cell r="S65">
            <v>37377</v>
          </cell>
        </row>
        <row r="66">
          <cell r="S66">
            <v>37408</v>
          </cell>
        </row>
        <row r="67">
          <cell r="S67">
            <v>37438</v>
          </cell>
        </row>
        <row r="68">
          <cell r="S68">
            <v>37469</v>
          </cell>
        </row>
        <row r="69">
          <cell r="S69">
            <v>37500</v>
          </cell>
        </row>
        <row r="70">
          <cell r="S70">
            <v>37530</v>
          </cell>
        </row>
        <row r="71">
          <cell r="S71">
            <v>37561</v>
          </cell>
        </row>
        <row r="72">
          <cell r="S72">
            <v>37591</v>
          </cell>
        </row>
        <row r="73">
          <cell r="S73">
            <v>37622</v>
          </cell>
        </row>
        <row r="74">
          <cell r="S74">
            <v>37653</v>
          </cell>
        </row>
        <row r="75">
          <cell r="S75">
            <v>37681</v>
          </cell>
        </row>
      </sheetData>
      <sheetData sheetId="8">
        <row r="7">
          <cell r="S7">
            <v>35551</v>
          </cell>
          <cell r="T7">
            <v>708258.06451612909</v>
          </cell>
        </row>
        <row r="8">
          <cell r="S8">
            <v>35582</v>
          </cell>
          <cell r="T8">
            <v>697833.33333333337</v>
          </cell>
        </row>
        <row r="9">
          <cell r="S9">
            <v>35612</v>
          </cell>
          <cell r="T9">
            <v>843290.32258064521</v>
          </cell>
        </row>
        <row r="10">
          <cell r="S10">
            <v>35643</v>
          </cell>
          <cell r="T10">
            <v>759774.19354838715</v>
          </cell>
        </row>
        <row r="11">
          <cell r="S11">
            <v>35674</v>
          </cell>
          <cell r="T11">
            <v>973200</v>
          </cell>
        </row>
        <row r="12">
          <cell r="S12">
            <v>35704</v>
          </cell>
          <cell r="T12">
            <v>726935.48387096776</v>
          </cell>
        </row>
        <row r="13">
          <cell r="S13">
            <v>35735</v>
          </cell>
          <cell r="T13">
            <v>575733.33333333337</v>
          </cell>
        </row>
        <row r="14">
          <cell r="S14">
            <v>35765</v>
          </cell>
          <cell r="T14">
            <v>538806.45161290327</v>
          </cell>
        </row>
        <row r="15">
          <cell r="S15">
            <v>35796</v>
          </cell>
          <cell r="T15">
            <v>700483.87096774194</v>
          </cell>
        </row>
        <row r="16">
          <cell r="S16">
            <v>35827</v>
          </cell>
          <cell r="T16">
            <v>647607.14285714284</v>
          </cell>
        </row>
        <row r="17">
          <cell r="S17">
            <v>35855</v>
          </cell>
          <cell r="T17">
            <v>719741.93548387091</v>
          </cell>
        </row>
        <row r="18">
          <cell r="S18">
            <v>35886</v>
          </cell>
          <cell r="T18">
            <v>678366.66666666663</v>
          </cell>
        </row>
        <row r="19">
          <cell r="S19">
            <v>35916</v>
          </cell>
          <cell r="T19">
            <v>728308</v>
          </cell>
        </row>
        <row r="20">
          <cell r="S20">
            <v>35947</v>
          </cell>
          <cell r="T20">
            <v>597677.31034482759</v>
          </cell>
        </row>
        <row r="21">
          <cell r="S21">
            <v>35977</v>
          </cell>
          <cell r="T21">
            <v>605879.70967741939</v>
          </cell>
        </row>
        <row r="22">
          <cell r="S22">
            <v>36008</v>
          </cell>
          <cell r="T22">
            <v>981774.19354838715</v>
          </cell>
        </row>
        <row r="23">
          <cell r="S23">
            <v>36039</v>
          </cell>
          <cell r="T23">
            <v>732233.33333333337</v>
          </cell>
        </row>
        <row r="24">
          <cell r="S24">
            <v>36069</v>
          </cell>
          <cell r="T24">
            <v>874451.61290322582</v>
          </cell>
        </row>
        <row r="25">
          <cell r="S25">
            <v>36100</v>
          </cell>
          <cell r="T25">
            <v>963900</v>
          </cell>
        </row>
        <row r="26">
          <cell r="S26">
            <v>36130</v>
          </cell>
          <cell r="T26">
            <v>1045580.6451612903</v>
          </cell>
        </row>
        <row r="27">
          <cell r="S27">
            <v>36161</v>
          </cell>
          <cell r="T27">
            <v>872161.29032258061</v>
          </cell>
        </row>
        <row r="28">
          <cell r="S28">
            <v>36192</v>
          </cell>
          <cell r="T28">
            <v>681107.14285714284</v>
          </cell>
        </row>
        <row r="29">
          <cell r="S29">
            <v>36220</v>
          </cell>
          <cell r="T29">
            <v>679548.38709677418</v>
          </cell>
        </row>
        <row r="30">
          <cell r="S30">
            <v>36251</v>
          </cell>
          <cell r="T30">
            <v>685933.33333333337</v>
          </cell>
        </row>
        <row r="31">
          <cell r="S31">
            <v>36281</v>
          </cell>
          <cell r="T31">
            <v>783225.80645161285</v>
          </cell>
        </row>
        <row r="32">
          <cell r="S32">
            <v>36312</v>
          </cell>
          <cell r="T32">
            <v>701233.33333333337</v>
          </cell>
        </row>
        <row r="33">
          <cell r="S33">
            <v>36342</v>
          </cell>
          <cell r="T33">
            <v>744774.19354838715</v>
          </cell>
        </row>
        <row r="34">
          <cell r="S34">
            <v>36373</v>
          </cell>
          <cell r="T34">
            <v>569612.90322580643</v>
          </cell>
        </row>
        <row r="35">
          <cell r="S35">
            <v>36404</v>
          </cell>
          <cell r="T35">
            <v>810300</v>
          </cell>
        </row>
        <row r="36">
          <cell r="S36">
            <v>36434</v>
          </cell>
          <cell r="T36">
            <v>1037419.3548387097</v>
          </cell>
        </row>
        <row r="37">
          <cell r="S37">
            <v>36465</v>
          </cell>
          <cell r="T37">
            <v>943800</v>
          </cell>
        </row>
        <row r="38">
          <cell r="S38">
            <v>36495</v>
          </cell>
          <cell r="T38">
            <v>936062.6451612903</v>
          </cell>
        </row>
        <row r="39">
          <cell r="S39">
            <v>36526</v>
          </cell>
          <cell r="T39">
            <v>871548.38709677418</v>
          </cell>
        </row>
        <row r="40">
          <cell r="S40">
            <v>36557</v>
          </cell>
          <cell r="T40">
            <v>657034.48275862064</v>
          </cell>
        </row>
        <row r="41">
          <cell r="S41">
            <v>36586</v>
          </cell>
          <cell r="T41">
            <v>865516.12903225806</v>
          </cell>
        </row>
        <row r="42">
          <cell r="S42">
            <v>36617</v>
          </cell>
          <cell r="T42">
            <v>778566.66666666663</v>
          </cell>
        </row>
        <row r="43">
          <cell r="S43">
            <v>36647</v>
          </cell>
          <cell r="T43">
            <v>651290.32258064521</v>
          </cell>
        </row>
        <row r="44">
          <cell r="S44">
            <v>36678</v>
          </cell>
          <cell r="T44">
            <v>963266.66666666663</v>
          </cell>
        </row>
        <row r="45">
          <cell r="S45">
            <v>36708</v>
          </cell>
          <cell r="T45">
            <v>1043258.0645161291</v>
          </cell>
        </row>
        <row r="46">
          <cell r="S46">
            <v>36739</v>
          </cell>
          <cell r="T46">
            <v>957451.61290322582</v>
          </cell>
        </row>
        <row r="47">
          <cell r="S47">
            <v>36770</v>
          </cell>
          <cell r="T47">
            <v>1093733.3333333333</v>
          </cell>
        </row>
        <row r="48">
          <cell r="S48">
            <v>36800</v>
          </cell>
          <cell r="T48">
            <v>1165096.7741935484</v>
          </cell>
        </row>
        <row r="49">
          <cell r="S49">
            <v>36831</v>
          </cell>
          <cell r="T49">
            <v>1094700</v>
          </cell>
        </row>
        <row r="50">
          <cell r="S50">
            <v>36861</v>
          </cell>
          <cell r="T50">
            <v>1181935.4838709678</v>
          </cell>
        </row>
        <row r="51">
          <cell r="S51">
            <v>36892</v>
          </cell>
          <cell r="T51">
            <v>1232444.4444444445</v>
          </cell>
        </row>
        <row r="52">
          <cell r="S52">
            <v>36923</v>
          </cell>
          <cell r="T52" t="e">
            <v>#DIV/0!</v>
          </cell>
        </row>
        <row r="53">
          <cell r="S53">
            <v>36951</v>
          </cell>
          <cell r="T53" t="e">
            <v>#DIV/0!</v>
          </cell>
        </row>
        <row r="54">
          <cell r="S54">
            <v>36982</v>
          </cell>
          <cell r="T54" t="e">
            <v>#DIV/0!</v>
          </cell>
        </row>
        <row r="55">
          <cell r="S55">
            <v>37012</v>
          </cell>
          <cell r="T55" t="e">
            <v>#DIV/0!</v>
          </cell>
        </row>
        <row r="56">
          <cell r="S56">
            <v>37043</v>
          </cell>
          <cell r="T56" t="e">
            <v>#DIV/0!</v>
          </cell>
        </row>
        <row r="57">
          <cell r="S57">
            <v>37073</v>
          </cell>
          <cell r="T57" t="e">
            <v>#DIV/0!</v>
          </cell>
        </row>
        <row r="58">
          <cell r="S58">
            <v>37104</v>
          </cell>
          <cell r="T58" t="e">
            <v>#DIV/0!</v>
          </cell>
        </row>
        <row r="59">
          <cell r="S59">
            <v>37135</v>
          </cell>
          <cell r="T59" t="e">
            <v>#DIV/0!</v>
          </cell>
        </row>
        <row r="60">
          <cell r="S60">
            <v>37165</v>
          </cell>
          <cell r="T60" t="e">
            <v>#DIV/0!</v>
          </cell>
        </row>
        <row r="61">
          <cell r="S61">
            <v>37196</v>
          </cell>
          <cell r="T61" t="e">
            <v>#DIV/0!</v>
          </cell>
        </row>
        <row r="62">
          <cell r="S62">
            <v>37226</v>
          </cell>
          <cell r="T62" t="e">
            <v>#DIV/0!</v>
          </cell>
        </row>
        <row r="63">
          <cell r="S63">
            <v>37257</v>
          </cell>
        </row>
        <row r="64">
          <cell r="S64">
            <v>37288</v>
          </cell>
        </row>
        <row r="65">
          <cell r="S65">
            <v>37316</v>
          </cell>
        </row>
        <row r="66">
          <cell r="S66">
            <v>37347</v>
          </cell>
        </row>
        <row r="67">
          <cell r="S67">
            <v>37377</v>
          </cell>
        </row>
        <row r="68">
          <cell r="S68">
            <v>37408</v>
          </cell>
        </row>
        <row r="69">
          <cell r="S69">
            <v>37438</v>
          </cell>
        </row>
        <row r="70">
          <cell r="S70">
            <v>37469</v>
          </cell>
        </row>
        <row r="71">
          <cell r="S71">
            <v>37500</v>
          </cell>
        </row>
        <row r="72">
          <cell r="S72">
            <v>37530</v>
          </cell>
        </row>
        <row r="73">
          <cell r="S73">
            <v>37561</v>
          </cell>
        </row>
        <row r="74">
          <cell r="S74">
            <v>37591</v>
          </cell>
        </row>
        <row r="75">
          <cell r="S75">
            <v>37622</v>
          </cell>
        </row>
        <row r="76">
          <cell r="S76">
            <v>37653</v>
          </cell>
        </row>
        <row r="77">
          <cell r="S77">
            <v>37681</v>
          </cell>
        </row>
        <row r="78">
          <cell r="S78">
            <v>37712</v>
          </cell>
        </row>
      </sheetData>
      <sheetData sheetId="9">
        <row r="5">
          <cell r="S5">
            <v>35551</v>
          </cell>
          <cell r="T5">
            <v>294870.96774193546</v>
          </cell>
        </row>
        <row r="6">
          <cell r="S6">
            <v>35582</v>
          </cell>
          <cell r="T6">
            <v>268533.33333333331</v>
          </cell>
        </row>
        <row r="7">
          <cell r="S7">
            <v>35612</v>
          </cell>
          <cell r="T7">
            <v>196419.35483870967</v>
          </cell>
        </row>
        <row r="8">
          <cell r="S8">
            <v>35643</v>
          </cell>
          <cell r="T8">
            <v>195612.90322580645</v>
          </cell>
        </row>
        <row r="9">
          <cell r="S9">
            <v>35674</v>
          </cell>
          <cell r="T9">
            <v>248300</v>
          </cell>
        </row>
        <row r="10">
          <cell r="S10">
            <v>35704</v>
          </cell>
          <cell r="T10">
            <v>230967.74193548388</v>
          </cell>
        </row>
        <row r="11">
          <cell r="S11">
            <v>35735</v>
          </cell>
          <cell r="T11">
            <v>231300</v>
          </cell>
        </row>
        <row r="12">
          <cell r="S12">
            <v>35765</v>
          </cell>
          <cell r="T12">
            <v>131903.22580645161</v>
          </cell>
        </row>
        <row r="13">
          <cell r="S13">
            <v>35796</v>
          </cell>
          <cell r="T13">
            <v>156161.29032258064</v>
          </cell>
        </row>
        <row r="14">
          <cell r="S14">
            <v>35827</v>
          </cell>
          <cell r="T14">
            <v>153107.14285714287</v>
          </cell>
        </row>
        <row r="15">
          <cell r="S15">
            <v>35855</v>
          </cell>
          <cell r="T15">
            <v>275451.61290322582</v>
          </cell>
        </row>
        <row r="16">
          <cell r="S16">
            <v>35886</v>
          </cell>
          <cell r="T16">
            <v>385933.33333333331</v>
          </cell>
        </row>
        <row r="17">
          <cell r="S17">
            <v>35916</v>
          </cell>
          <cell r="T17" t="e">
            <v>#DIV/0!</v>
          </cell>
        </row>
        <row r="18">
          <cell r="S18">
            <v>35947</v>
          </cell>
          <cell r="T18" t="e">
            <v>#DIV/0!</v>
          </cell>
        </row>
        <row r="19">
          <cell r="S19">
            <v>35977</v>
          </cell>
          <cell r="T19" t="e">
            <v>#DIV/0!</v>
          </cell>
        </row>
        <row r="20">
          <cell r="S20">
            <v>36008</v>
          </cell>
          <cell r="T20">
            <v>242967.74193548388</v>
          </cell>
        </row>
        <row r="21">
          <cell r="S21">
            <v>36039</v>
          </cell>
          <cell r="T21">
            <v>310900</v>
          </cell>
        </row>
        <row r="22">
          <cell r="S22">
            <v>36069</v>
          </cell>
          <cell r="T22">
            <v>267193.54838709679</v>
          </cell>
        </row>
        <row r="23">
          <cell r="S23">
            <v>36100</v>
          </cell>
          <cell r="T23">
            <v>218433.33333333334</v>
          </cell>
        </row>
        <row r="24">
          <cell r="S24">
            <v>36130</v>
          </cell>
          <cell r="T24">
            <v>161387.09677419355</v>
          </cell>
        </row>
        <row r="25">
          <cell r="S25">
            <v>36161</v>
          </cell>
          <cell r="T25">
            <v>149258.06451612903</v>
          </cell>
        </row>
        <row r="26">
          <cell r="S26">
            <v>36192</v>
          </cell>
          <cell r="T26">
            <v>215892.85714285713</v>
          </cell>
        </row>
        <row r="27">
          <cell r="S27">
            <v>36220</v>
          </cell>
          <cell r="T27">
            <v>287225.80645161291</v>
          </cell>
        </row>
        <row r="28">
          <cell r="S28">
            <v>36251</v>
          </cell>
          <cell r="T28">
            <v>309800</v>
          </cell>
        </row>
        <row r="29">
          <cell r="S29">
            <v>36281</v>
          </cell>
          <cell r="T29">
            <v>332709.67741935485</v>
          </cell>
        </row>
        <row r="30">
          <cell r="S30">
            <v>36312</v>
          </cell>
          <cell r="T30">
            <v>383666.66666666669</v>
          </cell>
        </row>
        <row r="31">
          <cell r="S31">
            <v>36342</v>
          </cell>
          <cell r="T31">
            <v>379000</v>
          </cell>
        </row>
        <row r="32">
          <cell r="S32">
            <v>36373</v>
          </cell>
          <cell r="T32">
            <v>483387.09677419357</v>
          </cell>
        </row>
        <row r="33">
          <cell r="S33">
            <v>36404</v>
          </cell>
          <cell r="T33">
            <v>417833.33333333331</v>
          </cell>
        </row>
        <row r="34">
          <cell r="S34">
            <v>36434</v>
          </cell>
          <cell r="T34">
            <v>389774.19354838709</v>
          </cell>
        </row>
        <row r="35">
          <cell r="S35">
            <v>36465</v>
          </cell>
          <cell r="T35">
            <v>329066.66666666669</v>
          </cell>
        </row>
        <row r="36">
          <cell r="S36">
            <v>36495</v>
          </cell>
          <cell r="T36">
            <v>161982.61290322582</v>
          </cell>
        </row>
        <row r="37">
          <cell r="S37">
            <v>36526</v>
          </cell>
          <cell r="T37">
            <v>197064.51612903227</v>
          </cell>
        </row>
        <row r="38">
          <cell r="S38">
            <v>36557</v>
          </cell>
          <cell r="T38">
            <v>275965.5172413793</v>
          </cell>
        </row>
        <row r="39">
          <cell r="S39">
            <v>36586</v>
          </cell>
          <cell r="T39">
            <v>349645.16129032261</v>
          </cell>
        </row>
        <row r="40">
          <cell r="S40">
            <v>36617</v>
          </cell>
          <cell r="T40">
            <v>461900</v>
          </cell>
        </row>
        <row r="41">
          <cell r="S41">
            <v>36647</v>
          </cell>
          <cell r="T41">
            <v>490516.12903225806</v>
          </cell>
        </row>
        <row r="42">
          <cell r="S42">
            <v>36678</v>
          </cell>
          <cell r="T42">
            <v>391066.66666666669</v>
          </cell>
        </row>
        <row r="43">
          <cell r="S43">
            <v>36708</v>
          </cell>
          <cell r="T43">
            <v>392903.22580645164</v>
          </cell>
        </row>
        <row r="44">
          <cell r="S44">
            <v>36739</v>
          </cell>
          <cell r="T44">
            <v>344000</v>
          </cell>
        </row>
        <row r="45">
          <cell r="S45">
            <v>36770</v>
          </cell>
          <cell r="T45">
            <v>350100</v>
          </cell>
        </row>
        <row r="46">
          <cell r="S46">
            <v>36800</v>
          </cell>
          <cell r="T46">
            <v>383838.70967741933</v>
          </cell>
        </row>
        <row r="47">
          <cell r="S47">
            <v>36831</v>
          </cell>
          <cell r="T47">
            <v>269166.66666666669</v>
          </cell>
        </row>
        <row r="48">
          <cell r="S48">
            <v>36861</v>
          </cell>
          <cell r="T48">
            <v>391709.67741935485</v>
          </cell>
        </row>
        <row r="49">
          <cell r="S49">
            <v>36892</v>
          </cell>
          <cell r="T49">
            <v>450444.44444444444</v>
          </cell>
        </row>
        <row r="50">
          <cell r="S50">
            <v>36923</v>
          </cell>
          <cell r="T50" t="e">
            <v>#DIV/0!</v>
          </cell>
        </row>
        <row r="51">
          <cell r="S51">
            <v>36951</v>
          </cell>
          <cell r="T51" t="e">
            <v>#DIV/0!</v>
          </cell>
        </row>
        <row r="52">
          <cell r="S52">
            <v>36982</v>
          </cell>
          <cell r="T52" t="e">
            <v>#DIV/0!</v>
          </cell>
        </row>
        <row r="53">
          <cell r="S53">
            <v>37012</v>
          </cell>
          <cell r="T53" t="e">
            <v>#DIV/0!</v>
          </cell>
        </row>
        <row r="54">
          <cell r="S54">
            <v>37043</v>
          </cell>
          <cell r="T54" t="e">
            <v>#DIV/0!</v>
          </cell>
        </row>
        <row r="55">
          <cell r="S55">
            <v>37073</v>
          </cell>
          <cell r="T55" t="e">
            <v>#DIV/0!</v>
          </cell>
        </row>
        <row r="56">
          <cell r="S56">
            <v>37104</v>
          </cell>
          <cell r="T56" t="e">
            <v>#DIV/0!</v>
          </cell>
        </row>
        <row r="57">
          <cell r="S57">
            <v>37135</v>
          </cell>
          <cell r="T57" t="e">
            <v>#DIV/0!</v>
          </cell>
        </row>
        <row r="58">
          <cell r="S58">
            <v>37165</v>
          </cell>
          <cell r="T58" t="e">
            <v>#DIV/0!</v>
          </cell>
        </row>
        <row r="59">
          <cell r="S59">
            <v>37196</v>
          </cell>
          <cell r="T59" t="e">
            <v>#DIV/0!</v>
          </cell>
        </row>
        <row r="60">
          <cell r="S60">
            <v>37226</v>
          </cell>
          <cell r="T60" t="e">
            <v>#DIV/0!</v>
          </cell>
        </row>
      </sheetData>
      <sheetData sheetId="10">
        <row r="8">
          <cell r="S8">
            <v>35551</v>
          </cell>
          <cell r="T8">
            <v>480774.19354838709</v>
          </cell>
        </row>
        <row r="9">
          <cell r="S9">
            <v>35582</v>
          </cell>
          <cell r="T9">
            <v>488700</v>
          </cell>
        </row>
        <row r="10">
          <cell r="S10">
            <v>35612</v>
          </cell>
          <cell r="T10">
            <v>406032.25806451612</v>
          </cell>
        </row>
        <row r="11">
          <cell r="S11">
            <v>35643</v>
          </cell>
          <cell r="T11">
            <v>438580.6451612903</v>
          </cell>
        </row>
        <row r="12">
          <cell r="S12">
            <v>35674</v>
          </cell>
          <cell r="T12">
            <v>413000</v>
          </cell>
        </row>
        <row r="13">
          <cell r="S13">
            <v>35704</v>
          </cell>
          <cell r="T13">
            <v>446483.87096774194</v>
          </cell>
        </row>
        <row r="14">
          <cell r="S14">
            <v>35735</v>
          </cell>
          <cell r="T14">
            <v>448633.33333333331</v>
          </cell>
        </row>
        <row r="15">
          <cell r="S15">
            <v>35765</v>
          </cell>
          <cell r="T15">
            <v>292774.19354838709</v>
          </cell>
        </row>
        <row r="16">
          <cell r="S16">
            <v>35796</v>
          </cell>
          <cell r="T16">
            <v>309838.70967741933</v>
          </cell>
        </row>
        <row r="17">
          <cell r="S17">
            <v>35827</v>
          </cell>
          <cell r="T17">
            <v>420071.42857142858</v>
          </cell>
        </row>
        <row r="18">
          <cell r="S18">
            <v>35855</v>
          </cell>
          <cell r="T18">
            <v>346709.67741935485</v>
          </cell>
        </row>
        <row r="19">
          <cell r="S19">
            <v>35886</v>
          </cell>
          <cell r="T19">
            <v>323100</v>
          </cell>
        </row>
        <row r="20">
          <cell r="S20">
            <v>35916</v>
          </cell>
          <cell r="T20" t="e">
            <v>#DIV/0!</v>
          </cell>
        </row>
        <row r="21">
          <cell r="S21">
            <v>35947</v>
          </cell>
          <cell r="T21" t="e">
            <v>#DIV/0!</v>
          </cell>
        </row>
        <row r="22">
          <cell r="S22">
            <v>35977</v>
          </cell>
          <cell r="T22" t="e">
            <v>#DIV/0!</v>
          </cell>
        </row>
        <row r="23">
          <cell r="S23">
            <v>36008</v>
          </cell>
          <cell r="T23">
            <v>303967.74193548388</v>
          </cell>
        </row>
        <row r="24">
          <cell r="S24">
            <v>36039</v>
          </cell>
          <cell r="T24">
            <v>218666.66666666666</v>
          </cell>
        </row>
        <row r="25">
          <cell r="S25">
            <v>36069</v>
          </cell>
          <cell r="T25">
            <v>226161.29032258064</v>
          </cell>
        </row>
        <row r="26">
          <cell r="S26">
            <v>36100</v>
          </cell>
          <cell r="T26">
            <v>187466.66666666666</v>
          </cell>
        </row>
        <row r="27">
          <cell r="S27">
            <v>36130</v>
          </cell>
          <cell r="T27">
            <v>59615.384615384617</v>
          </cell>
        </row>
        <row r="28">
          <cell r="S28">
            <v>36161</v>
          </cell>
          <cell r="T28">
            <v>100043.47826086957</v>
          </cell>
        </row>
        <row r="29">
          <cell r="S29">
            <v>36192</v>
          </cell>
          <cell r="T29">
            <v>139500</v>
          </cell>
        </row>
        <row r="30">
          <cell r="S30">
            <v>36220</v>
          </cell>
          <cell r="T30">
            <v>280806.45161290321</v>
          </cell>
        </row>
        <row r="31">
          <cell r="S31">
            <v>36251</v>
          </cell>
          <cell r="T31">
            <v>274400</v>
          </cell>
        </row>
        <row r="32">
          <cell r="S32">
            <v>36281</v>
          </cell>
          <cell r="T32">
            <v>325322.58064516127</v>
          </cell>
        </row>
        <row r="33">
          <cell r="S33">
            <v>36312</v>
          </cell>
          <cell r="T33">
            <v>362200</v>
          </cell>
        </row>
        <row r="34">
          <cell r="S34">
            <v>36342</v>
          </cell>
          <cell r="T34">
            <v>362612.90322580643</v>
          </cell>
        </row>
        <row r="35">
          <cell r="S35">
            <v>36373</v>
          </cell>
          <cell r="T35">
            <v>267580.6451612903</v>
          </cell>
        </row>
        <row r="36">
          <cell r="S36">
            <v>36404</v>
          </cell>
          <cell r="T36">
            <v>254300</v>
          </cell>
        </row>
        <row r="37">
          <cell r="S37">
            <v>36434</v>
          </cell>
          <cell r="T37">
            <v>194419.35483870967</v>
          </cell>
        </row>
        <row r="38">
          <cell r="S38">
            <v>36465</v>
          </cell>
          <cell r="T38">
            <v>110800</v>
          </cell>
        </row>
        <row r="39">
          <cell r="S39">
            <v>36495</v>
          </cell>
          <cell r="T39">
            <v>137157.25806451612</v>
          </cell>
        </row>
        <row r="40">
          <cell r="S40">
            <v>36526</v>
          </cell>
          <cell r="T40">
            <v>78225.806451612909</v>
          </cell>
        </row>
        <row r="41">
          <cell r="S41">
            <v>36557</v>
          </cell>
          <cell r="T41">
            <v>163931.03448275861</v>
          </cell>
        </row>
        <row r="42">
          <cell r="S42">
            <v>36586</v>
          </cell>
          <cell r="T42">
            <v>223225.80645161291</v>
          </cell>
        </row>
        <row r="43">
          <cell r="S43">
            <v>36617</v>
          </cell>
          <cell r="T43">
            <v>188200</v>
          </cell>
        </row>
        <row r="44">
          <cell r="S44">
            <v>36647</v>
          </cell>
          <cell r="T44">
            <v>264612.90322580643</v>
          </cell>
        </row>
        <row r="45">
          <cell r="S45">
            <v>36678</v>
          </cell>
          <cell r="T45">
            <v>342500</v>
          </cell>
        </row>
        <row r="46">
          <cell r="S46">
            <v>36708</v>
          </cell>
          <cell r="T46">
            <v>381354.83870967739</v>
          </cell>
        </row>
        <row r="47">
          <cell r="S47">
            <v>36739</v>
          </cell>
          <cell r="T47">
            <v>424451.61290322582</v>
          </cell>
        </row>
        <row r="48">
          <cell r="S48">
            <v>36770</v>
          </cell>
          <cell r="T48">
            <v>397033.33333333331</v>
          </cell>
        </row>
        <row r="49">
          <cell r="S49">
            <v>36800</v>
          </cell>
          <cell r="T49">
            <v>312290.32258064515</v>
          </cell>
        </row>
        <row r="50">
          <cell r="S50">
            <v>36831</v>
          </cell>
          <cell r="T50">
            <v>194333.33333333334</v>
          </cell>
        </row>
        <row r="51">
          <cell r="S51">
            <v>36861</v>
          </cell>
          <cell r="T51">
            <v>303677.41935483873</v>
          </cell>
        </row>
        <row r="52">
          <cell r="S52">
            <v>36892</v>
          </cell>
          <cell r="T52">
            <v>304222.22222222225</v>
          </cell>
        </row>
        <row r="53">
          <cell r="S53">
            <v>36923</v>
          </cell>
          <cell r="T53" t="e">
            <v>#DIV/0!</v>
          </cell>
        </row>
        <row r="54">
          <cell r="S54">
            <v>36951</v>
          </cell>
          <cell r="T54" t="e">
            <v>#DIV/0!</v>
          </cell>
        </row>
        <row r="55">
          <cell r="S55">
            <v>36982</v>
          </cell>
          <cell r="T55" t="e">
            <v>#DIV/0!</v>
          </cell>
        </row>
        <row r="56">
          <cell r="S56">
            <v>37012</v>
          </cell>
          <cell r="T56" t="e">
            <v>#DIV/0!</v>
          </cell>
        </row>
        <row r="57">
          <cell r="S57">
            <v>37043</v>
          </cell>
          <cell r="T57" t="e">
            <v>#DIV/0!</v>
          </cell>
        </row>
        <row r="58">
          <cell r="S58">
            <v>37073</v>
          </cell>
          <cell r="T58" t="e">
            <v>#DIV/0!</v>
          </cell>
        </row>
        <row r="59">
          <cell r="S59">
            <v>37104</v>
          </cell>
          <cell r="T59" t="e">
            <v>#DIV/0!</v>
          </cell>
        </row>
        <row r="60">
          <cell r="S60">
            <v>37135</v>
          </cell>
          <cell r="T60" t="e">
            <v>#DIV/0!</v>
          </cell>
        </row>
        <row r="61">
          <cell r="S61">
            <v>37165</v>
          </cell>
          <cell r="T61" t="e">
            <v>#DIV/0!</v>
          </cell>
        </row>
        <row r="62">
          <cell r="S62">
            <v>37196</v>
          </cell>
          <cell r="T62" t="e">
            <v>#DIV/0!</v>
          </cell>
        </row>
        <row r="63">
          <cell r="S63">
            <v>37226</v>
          </cell>
          <cell r="T63" t="e">
            <v>#DIV/0!</v>
          </cell>
        </row>
      </sheetData>
      <sheetData sheetId="11">
        <row r="8">
          <cell r="S8">
            <v>35551</v>
          </cell>
          <cell r="T8">
            <v>556612.90322580643</v>
          </cell>
        </row>
        <row r="9">
          <cell r="S9">
            <v>35582</v>
          </cell>
          <cell r="T9">
            <v>533466.66666666663</v>
          </cell>
        </row>
        <row r="10">
          <cell r="S10">
            <v>35612</v>
          </cell>
          <cell r="T10">
            <v>570645.16129032255</v>
          </cell>
        </row>
        <row r="11">
          <cell r="S11">
            <v>35643</v>
          </cell>
          <cell r="T11">
            <v>529806.45161290327</v>
          </cell>
        </row>
        <row r="12">
          <cell r="S12">
            <v>35674</v>
          </cell>
          <cell r="T12">
            <v>446800</v>
          </cell>
        </row>
        <row r="13">
          <cell r="S13">
            <v>35704</v>
          </cell>
          <cell r="T13">
            <v>444774.19354838709</v>
          </cell>
        </row>
        <row r="14">
          <cell r="S14">
            <v>35735</v>
          </cell>
          <cell r="T14">
            <v>378333.33333333331</v>
          </cell>
        </row>
        <row r="15">
          <cell r="S15">
            <v>35765</v>
          </cell>
          <cell r="T15">
            <v>313096.77419354836</v>
          </cell>
        </row>
        <row r="16">
          <cell r="S16">
            <v>35796</v>
          </cell>
          <cell r="T16">
            <v>648032.25806451612</v>
          </cell>
        </row>
        <row r="17">
          <cell r="S17">
            <v>35827</v>
          </cell>
          <cell r="T17">
            <v>534428.57142857148</v>
          </cell>
        </row>
        <row r="18">
          <cell r="S18">
            <v>35855</v>
          </cell>
          <cell r="T18">
            <v>699193.54838709673</v>
          </cell>
        </row>
        <row r="19">
          <cell r="S19">
            <v>35886</v>
          </cell>
          <cell r="T19">
            <v>626100</v>
          </cell>
        </row>
        <row r="20">
          <cell r="S20">
            <v>35916</v>
          </cell>
          <cell r="T20">
            <v>672643.6</v>
          </cell>
        </row>
        <row r="21">
          <cell r="S21">
            <v>35947</v>
          </cell>
          <cell r="T21">
            <v>676325.6333333333</v>
          </cell>
        </row>
        <row r="22">
          <cell r="S22">
            <v>35977</v>
          </cell>
          <cell r="T22">
            <v>658084.3548387097</v>
          </cell>
        </row>
        <row r="23">
          <cell r="S23">
            <v>36008</v>
          </cell>
          <cell r="T23">
            <v>693387.09677419357</v>
          </cell>
        </row>
        <row r="24">
          <cell r="S24">
            <v>36039</v>
          </cell>
          <cell r="T24">
            <v>709000</v>
          </cell>
        </row>
        <row r="25">
          <cell r="S25">
            <v>36069</v>
          </cell>
          <cell r="T25">
            <v>643387.09677419357</v>
          </cell>
        </row>
        <row r="26">
          <cell r="S26">
            <v>36100</v>
          </cell>
          <cell r="T26">
            <v>648366.66666666663</v>
          </cell>
        </row>
        <row r="27">
          <cell r="S27">
            <v>36130</v>
          </cell>
          <cell r="T27">
            <v>650354.83870967745</v>
          </cell>
        </row>
        <row r="28">
          <cell r="S28">
            <v>36161</v>
          </cell>
          <cell r="T28">
            <v>605000</v>
          </cell>
        </row>
        <row r="29">
          <cell r="S29">
            <v>36192</v>
          </cell>
          <cell r="T29">
            <v>679678.57142857148</v>
          </cell>
        </row>
        <row r="30">
          <cell r="S30">
            <v>36220</v>
          </cell>
          <cell r="T30">
            <v>552806.45161290327</v>
          </cell>
        </row>
        <row r="31">
          <cell r="S31">
            <v>36251</v>
          </cell>
          <cell r="T31">
            <v>585866.66666666663</v>
          </cell>
        </row>
        <row r="32">
          <cell r="S32">
            <v>36281</v>
          </cell>
          <cell r="T32">
            <v>573419.3548387097</v>
          </cell>
        </row>
        <row r="33">
          <cell r="S33">
            <v>36312</v>
          </cell>
          <cell r="T33">
            <v>613433.33333333337</v>
          </cell>
        </row>
        <row r="34">
          <cell r="S34">
            <v>36342</v>
          </cell>
          <cell r="T34">
            <v>663451.61290322582</v>
          </cell>
        </row>
        <row r="35">
          <cell r="S35">
            <v>36373</v>
          </cell>
          <cell r="T35">
            <v>626483.87096774194</v>
          </cell>
        </row>
        <row r="36">
          <cell r="S36">
            <v>36404</v>
          </cell>
          <cell r="T36">
            <v>677400</v>
          </cell>
        </row>
        <row r="37">
          <cell r="S37">
            <v>36434</v>
          </cell>
          <cell r="T37">
            <v>721645.16129032255</v>
          </cell>
        </row>
        <row r="38">
          <cell r="S38">
            <v>36465</v>
          </cell>
          <cell r="T38">
            <v>722433.33333333337</v>
          </cell>
        </row>
        <row r="39">
          <cell r="S39">
            <v>36495</v>
          </cell>
          <cell r="T39">
            <v>695830.6451612903</v>
          </cell>
        </row>
        <row r="40">
          <cell r="S40">
            <v>36526</v>
          </cell>
          <cell r="T40">
            <v>676967.74193548388</v>
          </cell>
        </row>
        <row r="41">
          <cell r="S41">
            <v>36557</v>
          </cell>
          <cell r="T41">
            <v>674586.20689655177</v>
          </cell>
        </row>
        <row r="42">
          <cell r="S42">
            <v>36586</v>
          </cell>
          <cell r="T42">
            <v>684709.67741935479</v>
          </cell>
        </row>
        <row r="43">
          <cell r="S43">
            <v>36617</v>
          </cell>
          <cell r="T43">
            <v>608866.66666666663</v>
          </cell>
        </row>
        <row r="44">
          <cell r="S44">
            <v>36647</v>
          </cell>
          <cell r="T44">
            <v>663548.38709677418</v>
          </cell>
        </row>
        <row r="45">
          <cell r="S45">
            <v>36678</v>
          </cell>
          <cell r="T45">
            <v>696866.66666666663</v>
          </cell>
        </row>
        <row r="46">
          <cell r="S46">
            <v>36708</v>
          </cell>
          <cell r="T46">
            <v>708645.16129032255</v>
          </cell>
        </row>
        <row r="47">
          <cell r="S47">
            <v>36739</v>
          </cell>
          <cell r="T47">
            <v>711064.51612903224</v>
          </cell>
        </row>
        <row r="48">
          <cell r="S48">
            <v>36770</v>
          </cell>
          <cell r="T48">
            <v>705933.33333333337</v>
          </cell>
        </row>
        <row r="49">
          <cell r="S49">
            <v>36800</v>
          </cell>
          <cell r="T49">
            <v>703612.90322580643</v>
          </cell>
        </row>
        <row r="50">
          <cell r="S50">
            <v>36831</v>
          </cell>
          <cell r="T50">
            <v>648266.66666666663</v>
          </cell>
        </row>
        <row r="51">
          <cell r="S51">
            <v>36861</v>
          </cell>
          <cell r="T51">
            <v>737516.12903225806</v>
          </cell>
        </row>
        <row r="52">
          <cell r="S52">
            <v>36892</v>
          </cell>
          <cell r="T52">
            <v>752444.4444444445</v>
          </cell>
        </row>
        <row r="53">
          <cell r="S53">
            <v>36923</v>
          </cell>
          <cell r="T53" t="e">
            <v>#DIV/0!</v>
          </cell>
        </row>
        <row r="54">
          <cell r="S54">
            <v>36951</v>
          </cell>
          <cell r="T54" t="e">
            <v>#DIV/0!</v>
          </cell>
        </row>
        <row r="55">
          <cell r="S55">
            <v>36982</v>
          </cell>
          <cell r="T55" t="e">
            <v>#DIV/0!</v>
          </cell>
        </row>
        <row r="56">
          <cell r="S56">
            <v>37012</v>
          </cell>
          <cell r="T56" t="e">
            <v>#DIV/0!</v>
          </cell>
        </row>
        <row r="57">
          <cell r="S57">
            <v>37043</v>
          </cell>
          <cell r="T57" t="e">
            <v>#DIV/0!</v>
          </cell>
        </row>
        <row r="58">
          <cell r="S58">
            <v>37073</v>
          </cell>
          <cell r="T58" t="e">
            <v>#DIV/0!</v>
          </cell>
        </row>
        <row r="59">
          <cell r="S59">
            <v>37104</v>
          </cell>
          <cell r="T59" t="e">
            <v>#DIV/0!</v>
          </cell>
        </row>
        <row r="60">
          <cell r="S60">
            <v>37135</v>
          </cell>
          <cell r="T60" t="e">
            <v>#DIV/0!</v>
          </cell>
        </row>
        <row r="61">
          <cell r="S61">
            <v>37165</v>
          </cell>
          <cell r="T61" t="e">
            <v>#DIV/0!</v>
          </cell>
        </row>
        <row r="62">
          <cell r="S62">
            <v>37196</v>
          </cell>
          <cell r="T62" t="e">
            <v>#DIV/0!</v>
          </cell>
        </row>
        <row r="63">
          <cell r="S63">
            <v>37226</v>
          </cell>
          <cell r="T63" t="e">
            <v>#DIV/0!</v>
          </cell>
        </row>
      </sheetData>
      <sheetData sheetId="12"/>
      <sheetData sheetId="13">
        <row r="5">
          <cell r="S5">
            <v>35551</v>
          </cell>
          <cell r="T5">
            <v>170967.74193548388</v>
          </cell>
        </row>
        <row r="6">
          <cell r="S6">
            <v>35582</v>
          </cell>
          <cell r="T6">
            <v>207166.66666666666</v>
          </cell>
        </row>
        <row r="7">
          <cell r="S7">
            <v>35612</v>
          </cell>
          <cell r="T7">
            <v>192935.48387096773</v>
          </cell>
        </row>
        <row r="8">
          <cell r="S8">
            <v>35643</v>
          </cell>
          <cell r="T8">
            <v>187870.96774193548</v>
          </cell>
        </row>
        <row r="9">
          <cell r="S9">
            <v>35674</v>
          </cell>
          <cell r="T9">
            <v>186400</v>
          </cell>
        </row>
        <row r="10">
          <cell r="S10">
            <v>35704</v>
          </cell>
          <cell r="T10">
            <v>198064.51612903227</v>
          </cell>
        </row>
        <row r="11">
          <cell r="S11">
            <v>35735</v>
          </cell>
          <cell r="T11">
            <v>193266.66666666666</v>
          </cell>
        </row>
        <row r="12">
          <cell r="S12">
            <v>35765</v>
          </cell>
          <cell r="T12">
            <v>194516.12903225806</v>
          </cell>
        </row>
        <row r="13">
          <cell r="S13">
            <v>35796</v>
          </cell>
          <cell r="T13">
            <v>193580.64516129033</v>
          </cell>
        </row>
        <row r="14">
          <cell r="S14">
            <v>35827</v>
          </cell>
          <cell r="T14">
            <v>181500</v>
          </cell>
        </row>
        <row r="15">
          <cell r="S15">
            <v>35855</v>
          </cell>
          <cell r="T15">
            <v>181225.80645161291</v>
          </cell>
        </row>
        <row r="16">
          <cell r="S16">
            <v>35886</v>
          </cell>
          <cell r="T16">
            <v>202966.66666666666</v>
          </cell>
        </row>
        <row r="17">
          <cell r="S17">
            <v>35916</v>
          </cell>
          <cell r="T17" t="e">
            <v>#DIV/0!</v>
          </cell>
        </row>
        <row r="18">
          <cell r="S18">
            <v>35947</v>
          </cell>
          <cell r="T18" t="e">
            <v>#DIV/0!</v>
          </cell>
        </row>
        <row r="19">
          <cell r="S19">
            <v>35977</v>
          </cell>
          <cell r="T19" t="e">
            <v>#DIV/0!</v>
          </cell>
        </row>
        <row r="20">
          <cell r="S20">
            <v>36008</v>
          </cell>
          <cell r="T20">
            <v>256870.96774193548</v>
          </cell>
        </row>
        <row r="21">
          <cell r="S21">
            <v>36039</v>
          </cell>
          <cell r="T21">
            <v>245620.68965517241</v>
          </cell>
        </row>
        <row r="22">
          <cell r="S22">
            <v>36069</v>
          </cell>
          <cell r="T22">
            <v>199032.25806451612</v>
          </cell>
        </row>
        <row r="23">
          <cell r="S23">
            <v>36100</v>
          </cell>
          <cell r="T23">
            <v>186833.33333333334</v>
          </cell>
        </row>
        <row r="24">
          <cell r="S24">
            <v>36130</v>
          </cell>
          <cell r="T24">
            <v>191806.45161290321</v>
          </cell>
        </row>
        <row r="25">
          <cell r="S25">
            <v>36161</v>
          </cell>
          <cell r="T25">
            <v>190096.77419354839</v>
          </cell>
        </row>
        <row r="26">
          <cell r="S26">
            <v>36192</v>
          </cell>
          <cell r="T26">
            <v>185607.14285714287</v>
          </cell>
        </row>
        <row r="27">
          <cell r="S27">
            <v>36220</v>
          </cell>
          <cell r="T27">
            <v>177774.19354838709</v>
          </cell>
        </row>
        <row r="28">
          <cell r="S28">
            <v>36251</v>
          </cell>
          <cell r="T28">
            <v>179966.66666666666</v>
          </cell>
        </row>
        <row r="29">
          <cell r="S29">
            <v>36281</v>
          </cell>
          <cell r="T29">
            <v>173580.64516129033</v>
          </cell>
        </row>
        <row r="30">
          <cell r="S30">
            <v>36312</v>
          </cell>
          <cell r="T30">
            <v>246166.66666666666</v>
          </cell>
        </row>
        <row r="31">
          <cell r="S31">
            <v>36342</v>
          </cell>
          <cell r="T31">
            <v>249193.54838709679</v>
          </cell>
        </row>
        <row r="32">
          <cell r="S32">
            <v>36373</v>
          </cell>
          <cell r="T32">
            <v>264096.77419354836</v>
          </cell>
        </row>
        <row r="33">
          <cell r="S33">
            <v>36404</v>
          </cell>
          <cell r="T33">
            <v>259800</v>
          </cell>
        </row>
        <row r="34">
          <cell r="S34">
            <v>36434</v>
          </cell>
          <cell r="T34">
            <v>255903.22580645161</v>
          </cell>
        </row>
        <row r="35">
          <cell r="S35">
            <v>36465</v>
          </cell>
          <cell r="T35">
            <v>261500</v>
          </cell>
        </row>
        <row r="36">
          <cell r="S36">
            <v>36495</v>
          </cell>
          <cell r="T36">
            <v>265055.96774193546</v>
          </cell>
        </row>
        <row r="37">
          <cell r="S37">
            <v>36526</v>
          </cell>
          <cell r="T37">
            <v>257645.16129032258</v>
          </cell>
        </row>
        <row r="38">
          <cell r="S38">
            <v>36557</v>
          </cell>
          <cell r="T38">
            <v>269068.96551724139</v>
          </cell>
        </row>
        <row r="39">
          <cell r="S39">
            <v>36586</v>
          </cell>
          <cell r="T39">
            <v>249967.74193548388</v>
          </cell>
        </row>
        <row r="40">
          <cell r="S40">
            <v>36617</v>
          </cell>
          <cell r="T40">
            <v>245300</v>
          </cell>
        </row>
        <row r="41">
          <cell r="S41">
            <v>36647</v>
          </cell>
          <cell r="T41">
            <v>229612.90322580645</v>
          </cell>
        </row>
        <row r="42">
          <cell r="S42">
            <v>36678</v>
          </cell>
          <cell r="T42">
            <v>252066.66666666666</v>
          </cell>
        </row>
        <row r="43">
          <cell r="S43">
            <v>36708</v>
          </cell>
          <cell r="T43">
            <v>246645.16129032258</v>
          </cell>
        </row>
        <row r="44">
          <cell r="S44">
            <v>36739</v>
          </cell>
          <cell r="T44">
            <v>271290.32258064515</v>
          </cell>
        </row>
        <row r="45">
          <cell r="S45">
            <v>36770</v>
          </cell>
          <cell r="T45">
            <v>265033.33333333331</v>
          </cell>
        </row>
        <row r="46">
          <cell r="S46">
            <v>36800</v>
          </cell>
          <cell r="T46">
            <v>277483.87096774194</v>
          </cell>
        </row>
        <row r="47">
          <cell r="S47">
            <v>36831</v>
          </cell>
          <cell r="T47">
            <v>306533.33333333331</v>
          </cell>
        </row>
        <row r="48">
          <cell r="S48">
            <v>36861</v>
          </cell>
          <cell r="T48">
            <v>297451.61290322582</v>
          </cell>
        </row>
        <row r="49">
          <cell r="S49">
            <v>36892</v>
          </cell>
          <cell r="T49">
            <v>310333.33333333331</v>
          </cell>
        </row>
        <row r="50">
          <cell r="S50">
            <v>36923</v>
          </cell>
          <cell r="T50" t="e">
            <v>#DIV/0!</v>
          </cell>
        </row>
        <row r="51">
          <cell r="S51">
            <v>36951</v>
          </cell>
          <cell r="T51" t="e">
            <v>#DIV/0!</v>
          </cell>
        </row>
        <row r="52">
          <cell r="S52">
            <v>36982</v>
          </cell>
          <cell r="T52" t="e">
            <v>#DIV/0!</v>
          </cell>
        </row>
        <row r="53">
          <cell r="S53">
            <v>37012</v>
          </cell>
          <cell r="T53" t="e">
            <v>#DIV/0!</v>
          </cell>
        </row>
        <row r="54">
          <cell r="S54">
            <v>37043</v>
          </cell>
          <cell r="T54" t="e">
            <v>#DIV/0!</v>
          </cell>
        </row>
        <row r="55">
          <cell r="S55">
            <v>37073</v>
          </cell>
          <cell r="T55" t="e">
            <v>#DIV/0!</v>
          </cell>
        </row>
        <row r="56">
          <cell r="S56">
            <v>37104</v>
          </cell>
          <cell r="T56" t="e">
            <v>#DIV/0!</v>
          </cell>
        </row>
        <row r="57">
          <cell r="S57">
            <v>37135</v>
          </cell>
          <cell r="T57" t="e">
            <v>#DIV/0!</v>
          </cell>
        </row>
        <row r="58">
          <cell r="S58">
            <v>37165</v>
          </cell>
          <cell r="T58" t="e">
            <v>#DIV/0!</v>
          </cell>
        </row>
        <row r="59">
          <cell r="S59">
            <v>37196</v>
          </cell>
          <cell r="T59" t="e">
            <v>#DIV/0!</v>
          </cell>
        </row>
        <row r="60">
          <cell r="S60">
            <v>37226</v>
          </cell>
          <cell r="T60" t="e">
            <v>#DIV/0!</v>
          </cell>
        </row>
      </sheetData>
      <sheetData sheetId="14">
        <row r="4">
          <cell r="S4">
            <v>35551</v>
          </cell>
          <cell r="T4">
            <v>566806.45161290327</v>
          </cell>
          <cell r="U4">
            <v>17571000</v>
          </cell>
        </row>
        <row r="5">
          <cell r="S5">
            <v>35582</v>
          </cell>
          <cell r="T5">
            <v>586100</v>
          </cell>
          <cell r="U5">
            <v>17583000</v>
          </cell>
        </row>
        <row r="6">
          <cell r="S6">
            <v>35612</v>
          </cell>
          <cell r="T6">
            <v>271741.93548387097</v>
          </cell>
          <cell r="U6">
            <v>8424000</v>
          </cell>
        </row>
        <row r="7">
          <cell r="S7">
            <v>35643</v>
          </cell>
          <cell r="T7">
            <v>175032.25806451612</v>
          </cell>
          <cell r="U7">
            <v>5426000</v>
          </cell>
        </row>
        <row r="8">
          <cell r="S8">
            <v>35674</v>
          </cell>
          <cell r="T8">
            <v>139866.66666666666</v>
          </cell>
          <cell r="U8">
            <v>4196000</v>
          </cell>
        </row>
        <row r="9">
          <cell r="S9">
            <v>35704</v>
          </cell>
          <cell r="T9">
            <v>320000</v>
          </cell>
          <cell r="U9">
            <v>9920000</v>
          </cell>
        </row>
        <row r="10">
          <cell r="S10">
            <v>35735</v>
          </cell>
          <cell r="T10">
            <v>-34933.333333333336</v>
          </cell>
          <cell r="U10">
            <v>-1048000</v>
          </cell>
        </row>
        <row r="11">
          <cell r="S11">
            <v>35765</v>
          </cell>
          <cell r="T11">
            <v>-1209580.6451612904</v>
          </cell>
          <cell r="U11">
            <v>-37497000</v>
          </cell>
        </row>
        <row r="12">
          <cell r="S12">
            <v>35796</v>
          </cell>
          <cell r="T12">
            <v>-490709.67741935485</v>
          </cell>
          <cell r="U12">
            <v>-15212000</v>
          </cell>
        </row>
        <row r="13">
          <cell r="S13">
            <v>35827</v>
          </cell>
          <cell r="T13">
            <v>-656928.57142857148</v>
          </cell>
          <cell r="U13">
            <v>-18394000</v>
          </cell>
        </row>
        <row r="14">
          <cell r="S14">
            <v>35855</v>
          </cell>
          <cell r="T14">
            <v>59258.06451612903</v>
          </cell>
          <cell r="U14">
            <v>1837000</v>
          </cell>
        </row>
        <row r="15">
          <cell r="S15">
            <v>35886</v>
          </cell>
          <cell r="T15">
            <v>170233.33333333334</v>
          </cell>
          <cell r="U15">
            <v>5107000</v>
          </cell>
        </row>
        <row r="16">
          <cell r="S16">
            <v>35916</v>
          </cell>
          <cell r="T16" t="e">
            <v>#DIV/0!</v>
          </cell>
          <cell r="U16">
            <v>0</v>
          </cell>
        </row>
        <row r="17">
          <cell r="S17">
            <v>35947</v>
          </cell>
          <cell r="T17" t="e">
            <v>#DIV/0!</v>
          </cell>
          <cell r="U17">
            <v>0</v>
          </cell>
        </row>
        <row r="18">
          <cell r="S18">
            <v>35977</v>
          </cell>
          <cell r="T18" t="e">
            <v>#DIV/0!</v>
          </cell>
          <cell r="U18">
            <v>0</v>
          </cell>
        </row>
        <row r="19">
          <cell r="S19">
            <v>36008</v>
          </cell>
          <cell r="T19">
            <v>82322.580645161288</v>
          </cell>
          <cell r="U19">
            <v>2552000</v>
          </cell>
        </row>
        <row r="20">
          <cell r="S20">
            <v>36039</v>
          </cell>
          <cell r="T20">
            <v>184300</v>
          </cell>
          <cell r="U20">
            <v>5529000</v>
          </cell>
        </row>
        <row r="21">
          <cell r="S21">
            <v>36069</v>
          </cell>
          <cell r="T21">
            <v>521161.29032258067</v>
          </cell>
          <cell r="U21">
            <v>16156000</v>
          </cell>
        </row>
        <row r="22">
          <cell r="S22">
            <v>36100</v>
          </cell>
          <cell r="T22">
            <v>184833.33333333334</v>
          </cell>
          <cell r="U22">
            <v>5545000</v>
          </cell>
        </row>
        <row r="23">
          <cell r="S23">
            <v>36130</v>
          </cell>
          <cell r="T23">
            <v>-571354.83870967745</v>
          </cell>
          <cell r="U23">
            <v>-17712000</v>
          </cell>
        </row>
        <row r="24">
          <cell r="S24">
            <v>36161</v>
          </cell>
          <cell r="T24">
            <v>-544838.70967741939</v>
          </cell>
          <cell r="U24">
            <v>-16890000</v>
          </cell>
        </row>
        <row r="25">
          <cell r="S25">
            <v>36192</v>
          </cell>
          <cell r="T25">
            <v>-446642.85714285716</v>
          </cell>
          <cell r="U25">
            <v>-12506000</v>
          </cell>
        </row>
        <row r="26">
          <cell r="S26">
            <v>36220</v>
          </cell>
          <cell r="T26">
            <v>-251032.25806451612</v>
          </cell>
          <cell r="U26">
            <v>-7782000</v>
          </cell>
        </row>
        <row r="27">
          <cell r="S27">
            <v>36251</v>
          </cell>
          <cell r="T27">
            <v>-205733.33333333334</v>
          </cell>
          <cell r="U27">
            <v>-6172000</v>
          </cell>
        </row>
        <row r="28">
          <cell r="S28">
            <v>36281</v>
          </cell>
          <cell r="T28">
            <v>559161.29032258061</v>
          </cell>
          <cell r="U28">
            <v>17334000</v>
          </cell>
        </row>
        <row r="29">
          <cell r="S29">
            <v>36312</v>
          </cell>
          <cell r="T29">
            <v>412133.33333333331</v>
          </cell>
          <cell r="U29">
            <v>12364000</v>
          </cell>
        </row>
        <row r="30">
          <cell r="S30">
            <v>36342</v>
          </cell>
          <cell r="T30">
            <v>282709.67741935485</v>
          </cell>
          <cell r="U30">
            <v>8764000</v>
          </cell>
        </row>
        <row r="31">
          <cell r="S31">
            <v>36373</v>
          </cell>
          <cell r="T31">
            <v>18400</v>
          </cell>
          <cell r="U31">
            <v>552000</v>
          </cell>
        </row>
        <row r="32">
          <cell r="S32">
            <v>36404</v>
          </cell>
          <cell r="T32">
            <v>285233.33333333331</v>
          </cell>
          <cell r="U32">
            <v>8557000</v>
          </cell>
        </row>
        <row r="33">
          <cell r="S33">
            <v>36434</v>
          </cell>
          <cell r="T33">
            <v>88129.032258064515</v>
          </cell>
          <cell r="U33">
            <v>2732000</v>
          </cell>
        </row>
        <row r="34">
          <cell r="S34">
            <v>36465</v>
          </cell>
          <cell r="T34">
            <v>150933.33333333334</v>
          </cell>
          <cell r="U34">
            <v>4528000</v>
          </cell>
        </row>
        <row r="35">
          <cell r="S35">
            <v>36495</v>
          </cell>
          <cell r="T35">
            <v>-463645.16129032261</v>
          </cell>
          <cell r="U35">
            <v>-14373000</v>
          </cell>
        </row>
        <row r="36">
          <cell r="S36">
            <v>36526</v>
          </cell>
          <cell r="T36">
            <v>-509516.12903225806</v>
          </cell>
          <cell r="U36">
            <v>-15795000</v>
          </cell>
        </row>
        <row r="37">
          <cell r="S37">
            <v>36557</v>
          </cell>
          <cell r="T37">
            <v>-496482.75862068968</v>
          </cell>
          <cell r="U37">
            <v>-14398000</v>
          </cell>
        </row>
        <row r="38">
          <cell r="S38">
            <v>36586</v>
          </cell>
          <cell r="T38">
            <v>30258.064516129034</v>
          </cell>
          <cell r="U38">
            <v>938000</v>
          </cell>
        </row>
        <row r="39">
          <cell r="S39">
            <v>36617</v>
          </cell>
          <cell r="T39">
            <v>390966.66666666669</v>
          </cell>
          <cell r="U39">
            <v>11729000</v>
          </cell>
        </row>
        <row r="40">
          <cell r="S40">
            <v>36647</v>
          </cell>
          <cell r="T40">
            <v>152645.16129032258</v>
          </cell>
          <cell r="U40">
            <v>4732000</v>
          </cell>
        </row>
        <row r="41">
          <cell r="S41">
            <v>36678</v>
          </cell>
          <cell r="T41">
            <v>68500</v>
          </cell>
          <cell r="U41">
            <v>2055000</v>
          </cell>
        </row>
        <row r="42">
          <cell r="S42">
            <v>36708</v>
          </cell>
          <cell r="T42">
            <v>-37709.677419354841</v>
          </cell>
          <cell r="U42">
            <v>-1169000</v>
          </cell>
        </row>
        <row r="43">
          <cell r="S43">
            <v>36739</v>
          </cell>
          <cell r="T43">
            <v>-405161.29032258067</v>
          </cell>
          <cell r="U43">
            <v>-12560000</v>
          </cell>
        </row>
        <row r="44">
          <cell r="S44">
            <v>36770</v>
          </cell>
          <cell r="T44">
            <v>118633.33333333333</v>
          </cell>
          <cell r="U44">
            <v>3559000</v>
          </cell>
        </row>
        <row r="45">
          <cell r="S45">
            <v>36800</v>
          </cell>
          <cell r="T45">
            <v>254967.74193548388</v>
          </cell>
          <cell r="U45">
            <v>7904000</v>
          </cell>
        </row>
        <row r="46">
          <cell r="S46">
            <v>36831</v>
          </cell>
          <cell r="T46">
            <v>-491766.66666666669</v>
          </cell>
          <cell r="U46">
            <v>-14753000</v>
          </cell>
        </row>
        <row r="47">
          <cell r="S47">
            <v>36861</v>
          </cell>
          <cell r="T47">
            <v>4032.2580645161293</v>
          </cell>
          <cell r="U47">
            <v>125000</v>
          </cell>
        </row>
        <row r="48">
          <cell r="S48">
            <v>36892</v>
          </cell>
          <cell r="T48">
            <v>256888.88888888888</v>
          </cell>
          <cell r="U48">
            <v>2312000</v>
          </cell>
        </row>
        <row r="49">
          <cell r="S49">
            <v>36923</v>
          </cell>
          <cell r="T49" t="e">
            <v>#DIV/0!</v>
          </cell>
          <cell r="U49">
            <v>0</v>
          </cell>
        </row>
        <row r="50">
          <cell r="S50">
            <v>36951</v>
          </cell>
          <cell r="T50" t="e">
            <v>#DIV/0!</v>
          </cell>
          <cell r="U50">
            <v>0</v>
          </cell>
        </row>
        <row r="51">
          <cell r="S51">
            <v>36982</v>
          </cell>
          <cell r="T51" t="e">
            <v>#DIV/0!</v>
          </cell>
          <cell r="U51">
            <v>0</v>
          </cell>
        </row>
        <row r="52">
          <cell r="S52">
            <v>37012</v>
          </cell>
          <cell r="T52" t="e">
            <v>#DIV/0!</v>
          </cell>
          <cell r="U52">
            <v>0</v>
          </cell>
        </row>
        <row r="53">
          <cell r="S53">
            <v>37043</v>
          </cell>
          <cell r="T53" t="e">
            <v>#DIV/0!</v>
          </cell>
          <cell r="U53">
            <v>0</v>
          </cell>
        </row>
        <row r="54">
          <cell r="S54">
            <v>37073</v>
          </cell>
          <cell r="T54" t="e">
            <v>#DIV/0!</v>
          </cell>
          <cell r="U54">
            <v>0</v>
          </cell>
        </row>
        <row r="55">
          <cell r="S55">
            <v>37104</v>
          </cell>
          <cell r="T55" t="e">
            <v>#DIV/0!</v>
          </cell>
          <cell r="U55">
            <v>0</v>
          </cell>
        </row>
        <row r="56">
          <cell r="S56">
            <v>37135</v>
          </cell>
          <cell r="T56" t="e">
            <v>#DIV/0!</v>
          </cell>
          <cell r="U56">
            <v>0</v>
          </cell>
        </row>
        <row r="57">
          <cell r="S57">
            <v>37165</v>
          </cell>
          <cell r="T57" t="e">
            <v>#DIV/0!</v>
          </cell>
          <cell r="U57">
            <v>0</v>
          </cell>
        </row>
        <row r="58">
          <cell r="S58">
            <v>37196</v>
          </cell>
          <cell r="T58" t="e">
            <v>#DIV/0!</v>
          </cell>
          <cell r="U58">
            <v>0</v>
          </cell>
        </row>
        <row r="59">
          <cell r="S59">
            <v>37226</v>
          </cell>
          <cell r="T59" t="e">
            <v>#DIV/0!</v>
          </cell>
          <cell r="U59">
            <v>0</v>
          </cell>
        </row>
      </sheetData>
      <sheetData sheetId="15">
        <row r="5">
          <cell r="U5">
            <v>35551</v>
          </cell>
          <cell r="V5">
            <v>2216129.0322580645</v>
          </cell>
        </row>
        <row r="6">
          <cell r="U6">
            <v>35582</v>
          </cell>
          <cell r="V6">
            <v>2185300</v>
          </cell>
        </row>
        <row r="7">
          <cell r="U7">
            <v>35612</v>
          </cell>
          <cell r="V7">
            <v>2460935.4838709678</v>
          </cell>
        </row>
        <row r="8">
          <cell r="U8">
            <v>35643</v>
          </cell>
          <cell r="V8">
            <v>2513838.7096774192</v>
          </cell>
        </row>
        <row r="9">
          <cell r="U9">
            <v>35674</v>
          </cell>
          <cell r="V9">
            <v>2709566.6666666665</v>
          </cell>
        </row>
        <row r="10">
          <cell r="U10">
            <v>35704</v>
          </cell>
          <cell r="V10">
            <v>2319903.2258064514</v>
          </cell>
        </row>
        <row r="11">
          <cell r="U11">
            <v>35735</v>
          </cell>
          <cell r="V11">
            <v>2419633.3333333335</v>
          </cell>
        </row>
        <row r="12">
          <cell r="U12">
            <v>35765</v>
          </cell>
          <cell r="V12">
            <v>3118516.1290322579</v>
          </cell>
        </row>
        <row r="13">
          <cell r="U13">
            <v>35796</v>
          </cell>
          <cell r="V13">
            <v>2979709.6774193547</v>
          </cell>
        </row>
        <row r="14">
          <cell r="U14">
            <v>35827</v>
          </cell>
          <cell r="V14">
            <v>3107285.7142857141</v>
          </cell>
        </row>
        <row r="15">
          <cell r="U15">
            <v>35855</v>
          </cell>
          <cell r="V15">
            <v>2722354.8387096776</v>
          </cell>
        </row>
        <row r="16">
          <cell r="U16">
            <v>35886</v>
          </cell>
          <cell r="V16">
            <v>2586866.6666666665</v>
          </cell>
        </row>
        <row r="17">
          <cell r="U17">
            <v>35916</v>
          </cell>
          <cell r="V17" t="e">
            <v>#DIV/0!</v>
          </cell>
        </row>
        <row r="18">
          <cell r="U18">
            <v>35947</v>
          </cell>
          <cell r="V18" t="e">
            <v>#DIV/0!</v>
          </cell>
        </row>
        <row r="19">
          <cell r="U19">
            <v>35977</v>
          </cell>
          <cell r="V19" t="e">
            <v>#DIV/0!</v>
          </cell>
        </row>
        <row r="20">
          <cell r="U20">
            <v>36008</v>
          </cell>
          <cell r="V20">
            <v>2905967.7419354836</v>
          </cell>
        </row>
        <row r="21">
          <cell r="U21">
            <v>36039</v>
          </cell>
          <cell r="V21">
            <v>2551133.3333333335</v>
          </cell>
        </row>
        <row r="22">
          <cell r="U22">
            <v>36069</v>
          </cell>
          <cell r="V22">
            <v>2319483.8709677421</v>
          </cell>
        </row>
        <row r="23">
          <cell r="U23">
            <v>36100</v>
          </cell>
          <cell r="V23">
            <v>2501400</v>
          </cell>
        </row>
        <row r="24">
          <cell r="U24">
            <v>36130</v>
          </cell>
          <cell r="V24">
            <v>3137766.6666666665</v>
          </cell>
        </row>
        <row r="25">
          <cell r="U25">
            <v>36161</v>
          </cell>
          <cell r="V25">
            <v>2987387.0967741935</v>
          </cell>
        </row>
        <row r="26">
          <cell r="U26">
            <v>36192</v>
          </cell>
          <cell r="V26">
            <v>2933071.4285714286</v>
          </cell>
        </row>
        <row r="27">
          <cell r="U27">
            <v>36220</v>
          </cell>
          <cell r="V27">
            <v>2835258.064516129</v>
          </cell>
        </row>
        <row r="28">
          <cell r="U28">
            <v>36251</v>
          </cell>
          <cell r="V28">
            <v>2801266.6666666665</v>
          </cell>
        </row>
        <row r="29">
          <cell r="U29">
            <v>36281</v>
          </cell>
          <cell r="V29">
            <v>2214161.2903225808</v>
          </cell>
        </row>
        <row r="30">
          <cell r="U30">
            <v>36312</v>
          </cell>
          <cell r="V30">
            <v>2421600</v>
          </cell>
        </row>
        <row r="31">
          <cell r="U31">
            <v>36342</v>
          </cell>
          <cell r="V31">
            <v>2643096.7741935486</v>
          </cell>
        </row>
        <row r="32">
          <cell r="U32">
            <v>36373</v>
          </cell>
          <cell r="V32">
            <v>2706516.1290322579</v>
          </cell>
        </row>
        <row r="33">
          <cell r="U33">
            <v>36404</v>
          </cell>
          <cell r="V33">
            <v>2645233.3333333335</v>
          </cell>
        </row>
        <row r="34">
          <cell r="U34">
            <v>36434</v>
          </cell>
          <cell r="V34">
            <v>2964096.7741935486</v>
          </cell>
        </row>
        <row r="35">
          <cell r="U35">
            <v>36465</v>
          </cell>
          <cell r="V35">
            <v>2738600</v>
          </cell>
        </row>
        <row r="36">
          <cell r="U36">
            <v>36495</v>
          </cell>
          <cell r="V36">
            <v>3114903.2258064514</v>
          </cell>
        </row>
        <row r="37">
          <cell r="U37">
            <v>36526</v>
          </cell>
          <cell r="V37">
            <v>3123483.8709677421</v>
          </cell>
        </row>
        <row r="38">
          <cell r="U38">
            <v>36557</v>
          </cell>
          <cell r="V38">
            <v>3069448.2758620689</v>
          </cell>
        </row>
        <row r="39">
          <cell r="U39">
            <v>36586</v>
          </cell>
          <cell r="V39">
            <v>2825354.8387096776</v>
          </cell>
        </row>
        <row r="40">
          <cell r="U40">
            <v>36617</v>
          </cell>
          <cell r="V40">
            <v>2422966.6666666665</v>
          </cell>
        </row>
        <row r="41">
          <cell r="U41">
            <v>36647</v>
          </cell>
          <cell r="V41">
            <v>2665677.4193548388</v>
          </cell>
        </row>
        <row r="42">
          <cell r="U42">
            <v>36678</v>
          </cell>
          <cell r="V42">
            <v>3097900</v>
          </cell>
        </row>
        <row r="43">
          <cell r="U43">
            <v>36708</v>
          </cell>
          <cell r="V43">
            <v>3320806.4516129033</v>
          </cell>
        </row>
        <row r="44">
          <cell r="U44">
            <v>36739</v>
          </cell>
          <cell r="V44">
            <v>3616161.2903225808</v>
          </cell>
        </row>
        <row r="45">
          <cell r="U45">
            <v>36770</v>
          </cell>
          <cell r="V45">
            <v>3191666.6666666665</v>
          </cell>
        </row>
        <row r="46">
          <cell r="U46">
            <v>36800</v>
          </cell>
          <cell r="V46">
            <v>3104806.4516129033</v>
          </cell>
        </row>
        <row r="47">
          <cell r="U47">
            <v>36831</v>
          </cell>
          <cell r="V47">
            <v>3509000</v>
          </cell>
        </row>
        <row r="48">
          <cell r="U48">
            <v>36861</v>
          </cell>
          <cell r="V48">
            <v>3433677.4193548388</v>
          </cell>
        </row>
        <row r="49">
          <cell r="U49">
            <v>36892</v>
          </cell>
          <cell r="V49">
            <v>3323222.222222222</v>
          </cell>
        </row>
        <row r="50">
          <cell r="U50">
            <v>36923</v>
          </cell>
          <cell r="V50" t="e">
            <v>#DIV/0!</v>
          </cell>
        </row>
        <row r="51">
          <cell r="U51">
            <v>36951</v>
          </cell>
          <cell r="V51" t="e">
            <v>#DIV/0!</v>
          </cell>
        </row>
        <row r="52">
          <cell r="U52">
            <v>36982</v>
          </cell>
          <cell r="V52" t="e">
            <v>#DIV/0!</v>
          </cell>
        </row>
        <row r="53">
          <cell r="U53">
            <v>37012</v>
          </cell>
          <cell r="V53" t="e">
            <v>#DIV/0!</v>
          </cell>
        </row>
        <row r="54">
          <cell r="U54">
            <v>37043</v>
          </cell>
          <cell r="V54" t="e">
            <v>#DIV/0!</v>
          </cell>
        </row>
        <row r="55">
          <cell r="U55">
            <v>37073</v>
          </cell>
          <cell r="V55" t="e">
            <v>#DIV/0!</v>
          </cell>
        </row>
        <row r="56">
          <cell r="U56">
            <v>37104</v>
          </cell>
          <cell r="V56" t="e">
            <v>#DIV/0!</v>
          </cell>
        </row>
        <row r="57">
          <cell r="U57">
            <v>37135</v>
          </cell>
          <cell r="V57" t="e">
            <v>#DIV/0!</v>
          </cell>
        </row>
        <row r="58">
          <cell r="U58">
            <v>37165</v>
          </cell>
          <cell r="V58" t="e">
            <v>#DIV/0!</v>
          </cell>
        </row>
        <row r="59">
          <cell r="U59">
            <v>37196</v>
          </cell>
          <cell r="V59" t="e">
            <v>#DIV/0!</v>
          </cell>
        </row>
        <row r="60">
          <cell r="U60">
            <v>37226</v>
          </cell>
          <cell r="V60" t="e">
            <v>#DIV/0!</v>
          </cell>
        </row>
      </sheetData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Fetch"/>
      <sheetName val="Sheet2"/>
      <sheetName val="Sheet3"/>
    </sheetNames>
    <sheetDataSet>
      <sheetData sheetId="0">
        <row r="8">
          <cell r="D8">
            <v>36923</v>
          </cell>
          <cell r="E8">
            <v>9.6890000000000001</v>
          </cell>
          <cell r="F8">
            <v>-0.77</v>
          </cell>
          <cell r="G8">
            <v>-0.39</v>
          </cell>
          <cell r="H8">
            <v>-0.93500000000000005</v>
          </cell>
          <cell r="I8">
            <v>-0.31849893366158</v>
          </cell>
          <cell r="J8">
            <v>0</v>
          </cell>
          <cell r="K8">
            <v>-0.2</v>
          </cell>
          <cell r="L8">
            <v>0.1</v>
          </cell>
          <cell r="M8">
            <v>5.0000000000000001E-3</v>
          </cell>
          <cell r="N8">
            <v>6.1176023550389001E-2</v>
          </cell>
          <cell r="O8">
            <v>-0.15</v>
          </cell>
          <cell r="P8">
            <v>-0.12</v>
          </cell>
          <cell r="R8">
            <v>-0.28000000000000003</v>
          </cell>
          <cell r="S8">
            <v>143</v>
          </cell>
        </row>
        <row r="9">
          <cell r="D9">
            <v>36951</v>
          </cell>
          <cell r="E9">
            <v>9.0180000000000007</v>
          </cell>
          <cell r="F9">
            <v>-0.75</v>
          </cell>
          <cell r="G9">
            <v>-0.34</v>
          </cell>
          <cell r="H9">
            <v>-0.91500000000000004</v>
          </cell>
          <cell r="I9">
            <v>-0.24963121600058</v>
          </cell>
          <cell r="J9">
            <v>0</v>
          </cell>
          <cell r="K9">
            <v>-0.3</v>
          </cell>
          <cell r="L9">
            <v>0.1</v>
          </cell>
          <cell r="M9">
            <v>5.0000000000000001E-3</v>
          </cell>
          <cell r="N9">
            <v>5.9592077785631997E-2</v>
          </cell>
          <cell r="O9">
            <v>-0.15</v>
          </cell>
          <cell r="P9">
            <v>-0.12</v>
          </cell>
          <cell r="R9">
            <v>-0.26</v>
          </cell>
          <cell r="S9">
            <v>140</v>
          </cell>
        </row>
        <row r="10">
          <cell r="D10">
            <v>36982</v>
          </cell>
          <cell r="E10">
            <v>6.57</v>
          </cell>
          <cell r="F10">
            <v>-0.57999999999999996</v>
          </cell>
          <cell r="G10">
            <v>-0.155</v>
          </cell>
          <cell r="H10">
            <v>-0.72</v>
          </cell>
          <cell r="I10">
            <v>-0.245</v>
          </cell>
          <cell r="J10">
            <v>0.245</v>
          </cell>
          <cell r="K10">
            <v>-0.105</v>
          </cell>
          <cell r="L10">
            <v>0.34499999999999997</v>
          </cell>
          <cell r="M10">
            <v>2.5000000000000001E-3</v>
          </cell>
          <cell r="N10">
            <v>5.7939147652589E-2</v>
          </cell>
          <cell r="O10">
            <v>-0.105</v>
          </cell>
          <cell r="P10">
            <v>-0.13</v>
          </cell>
          <cell r="R10">
            <v>-0.08</v>
          </cell>
          <cell r="S10">
            <v>150</v>
          </cell>
        </row>
        <row r="11">
          <cell r="D11">
            <v>37012</v>
          </cell>
          <cell r="E11">
            <v>5.86</v>
          </cell>
          <cell r="F11">
            <v>-0.57999999999999996</v>
          </cell>
          <cell r="G11">
            <v>-0.13500000000000001</v>
          </cell>
          <cell r="H11">
            <v>-0.72</v>
          </cell>
          <cell r="I11">
            <v>-0.245</v>
          </cell>
          <cell r="J11">
            <v>0.72499999999999998</v>
          </cell>
          <cell r="K11">
            <v>0.375</v>
          </cell>
          <cell r="L11">
            <v>0.82499999999999996</v>
          </cell>
          <cell r="M11">
            <v>2.5000000000000001E-3</v>
          </cell>
          <cell r="N11">
            <v>5.6896271286551003E-2</v>
          </cell>
          <cell r="O11">
            <v>-0.105</v>
          </cell>
          <cell r="P11">
            <v>-0.115</v>
          </cell>
          <cell r="R11">
            <v>-7.0000000000000007E-2</v>
          </cell>
          <cell r="S11">
            <v>155</v>
          </cell>
        </row>
        <row r="12">
          <cell r="D12">
            <v>37043</v>
          </cell>
          <cell r="E12">
            <v>5.78</v>
          </cell>
          <cell r="F12">
            <v>-0.57999999999999996</v>
          </cell>
          <cell r="G12">
            <v>-0.155</v>
          </cell>
          <cell r="H12">
            <v>-0.72</v>
          </cell>
          <cell r="I12">
            <v>-0.245</v>
          </cell>
          <cell r="J12">
            <v>1.125</v>
          </cell>
          <cell r="K12">
            <v>0.77500000000000002</v>
          </cell>
          <cell r="L12">
            <v>1.2250000000000001</v>
          </cell>
          <cell r="M12">
            <v>2.5000000000000001E-3</v>
          </cell>
          <cell r="N12">
            <v>5.6021129654108999E-2</v>
          </cell>
          <cell r="O12">
            <v>-0.105</v>
          </cell>
          <cell r="P12">
            <v>-0.11</v>
          </cell>
          <cell r="R12">
            <v>-7.0000000000000007E-2</v>
          </cell>
          <cell r="S12">
            <v>230</v>
          </cell>
        </row>
        <row r="13">
          <cell r="D13">
            <v>37073</v>
          </cell>
          <cell r="E13">
            <v>5.76</v>
          </cell>
          <cell r="F13">
            <v>-0.53</v>
          </cell>
          <cell r="G13">
            <v>-0.06</v>
          </cell>
          <cell r="H13">
            <v>-0.93</v>
          </cell>
          <cell r="I13">
            <v>-0.245</v>
          </cell>
          <cell r="J13">
            <v>1.71</v>
          </cell>
          <cell r="K13">
            <v>1.26</v>
          </cell>
          <cell r="L13">
            <v>1.61</v>
          </cell>
          <cell r="M13">
            <v>2.5000000000000001E-3</v>
          </cell>
          <cell r="N13">
            <v>5.5251028269775002E-2</v>
          </cell>
          <cell r="O13">
            <v>-0.105</v>
          </cell>
          <cell r="P13">
            <v>-0.11</v>
          </cell>
          <cell r="R13">
            <v>-0.04</v>
          </cell>
          <cell r="S13">
            <v>305</v>
          </cell>
        </row>
        <row r="14">
          <cell r="D14">
            <v>37104</v>
          </cell>
          <cell r="E14">
            <v>5.74</v>
          </cell>
          <cell r="F14">
            <v>-0.53</v>
          </cell>
          <cell r="G14">
            <v>-0.02</v>
          </cell>
          <cell r="H14">
            <v>-0.93</v>
          </cell>
          <cell r="I14">
            <v>-0.245</v>
          </cell>
          <cell r="J14">
            <v>1.82</v>
          </cell>
          <cell r="K14">
            <v>1.37</v>
          </cell>
          <cell r="L14">
            <v>1.72</v>
          </cell>
          <cell r="M14">
            <v>2.5000000000000001E-3</v>
          </cell>
          <cell r="N14">
            <v>5.4601637133071999E-2</v>
          </cell>
          <cell r="O14">
            <v>-0.105</v>
          </cell>
          <cell r="P14">
            <v>-0.11</v>
          </cell>
          <cell r="R14">
            <v>-0.01</v>
          </cell>
          <cell r="S14">
            <v>320</v>
          </cell>
        </row>
        <row r="15">
          <cell r="D15">
            <v>37135</v>
          </cell>
          <cell r="E15">
            <v>5.7050000000000001</v>
          </cell>
          <cell r="F15">
            <v>-0.53</v>
          </cell>
          <cell r="G15">
            <v>-0.02</v>
          </cell>
          <cell r="H15">
            <v>-0.93</v>
          </cell>
          <cell r="I15">
            <v>-0.245</v>
          </cell>
          <cell r="J15">
            <v>1.72</v>
          </cell>
          <cell r="K15">
            <v>1.27</v>
          </cell>
          <cell r="L15">
            <v>1.62</v>
          </cell>
          <cell r="M15">
            <v>2.5000000000000001E-3</v>
          </cell>
          <cell r="N15">
            <v>5.3952246136856001E-2</v>
          </cell>
          <cell r="O15">
            <v>-0.105</v>
          </cell>
          <cell r="P15">
            <v>-0.105</v>
          </cell>
          <cell r="R15">
            <v>-0.01</v>
          </cell>
          <cell r="S15">
            <v>310</v>
          </cell>
        </row>
        <row r="16">
          <cell r="D16">
            <v>37165</v>
          </cell>
          <cell r="E16">
            <v>5.69</v>
          </cell>
          <cell r="F16">
            <v>-0.56999999999999995</v>
          </cell>
          <cell r="G16">
            <v>-0.04</v>
          </cell>
          <cell r="H16">
            <v>-0.87</v>
          </cell>
          <cell r="I16">
            <v>-0.245</v>
          </cell>
          <cell r="J16">
            <v>0.75</v>
          </cell>
          <cell r="K16">
            <v>0.35</v>
          </cell>
          <cell r="L16">
            <v>0.8</v>
          </cell>
          <cell r="M16">
            <v>2.5000000000000001E-3</v>
          </cell>
          <cell r="N16">
            <v>5.3425903275085E-2</v>
          </cell>
          <cell r="O16">
            <v>-0.105</v>
          </cell>
          <cell r="P16">
            <v>-0.1</v>
          </cell>
          <cell r="R16">
            <v>-1.4999999999999999E-2</v>
          </cell>
          <cell r="S16">
            <v>140</v>
          </cell>
        </row>
        <row r="17">
          <cell r="D17">
            <v>37196</v>
          </cell>
          <cell r="E17">
            <v>5.782</v>
          </cell>
          <cell r="F17">
            <v>-0.30499999999999999</v>
          </cell>
          <cell r="G17">
            <v>-0.05</v>
          </cell>
          <cell r="H17">
            <v>-0.36</v>
          </cell>
          <cell r="I17">
            <v>-0.17</v>
          </cell>
          <cell r="J17">
            <v>1.21</v>
          </cell>
          <cell r="K17">
            <v>1.21</v>
          </cell>
          <cell r="L17">
            <v>1.54</v>
          </cell>
          <cell r="M17">
            <v>5.0000000000000001E-3</v>
          </cell>
          <cell r="N17">
            <v>5.3047545558332999E-2</v>
          </cell>
          <cell r="O17">
            <v>0.83799999999999997</v>
          </cell>
          <cell r="P17">
            <v>-0.13</v>
          </cell>
          <cell r="R17">
            <v>-0.04</v>
          </cell>
          <cell r="S17">
            <v>110</v>
          </cell>
        </row>
        <row r="18">
          <cell r="D18">
            <v>37226</v>
          </cell>
          <cell r="E18">
            <v>5.8920000000000003</v>
          </cell>
          <cell r="F18">
            <v>-0.30499999999999999</v>
          </cell>
          <cell r="G18">
            <v>-0.05</v>
          </cell>
          <cell r="H18">
            <v>-0.36</v>
          </cell>
          <cell r="I18">
            <v>-0.17</v>
          </cell>
          <cell r="J18">
            <v>1.21</v>
          </cell>
          <cell r="K18">
            <v>1.21</v>
          </cell>
          <cell r="L18">
            <v>1.54</v>
          </cell>
          <cell r="M18">
            <v>5.0000000000000001E-3</v>
          </cell>
          <cell r="N18">
            <v>5.2681392974659999E-2</v>
          </cell>
          <cell r="O18">
            <v>0.94299999999999995</v>
          </cell>
          <cell r="P18">
            <v>-0.13250000000000001</v>
          </cell>
          <cell r="R18">
            <v>-0.04</v>
          </cell>
          <cell r="S18">
            <v>95</v>
          </cell>
        </row>
        <row r="19">
          <cell r="D19">
            <v>37257</v>
          </cell>
          <cell r="E19">
            <v>5.8970000000000002</v>
          </cell>
          <cell r="F19">
            <v>-0.30499999999999999</v>
          </cell>
          <cell r="G19">
            <v>-0.05</v>
          </cell>
          <cell r="H19">
            <v>-0.36</v>
          </cell>
          <cell r="I19">
            <v>-0.17</v>
          </cell>
          <cell r="J19">
            <v>1.2024999999999999</v>
          </cell>
          <cell r="K19">
            <v>1.2024999999999999</v>
          </cell>
          <cell r="L19">
            <v>1.5325</v>
          </cell>
          <cell r="M19">
            <v>5.0000000000000001E-3</v>
          </cell>
          <cell r="N19">
            <v>5.2414134879174998E-2</v>
          </cell>
          <cell r="O19">
            <v>0.96299999999999997</v>
          </cell>
          <cell r="P19">
            <v>-0.13500000000000001</v>
          </cell>
          <cell r="R19">
            <v>-0.04</v>
          </cell>
          <cell r="S19">
            <v>95</v>
          </cell>
        </row>
        <row r="20">
          <cell r="D20">
            <v>37288</v>
          </cell>
          <cell r="E20">
            <v>5.6420000000000003</v>
          </cell>
          <cell r="F20">
            <v>-0.30499999999999999</v>
          </cell>
          <cell r="G20">
            <v>-0.05</v>
          </cell>
          <cell r="H20">
            <v>-0.36</v>
          </cell>
          <cell r="I20">
            <v>-0.17</v>
          </cell>
          <cell r="J20">
            <v>1.2024999999999999</v>
          </cell>
          <cell r="K20">
            <v>1.2024999999999999</v>
          </cell>
          <cell r="L20">
            <v>1.5325</v>
          </cell>
          <cell r="M20">
            <v>5.0000000000000001E-3</v>
          </cell>
          <cell r="N20">
            <v>5.2300706915377998E-2</v>
          </cell>
          <cell r="O20">
            <v>0.85799999999999998</v>
          </cell>
          <cell r="P20">
            <v>-0.1275</v>
          </cell>
          <cell r="R20">
            <v>-0.04</v>
          </cell>
          <cell r="S20">
            <v>85</v>
          </cell>
        </row>
        <row r="21">
          <cell r="D21">
            <v>37316</v>
          </cell>
          <cell r="E21">
            <v>5.2720000000000002</v>
          </cell>
          <cell r="F21">
            <v>-0.30499999999999999</v>
          </cell>
          <cell r="G21">
            <v>-0.05</v>
          </cell>
          <cell r="H21">
            <v>-0.36</v>
          </cell>
          <cell r="I21">
            <v>-0.17</v>
          </cell>
          <cell r="J21">
            <v>1.2024999999999999</v>
          </cell>
          <cell r="K21">
            <v>1.2024999999999999</v>
          </cell>
          <cell r="L21">
            <v>1.5325</v>
          </cell>
          <cell r="M21">
            <v>5.0000000000000001E-3</v>
          </cell>
          <cell r="N21">
            <v>5.2198255855E-2</v>
          </cell>
          <cell r="O21">
            <v>0.64800000000000002</v>
          </cell>
          <cell r="P21">
            <v>-0.125</v>
          </cell>
          <cell r="R21">
            <v>-0.04</v>
          </cell>
          <cell r="S21">
            <v>75</v>
          </cell>
        </row>
        <row r="22">
          <cell r="D22">
            <v>37347</v>
          </cell>
          <cell r="E22">
            <v>4.4800000000000004</v>
          </cell>
          <cell r="F22">
            <v>-0.32500000000000001</v>
          </cell>
          <cell r="G22">
            <v>-0.06</v>
          </cell>
          <cell r="H22">
            <v>-0.64</v>
          </cell>
          <cell r="I22">
            <v>-0.40500000000000003</v>
          </cell>
          <cell r="J22">
            <v>1.0549999999999999</v>
          </cell>
          <cell r="K22">
            <v>0.65500000000000003</v>
          </cell>
          <cell r="L22">
            <v>1.155</v>
          </cell>
          <cell r="M22">
            <v>3.5000000000000001E-3</v>
          </cell>
          <cell r="N22">
            <v>5.2105314501698002E-2</v>
          </cell>
          <cell r="O22">
            <v>-0.1</v>
          </cell>
          <cell r="P22">
            <v>-0.13</v>
          </cell>
          <cell r="R22">
            <v>-0.04</v>
          </cell>
          <cell r="S22">
            <v>75</v>
          </cell>
        </row>
        <row r="23">
          <cell r="D23">
            <v>37377</v>
          </cell>
          <cell r="E23">
            <v>4.28</v>
          </cell>
          <cell r="F23">
            <v>-0.32500000000000001</v>
          </cell>
          <cell r="G23">
            <v>-0.06</v>
          </cell>
          <cell r="H23">
            <v>-0.64</v>
          </cell>
          <cell r="I23">
            <v>-0.40500000000000003</v>
          </cell>
          <cell r="J23">
            <v>1.0549999999999999</v>
          </cell>
          <cell r="K23">
            <v>0.65500000000000003</v>
          </cell>
          <cell r="L23">
            <v>1.155</v>
          </cell>
          <cell r="M23">
            <v>3.5000000000000001E-3</v>
          </cell>
          <cell r="N23">
            <v>5.2042141088287003E-2</v>
          </cell>
          <cell r="O23">
            <v>-0.1</v>
          </cell>
          <cell r="P23">
            <v>-0.13</v>
          </cell>
          <cell r="R23">
            <v>-0.04</v>
          </cell>
          <cell r="S23">
            <v>80</v>
          </cell>
        </row>
        <row r="24">
          <cell r="D24">
            <v>37408</v>
          </cell>
          <cell r="E24">
            <v>4.24</v>
          </cell>
          <cell r="F24">
            <v>-0.32500000000000001</v>
          </cell>
          <cell r="G24">
            <v>-0.06</v>
          </cell>
          <cell r="H24">
            <v>-0.64</v>
          </cell>
          <cell r="I24">
            <v>-0.40500000000000003</v>
          </cell>
          <cell r="J24">
            <v>1.0549999999999999</v>
          </cell>
          <cell r="K24">
            <v>0.65500000000000003</v>
          </cell>
          <cell r="L24">
            <v>1.155</v>
          </cell>
          <cell r="M24">
            <v>3.5000000000000001E-3</v>
          </cell>
          <cell r="N24">
            <v>5.1976861895827002E-2</v>
          </cell>
          <cell r="O24">
            <v>-0.1</v>
          </cell>
          <cell r="P24">
            <v>-0.13</v>
          </cell>
          <cell r="R24">
            <v>-0.04</v>
          </cell>
          <cell r="S24">
            <v>105</v>
          </cell>
        </row>
        <row r="25">
          <cell r="D25">
            <v>37438</v>
          </cell>
          <cell r="E25">
            <v>4.2430000000000003</v>
          </cell>
          <cell r="F25">
            <v>-0.32500000000000001</v>
          </cell>
          <cell r="G25">
            <v>-0.06</v>
          </cell>
          <cell r="H25">
            <v>-0.64</v>
          </cell>
          <cell r="I25">
            <v>-0.40500000000000003</v>
          </cell>
          <cell r="J25">
            <v>1.74</v>
          </cell>
          <cell r="K25">
            <v>1.34</v>
          </cell>
          <cell r="L25">
            <v>1.84</v>
          </cell>
          <cell r="M25">
            <v>3.5000000000000001E-3</v>
          </cell>
          <cell r="N25">
            <v>5.1944181534062002E-2</v>
          </cell>
          <cell r="O25">
            <v>-0.1</v>
          </cell>
          <cell r="P25">
            <v>-0.13</v>
          </cell>
          <cell r="R25">
            <v>-0.04</v>
          </cell>
          <cell r="S25">
            <v>155</v>
          </cell>
        </row>
        <row r="26">
          <cell r="D26">
            <v>37469</v>
          </cell>
          <cell r="E26">
            <v>4.2430000000000003</v>
          </cell>
          <cell r="F26">
            <v>-0.32500000000000001</v>
          </cell>
          <cell r="G26">
            <v>-0.06</v>
          </cell>
          <cell r="H26">
            <v>-0.64</v>
          </cell>
          <cell r="I26">
            <v>-0.40500000000000003</v>
          </cell>
          <cell r="J26">
            <v>1.74</v>
          </cell>
          <cell r="K26">
            <v>1.34</v>
          </cell>
          <cell r="L26">
            <v>1.84</v>
          </cell>
          <cell r="M26">
            <v>3.5000000000000001E-3</v>
          </cell>
          <cell r="N26">
            <v>5.1960475846885998E-2</v>
          </cell>
          <cell r="O26">
            <v>-0.1</v>
          </cell>
          <cell r="P26">
            <v>-0.13</v>
          </cell>
          <cell r="R26">
            <v>-0.04</v>
          </cell>
          <cell r="S26">
            <v>170</v>
          </cell>
        </row>
        <row r="27">
          <cell r="D27">
            <v>37500</v>
          </cell>
          <cell r="E27">
            <v>4.2430000000000003</v>
          </cell>
          <cell r="F27">
            <v>-0.32500000000000001</v>
          </cell>
          <cell r="G27">
            <v>-0.06</v>
          </cell>
          <cell r="H27">
            <v>-0.64</v>
          </cell>
          <cell r="I27">
            <v>-0.40500000000000003</v>
          </cell>
          <cell r="J27">
            <v>1.74</v>
          </cell>
          <cell r="K27">
            <v>1.34</v>
          </cell>
          <cell r="L27">
            <v>1.84</v>
          </cell>
          <cell r="M27">
            <v>3.5000000000000001E-3</v>
          </cell>
          <cell r="N27">
            <v>5.1976770159798E-2</v>
          </cell>
          <cell r="O27">
            <v>-0.1</v>
          </cell>
          <cell r="P27">
            <v>-0.13</v>
          </cell>
          <cell r="R27">
            <v>-0.04</v>
          </cell>
          <cell r="S27">
            <v>160</v>
          </cell>
        </row>
        <row r="28">
          <cell r="D28">
            <v>37530</v>
          </cell>
          <cell r="E28">
            <v>4.2679999999999998</v>
          </cell>
          <cell r="F28">
            <v>-0.32500000000000001</v>
          </cell>
          <cell r="G28">
            <v>-0.06</v>
          </cell>
          <cell r="H28">
            <v>-0.64</v>
          </cell>
          <cell r="I28">
            <v>-0.40500000000000003</v>
          </cell>
          <cell r="J28">
            <v>1.1399999999999999</v>
          </cell>
          <cell r="K28">
            <v>0.74</v>
          </cell>
          <cell r="L28">
            <v>1.24</v>
          </cell>
          <cell r="M28">
            <v>3.5000000000000001E-3</v>
          </cell>
          <cell r="N28">
            <v>5.2004965429686002E-2</v>
          </cell>
          <cell r="O28">
            <v>-0.1</v>
          </cell>
          <cell r="P28">
            <v>-0.13</v>
          </cell>
          <cell r="R28">
            <v>-0.04</v>
          </cell>
          <cell r="S28">
            <v>105</v>
          </cell>
        </row>
        <row r="29">
          <cell r="D29">
            <v>37561</v>
          </cell>
          <cell r="E29">
            <v>4.3710000000000004</v>
          </cell>
          <cell r="F29">
            <v>-0.21</v>
          </cell>
          <cell r="G29">
            <v>-0.04</v>
          </cell>
          <cell r="H29">
            <v>-0.25</v>
          </cell>
          <cell r="I29">
            <v>-0.25</v>
          </cell>
          <cell r="J29">
            <v>0.81</v>
          </cell>
          <cell r="K29">
            <v>0.81</v>
          </cell>
          <cell r="L29">
            <v>0.96499999999999997</v>
          </cell>
          <cell r="M29">
            <v>6.0000000000000001E-3</v>
          </cell>
          <cell r="N29">
            <v>5.2051898402673998E-2</v>
          </cell>
          <cell r="O29">
            <v>0.254</v>
          </cell>
          <cell r="P29">
            <v>-0.13</v>
          </cell>
          <cell r="R29">
            <v>-0.03</v>
          </cell>
          <cell r="S29">
            <v>75</v>
          </cell>
        </row>
        <row r="30">
          <cell r="D30">
            <v>37591</v>
          </cell>
          <cell r="E30">
            <v>4.4740000000000002</v>
          </cell>
          <cell r="F30">
            <v>-0.21</v>
          </cell>
          <cell r="G30">
            <v>-0.04</v>
          </cell>
          <cell r="H30">
            <v>-0.25</v>
          </cell>
          <cell r="I30">
            <v>-0.25</v>
          </cell>
          <cell r="J30">
            <v>0.81</v>
          </cell>
          <cell r="K30">
            <v>0.81</v>
          </cell>
          <cell r="L30">
            <v>0.96499999999999997</v>
          </cell>
          <cell r="M30">
            <v>6.0000000000000001E-3</v>
          </cell>
          <cell r="N30">
            <v>5.2097317409492E-2</v>
          </cell>
          <cell r="O30">
            <v>0.314</v>
          </cell>
          <cell r="P30">
            <v>-0.13250000000000001</v>
          </cell>
          <cell r="R30">
            <v>-0.03</v>
          </cell>
          <cell r="S30">
            <v>60</v>
          </cell>
        </row>
        <row r="31">
          <cell r="D31">
            <v>37622</v>
          </cell>
          <cell r="E31">
            <v>4.5060000000000002</v>
          </cell>
          <cell r="F31">
            <v>-0.21</v>
          </cell>
          <cell r="G31">
            <v>-0.04</v>
          </cell>
          <cell r="H31">
            <v>-0.25</v>
          </cell>
          <cell r="I31">
            <v>-0.25</v>
          </cell>
          <cell r="J31">
            <v>0.81</v>
          </cell>
          <cell r="K31">
            <v>0.81</v>
          </cell>
          <cell r="L31">
            <v>0.96499999999999997</v>
          </cell>
          <cell r="M31">
            <v>5.0000000000000001E-3</v>
          </cell>
          <cell r="N31">
            <v>5.2160533633525998E-2</v>
          </cell>
          <cell r="O31">
            <v>0.39400000000000002</v>
          </cell>
          <cell r="P31">
            <v>-0.13500000000000001</v>
          </cell>
          <cell r="R31">
            <v>-0.03</v>
          </cell>
          <cell r="S31">
            <v>69.350399999999993</v>
          </cell>
        </row>
        <row r="32">
          <cell r="D32">
            <v>37653</v>
          </cell>
          <cell r="E32">
            <v>4.3310000000000004</v>
          </cell>
          <cell r="F32">
            <v>-0.21</v>
          </cell>
          <cell r="G32">
            <v>-0.04</v>
          </cell>
          <cell r="H32">
            <v>-0.25</v>
          </cell>
          <cell r="I32">
            <v>-0.25</v>
          </cell>
          <cell r="J32">
            <v>0.81</v>
          </cell>
          <cell r="K32">
            <v>0.81</v>
          </cell>
          <cell r="L32">
            <v>0.96499999999999997</v>
          </cell>
          <cell r="M32">
            <v>5.0000000000000001E-3</v>
          </cell>
          <cell r="N32">
            <v>5.2243522376795998E-2</v>
          </cell>
          <cell r="O32">
            <v>0.254</v>
          </cell>
          <cell r="P32">
            <v>-0.1275</v>
          </cell>
          <cell r="R32">
            <v>-0.03</v>
          </cell>
          <cell r="S32">
            <v>59.3504</v>
          </cell>
        </row>
        <row r="33">
          <cell r="D33">
            <v>37681</v>
          </cell>
          <cell r="E33">
            <v>4.0940000000000003</v>
          </cell>
          <cell r="F33">
            <v>-0.21</v>
          </cell>
          <cell r="G33">
            <v>-0.04</v>
          </cell>
          <cell r="H33">
            <v>-0.25</v>
          </cell>
          <cell r="I33">
            <v>-0.25</v>
          </cell>
          <cell r="J33">
            <v>0.81</v>
          </cell>
          <cell r="K33">
            <v>0.81</v>
          </cell>
          <cell r="L33">
            <v>0.96499999999999997</v>
          </cell>
          <cell r="M33">
            <v>5.0000000000000001E-3</v>
          </cell>
          <cell r="N33">
            <v>5.2318479953338E-2</v>
          </cell>
          <cell r="O33">
            <v>3.4000000000000002E-2</v>
          </cell>
          <cell r="P33">
            <v>-0.125</v>
          </cell>
          <cell r="R33">
            <v>-0.03</v>
          </cell>
          <cell r="S33">
            <v>49.3504</v>
          </cell>
        </row>
        <row r="34">
          <cell r="D34">
            <v>37712</v>
          </cell>
          <cell r="E34">
            <v>3.7919999999999998</v>
          </cell>
          <cell r="F34">
            <v>-0.255</v>
          </cell>
          <cell r="G34">
            <v>-0.04</v>
          </cell>
          <cell r="H34">
            <v>-0.34499999999999997</v>
          </cell>
          <cell r="I34">
            <v>-0.38</v>
          </cell>
          <cell r="J34">
            <v>0.86</v>
          </cell>
          <cell r="K34">
            <v>0.12</v>
          </cell>
          <cell r="L34">
            <v>1.0149999999999999</v>
          </cell>
          <cell r="M34">
            <v>5.0000000000000001E-3</v>
          </cell>
          <cell r="N34">
            <v>5.2390719145196003E-2</v>
          </cell>
          <cell r="O34">
            <v>-0.125</v>
          </cell>
          <cell r="P34">
            <v>-0.13</v>
          </cell>
          <cell r="R34">
            <v>-0.03</v>
          </cell>
          <cell r="S34">
            <v>49.219799999999999</v>
          </cell>
        </row>
        <row r="35">
          <cell r="D35">
            <v>37742</v>
          </cell>
          <cell r="E35">
            <v>3.7170000000000001</v>
          </cell>
          <cell r="F35">
            <v>-0.255</v>
          </cell>
          <cell r="G35">
            <v>-0.04</v>
          </cell>
          <cell r="H35">
            <v>-0.34499999999999997</v>
          </cell>
          <cell r="I35">
            <v>-0.38</v>
          </cell>
          <cell r="J35">
            <v>0.86</v>
          </cell>
          <cell r="K35">
            <v>0.12</v>
          </cell>
          <cell r="L35">
            <v>1.0149999999999999</v>
          </cell>
          <cell r="M35">
            <v>5.0000000000000001E-3</v>
          </cell>
          <cell r="N35">
            <v>5.2446569137628997E-2</v>
          </cell>
          <cell r="O35">
            <v>-0.125</v>
          </cell>
          <cell r="P35">
            <v>-0.13</v>
          </cell>
          <cell r="R35">
            <v>-0.03</v>
          </cell>
          <cell r="S35">
            <v>54.219799999999999</v>
          </cell>
        </row>
        <row r="36">
          <cell r="D36">
            <v>37773</v>
          </cell>
          <cell r="E36">
            <v>3.7210000000000001</v>
          </cell>
          <cell r="F36">
            <v>-0.255</v>
          </cell>
          <cell r="G36">
            <v>-0.04</v>
          </cell>
          <cell r="H36">
            <v>-0.34499999999999997</v>
          </cell>
          <cell r="I36">
            <v>-0.38</v>
          </cell>
          <cell r="J36">
            <v>0.86</v>
          </cell>
          <cell r="K36">
            <v>0.12</v>
          </cell>
          <cell r="L36">
            <v>1.0149999999999999</v>
          </cell>
          <cell r="M36">
            <v>5.0000000000000001E-3</v>
          </cell>
          <cell r="N36">
            <v>5.2504280797568997E-2</v>
          </cell>
          <cell r="O36">
            <v>-0.125</v>
          </cell>
          <cell r="P36">
            <v>-0.13</v>
          </cell>
          <cell r="R36">
            <v>-0.03</v>
          </cell>
          <cell r="S36">
            <v>79.219800000000006</v>
          </cell>
        </row>
        <row r="37">
          <cell r="D37">
            <v>37803</v>
          </cell>
          <cell r="E37">
            <v>3.7360000000000002</v>
          </cell>
          <cell r="F37">
            <v>-0.255</v>
          </cell>
          <cell r="G37">
            <v>-0.04</v>
          </cell>
          <cell r="H37">
            <v>-0.34499999999999997</v>
          </cell>
          <cell r="I37">
            <v>-0.38</v>
          </cell>
          <cell r="J37">
            <v>0.86</v>
          </cell>
          <cell r="K37">
            <v>0.12</v>
          </cell>
          <cell r="L37">
            <v>1.0149999999999999</v>
          </cell>
          <cell r="M37">
            <v>5.0000000000000001E-3</v>
          </cell>
          <cell r="N37">
            <v>5.2562639272850001E-2</v>
          </cell>
          <cell r="O37">
            <v>-0.125</v>
          </cell>
          <cell r="P37">
            <v>-0.13</v>
          </cell>
          <cell r="R37">
            <v>-0.03</v>
          </cell>
          <cell r="S37">
            <v>113.681</v>
          </cell>
        </row>
        <row r="38">
          <cell r="D38">
            <v>37834</v>
          </cell>
          <cell r="E38">
            <v>3.7360000000000002</v>
          </cell>
          <cell r="F38">
            <v>-0.255</v>
          </cell>
          <cell r="G38">
            <v>-0.04</v>
          </cell>
          <cell r="H38">
            <v>-0.34499999999999997</v>
          </cell>
          <cell r="I38">
            <v>-0.38</v>
          </cell>
          <cell r="J38">
            <v>0.86</v>
          </cell>
          <cell r="K38">
            <v>0.12</v>
          </cell>
          <cell r="L38">
            <v>1.0149999999999999</v>
          </cell>
          <cell r="M38">
            <v>5.0000000000000001E-3</v>
          </cell>
          <cell r="N38">
            <v>5.2626544993430002E-2</v>
          </cell>
          <cell r="O38">
            <v>-0.125</v>
          </cell>
          <cell r="P38">
            <v>-0.13</v>
          </cell>
          <cell r="R38">
            <v>-0.03</v>
          </cell>
          <cell r="S38">
            <v>128.68100000000001</v>
          </cell>
        </row>
        <row r="39">
          <cell r="D39">
            <v>37865</v>
          </cell>
          <cell r="E39">
            <v>3.7570000000000001</v>
          </cell>
          <cell r="F39">
            <v>-0.255</v>
          </cell>
          <cell r="G39">
            <v>-0.04</v>
          </cell>
          <cell r="H39">
            <v>-0.34499999999999997</v>
          </cell>
          <cell r="I39">
            <v>-0.38</v>
          </cell>
          <cell r="J39">
            <v>0.86</v>
          </cell>
          <cell r="K39">
            <v>0.12</v>
          </cell>
          <cell r="L39">
            <v>1.0149999999999999</v>
          </cell>
          <cell r="M39">
            <v>5.0000000000000001E-3</v>
          </cell>
          <cell r="N39">
            <v>5.2690450715372997E-2</v>
          </cell>
          <cell r="O39">
            <v>-0.125</v>
          </cell>
          <cell r="P39">
            <v>-0.13</v>
          </cell>
          <cell r="R39">
            <v>-0.03</v>
          </cell>
          <cell r="S39">
            <v>118.681</v>
          </cell>
        </row>
        <row r="40">
          <cell r="D40">
            <v>37895</v>
          </cell>
          <cell r="E40">
            <v>3.782</v>
          </cell>
          <cell r="F40">
            <v>-0.255</v>
          </cell>
          <cell r="G40">
            <v>-0.04</v>
          </cell>
          <cell r="H40">
            <v>-0.34499999999999997</v>
          </cell>
          <cell r="I40">
            <v>-0.38</v>
          </cell>
          <cell r="J40">
            <v>0.86</v>
          </cell>
          <cell r="K40">
            <v>0.12</v>
          </cell>
          <cell r="L40">
            <v>1.0149999999999999</v>
          </cell>
          <cell r="M40">
            <v>5.0000000000000001E-3</v>
          </cell>
          <cell r="N40">
            <v>5.2754917920649E-2</v>
          </cell>
          <cell r="O40">
            <v>-0.125</v>
          </cell>
          <cell r="P40">
            <v>-0.13</v>
          </cell>
          <cell r="R40">
            <v>-0.03</v>
          </cell>
          <cell r="S40">
            <v>81.035700000000006</v>
          </cell>
        </row>
        <row r="41">
          <cell r="D41">
            <v>37926</v>
          </cell>
          <cell r="E41">
            <v>3.9169999999999998</v>
          </cell>
          <cell r="F41">
            <v>-0.2</v>
          </cell>
          <cell r="G41">
            <v>-0.03</v>
          </cell>
          <cell r="H41">
            <v>-0.28999999999999998</v>
          </cell>
          <cell r="I41">
            <v>-0.3</v>
          </cell>
          <cell r="J41">
            <v>0.45</v>
          </cell>
          <cell r="K41">
            <v>0.4</v>
          </cell>
          <cell r="L41">
            <v>0.60499999999999998</v>
          </cell>
          <cell r="M41">
            <v>5.0000000000000001E-3</v>
          </cell>
          <cell r="N41">
            <v>5.2824826296392999E-2</v>
          </cell>
          <cell r="O41">
            <v>6.4000000000000001E-2</v>
          </cell>
          <cell r="P41">
            <v>-0.14000000000000001</v>
          </cell>
          <cell r="R41">
            <v>-0.02</v>
          </cell>
          <cell r="S41">
            <v>51.035699999999999</v>
          </cell>
        </row>
        <row r="42">
          <cell r="D42">
            <v>37956</v>
          </cell>
          <cell r="E42">
            <v>4.0419999999999998</v>
          </cell>
          <cell r="F42">
            <v>-0.2</v>
          </cell>
          <cell r="G42">
            <v>-0.03</v>
          </cell>
          <cell r="H42">
            <v>-0.28999999999999998</v>
          </cell>
          <cell r="I42">
            <v>-0.3</v>
          </cell>
          <cell r="J42">
            <v>0.45</v>
          </cell>
          <cell r="K42">
            <v>0.4</v>
          </cell>
          <cell r="L42">
            <v>0.60499999999999998</v>
          </cell>
          <cell r="M42">
            <v>5.0000000000000001E-3</v>
          </cell>
          <cell r="N42">
            <v>5.2892479564793003E-2</v>
          </cell>
          <cell r="O42">
            <v>0.14399999999999999</v>
          </cell>
          <cell r="P42">
            <v>-0.14249999999999999</v>
          </cell>
          <cell r="R42">
            <v>-0.02</v>
          </cell>
          <cell r="S42">
            <v>36.035699999999999</v>
          </cell>
        </row>
        <row r="43">
          <cell r="D43">
            <v>37987</v>
          </cell>
          <cell r="E43">
            <v>4.0570000000000004</v>
          </cell>
          <cell r="F43">
            <v>-0.2</v>
          </cell>
          <cell r="G43">
            <v>-0.03</v>
          </cell>
          <cell r="H43">
            <v>-0.28999999999999998</v>
          </cell>
          <cell r="I43">
            <v>-0.3</v>
          </cell>
          <cell r="J43">
            <v>0.45</v>
          </cell>
          <cell r="K43">
            <v>0.4</v>
          </cell>
          <cell r="L43">
            <v>0.60499999999999998</v>
          </cell>
          <cell r="M43">
            <v>5.0000000000000001E-3</v>
          </cell>
          <cell r="N43">
            <v>5.2970726045982998E-2</v>
          </cell>
          <cell r="O43">
            <v>0.224</v>
          </cell>
          <cell r="P43">
            <v>-0.14499999999999999</v>
          </cell>
          <cell r="R43">
            <v>-0.02</v>
          </cell>
          <cell r="S43">
            <v>57.2669</v>
          </cell>
        </row>
        <row r="44">
          <cell r="D44">
            <v>38018</v>
          </cell>
          <cell r="E44">
            <v>3.9609999999999999</v>
          </cell>
          <cell r="F44">
            <v>-0.2</v>
          </cell>
          <cell r="G44">
            <v>-0.03</v>
          </cell>
          <cell r="H44">
            <v>-0.28999999999999998</v>
          </cell>
          <cell r="I44">
            <v>-0.3</v>
          </cell>
          <cell r="J44">
            <v>0.45</v>
          </cell>
          <cell r="K44">
            <v>0.4</v>
          </cell>
          <cell r="L44">
            <v>0.60499999999999998</v>
          </cell>
          <cell r="M44">
            <v>5.0000000000000001E-3</v>
          </cell>
          <cell r="N44">
            <v>5.3057866505192001E-2</v>
          </cell>
          <cell r="O44">
            <v>8.4000000000000005E-2</v>
          </cell>
          <cell r="P44">
            <v>-0.13750000000000001</v>
          </cell>
          <cell r="R44">
            <v>-0.02</v>
          </cell>
          <cell r="S44">
            <v>47.2669</v>
          </cell>
        </row>
        <row r="45">
          <cell r="D45">
            <v>38047</v>
          </cell>
          <cell r="E45">
            <v>3.8239999999999998</v>
          </cell>
          <cell r="F45">
            <v>-0.2</v>
          </cell>
          <cell r="G45">
            <v>-0.03</v>
          </cell>
          <cell r="H45">
            <v>-0.28999999999999998</v>
          </cell>
          <cell r="I45">
            <v>-0.3</v>
          </cell>
          <cell r="J45">
            <v>0.45</v>
          </cell>
          <cell r="K45">
            <v>0.4</v>
          </cell>
          <cell r="L45">
            <v>0.60499999999999998</v>
          </cell>
          <cell r="M45">
            <v>5.0000000000000001E-3</v>
          </cell>
          <cell r="N45">
            <v>5.3139385001584001E-2</v>
          </cell>
          <cell r="O45">
            <v>-0.11600000000000001</v>
          </cell>
          <cell r="P45">
            <v>-0.13500000000000001</v>
          </cell>
          <cell r="R45">
            <v>-0.02</v>
          </cell>
          <cell r="S45">
            <v>37.2669</v>
          </cell>
        </row>
        <row r="46">
          <cell r="D46">
            <v>38078</v>
          </cell>
          <cell r="E46">
            <v>3.6419999999999999</v>
          </cell>
          <cell r="F46">
            <v>-0.24</v>
          </cell>
          <cell r="G46">
            <v>0</v>
          </cell>
          <cell r="H46">
            <v>-0.35</v>
          </cell>
          <cell r="I46">
            <v>-0.4</v>
          </cell>
          <cell r="J46">
            <v>0.5</v>
          </cell>
          <cell r="K46">
            <v>0.12</v>
          </cell>
          <cell r="L46">
            <v>0.4</v>
          </cell>
          <cell r="M46">
            <v>5.0000000000000001E-3</v>
          </cell>
          <cell r="N46">
            <v>5.3216404856447998E-2</v>
          </cell>
          <cell r="O46">
            <v>-0.25</v>
          </cell>
          <cell r="P46">
            <v>-0.14000000000000001</v>
          </cell>
          <cell r="R46">
            <v>0</v>
          </cell>
          <cell r="S46">
            <v>36.7986</v>
          </cell>
        </row>
        <row r="47">
          <cell r="D47">
            <v>38108</v>
          </cell>
          <cell r="E47">
            <v>3.617</v>
          </cell>
          <cell r="F47">
            <v>-0.24</v>
          </cell>
          <cell r="G47">
            <v>0</v>
          </cell>
          <cell r="H47">
            <v>-0.35</v>
          </cell>
          <cell r="I47">
            <v>-0.4</v>
          </cell>
          <cell r="J47">
            <v>0.5</v>
          </cell>
          <cell r="K47">
            <v>0.12</v>
          </cell>
          <cell r="L47">
            <v>0.4</v>
          </cell>
          <cell r="M47">
            <v>5.0000000000000001E-3</v>
          </cell>
          <cell r="N47">
            <v>5.3280493121009999E-2</v>
          </cell>
          <cell r="O47">
            <v>-0.25</v>
          </cell>
          <cell r="P47">
            <v>-0.14000000000000001</v>
          </cell>
          <cell r="R47">
            <v>0</v>
          </cell>
          <cell r="S47">
            <v>41.7986</v>
          </cell>
        </row>
        <row r="48">
          <cell r="D48">
            <v>38139</v>
          </cell>
          <cell r="E48">
            <v>3.6459999999999999</v>
          </cell>
          <cell r="F48">
            <v>-0.24</v>
          </cell>
          <cell r="G48">
            <v>0</v>
          </cell>
          <cell r="H48">
            <v>-0.35</v>
          </cell>
          <cell r="I48">
            <v>-0.4</v>
          </cell>
          <cell r="J48">
            <v>0.5</v>
          </cell>
          <cell r="K48">
            <v>0.12</v>
          </cell>
          <cell r="L48">
            <v>0.4</v>
          </cell>
          <cell r="M48">
            <v>5.0000000000000001E-3</v>
          </cell>
          <cell r="N48">
            <v>5.3346717662496997E-2</v>
          </cell>
          <cell r="O48">
            <v>-0.25</v>
          </cell>
          <cell r="P48">
            <v>-0.14000000000000001</v>
          </cell>
          <cell r="R48">
            <v>0</v>
          </cell>
          <cell r="S48">
            <v>66.798599999999993</v>
          </cell>
        </row>
        <row r="49">
          <cell r="D49">
            <v>38169</v>
          </cell>
          <cell r="E49">
            <v>3.6760000000000002</v>
          </cell>
          <cell r="F49">
            <v>-0.24</v>
          </cell>
          <cell r="G49">
            <v>0</v>
          </cell>
          <cell r="H49">
            <v>-0.35</v>
          </cell>
          <cell r="I49">
            <v>-0.4</v>
          </cell>
          <cell r="J49">
            <v>0.5</v>
          </cell>
          <cell r="K49">
            <v>0.12</v>
          </cell>
          <cell r="L49">
            <v>0.4</v>
          </cell>
          <cell r="M49">
            <v>5.0000000000000001E-3</v>
          </cell>
          <cell r="N49">
            <v>5.3411496713800001E-2</v>
          </cell>
          <cell r="O49">
            <v>-0.25</v>
          </cell>
          <cell r="P49">
            <v>-0.14000000000000001</v>
          </cell>
          <cell r="R49">
            <v>0</v>
          </cell>
          <cell r="S49">
            <v>81.105900000000005</v>
          </cell>
        </row>
        <row r="50">
          <cell r="D50">
            <v>38200</v>
          </cell>
          <cell r="E50">
            <v>3.6960000000000002</v>
          </cell>
          <cell r="F50">
            <v>-0.24</v>
          </cell>
          <cell r="G50">
            <v>0</v>
          </cell>
          <cell r="H50">
            <v>-0.35</v>
          </cell>
          <cell r="I50">
            <v>-0.4</v>
          </cell>
          <cell r="J50">
            <v>0.5</v>
          </cell>
          <cell r="K50">
            <v>0.12</v>
          </cell>
          <cell r="L50">
            <v>0.4</v>
          </cell>
          <cell r="M50">
            <v>5.0000000000000001E-3</v>
          </cell>
          <cell r="N50">
            <v>5.3479194331415E-2</v>
          </cell>
          <cell r="O50">
            <v>-0.25</v>
          </cell>
          <cell r="P50">
            <v>-0.14000000000000001</v>
          </cell>
          <cell r="R50">
            <v>0</v>
          </cell>
          <cell r="S50">
            <v>96.105900000000005</v>
          </cell>
        </row>
        <row r="51">
          <cell r="D51">
            <v>38231</v>
          </cell>
          <cell r="E51">
            <v>3.7170000000000001</v>
          </cell>
          <cell r="F51">
            <v>-0.24</v>
          </cell>
          <cell r="G51">
            <v>0</v>
          </cell>
          <cell r="H51">
            <v>-0.35</v>
          </cell>
          <cell r="I51">
            <v>-0.4</v>
          </cell>
          <cell r="J51">
            <v>0.5</v>
          </cell>
          <cell r="K51">
            <v>0.12</v>
          </cell>
          <cell r="L51">
            <v>0.4</v>
          </cell>
          <cell r="M51">
            <v>5.0000000000000001E-3</v>
          </cell>
          <cell r="N51">
            <v>5.3546891950557E-2</v>
          </cell>
          <cell r="O51">
            <v>-0.25</v>
          </cell>
          <cell r="P51">
            <v>-0.14000000000000001</v>
          </cell>
          <cell r="R51">
            <v>0</v>
          </cell>
          <cell r="S51">
            <v>86.105900000000005</v>
          </cell>
        </row>
        <row r="52">
          <cell r="D52">
            <v>38261</v>
          </cell>
          <cell r="E52">
            <v>3.7469999999999999</v>
          </cell>
          <cell r="F52">
            <v>-0.24</v>
          </cell>
          <cell r="G52">
            <v>0</v>
          </cell>
          <cell r="H52">
            <v>-0.35</v>
          </cell>
          <cell r="I52">
            <v>-0.4</v>
          </cell>
          <cell r="J52">
            <v>0.5</v>
          </cell>
          <cell r="K52">
            <v>0.12</v>
          </cell>
          <cell r="L52">
            <v>0.4</v>
          </cell>
          <cell r="M52">
            <v>5.0000000000000001E-3</v>
          </cell>
          <cell r="N52">
            <v>5.3612624184503001E-2</v>
          </cell>
          <cell r="O52">
            <v>-0.25</v>
          </cell>
          <cell r="P52">
            <v>-0.14000000000000001</v>
          </cell>
          <cell r="R52">
            <v>0</v>
          </cell>
          <cell r="S52">
            <v>70.6096</v>
          </cell>
        </row>
        <row r="53">
          <cell r="D53">
            <v>38292</v>
          </cell>
          <cell r="E53">
            <v>3.887</v>
          </cell>
          <cell r="F53">
            <v>-0.19</v>
          </cell>
          <cell r="G53">
            <v>0.01</v>
          </cell>
          <cell r="H53">
            <v>-0.28999999999999998</v>
          </cell>
          <cell r="I53">
            <v>-0.37</v>
          </cell>
          <cell r="J53">
            <v>0.4</v>
          </cell>
          <cell r="K53">
            <v>0.35</v>
          </cell>
          <cell r="L53">
            <v>0.3</v>
          </cell>
          <cell r="M53">
            <v>5.0000000000000001E-3</v>
          </cell>
          <cell r="N53">
            <v>5.3680757692278001E-2</v>
          </cell>
          <cell r="O53">
            <v>0</v>
          </cell>
          <cell r="P53">
            <v>-0.15</v>
          </cell>
          <cell r="R53">
            <v>0.01</v>
          </cell>
          <cell r="S53">
            <v>40.6096</v>
          </cell>
        </row>
        <row r="54">
          <cell r="D54">
            <v>38322</v>
          </cell>
          <cell r="E54">
            <v>4.0119999999999996</v>
          </cell>
          <cell r="F54">
            <v>-0.19</v>
          </cell>
          <cell r="G54">
            <v>0.01</v>
          </cell>
          <cell r="H54">
            <v>-0.28999999999999998</v>
          </cell>
          <cell r="I54">
            <v>-0.37</v>
          </cell>
          <cell r="J54">
            <v>0.4</v>
          </cell>
          <cell r="K54">
            <v>0.35</v>
          </cell>
          <cell r="L54">
            <v>0.3</v>
          </cell>
          <cell r="M54">
            <v>5.0000000000000001E-3</v>
          </cell>
          <cell r="N54">
            <v>5.3746693346437002E-2</v>
          </cell>
          <cell r="O54">
            <v>0.06</v>
          </cell>
          <cell r="P54">
            <v>-0.1525</v>
          </cell>
          <cell r="R54">
            <v>0.01</v>
          </cell>
          <cell r="S54">
            <v>25.6096</v>
          </cell>
        </row>
        <row r="55">
          <cell r="D55">
            <v>38353</v>
          </cell>
          <cell r="E55">
            <v>4.0620000000000003</v>
          </cell>
          <cell r="F55">
            <v>-0.19</v>
          </cell>
          <cell r="G55">
            <v>0.01</v>
          </cell>
          <cell r="H55">
            <v>-0.28999999999999998</v>
          </cell>
          <cell r="I55">
            <v>-0.37</v>
          </cell>
          <cell r="J55">
            <v>0.4</v>
          </cell>
          <cell r="K55">
            <v>0.35</v>
          </cell>
          <cell r="L55">
            <v>0.3</v>
          </cell>
          <cell r="M55">
            <v>5.0000000000000001E-3</v>
          </cell>
          <cell r="N55">
            <v>5.3821659880109E-2</v>
          </cell>
          <cell r="O55">
            <v>0.13</v>
          </cell>
          <cell r="P55">
            <v>-0.155</v>
          </cell>
          <cell r="R55">
            <v>0.01</v>
          </cell>
          <cell r="S55">
            <v>53.997300000000003</v>
          </cell>
        </row>
        <row r="56">
          <cell r="D56">
            <v>38384</v>
          </cell>
          <cell r="E56">
            <v>3.9660000000000002</v>
          </cell>
          <cell r="F56">
            <v>-0.19</v>
          </cell>
          <cell r="G56">
            <v>0.01</v>
          </cell>
          <cell r="H56">
            <v>-0.28999999999999998</v>
          </cell>
          <cell r="I56">
            <v>-0.37</v>
          </cell>
          <cell r="J56">
            <v>0.4</v>
          </cell>
          <cell r="K56">
            <v>0.35</v>
          </cell>
          <cell r="L56">
            <v>0.3</v>
          </cell>
          <cell r="M56">
            <v>5.0000000000000001E-3</v>
          </cell>
          <cell r="N56">
            <v>5.3902253611098003E-2</v>
          </cell>
          <cell r="O56">
            <v>0</v>
          </cell>
          <cell r="P56">
            <v>-0.14749999999999999</v>
          </cell>
          <cell r="R56">
            <v>0.01</v>
          </cell>
          <cell r="S56">
            <v>43.997300000000003</v>
          </cell>
        </row>
        <row r="57">
          <cell r="D57">
            <v>38412</v>
          </cell>
          <cell r="E57">
            <v>3.8290000000000002</v>
          </cell>
          <cell r="F57">
            <v>-0.19</v>
          </cell>
          <cell r="G57">
            <v>0.01</v>
          </cell>
          <cell r="H57">
            <v>-0.28999999999999998</v>
          </cell>
          <cell r="I57">
            <v>-0.37</v>
          </cell>
          <cell r="J57">
            <v>0.4</v>
          </cell>
          <cell r="K57">
            <v>0.35</v>
          </cell>
          <cell r="L57">
            <v>0.3</v>
          </cell>
          <cell r="M57">
            <v>5.0000000000000001E-3</v>
          </cell>
          <cell r="N57">
            <v>5.3975047950626E-2</v>
          </cell>
          <cell r="O57">
            <v>-0.18</v>
          </cell>
          <cell r="P57">
            <v>-0.14499999999999999</v>
          </cell>
          <cell r="R57">
            <v>0.01</v>
          </cell>
          <cell r="S57">
            <v>33.997300000000003</v>
          </cell>
        </row>
        <row r="58">
          <cell r="D58">
            <v>38443</v>
          </cell>
          <cell r="E58">
            <v>3.6469999999999998</v>
          </cell>
          <cell r="F58">
            <v>-0.23499999999999999</v>
          </cell>
          <cell r="G58">
            <v>0.01</v>
          </cell>
          <cell r="H58">
            <v>-0.35499999999999998</v>
          </cell>
          <cell r="I58">
            <v>-0.46</v>
          </cell>
          <cell r="J58">
            <v>0.34</v>
          </cell>
          <cell r="K58">
            <v>0.12</v>
          </cell>
          <cell r="L58">
            <v>0.24</v>
          </cell>
          <cell r="M58">
            <v>5.0000000000000001E-3</v>
          </cell>
          <cell r="N58">
            <v>5.4045986037367003E-2</v>
          </cell>
          <cell r="O58">
            <v>-0.28999999999999998</v>
          </cell>
          <cell r="P58">
            <v>-0.15</v>
          </cell>
          <cell r="R58">
            <v>0.01</v>
          </cell>
          <cell r="S58">
            <v>33.329700000000003</v>
          </cell>
        </row>
        <row r="59">
          <cell r="D59">
            <v>38473</v>
          </cell>
          <cell r="E59">
            <v>3.6219999999999999</v>
          </cell>
          <cell r="F59">
            <v>-0.23499999999999999</v>
          </cell>
          <cell r="G59">
            <v>0.01</v>
          </cell>
          <cell r="H59">
            <v>-0.35499999999999998</v>
          </cell>
          <cell r="I59">
            <v>-0.46</v>
          </cell>
          <cell r="J59">
            <v>0.34</v>
          </cell>
          <cell r="K59">
            <v>0.12</v>
          </cell>
          <cell r="L59">
            <v>0.24</v>
          </cell>
          <cell r="M59">
            <v>5.0000000000000001E-3</v>
          </cell>
          <cell r="N59">
            <v>5.4106940596539997E-2</v>
          </cell>
          <cell r="O59">
            <v>-0.28999999999999998</v>
          </cell>
          <cell r="P59">
            <v>-0.15</v>
          </cell>
          <cell r="R59">
            <v>0.01</v>
          </cell>
          <cell r="S59">
            <v>38.329700000000003</v>
          </cell>
        </row>
        <row r="60">
          <cell r="D60">
            <v>38504</v>
          </cell>
          <cell r="E60">
            <v>3.6509999999999998</v>
          </cell>
          <cell r="F60">
            <v>-0.23499999999999999</v>
          </cell>
          <cell r="G60">
            <v>0.01</v>
          </cell>
          <cell r="H60">
            <v>-0.35499999999999998</v>
          </cell>
          <cell r="I60">
            <v>-0.46</v>
          </cell>
          <cell r="J60">
            <v>0.34</v>
          </cell>
          <cell r="K60">
            <v>0.12</v>
          </cell>
          <cell r="L60">
            <v>0.24</v>
          </cell>
          <cell r="M60">
            <v>5.0000000000000001E-3</v>
          </cell>
          <cell r="N60">
            <v>5.4169926975653003E-2</v>
          </cell>
          <cell r="O60">
            <v>-0.28999999999999998</v>
          </cell>
          <cell r="P60">
            <v>-0.15</v>
          </cell>
          <cell r="R60">
            <v>0.01</v>
          </cell>
          <cell r="S60">
            <v>63.329700000000003</v>
          </cell>
        </row>
        <row r="61">
          <cell r="D61">
            <v>38534</v>
          </cell>
          <cell r="E61">
            <v>3.681</v>
          </cell>
          <cell r="F61">
            <v>-0.23499999999999999</v>
          </cell>
          <cell r="G61">
            <v>0.01</v>
          </cell>
          <cell r="H61">
            <v>-0.35499999999999998</v>
          </cell>
          <cell r="I61">
            <v>-0.46</v>
          </cell>
          <cell r="J61">
            <v>0.34</v>
          </cell>
          <cell r="K61">
            <v>0.12</v>
          </cell>
          <cell r="L61">
            <v>0.24</v>
          </cell>
          <cell r="M61">
            <v>5.0000000000000001E-3</v>
          </cell>
          <cell r="N61">
            <v>5.4230881537342998E-2</v>
          </cell>
          <cell r="O61">
            <v>-0.28999999999999998</v>
          </cell>
          <cell r="P61">
            <v>-0.15</v>
          </cell>
          <cell r="R61">
            <v>0.01</v>
          </cell>
          <cell r="S61">
            <v>68.658000000000001</v>
          </cell>
        </row>
        <row r="62">
          <cell r="D62">
            <v>38565</v>
          </cell>
          <cell r="E62">
            <v>3.7010000000000001</v>
          </cell>
          <cell r="F62">
            <v>-0.23499999999999999</v>
          </cell>
          <cell r="G62">
            <v>0.01</v>
          </cell>
          <cell r="H62">
            <v>-0.35499999999999998</v>
          </cell>
          <cell r="I62">
            <v>-0.46</v>
          </cell>
          <cell r="J62">
            <v>0.34</v>
          </cell>
          <cell r="K62">
            <v>0.12</v>
          </cell>
          <cell r="L62">
            <v>0.24</v>
          </cell>
          <cell r="M62">
            <v>5.0000000000000001E-3</v>
          </cell>
          <cell r="N62">
            <v>5.4293867919057999E-2</v>
          </cell>
          <cell r="O62">
            <v>-0.28999999999999998</v>
          </cell>
          <cell r="P62">
            <v>-0.15</v>
          </cell>
          <cell r="R62">
            <v>0.01</v>
          </cell>
          <cell r="S62">
            <v>83.658000000000001</v>
          </cell>
        </row>
        <row r="63">
          <cell r="D63">
            <v>38596</v>
          </cell>
          <cell r="E63">
            <v>3.722</v>
          </cell>
          <cell r="F63">
            <v>-0.23499999999999999</v>
          </cell>
          <cell r="G63">
            <v>0.01</v>
          </cell>
          <cell r="H63">
            <v>-0.35499999999999998</v>
          </cell>
          <cell r="I63">
            <v>-0.46</v>
          </cell>
          <cell r="J63">
            <v>0.34</v>
          </cell>
          <cell r="K63">
            <v>0.12</v>
          </cell>
          <cell r="L63">
            <v>0.24</v>
          </cell>
          <cell r="M63">
            <v>5.0000000000000001E-3</v>
          </cell>
          <cell r="N63">
            <v>5.4356854302093999E-2</v>
          </cell>
          <cell r="O63">
            <v>-0.28999999999999998</v>
          </cell>
          <cell r="P63">
            <v>-0.15</v>
          </cell>
          <cell r="R63">
            <v>0.01</v>
          </cell>
          <cell r="S63">
            <v>73.658000000000001</v>
          </cell>
        </row>
        <row r="64">
          <cell r="D64">
            <v>38626</v>
          </cell>
          <cell r="E64">
            <v>3.7519999999999998</v>
          </cell>
          <cell r="F64">
            <v>-0.23499999999999999</v>
          </cell>
          <cell r="G64">
            <v>0.01</v>
          </cell>
          <cell r="H64">
            <v>-0.35499999999999998</v>
          </cell>
          <cell r="I64">
            <v>-0.46</v>
          </cell>
          <cell r="J64">
            <v>0.34</v>
          </cell>
          <cell r="K64">
            <v>0.12</v>
          </cell>
          <cell r="L64">
            <v>0.24</v>
          </cell>
          <cell r="M64">
            <v>5.0000000000000001E-3</v>
          </cell>
          <cell r="N64">
            <v>5.4417808867580998E-2</v>
          </cell>
          <cell r="O64">
            <v>-0.28999999999999998</v>
          </cell>
          <cell r="P64">
            <v>-0.15</v>
          </cell>
          <cell r="R64">
            <v>0.01</v>
          </cell>
          <cell r="S64">
            <v>67.938999999999993</v>
          </cell>
        </row>
        <row r="65">
          <cell r="D65">
            <v>38657</v>
          </cell>
          <cell r="E65">
            <v>3.8919999999999999</v>
          </cell>
          <cell r="F65">
            <v>-0.19</v>
          </cell>
          <cell r="G65">
            <v>0.01</v>
          </cell>
          <cell r="H65">
            <v>-0.28999999999999998</v>
          </cell>
          <cell r="I65">
            <v>-0.48</v>
          </cell>
          <cell r="J65">
            <v>0.3</v>
          </cell>
          <cell r="K65">
            <v>0.35</v>
          </cell>
          <cell r="L65">
            <v>0.2</v>
          </cell>
          <cell r="M65">
            <v>5.0000000000000001E-3</v>
          </cell>
          <cell r="N65">
            <v>5.4480795253218001E-2</v>
          </cell>
          <cell r="O65">
            <v>0</v>
          </cell>
          <cell r="P65">
            <v>-0.15</v>
          </cell>
          <cell r="R65">
            <v>0.01</v>
          </cell>
          <cell r="S65">
            <v>37.939</v>
          </cell>
        </row>
        <row r="66">
          <cell r="D66">
            <v>38687</v>
          </cell>
          <cell r="E66">
            <v>4.0170000000000003</v>
          </cell>
          <cell r="F66">
            <v>-0.19</v>
          </cell>
          <cell r="G66">
            <v>0.01</v>
          </cell>
          <cell r="H66">
            <v>-0.28999999999999998</v>
          </cell>
          <cell r="I66">
            <v>-0.48</v>
          </cell>
          <cell r="J66">
            <v>0.3</v>
          </cell>
          <cell r="K66">
            <v>0.35</v>
          </cell>
          <cell r="L66">
            <v>0.2</v>
          </cell>
          <cell r="M66">
            <v>5.0000000000000001E-3</v>
          </cell>
          <cell r="N66">
            <v>5.4541749821222001E-2</v>
          </cell>
          <cell r="O66">
            <v>0.06</v>
          </cell>
          <cell r="P66">
            <v>-0.1525</v>
          </cell>
          <cell r="R66">
            <v>0.01</v>
          </cell>
          <cell r="S66">
            <v>22.939</v>
          </cell>
        </row>
        <row r="67">
          <cell r="D67">
            <v>38718</v>
          </cell>
          <cell r="E67">
            <v>4.0869999999999997</v>
          </cell>
          <cell r="F67">
            <v>-0.19</v>
          </cell>
          <cell r="G67">
            <v>0.01</v>
          </cell>
          <cell r="H67">
            <v>-0.28999999999999998</v>
          </cell>
          <cell r="I67">
            <v>-0.48</v>
          </cell>
          <cell r="J67">
            <v>0.3</v>
          </cell>
          <cell r="K67">
            <v>0.35</v>
          </cell>
          <cell r="L67">
            <v>0.2</v>
          </cell>
          <cell r="M67">
            <v>5.0000000000000001E-3</v>
          </cell>
          <cell r="N67">
            <v>5.4604736209459999E-2</v>
          </cell>
          <cell r="O67">
            <v>0.13</v>
          </cell>
          <cell r="P67">
            <v>-0.155</v>
          </cell>
          <cell r="R67">
            <v>0.01</v>
          </cell>
          <cell r="S67">
            <v>53.4495</v>
          </cell>
        </row>
        <row r="68">
          <cell r="D68">
            <v>38749</v>
          </cell>
          <cell r="E68">
            <v>3.9910000000000001</v>
          </cell>
          <cell r="F68">
            <v>-0.19</v>
          </cell>
          <cell r="G68">
            <v>0.01</v>
          </cell>
          <cell r="H68">
            <v>-0.28999999999999998</v>
          </cell>
          <cell r="I68">
            <v>-0.48</v>
          </cell>
          <cell r="J68">
            <v>0.3</v>
          </cell>
          <cell r="K68">
            <v>0.35</v>
          </cell>
          <cell r="L68">
            <v>0.2</v>
          </cell>
          <cell r="M68">
            <v>5.0000000000000001E-3</v>
          </cell>
          <cell r="N68">
            <v>5.4667092481865999E-2</v>
          </cell>
          <cell r="O68">
            <v>0</v>
          </cell>
          <cell r="P68">
            <v>-0.14749999999999999</v>
          </cell>
          <cell r="R68">
            <v>0.01</v>
          </cell>
          <cell r="S68">
            <v>43.4495</v>
          </cell>
        </row>
        <row r="69">
          <cell r="D69">
            <v>38777</v>
          </cell>
          <cell r="E69">
            <v>3.8540000000000001</v>
          </cell>
          <cell r="F69">
            <v>-0.19</v>
          </cell>
          <cell r="G69">
            <v>0.01</v>
          </cell>
          <cell r="H69">
            <v>-0.28999999999999998</v>
          </cell>
          <cell r="I69">
            <v>-0.48</v>
          </cell>
          <cell r="J69">
            <v>0.3</v>
          </cell>
          <cell r="K69">
            <v>0.35</v>
          </cell>
          <cell r="L69">
            <v>0.2</v>
          </cell>
          <cell r="M69">
            <v>5.0000000000000001E-3</v>
          </cell>
          <cell r="N69">
            <v>5.4723181448195997E-2</v>
          </cell>
          <cell r="O69">
            <v>-0.18</v>
          </cell>
          <cell r="P69">
            <v>-0.14499999999999999</v>
          </cell>
          <cell r="R69">
            <v>0.01</v>
          </cell>
          <cell r="S69">
            <v>33.4495</v>
          </cell>
        </row>
        <row r="70">
          <cell r="D70">
            <v>38808</v>
          </cell>
          <cell r="E70">
            <v>3.6720000000000002</v>
          </cell>
          <cell r="F70">
            <v>-0.23499999999999999</v>
          </cell>
          <cell r="G70">
            <v>0.01</v>
          </cell>
          <cell r="H70">
            <v>-0.35499999999999998</v>
          </cell>
          <cell r="I70">
            <v>-0.55000000000000004</v>
          </cell>
          <cell r="J70">
            <v>0.34</v>
          </cell>
          <cell r="K70">
            <v>0.12</v>
          </cell>
          <cell r="L70">
            <v>0.24</v>
          </cell>
          <cell r="M70">
            <v>5.0000000000000001E-3</v>
          </cell>
          <cell r="N70">
            <v>5.4785279947854003E-2</v>
          </cell>
          <cell r="O70">
            <v>-0.28999999999999998</v>
          </cell>
          <cell r="P70">
            <v>-0.15</v>
          </cell>
          <cell r="R70">
            <v>0.01</v>
          </cell>
          <cell r="S70">
            <v>32.584400000000002</v>
          </cell>
        </row>
        <row r="71">
          <cell r="D71">
            <v>38838</v>
          </cell>
          <cell r="E71">
            <v>3.6469999999999998</v>
          </cell>
          <cell r="F71">
            <v>-0.23499999999999999</v>
          </cell>
          <cell r="G71">
            <v>0.01</v>
          </cell>
          <cell r="H71">
            <v>-0.35499999999999998</v>
          </cell>
          <cell r="I71">
            <v>-0.55000000000000004</v>
          </cell>
          <cell r="J71">
            <v>0.34</v>
          </cell>
          <cell r="K71">
            <v>0.12</v>
          </cell>
          <cell r="L71">
            <v>0.24</v>
          </cell>
          <cell r="M71">
            <v>5.0000000000000001E-3</v>
          </cell>
          <cell r="N71">
            <v>5.4845375271326997E-2</v>
          </cell>
          <cell r="O71">
            <v>-0.28999999999999998</v>
          </cell>
          <cell r="P71">
            <v>-0.15</v>
          </cell>
          <cell r="R71">
            <v>0.01</v>
          </cell>
          <cell r="S71">
            <v>37.584400000000002</v>
          </cell>
        </row>
        <row r="72">
          <cell r="D72">
            <v>38869</v>
          </cell>
          <cell r="E72">
            <v>3.6760000000000002</v>
          </cell>
          <cell r="F72">
            <v>-0.23499999999999999</v>
          </cell>
          <cell r="G72">
            <v>0.01</v>
          </cell>
          <cell r="H72">
            <v>-0.35499999999999998</v>
          </cell>
          <cell r="I72">
            <v>-0.55000000000000004</v>
          </cell>
          <cell r="J72">
            <v>0.34</v>
          </cell>
          <cell r="K72">
            <v>0.12</v>
          </cell>
          <cell r="L72">
            <v>0.24</v>
          </cell>
          <cell r="M72">
            <v>5.0000000000000001E-3</v>
          </cell>
          <cell r="N72">
            <v>5.4907473773513002E-2</v>
          </cell>
          <cell r="O72">
            <v>-0.28999999999999998</v>
          </cell>
          <cell r="P72">
            <v>-0.15</v>
          </cell>
          <cell r="R72">
            <v>0.01</v>
          </cell>
          <cell r="S72">
            <v>62.584400000000002</v>
          </cell>
        </row>
        <row r="73">
          <cell r="D73">
            <v>38899</v>
          </cell>
          <cell r="E73">
            <v>3.706</v>
          </cell>
          <cell r="F73">
            <v>-0.23499999999999999</v>
          </cell>
          <cell r="G73">
            <v>0.01</v>
          </cell>
          <cell r="H73">
            <v>-0.35499999999999998</v>
          </cell>
          <cell r="I73">
            <v>-0.55000000000000004</v>
          </cell>
          <cell r="J73">
            <v>0.34</v>
          </cell>
          <cell r="K73">
            <v>0.12</v>
          </cell>
          <cell r="L73">
            <v>0.24</v>
          </cell>
          <cell r="M73">
            <v>5.0000000000000001E-3</v>
          </cell>
          <cell r="N73">
            <v>5.4967569099431998E-2</v>
          </cell>
          <cell r="O73">
            <v>-0.28999999999999998</v>
          </cell>
          <cell r="P73">
            <v>-0.15</v>
          </cell>
          <cell r="R73">
            <v>0.01</v>
          </cell>
          <cell r="S73">
            <v>62.352899999999998</v>
          </cell>
        </row>
        <row r="74">
          <cell r="D74">
            <v>38930</v>
          </cell>
          <cell r="E74">
            <v>3.726</v>
          </cell>
          <cell r="F74">
            <v>-0.23499999999999999</v>
          </cell>
          <cell r="G74">
            <v>0.01</v>
          </cell>
          <cell r="H74">
            <v>-0.35499999999999998</v>
          </cell>
          <cell r="I74">
            <v>-0.55000000000000004</v>
          </cell>
          <cell r="J74">
            <v>0.34</v>
          </cell>
          <cell r="K74">
            <v>0.12</v>
          </cell>
          <cell r="L74">
            <v>0.24</v>
          </cell>
          <cell r="M74">
            <v>5.0000000000000001E-3</v>
          </cell>
          <cell r="N74">
            <v>5.5029667604146001E-2</v>
          </cell>
          <cell r="O74">
            <v>-0.28999999999999998</v>
          </cell>
          <cell r="P74">
            <v>-0.15</v>
          </cell>
          <cell r="R74">
            <v>0.01</v>
          </cell>
          <cell r="S74">
            <v>77.352900000000005</v>
          </cell>
        </row>
        <row r="75">
          <cell r="D75">
            <v>38961</v>
          </cell>
          <cell r="E75">
            <v>3.7469999999999999</v>
          </cell>
          <cell r="F75">
            <v>-0.23499999999999999</v>
          </cell>
          <cell r="G75">
            <v>0.01</v>
          </cell>
          <cell r="H75">
            <v>-0.35499999999999998</v>
          </cell>
          <cell r="I75">
            <v>-0.55000000000000004</v>
          </cell>
          <cell r="J75">
            <v>0.34</v>
          </cell>
          <cell r="K75">
            <v>0.12</v>
          </cell>
          <cell r="L75">
            <v>0.24</v>
          </cell>
          <cell r="M75">
            <v>5.0000000000000001E-3</v>
          </cell>
          <cell r="N75">
            <v>5.5091766110142999E-2</v>
          </cell>
          <cell r="O75">
            <v>-0.28999999999999998</v>
          </cell>
          <cell r="P75">
            <v>-0.15</v>
          </cell>
          <cell r="R75">
            <v>0.01</v>
          </cell>
          <cell r="S75">
            <v>67.352900000000005</v>
          </cell>
        </row>
        <row r="76">
          <cell r="D76">
            <v>38991</v>
          </cell>
          <cell r="E76">
            <v>3.7770000000000001</v>
          </cell>
          <cell r="F76">
            <v>-0.23499999999999999</v>
          </cell>
          <cell r="G76">
            <v>0.01</v>
          </cell>
          <cell r="H76">
            <v>-0.35499999999999998</v>
          </cell>
          <cell r="I76">
            <v>-0.55000000000000004</v>
          </cell>
          <cell r="J76">
            <v>0.34</v>
          </cell>
          <cell r="K76">
            <v>0.12</v>
          </cell>
          <cell r="L76">
            <v>0.24</v>
          </cell>
          <cell r="M76">
            <v>5.0000000000000001E-3</v>
          </cell>
          <cell r="N76">
            <v>5.5151861439751003E-2</v>
          </cell>
          <cell r="O76">
            <v>-0.28999999999999998</v>
          </cell>
          <cell r="P76">
            <v>-0.15</v>
          </cell>
          <cell r="R76">
            <v>0.01</v>
          </cell>
          <cell r="S76">
            <v>67.540400000000005</v>
          </cell>
        </row>
        <row r="77">
          <cell r="D77">
            <v>39022</v>
          </cell>
          <cell r="E77">
            <v>3.9169999999999998</v>
          </cell>
          <cell r="F77">
            <v>-0.19</v>
          </cell>
          <cell r="G77">
            <v>0.01</v>
          </cell>
          <cell r="H77">
            <v>-0.28999999999999998</v>
          </cell>
          <cell r="I77">
            <v>-0.52</v>
          </cell>
          <cell r="J77">
            <v>0.3</v>
          </cell>
          <cell r="K77">
            <v>0.35</v>
          </cell>
          <cell r="L77">
            <v>0.2</v>
          </cell>
          <cell r="M77">
            <v>5.0000000000000001E-3</v>
          </cell>
          <cell r="N77">
            <v>5.5213959948275999E-2</v>
          </cell>
          <cell r="O77">
            <v>0</v>
          </cell>
          <cell r="P77">
            <v>-0.15</v>
          </cell>
          <cell r="R77">
            <v>0.01</v>
          </cell>
          <cell r="S77">
            <v>37.540399999999998</v>
          </cell>
        </row>
        <row r="78">
          <cell r="D78">
            <v>39052</v>
          </cell>
          <cell r="E78">
            <v>4.0419999999999998</v>
          </cell>
          <cell r="F78">
            <v>-0.19</v>
          </cell>
          <cell r="G78">
            <v>0.01</v>
          </cell>
          <cell r="H78">
            <v>-0.28999999999999998</v>
          </cell>
          <cell r="I78">
            <v>-0.52</v>
          </cell>
          <cell r="J78">
            <v>0.3</v>
          </cell>
          <cell r="K78">
            <v>0.35</v>
          </cell>
          <cell r="L78">
            <v>0.2</v>
          </cell>
          <cell r="M78">
            <v>5.0000000000000001E-3</v>
          </cell>
          <cell r="N78">
            <v>5.5274055280328999E-2</v>
          </cell>
          <cell r="O78">
            <v>0.06</v>
          </cell>
          <cell r="P78">
            <v>-0.1525</v>
          </cell>
          <cell r="R78">
            <v>0.01</v>
          </cell>
          <cell r="S78">
            <v>22.540400000000002</v>
          </cell>
        </row>
        <row r="79">
          <cell r="D79">
            <v>39083</v>
          </cell>
          <cell r="E79">
            <v>4.1219999999999999</v>
          </cell>
          <cell r="F79">
            <v>-0.19</v>
          </cell>
          <cell r="G79">
            <v>0.01</v>
          </cell>
          <cell r="H79">
            <v>-0.28999999999999998</v>
          </cell>
          <cell r="I79">
            <v>-0.52</v>
          </cell>
          <cell r="J79">
            <v>0.3</v>
          </cell>
          <cell r="K79">
            <v>0.35</v>
          </cell>
          <cell r="L79">
            <v>0.2</v>
          </cell>
          <cell r="M79">
            <v>5.0000000000000001E-3</v>
          </cell>
          <cell r="N79">
            <v>5.5336153791381001E-2</v>
          </cell>
          <cell r="O79">
            <v>0.13</v>
          </cell>
          <cell r="P79">
            <v>-0.155</v>
          </cell>
          <cell r="R79">
            <v>0</v>
          </cell>
          <cell r="S79">
            <v>52.308300000000003</v>
          </cell>
        </row>
        <row r="80">
          <cell r="D80">
            <v>39114</v>
          </cell>
          <cell r="E80">
            <v>4.0259999999999998</v>
          </cell>
          <cell r="F80">
            <v>-0.19</v>
          </cell>
          <cell r="G80">
            <v>0.01</v>
          </cell>
          <cell r="H80">
            <v>-0.28999999999999998</v>
          </cell>
          <cell r="I80">
            <v>-0.52</v>
          </cell>
          <cell r="J80">
            <v>0.3</v>
          </cell>
          <cell r="K80">
            <v>0.35</v>
          </cell>
          <cell r="L80">
            <v>0.2</v>
          </cell>
          <cell r="M80">
            <v>5.0000000000000001E-3</v>
          </cell>
          <cell r="N80">
            <v>5.5398252303716998E-2</v>
          </cell>
          <cell r="O80">
            <v>0</v>
          </cell>
          <cell r="P80">
            <v>-0.14749999999999999</v>
          </cell>
          <cell r="R80">
            <v>0</v>
          </cell>
          <cell r="S80">
            <v>42.308300000000003</v>
          </cell>
        </row>
        <row r="81">
          <cell r="D81">
            <v>39142</v>
          </cell>
          <cell r="E81">
            <v>3.8889999999999998</v>
          </cell>
          <cell r="F81">
            <v>-0.19</v>
          </cell>
          <cell r="G81">
            <v>0.01</v>
          </cell>
          <cell r="H81">
            <v>-0.28999999999999998</v>
          </cell>
          <cell r="I81">
            <v>-0.52</v>
          </cell>
          <cell r="J81">
            <v>0.3</v>
          </cell>
          <cell r="K81">
            <v>0.35</v>
          </cell>
          <cell r="L81">
            <v>0.2</v>
          </cell>
          <cell r="M81">
            <v>5.0000000000000001E-3</v>
          </cell>
          <cell r="N81">
            <v>5.5454341283705001E-2</v>
          </cell>
          <cell r="O81">
            <v>-0.18</v>
          </cell>
          <cell r="P81">
            <v>-0.14499999999999999</v>
          </cell>
          <cell r="R81">
            <v>0</v>
          </cell>
          <cell r="S81">
            <v>32.308300000000003</v>
          </cell>
        </row>
        <row r="82">
          <cell r="D82">
            <v>39173</v>
          </cell>
          <cell r="E82">
            <v>3.7069999999999999</v>
          </cell>
          <cell r="F82">
            <v>-0.23499999999999999</v>
          </cell>
          <cell r="G82">
            <v>0.01</v>
          </cell>
          <cell r="H82">
            <v>-0.35499999999999998</v>
          </cell>
          <cell r="I82">
            <v>-0.58499999999999996</v>
          </cell>
          <cell r="J82">
            <v>0.34</v>
          </cell>
          <cell r="K82">
            <v>0.12</v>
          </cell>
          <cell r="L82">
            <v>0.24</v>
          </cell>
          <cell r="M82">
            <v>5.0000000000000001E-3</v>
          </cell>
          <cell r="N82">
            <v>5.5516439798485001E-2</v>
          </cell>
          <cell r="O82">
            <v>-0.28999999999999998</v>
          </cell>
          <cell r="P82">
            <v>-0.15</v>
          </cell>
          <cell r="R82">
            <v>0</v>
          </cell>
          <cell r="S82">
            <v>31.341999999999999</v>
          </cell>
        </row>
        <row r="83">
          <cell r="D83">
            <v>39203</v>
          </cell>
          <cell r="E83">
            <v>3.6819999999999999</v>
          </cell>
          <cell r="F83">
            <v>-0.23499999999999999</v>
          </cell>
          <cell r="G83">
            <v>0.01</v>
          </cell>
          <cell r="H83">
            <v>-0.35499999999999998</v>
          </cell>
          <cell r="I83">
            <v>-0.58499999999999996</v>
          </cell>
          <cell r="J83">
            <v>0.34</v>
          </cell>
          <cell r="K83">
            <v>0.12</v>
          </cell>
          <cell r="L83">
            <v>0.24</v>
          </cell>
          <cell r="M83">
            <v>5.0000000000000001E-3</v>
          </cell>
          <cell r="N83">
            <v>5.5576535136591998E-2</v>
          </cell>
          <cell r="O83">
            <v>-0.28999999999999998</v>
          </cell>
          <cell r="P83">
            <v>-0.15</v>
          </cell>
          <cell r="R83">
            <v>0</v>
          </cell>
          <cell r="S83">
            <v>36.341999999999999</v>
          </cell>
        </row>
        <row r="84">
          <cell r="D84">
            <v>39234</v>
          </cell>
          <cell r="E84">
            <v>3.7109999999999999</v>
          </cell>
          <cell r="F84">
            <v>-0.23499999999999999</v>
          </cell>
          <cell r="G84">
            <v>0.01</v>
          </cell>
          <cell r="H84">
            <v>-0.35499999999999998</v>
          </cell>
          <cell r="I84">
            <v>-0.58499999999999996</v>
          </cell>
          <cell r="J84">
            <v>0.34</v>
          </cell>
          <cell r="K84">
            <v>0.12</v>
          </cell>
          <cell r="L84">
            <v>0</v>
          </cell>
          <cell r="M84">
            <v>5.0000000000000001E-3</v>
          </cell>
          <cell r="N84">
            <v>5.5638633653898997E-2</v>
          </cell>
          <cell r="O84">
            <v>-0.28999999999999998</v>
          </cell>
          <cell r="P84">
            <v>-0.15</v>
          </cell>
          <cell r="R84">
            <v>0</v>
          </cell>
          <cell r="S84">
            <v>61.341999999999999</v>
          </cell>
        </row>
        <row r="85">
          <cell r="D85">
            <v>39264</v>
          </cell>
          <cell r="E85">
            <v>3.7410000000000001</v>
          </cell>
          <cell r="F85">
            <v>-0.23499999999999999</v>
          </cell>
          <cell r="G85">
            <v>0.01</v>
          </cell>
          <cell r="H85">
            <v>-0.35499999999999998</v>
          </cell>
          <cell r="I85">
            <v>-0.58499999999999996</v>
          </cell>
          <cell r="J85">
            <v>0.34</v>
          </cell>
          <cell r="K85">
            <v>0.12</v>
          </cell>
          <cell r="L85">
            <v>0</v>
          </cell>
          <cell r="M85">
            <v>5.0000000000000001E-3</v>
          </cell>
          <cell r="N85">
            <v>5.5698728994450997E-2</v>
          </cell>
          <cell r="O85">
            <v>-0.28999999999999998</v>
          </cell>
          <cell r="P85">
            <v>-0.15</v>
          </cell>
          <cell r="R85">
            <v>0</v>
          </cell>
          <cell r="S85">
            <v>57.7517</v>
          </cell>
        </row>
        <row r="86">
          <cell r="D86">
            <v>39295</v>
          </cell>
          <cell r="E86">
            <v>3.7610000000000001</v>
          </cell>
          <cell r="F86">
            <v>-0.23499999999999999</v>
          </cell>
          <cell r="G86">
            <v>0.01</v>
          </cell>
          <cell r="H86">
            <v>-0.35499999999999998</v>
          </cell>
          <cell r="I86">
            <v>-0.58499999999999996</v>
          </cell>
          <cell r="J86">
            <v>0.34</v>
          </cell>
          <cell r="K86">
            <v>0.12</v>
          </cell>
          <cell r="L86">
            <v>0</v>
          </cell>
          <cell r="M86">
            <v>5.0000000000000001E-3</v>
          </cell>
          <cell r="N86">
            <v>5.5760827514284003E-2</v>
          </cell>
          <cell r="O86">
            <v>-0.28999999999999998</v>
          </cell>
          <cell r="P86">
            <v>-0.15</v>
          </cell>
          <cell r="R86">
            <v>0</v>
          </cell>
          <cell r="S86">
            <v>72.7517</v>
          </cell>
        </row>
        <row r="87">
          <cell r="D87">
            <v>39326</v>
          </cell>
          <cell r="E87">
            <v>3.782</v>
          </cell>
          <cell r="F87">
            <v>-0.23499999999999999</v>
          </cell>
          <cell r="G87">
            <v>0.01</v>
          </cell>
          <cell r="H87">
            <v>-0.35499999999999998</v>
          </cell>
          <cell r="I87">
            <v>-0.58499999999999996</v>
          </cell>
          <cell r="J87">
            <v>0.34</v>
          </cell>
          <cell r="K87">
            <v>0.12</v>
          </cell>
          <cell r="L87">
            <v>0</v>
          </cell>
          <cell r="M87">
            <v>5.0000000000000001E-3</v>
          </cell>
          <cell r="N87">
            <v>5.5822926035402003E-2</v>
          </cell>
          <cell r="O87">
            <v>-0.28999999999999998</v>
          </cell>
          <cell r="P87">
            <v>-0.15</v>
          </cell>
          <cell r="R87">
            <v>0</v>
          </cell>
          <cell r="S87">
            <v>62.7517</v>
          </cell>
        </row>
        <row r="88">
          <cell r="D88">
            <v>39356</v>
          </cell>
          <cell r="E88">
            <v>3.8119999999999998</v>
          </cell>
          <cell r="F88">
            <v>-0.23499999999999999</v>
          </cell>
          <cell r="G88">
            <v>0.01</v>
          </cell>
          <cell r="H88">
            <v>-0.35499999999999998</v>
          </cell>
          <cell r="I88">
            <v>-0.58499999999999996</v>
          </cell>
          <cell r="J88">
            <v>0.34</v>
          </cell>
          <cell r="K88">
            <v>0.12</v>
          </cell>
          <cell r="L88">
            <v>0</v>
          </cell>
          <cell r="M88">
            <v>5.0000000000000001E-3</v>
          </cell>
          <cell r="N88">
            <v>5.5883021379640997E-2</v>
          </cell>
          <cell r="O88">
            <v>-0.28999999999999998</v>
          </cell>
          <cell r="P88">
            <v>-0.15</v>
          </cell>
          <cell r="R88">
            <v>0</v>
          </cell>
          <cell r="S88">
            <v>66.544600000000003</v>
          </cell>
        </row>
        <row r="89">
          <cell r="D89">
            <v>39387</v>
          </cell>
          <cell r="E89">
            <v>3.952</v>
          </cell>
          <cell r="F89">
            <v>-0.19</v>
          </cell>
          <cell r="G89">
            <v>0.01</v>
          </cell>
          <cell r="H89">
            <v>-0.28999999999999998</v>
          </cell>
          <cell r="I89">
            <v>-0.52</v>
          </cell>
          <cell r="J89">
            <v>0.3</v>
          </cell>
          <cell r="K89">
            <v>0.35</v>
          </cell>
          <cell r="L89">
            <v>0</v>
          </cell>
          <cell r="M89">
            <v>5.0000000000000001E-3</v>
          </cell>
          <cell r="N89">
            <v>5.5945119903283998E-2</v>
          </cell>
          <cell r="O89">
            <v>0</v>
          </cell>
          <cell r="P89">
            <v>-0.15</v>
          </cell>
          <cell r="R89">
            <v>0</v>
          </cell>
          <cell r="S89">
            <v>36.544600000000003</v>
          </cell>
        </row>
        <row r="90">
          <cell r="D90">
            <v>39417</v>
          </cell>
          <cell r="E90">
            <v>4.077</v>
          </cell>
          <cell r="F90">
            <v>-0.19</v>
          </cell>
          <cell r="G90">
            <v>0.01</v>
          </cell>
          <cell r="H90">
            <v>-0.28999999999999998</v>
          </cell>
          <cell r="I90">
            <v>-0.52</v>
          </cell>
          <cell r="J90">
            <v>0.3</v>
          </cell>
          <cell r="K90">
            <v>0.35</v>
          </cell>
          <cell r="L90">
            <v>0</v>
          </cell>
          <cell r="M90">
            <v>5.0000000000000001E-3</v>
          </cell>
          <cell r="N90">
            <v>5.6005215249969001E-2</v>
          </cell>
          <cell r="O90">
            <v>0.06</v>
          </cell>
          <cell r="P90">
            <v>-0.1525</v>
          </cell>
          <cell r="R90">
            <v>0</v>
          </cell>
          <cell r="S90">
            <v>21.544599999999999</v>
          </cell>
        </row>
        <row r="91">
          <cell r="D91">
            <v>39448</v>
          </cell>
          <cell r="E91">
            <v>4.1669999999999998</v>
          </cell>
          <cell r="F91">
            <v>-0.19</v>
          </cell>
          <cell r="G91">
            <v>0.01</v>
          </cell>
          <cell r="H91">
            <v>-0.28999999999999998</v>
          </cell>
          <cell r="I91">
            <v>-0.52</v>
          </cell>
          <cell r="J91">
            <v>0.3</v>
          </cell>
          <cell r="K91">
            <v>0.35</v>
          </cell>
          <cell r="L91">
            <v>0</v>
          </cell>
          <cell r="M91">
            <v>5.0000000000000001E-3</v>
          </cell>
          <cell r="N91">
            <v>5.6067313776138002E-2</v>
          </cell>
          <cell r="O91">
            <v>0.13</v>
          </cell>
          <cell r="P91">
            <v>-0.155</v>
          </cell>
          <cell r="R91">
            <v>0</v>
          </cell>
          <cell r="S91">
            <v>51.381</v>
          </cell>
        </row>
        <row r="92">
          <cell r="D92">
            <v>39479</v>
          </cell>
          <cell r="E92">
            <v>4.0709999999999997</v>
          </cell>
          <cell r="F92">
            <v>-0.19</v>
          </cell>
          <cell r="G92">
            <v>0.01</v>
          </cell>
          <cell r="H92">
            <v>-0.28999999999999998</v>
          </cell>
          <cell r="I92">
            <v>-0.52</v>
          </cell>
          <cell r="J92">
            <v>0.3</v>
          </cell>
          <cell r="K92">
            <v>0.35</v>
          </cell>
          <cell r="L92">
            <v>0</v>
          </cell>
          <cell r="M92">
            <v>5.0000000000000001E-3</v>
          </cell>
          <cell r="N92">
            <v>5.6123663616545E-2</v>
          </cell>
          <cell r="O92">
            <v>0</v>
          </cell>
          <cell r="P92">
            <v>-0.14749999999999999</v>
          </cell>
          <cell r="R92">
            <v>0</v>
          </cell>
          <cell r="S92">
            <v>41.381</v>
          </cell>
        </row>
        <row r="93">
          <cell r="D93">
            <v>39508</v>
          </cell>
          <cell r="E93">
            <v>3.9340000000000002</v>
          </cell>
          <cell r="F93">
            <v>-0.19</v>
          </cell>
          <cell r="G93">
            <v>0.01</v>
          </cell>
          <cell r="H93">
            <v>-0.28999999999999998</v>
          </cell>
          <cell r="I93">
            <v>-0.52</v>
          </cell>
          <cell r="J93">
            <v>0.3</v>
          </cell>
          <cell r="K93">
            <v>0.35</v>
          </cell>
          <cell r="L93">
            <v>0</v>
          </cell>
          <cell r="M93">
            <v>5.0000000000000001E-3</v>
          </cell>
          <cell r="N93">
            <v>5.6174177973566997E-2</v>
          </cell>
          <cell r="O93">
            <v>-0.18</v>
          </cell>
          <cell r="P93">
            <v>-0.14499999999999999</v>
          </cell>
          <cell r="R93">
            <v>0</v>
          </cell>
          <cell r="S93">
            <v>31.381</v>
          </cell>
        </row>
        <row r="94">
          <cell r="D94">
            <v>39539</v>
          </cell>
          <cell r="E94">
            <v>3.7519999999999998</v>
          </cell>
          <cell r="F94">
            <v>-0.23499999999999999</v>
          </cell>
          <cell r="G94">
            <v>0.01</v>
          </cell>
          <cell r="H94">
            <v>-0.35499999999999998</v>
          </cell>
          <cell r="I94">
            <v>-0.59499999999999997</v>
          </cell>
          <cell r="J94">
            <v>0.34</v>
          </cell>
          <cell r="K94">
            <v>0.12</v>
          </cell>
          <cell r="L94">
            <v>0</v>
          </cell>
          <cell r="M94">
            <v>5.0000000000000001E-3</v>
          </cell>
          <cell r="N94">
            <v>5.6228176080288003E-2</v>
          </cell>
          <cell r="O94">
            <v>-0.28999999999999998</v>
          </cell>
          <cell r="P94">
            <v>-0.15</v>
          </cell>
          <cell r="R94">
            <v>0</v>
          </cell>
          <cell r="S94">
            <v>30.360499999999998</v>
          </cell>
        </row>
        <row r="95">
          <cell r="D95">
            <v>39569</v>
          </cell>
          <cell r="E95">
            <v>3.7269999999999999</v>
          </cell>
          <cell r="F95">
            <v>-0.23499999999999999</v>
          </cell>
          <cell r="G95">
            <v>0.01</v>
          </cell>
          <cell r="H95">
            <v>-0.35499999999999998</v>
          </cell>
          <cell r="I95">
            <v>-0.59499999999999997</v>
          </cell>
          <cell r="J95">
            <v>0.34</v>
          </cell>
          <cell r="K95">
            <v>0.12</v>
          </cell>
          <cell r="L95">
            <v>0</v>
          </cell>
          <cell r="M95">
            <v>5.0000000000000001E-3</v>
          </cell>
          <cell r="N95">
            <v>5.6280432313521998E-2</v>
          </cell>
          <cell r="O95">
            <v>-0.28999999999999998</v>
          </cell>
          <cell r="P95">
            <v>-0.15</v>
          </cell>
          <cell r="R95">
            <v>0</v>
          </cell>
          <cell r="S95">
            <v>35.360500000000002</v>
          </cell>
        </row>
        <row r="96">
          <cell r="D96">
            <v>39600</v>
          </cell>
          <cell r="E96">
            <v>3.7559999999999998</v>
          </cell>
          <cell r="F96">
            <v>-0.23499999999999999</v>
          </cell>
          <cell r="G96">
            <v>0.01</v>
          </cell>
          <cell r="H96">
            <v>-0.35499999999999998</v>
          </cell>
          <cell r="I96">
            <v>-0.59499999999999997</v>
          </cell>
          <cell r="J96">
            <v>0.34</v>
          </cell>
          <cell r="K96">
            <v>0.12</v>
          </cell>
          <cell r="L96">
            <v>0</v>
          </cell>
          <cell r="M96">
            <v>5.0000000000000001E-3</v>
          </cell>
          <cell r="N96">
            <v>5.6334430422152998E-2</v>
          </cell>
          <cell r="O96">
            <v>-0.28999999999999998</v>
          </cell>
          <cell r="P96">
            <v>-0.15</v>
          </cell>
          <cell r="R96">
            <v>0</v>
          </cell>
          <cell r="S96">
            <v>60.360500000000002</v>
          </cell>
        </row>
        <row r="97">
          <cell r="D97">
            <v>39630</v>
          </cell>
          <cell r="E97">
            <v>3.786</v>
          </cell>
          <cell r="F97">
            <v>-0.23499999999999999</v>
          </cell>
          <cell r="G97">
            <v>0.01</v>
          </cell>
          <cell r="H97">
            <v>-0.35499999999999998</v>
          </cell>
          <cell r="I97">
            <v>-0.59499999999999997</v>
          </cell>
          <cell r="J97">
            <v>0.34</v>
          </cell>
          <cell r="K97">
            <v>0.12</v>
          </cell>
          <cell r="L97">
            <v>0</v>
          </cell>
          <cell r="M97">
            <v>5.0000000000000001E-3</v>
          </cell>
          <cell r="N97">
            <v>5.6386686657236E-2</v>
          </cell>
          <cell r="O97">
            <v>-0.28999999999999998</v>
          </cell>
          <cell r="P97">
            <v>-0.15</v>
          </cell>
          <cell r="R97">
            <v>0</v>
          </cell>
          <cell r="S97">
            <v>54.469099999999997</v>
          </cell>
        </row>
        <row r="98">
          <cell r="D98">
            <v>39661</v>
          </cell>
          <cell r="E98">
            <v>3.806</v>
          </cell>
          <cell r="F98">
            <v>-0.23499999999999999</v>
          </cell>
          <cell r="G98">
            <v>0.01</v>
          </cell>
          <cell r="H98">
            <v>-0.35499999999999998</v>
          </cell>
          <cell r="I98">
            <v>-0.59499999999999997</v>
          </cell>
          <cell r="J98">
            <v>0.34</v>
          </cell>
          <cell r="K98">
            <v>0.12</v>
          </cell>
          <cell r="L98">
            <v>0</v>
          </cell>
          <cell r="M98">
            <v>5.0000000000000001E-3</v>
          </cell>
          <cell r="N98">
            <v>5.6440684767776E-2</v>
          </cell>
          <cell r="O98">
            <v>-0.28999999999999998</v>
          </cell>
          <cell r="P98">
            <v>-0.15</v>
          </cell>
          <cell r="R98">
            <v>0</v>
          </cell>
          <cell r="S98">
            <v>69.469099999999997</v>
          </cell>
        </row>
        <row r="99">
          <cell r="D99">
            <v>39692</v>
          </cell>
          <cell r="E99">
            <v>3.827</v>
          </cell>
          <cell r="F99">
            <v>-0.23499999999999999</v>
          </cell>
          <cell r="G99">
            <v>0.01</v>
          </cell>
          <cell r="H99">
            <v>-0.35499999999999998</v>
          </cell>
          <cell r="I99">
            <v>-0.59499999999999997</v>
          </cell>
          <cell r="J99">
            <v>0.34</v>
          </cell>
          <cell r="K99">
            <v>0.12</v>
          </cell>
          <cell r="L99">
            <v>0</v>
          </cell>
          <cell r="M99">
            <v>5.0000000000000001E-3</v>
          </cell>
          <cell r="N99">
            <v>5.6494682879287002E-2</v>
          </cell>
          <cell r="O99">
            <v>-0.28999999999999998</v>
          </cell>
          <cell r="P99">
            <v>-0.15</v>
          </cell>
          <cell r="R99">
            <v>0</v>
          </cell>
          <cell r="S99">
            <v>59.469099999999997</v>
          </cell>
        </row>
        <row r="100">
          <cell r="D100">
            <v>39722</v>
          </cell>
          <cell r="E100">
            <v>3.8570000000000002</v>
          </cell>
          <cell r="F100">
            <v>-0.23499999999999999</v>
          </cell>
          <cell r="G100">
            <v>0.01</v>
          </cell>
          <cell r="H100">
            <v>-0.35499999999999998</v>
          </cell>
          <cell r="I100">
            <v>-0.59499999999999997</v>
          </cell>
          <cell r="J100">
            <v>0.34</v>
          </cell>
          <cell r="K100">
            <v>0.12</v>
          </cell>
          <cell r="L100">
            <v>0</v>
          </cell>
          <cell r="M100">
            <v>5.0000000000000001E-3</v>
          </cell>
          <cell r="N100">
            <v>5.6546939117156997E-2</v>
          </cell>
          <cell r="O100">
            <v>-0.28999999999999998</v>
          </cell>
          <cell r="P100">
            <v>-0.15</v>
          </cell>
          <cell r="R100">
            <v>0</v>
          </cell>
          <cell r="S100">
            <v>65.763300000000001</v>
          </cell>
        </row>
        <row r="101">
          <cell r="D101">
            <v>39753</v>
          </cell>
          <cell r="E101">
            <v>3.9969999999999999</v>
          </cell>
          <cell r="F101">
            <v>-0.19</v>
          </cell>
          <cell r="G101">
            <v>0.01</v>
          </cell>
          <cell r="H101">
            <v>-0.28999999999999998</v>
          </cell>
          <cell r="I101">
            <v>-0.5</v>
          </cell>
          <cell r="J101">
            <v>0.3</v>
          </cell>
          <cell r="K101">
            <v>0</v>
          </cell>
          <cell r="L101">
            <v>0</v>
          </cell>
          <cell r="M101">
            <v>5.0000000000000001E-3</v>
          </cell>
          <cell r="N101">
            <v>5.6600937230577998E-2</v>
          </cell>
          <cell r="O101">
            <v>0</v>
          </cell>
          <cell r="P101">
            <v>-0.15</v>
          </cell>
          <cell r="R101">
            <v>0</v>
          </cell>
          <cell r="S101">
            <v>35.763300000000001</v>
          </cell>
        </row>
        <row r="102">
          <cell r="D102">
            <v>39783</v>
          </cell>
          <cell r="E102">
            <v>4.1219999999999999</v>
          </cell>
          <cell r="F102">
            <v>-0.19</v>
          </cell>
          <cell r="G102">
            <v>0.01</v>
          </cell>
          <cell r="H102">
            <v>-0.28999999999999998</v>
          </cell>
          <cell r="I102">
            <v>-0.5</v>
          </cell>
          <cell r="J102">
            <v>0.3</v>
          </cell>
          <cell r="K102">
            <v>0</v>
          </cell>
          <cell r="L102">
            <v>0</v>
          </cell>
          <cell r="M102">
            <v>5.0000000000000001E-3</v>
          </cell>
          <cell r="N102">
            <v>5.6653193470296001E-2</v>
          </cell>
          <cell r="O102">
            <v>0.06</v>
          </cell>
          <cell r="P102">
            <v>-0.1525</v>
          </cell>
          <cell r="R102">
            <v>0</v>
          </cell>
          <cell r="S102">
            <v>20.763300000000001</v>
          </cell>
        </row>
        <row r="103">
          <cell r="D103">
            <v>39814</v>
          </cell>
          <cell r="E103">
            <v>4.2220000000000004</v>
          </cell>
          <cell r="F103">
            <v>-0.19</v>
          </cell>
          <cell r="G103">
            <v>0.01</v>
          </cell>
          <cell r="H103">
            <v>-0.28999999999999998</v>
          </cell>
          <cell r="I103">
            <v>-0.5</v>
          </cell>
          <cell r="J103">
            <v>0.3</v>
          </cell>
          <cell r="K103">
            <v>0</v>
          </cell>
          <cell r="L103">
            <v>0</v>
          </cell>
          <cell r="M103">
            <v>5.0000000000000001E-3</v>
          </cell>
          <cell r="N103">
            <v>5.6707191585626003E-2</v>
          </cell>
          <cell r="O103">
            <v>0.13</v>
          </cell>
          <cell r="P103">
            <v>-0.155</v>
          </cell>
          <cell r="R103">
            <v>0</v>
          </cell>
          <cell r="S103">
            <v>51.066899999999997</v>
          </cell>
        </row>
        <row r="104">
          <cell r="D104">
            <v>39845</v>
          </cell>
          <cell r="E104">
            <v>4.1260000000000003</v>
          </cell>
          <cell r="F104">
            <v>-0.19</v>
          </cell>
          <cell r="G104">
            <v>0.01</v>
          </cell>
          <cell r="H104">
            <v>-0.28999999999999998</v>
          </cell>
          <cell r="I104">
            <v>-0.5</v>
          </cell>
          <cell r="J104">
            <v>0.3</v>
          </cell>
          <cell r="K104">
            <v>0</v>
          </cell>
          <cell r="L104">
            <v>0</v>
          </cell>
          <cell r="M104">
            <v>5.0000000000000001E-3</v>
          </cell>
          <cell r="N104">
            <v>5.6761189701926E-2</v>
          </cell>
          <cell r="O104">
            <v>0</v>
          </cell>
          <cell r="P104">
            <v>-0.14749999999999999</v>
          </cell>
          <cell r="R104">
            <v>0</v>
          </cell>
          <cell r="S104">
            <v>41.066899999999997</v>
          </cell>
        </row>
        <row r="105">
          <cell r="D105">
            <v>39873</v>
          </cell>
          <cell r="E105">
            <v>3.9889999999999999</v>
          </cell>
          <cell r="F105">
            <v>-0.19</v>
          </cell>
          <cell r="G105">
            <v>0.01</v>
          </cell>
          <cell r="H105">
            <v>-0.28999999999999998</v>
          </cell>
          <cell r="I105">
            <v>-0.5</v>
          </cell>
          <cell r="J105">
            <v>0.3</v>
          </cell>
          <cell r="K105">
            <v>0</v>
          </cell>
          <cell r="L105">
            <v>0</v>
          </cell>
          <cell r="M105">
            <v>5.0000000000000001E-3</v>
          </cell>
          <cell r="N105">
            <v>5.6809962194903002E-2</v>
          </cell>
          <cell r="O105">
            <v>-0.18</v>
          </cell>
          <cell r="P105">
            <v>-0.14499999999999999</v>
          </cell>
          <cell r="R105">
            <v>0</v>
          </cell>
          <cell r="S105">
            <v>31.0669</v>
          </cell>
        </row>
        <row r="106">
          <cell r="D106">
            <v>39904</v>
          </cell>
          <cell r="E106">
            <v>3.8069999999999999</v>
          </cell>
          <cell r="F106">
            <v>-0.23499999999999999</v>
          </cell>
          <cell r="G106">
            <v>0.01</v>
          </cell>
          <cell r="H106">
            <v>-0.35499999999999998</v>
          </cell>
          <cell r="I106">
            <v>-0.6</v>
          </cell>
          <cell r="J106">
            <v>0.34</v>
          </cell>
          <cell r="K106">
            <v>0</v>
          </cell>
          <cell r="L106">
            <v>0</v>
          </cell>
          <cell r="M106">
            <v>5.0000000000000001E-3</v>
          </cell>
          <cell r="N106">
            <v>5.6863960313050001E-2</v>
          </cell>
          <cell r="O106">
            <v>-0.28999999999999998</v>
          </cell>
          <cell r="P106">
            <v>-0.15</v>
          </cell>
          <cell r="R106">
            <v>0</v>
          </cell>
          <cell r="S106">
            <v>30.011099999999999</v>
          </cell>
        </row>
        <row r="107">
          <cell r="D107">
            <v>39934</v>
          </cell>
          <cell r="E107">
            <v>3.782</v>
          </cell>
          <cell r="F107">
            <v>-0.23499999999999999</v>
          </cell>
          <cell r="G107">
            <v>0.01</v>
          </cell>
          <cell r="H107">
            <v>-0.35499999999999998</v>
          </cell>
          <cell r="I107">
            <v>-0.6</v>
          </cell>
          <cell r="J107">
            <v>0.34</v>
          </cell>
          <cell r="K107">
            <v>0</v>
          </cell>
          <cell r="L107">
            <v>0</v>
          </cell>
          <cell r="M107">
            <v>5.0000000000000001E-3</v>
          </cell>
          <cell r="N107">
            <v>5.6916216557340998E-2</v>
          </cell>
          <cell r="O107">
            <v>-0.28999999999999998</v>
          </cell>
          <cell r="P107">
            <v>-0.15</v>
          </cell>
          <cell r="R107">
            <v>0</v>
          </cell>
          <cell r="S107">
            <v>35.011099999999999</v>
          </cell>
        </row>
        <row r="108">
          <cell r="D108">
            <v>39965</v>
          </cell>
          <cell r="E108">
            <v>3.8109999999999999</v>
          </cell>
          <cell r="F108">
            <v>-0.23499999999999999</v>
          </cell>
          <cell r="G108">
            <v>0.01</v>
          </cell>
          <cell r="H108">
            <v>-0.35499999999999998</v>
          </cell>
          <cell r="I108">
            <v>-0.6</v>
          </cell>
          <cell r="J108">
            <v>0.34</v>
          </cell>
          <cell r="K108">
            <v>0</v>
          </cell>
          <cell r="L108">
            <v>0</v>
          </cell>
          <cell r="M108">
            <v>5.0000000000000001E-3</v>
          </cell>
          <cell r="N108">
            <v>5.6970214677397997E-2</v>
          </cell>
          <cell r="O108">
            <v>-0.28999999999999998</v>
          </cell>
          <cell r="P108">
            <v>-0.15</v>
          </cell>
          <cell r="R108">
            <v>0</v>
          </cell>
          <cell r="S108">
            <v>60.011099999999999</v>
          </cell>
        </row>
        <row r="109">
          <cell r="D109">
            <v>39995</v>
          </cell>
          <cell r="E109">
            <v>3.8410000000000002</v>
          </cell>
          <cell r="F109">
            <v>-0.23499999999999999</v>
          </cell>
          <cell r="G109">
            <v>0.01</v>
          </cell>
          <cell r="H109">
            <v>-0.35499999999999998</v>
          </cell>
          <cell r="I109">
            <v>-0.6</v>
          </cell>
          <cell r="J109">
            <v>0.34</v>
          </cell>
          <cell r="K109">
            <v>0</v>
          </cell>
          <cell r="L109">
            <v>0</v>
          </cell>
          <cell r="M109">
            <v>5.0000000000000001E-3</v>
          </cell>
          <cell r="N109">
            <v>5.7022470923538002E-2</v>
          </cell>
          <cell r="O109">
            <v>-0.28999999999999998</v>
          </cell>
          <cell r="P109">
            <v>-0.15</v>
          </cell>
          <cell r="R109">
            <v>0</v>
          </cell>
          <cell r="S109">
            <v>52.339399999999998</v>
          </cell>
        </row>
        <row r="110">
          <cell r="D110">
            <v>40026</v>
          </cell>
          <cell r="E110">
            <v>3.8610000000000002</v>
          </cell>
          <cell r="F110">
            <v>-0.23499999999999999</v>
          </cell>
          <cell r="G110">
            <v>0.01</v>
          </cell>
          <cell r="H110">
            <v>-0.35499999999999998</v>
          </cell>
          <cell r="I110">
            <v>-0.6</v>
          </cell>
          <cell r="J110">
            <v>0.34</v>
          </cell>
          <cell r="K110">
            <v>0</v>
          </cell>
          <cell r="L110">
            <v>0</v>
          </cell>
          <cell r="M110">
            <v>5.0000000000000001E-3</v>
          </cell>
          <cell r="N110">
            <v>5.7076469045504001E-2</v>
          </cell>
          <cell r="O110">
            <v>-0.28999999999999998</v>
          </cell>
          <cell r="P110">
            <v>-0.15</v>
          </cell>
          <cell r="R110">
            <v>0</v>
          </cell>
          <cell r="S110">
            <v>67.339399999999998</v>
          </cell>
        </row>
        <row r="111">
          <cell r="D111">
            <v>40057</v>
          </cell>
          <cell r="E111">
            <v>3.8820000000000001</v>
          </cell>
          <cell r="F111">
            <v>-0.23499999999999999</v>
          </cell>
          <cell r="G111">
            <v>0.01</v>
          </cell>
          <cell r="H111">
            <v>-0.35499999999999998</v>
          </cell>
          <cell r="I111">
            <v>-0.6</v>
          </cell>
          <cell r="J111">
            <v>0.34</v>
          </cell>
          <cell r="K111">
            <v>0</v>
          </cell>
          <cell r="L111">
            <v>0</v>
          </cell>
          <cell r="M111">
            <v>5.0000000000000001E-3</v>
          </cell>
          <cell r="N111">
            <v>5.7130467168439003E-2</v>
          </cell>
          <cell r="O111">
            <v>-0.28999999999999998</v>
          </cell>
          <cell r="P111">
            <v>-0.15</v>
          </cell>
          <cell r="R111">
            <v>0</v>
          </cell>
          <cell r="S111">
            <v>57.339399999999998</v>
          </cell>
        </row>
        <row r="112">
          <cell r="D112">
            <v>40087</v>
          </cell>
          <cell r="E112">
            <v>3.9119999999999999</v>
          </cell>
          <cell r="F112">
            <v>-0.23499999999999999</v>
          </cell>
          <cell r="G112">
            <v>0.01</v>
          </cell>
          <cell r="H112">
            <v>-0.35499999999999998</v>
          </cell>
          <cell r="I112">
            <v>-0.6</v>
          </cell>
          <cell r="J112">
            <v>0.34</v>
          </cell>
          <cell r="K112">
            <v>0</v>
          </cell>
          <cell r="L112">
            <v>0</v>
          </cell>
          <cell r="M112">
            <v>5.0000000000000001E-3</v>
          </cell>
          <cell r="N112">
            <v>5.7182723417365001E-2</v>
          </cell>
          <cell r="O112">
            <v>-0.28999999999999998</v>
          </cell>
          <cell r="P112">
            <v>-0.15</v>
          </cell>
          <cell r="R112">
            <v>0</v>
          </cell>
          <cell r="S112">
            <v>65.582599999999999</v>
          </cell>
        </row>
        <row r="113">
          <cell r="D113">
            <v>40118</v>
          </cell>
          <cell r="E113">
            <v>4.0519999999999996</v>
          </cell>
          <cell r="F113">
            <v>-0.19</v>
          </cell>
          <cell r="G113">
            <v>0.01</v>
          </cell>
          <cell r="H113">
            <v>-0.28999999999999998</v>
          </cell>
          <cell r="I113">
            <v>-0.56999999999999995</v>
          </cell>
          <cell r="J113">
            <v>0.3</v>
          </cell>
          <cell r="K113">
            <v>0</v>
          </cell>
          <cell r="L113">
            <v>0</v>
          </cell>
          <cell r="M113">
            <v>5.0000000000000001E-3</v>
          </cell>
          <cell r="N113">
            <v>5.7236721542210003E-2</v>
          </cell>
          <cell r="O113">
            <v>0</v>
          </cell>
          <cell r="P113">
            <v>-0.15</v>
          </cell>
          <cell r="R113">
            <v>0</v>
          </cell>
          <cell r="S113">
            <v>35.582599999999999</v>
          </cell>
        </row>
        <row r="114">
          <cell r="D114">
            <v>40148</v>
          </cell>
          <cell r="E114">
            <v>4.1769999999999996</v>
          </cell>
          <cell r="F114">
            <v>-0.19</v>
          </cell>
          <cell r="G114">
            <v>0.01</v>
          </cell>
          <cell r="H114">
            <v>-0.28999999999999998</v>
          </cell>
          <cell r="I114">
            <v>-0.56999999999999995</v>
          </cell>
          <cell r="J114">
            <v>0.3</v>
          </cell>
          <cell r="K114">
            <v>0</v>
          </cell>
          <cell r="L114">
            <v>0</v>
          </cell>
          <cell r="M114">
            <v>5.0000000000000001E-3</v>
          </cell>
          <cell r="N114">
            <v>5.7288977792984003E-2</v>
          </cell>
          <cell r="O114">
            <v>0.06</v>
          </cell>
          <cell r="P114">
            <v>-0.1525</v>
          </cell>
          <cell r="R114">
            <v>0</v>
          </cell>
          <cell r="S114">
            <v>20.582599999999999</v>
          </cell>
        </row>
        <row r="115">
          <cell r="D115">
            <v>40179</v>
          </cell>
          <cell r="E115">
            <v>4.2869999999999999</v>
          </cell>
          <cell r="F115">
            <v>-0.19</v>
          </cell>
          <cell r="G115">
            <v>0.01</v>
          </cell>
          <cell r="H115">
            <v>-0.28999999999999998</v>
          </cell>
          <cell r="I115">
            <v>-0.56999999999999995</v>
          </cell>
          <cell r="J115">
            <v>0.3</v>
          </cell>
          <cell r="K115">
            <v>0</v>
          </cell>
          <cell r="L115">
            <v>0</v>
          </cell>
          <cell r="M115">
            <v>5.0000000000000001E-3</v>
          </cell>
          <cell r="N115">
            <v>5.7342975919736999E-2</v>
          </cell>
          <cell r="O115">
            <v>0.13</v>
          </cell>
          <cell r="P115">
            <v>-0.155</v>
          </cell>
          <cell r="R115">
            <v>0</v>
          </cell>
          <cell r="S115">
            <v>51.410400000000003</v>
          </cell>
        </row>
        <row r="116">
          <cell r="D116">
            <v>40210</v>
          </cell>
          <cell r="E116">
            <v>4.1909999999999998</v>
          </cell>
          <cell r="F116">
            <v>-0.19</v>
          </cell>
          <cell r="G116">
            <v>0.01</v>
          </cell>
          <cell r="H116">
            <v>-0.28999999999999998</v>
          </cell>
          <cell r="I116">
            <v>-0.56999999999999995</v>
          </cell>
          <cell r="J116">
            <v>0.3</v>
          </cell>
          <cell r="K116">
            <v>0</v>
          </cell>
          <cell r="L116">
            <v>0</v>
          </cell>
          <cell r="M116">
            <v>5.0000000000000001E-3</v>
          </cell>
          <cell r="N116">
            <v>5.7396974047460997E-2</v>
          </cell>
          <cell r="O116">
            <v>0</v>
          </cell>
          <cell r="P116">
            <v>-0.14749999999999999</v>
          </cell>
          <cell r="R116">
            <v>0</v>
          </cell>
          <cell r="S116">
            <v>41.410400000000003</v>
          </cell>
        </row>
        <row r="117">
          <cell r="D117">
            <v>40238</v>
          </cell>
          <cell r="E117">
            <v>4.0540000000000003</v>
          </cell>
          <cell r="F117">
            <v>-0.19</v>
          </cell>
          <cell r="G117">
            <v>0.01</v>
          </cell>
          <cell r="H117">
            <v>-0.28999999999999998</v>
          </cell>
          <cell r="I117">
            <v>-0.56999999999999995</v>
          </cell>
          <cell r="J117">
            <v>0.3</v>
          </cell>
          <cell r="K117">
            <v>0</v>
          </cell>
          <cell r="L117">
            <v>0</v>
          </cell>
          <cell r="M117">
            <v>5.0000000000000001E-3</v>
          </cell>
          <cell r="N117">
            <v>5.7445746550755003E-2</v>
          </cell>
          <cell r="O117">
            <v>-0.18</v>
          </cell>
          <cell r="P117">
            <v>-0.14499999999999999</v>
          </cell>
          <cell r="R117">
            <v>0</v>
          </cell>
          <cell r="S117">
            <v>31.410399999999999</v>
          </cell>
        </row>
        <row r="118">
          <cell r="D118">
            <v>40269</v>
          </cell>
          <cell r="E118">
            <v>3.8719999999999999</v>
          </cell>
          <cell r="F118">
            <v>-0.23499999999999999</v>
          </cell>
          <cell r="G118">
            <v>0.01</v>
          </cell>
          <cell r="H118">
            <v>-0.35499999999999998</v>
          </cell>
          <cell r="I118">
            <v>-0.56999999999999995</v>
          </cell>
          <cell r="J118">
            <v>0.34</v>
          </cell>
          <cell r="K118">
            <v>0</v>
          </cell>
          <cell r="L118">
            <v>0</v>
          </cell>
          <cell r="M118">
            <v>5.0000000000000001E-3</v>
          </cell>
          <cell r="N118">
            <v>5.7499744680325003E-2</v>
          </cell>
          <cell r="O118">
            <v>-0.28999999999999998</v>
          </cell>
          <cell r="P118">
            <v>-0.15</v>
          </cell>
          <cell r="R118">
            <v>0</v>
          </cell>
          <cell r="S118">
            <v>30.319199999999999</v>
          </cell>
        </row>
        <row r="119">
          <cell r="D119">
            <v>40299</v>
          </cell>
          <cell r="E119">
            <v>3.847</v>
          </cell>
          <cell r="F119">
            <v>-0.23499999999999999</v>
          </cell>
          <cell r="G119">
            <v>0.01</v>
          </cell>
          <cell r="H119">
            <v>-0.35499999999999998</v>
          </cell>
          <cell r="I119">
            <v>-0.56999999999999995</v>
          </cell>
          <cell r="J119">
            <v>0.34</v>
          </cell>
          <cell r="K119">
            <v>0</v>
          </cell>
          <cell r="L119">
            <v>0</v>
          </cell>
          <cell r="M119">
            <v>5.0000000000000001E-3</v>
          </cell>
          <cell r="N119">
            <v>5.7552000935670998E-2</v>
          </cell>
          <cell r="O119">
            <v>-0.28999999999999998</v>
          </cell>
          <cell r="P119">
            <v>-0.15</v>
          </cell>
          <cell r="R119">
            <v>0</v>
          </cell>
          <cell r="S119">
            <v>35.319200000000002</v>
          </cell>
        </row>
        <row r="120">
          <cell r="D120">
            <v>40330</v>
          </cell>
          <cell r="E120">
            <v>3.8759999999999999</v>
          </cell>
          <cell r="F120">
            <v>-0.23499999999999999</v>
          </cell>
          <cell r="G120">
            <v>0.01</v>
          </cell>
          <cell r="H120">
            <v>-0.35499999999999998</v>
          </cell>
          <cell r="I120">
            <v>-0.56999999999999995</v>
          </cell>
          <cell r="J120">
            <v>0.34</v>
          </cell>
          <cell r="K120">
            <v>0</v>
          </cell>
          <cell r="L120">
            <v>0</v>
          </cell>
          <cell r="M120">
            <v>5.0000000000000001E-3</v>
          </cell>
          <cell r="N120">
            <v>5.7605999067149999E-2</v>
          </cell>
          <cell r="O120">
            <v>-0.28999999999999998</v>
          </cell>
          <cell r="P120">
            <v>-0.15</v>
          </cell>
          <cell r="R120">
            <v>0</v>
          </cell>
          <cell r="S120">
            <v>60.319200000000002</v>
          </cell>
        </row>
        <row r="121">
          <cell r="D121">
            <v>40360</v>
          </cell>
          <cell r="E121">
            <v>3.9060000000000001</v>
          </cell>
          <cell r="F121">
            <v>-0.23499999999999999</v>
          </cell>
          <cell r="G121">
            <v>0.01</v>
          </cell>
          <cell r="H121">
            <v>-0.35499999999999998</v>
          </cell>
          <cell r="I121">
            <v>-0.56999999999999995</v>
          </cell>
          <cell r="J121">
            <v>0.34</v>
          </cell>
          <cell r="K121">
            <v>0</v>
          </cell>
          <cell r="L121">
            <v>0</v>
          </cell>
          <cell r="M121">
            <v>5.0000000000000001E-3</v>
          </cell>
          <cell r="N121">
            <v>5.7658255324343002E-2</v>
          </cell>
          <cell r="O121">
            <v>-0.28999999999999998</v>
          </cell>
          <cell r="P121">
            <v>-0.15</v>
          </cell>
          <cell r="R121">
            <v>0</v>
          </cell>
          <cell r="S121">
            <v>51.277999999999999</v>
          </cell>
        </row>
        <row r="122">
          <cell r="D122">
            <v>40391</v>
          </cell>
          <cell r="E122">
            <v>3.9260000000000002</v>
          </cell>
          <cell r="F122">
            <v>-0.23499999999999999</v>
          </cell>
          <cell r="G122">
            <v>0.01</v>
          </cell>
          <cell r="H122">
            <v>-0.35499999999999998</v>
          </cell>
          <cell r="I122">
            <v>-0.56999999999999995</v>
          </cell>
          <cell r="J122">
            <v>0.34</v>
          </cell>
          <cell r="K122">
            <v>0</v>
          </cell>
          <cell r="L122">
            <v>0</v>
          </cell>
          <cell r="M122">
            <v>5.0000000000000001E-3</v>
          </cell>
          <cell r="N122">
            <v>5.7712253457729998E-2</v>
          </cell>
          <cell r="O122">
            <v>-0.28999999999999998</v>
          </cell>
          <cell r="P122">
            <v>-0.15</v>
          </cell>
          <cell r="R122">
            <v>0</v>
          </cell>
          <cell r="S122">
            <v>66.278000000000006</v>
          </cell>
        </row>
        <row r="123">
          <cell r="D123">
            <v>40422</v>
          </cell>
          <cell r="E123">
            <v>3.9470000000000001</v>
          </cell>
          <cell r="F123">
            <v>-0.23499999999999999</v>
          </cell>
          <cell r="G123">
            <v>0.01</v>
          </cell>
          <cell r="H123">
            <v>-0.35499999999999998</v>
          </cell>
          <cell r="I123">
            <v>-0.56999999999999995</v>
          </cell>
          <cell r="J123">
            <v>0.34</v>
          </cell>
          <cell r="K123">
            <v>0</v>
          </cell>
          <cell r="L123">
            <v>0</v>
          </cell>
          <cell r="M123">
            <v>5.0000000000000001E-3</v>
          </cell>
          <cell r="N123">
            <v>5.7766251592087002E-2</v>
          </cell>
          <cell r="O123">
            <v>-0.28999999999999998</v>
          </cell>
          <cell r="P123">
            <v>-0.15</v>
          </cell>
          <cell r="R123">
            <v>0</v>
          </cell>
          <cell r="S123">
            <v>56.277999999999999</v>
          </cell>
        </row>
        <row r="124">
          <cell r="D124">
            <v>40452</v>
          </cell>
          <cell r="E124">
            <v>3.9769999999999999</v>
          </cell>
          <cell r="F124">
            <v>-0.23499999999999999</v>
          </cell>
          <cell r="G124">
            <v>0.01</v>
          </cell>
          <cell r="H124">
            <v>-0.35499999999999998</v>
          </cell>
          <cell r="I124">
            <v>-0.56999999999999995</v>
          </cell>
          <cell r="J124">
            <v>0.34</v>
          </cell>
          <cell r="K124">
            <v>0</v>
          </cell>
          <cell r="L124">
            <v>0</v>
          </cell>
          <cell r="M124">
            <v>5.0000000000000001E-3</v>
          </cell>
          <cell r="N124">
            <v>5.7818507852065E-2</v>
          </cell>
          <cell r="O124">
            <v>-0.28999999999999998</v>
          </cell>
          <cell r="P124">
            <v>-0.15</v>
          </cell>
          <cell r="R124">
            <v>0</v>
          </cell>
          <cell r="S124">
            <v>66.004099999999994</v>
          </cell>
        </row>
        <row r="125">
          <cell r="D125">
            <v>40483</v>
          </cell>
          <cell r="E125">
            <v>4.117</v>
          </cell>
          <cell r="F125">
            <v>-0.19</v>
          </cell>
          <cell r="G125">
            <v>0.01</v>
          </cell>
          <cell r="H125">
            <v>-0.28999999999999998</v>
          </cell>
          <cell r="I125">
            <v>-0.56999999999999995</v>
          </cell>
          <cell r="J125">
            <v>0.3</v>
          </cell>
          <cell r="K125">
            <v>0</v>
          </cell>
          <cell r="L125">
            <v>0</v>
          </cell>
          <cell r="M125">
            <v>5.0000000000000001E-3</v>
          </cell>
          <cell r="N125">
            <v>5.7872505988330998E-2</v>
          </cell>
          <cell r="O125">
            <v>0</v>
          </cell>
          <cell r="P125">
            <v>-0.15</v>
          </cell>
          <cell r="R125">
            <v>0</v>
          </cell>
          <cell r="S125">
            <v>36.004100000000001</v>
          </cell>
        </row>
        <row r="126">
          <cell r="D126">
            <v>40513</v>
          </cell>
          <cell r="E126">
            <v>4.242</v>
          </cell>
          <cell r="F126">
            <v>-0.19</v>
          </cell>
          <cell r="G126">
            <v>0.01</v>
          </cell>
          <cell r="H126">
            <v>-0.28999999999999998</v>
          </cell>
          <cell r="I126">
            <v>-0.56999999999999995</v>
          </cell>
          <cell r="J126">
            <v>0.3</v>
          </cell>
          <cell r="K126">
            <v>0</v>
          </cell>
          <cell r="L126">
            <v>0</v>
          </cell>
          <cell r="M126">
            <v>5.0000000000000001E-3</v>
          </cell>
          <cell r="N126">
            <v>5.7924762250155998E-2</v>
          </cell>
          <cell r="O126">
            <v>0.06</v>
          </cell>
          <cell r="P126">
            <v>-0.1525</v>
          </cell>
          <cell r="R126">
            <v>0</v>
          </cell>
          <cell r="S126">
            <v>21.004100000000001</v>
          </cell>
        </row>
        <row r="127">
          <cell r="D127">
            <v>40544</v>
          </cell>
          <cell r="E127">
            <v>4.3620000000000001</v>
          </cell>
          <cell r="F127">
            <v>-0.19</v>
          </cell>
          <cell r="G127">
            <v>0.01</v>
          </cell>
          <cell r="H127">
            <v>-0.28999999999999998</v>
          </cell>
          <cell r="I127">
            <v>-0.56999999999999995</v>
          </cell>
          <cell r="J127">
            <v>0.3</v>
          </cell>
          <cell r="K127">
            <v>0</v>
          </cell>
          <cell r="L127">
            <v>0</v>
          </cell>
          <cell r="M127">
            <v>5.0000000000000001E-3</v>
          </cell>
          <cell r="N127">
            <v>5.7978760388329997E-2</v>
          </cell>
          <cell r="O127">
            <v>0.13</v>
          </cell>
          <cell r="P127">
            <v>-0.155</v>
          </cell>
          <cell r="R127">
            <v>0</v>
          </cell>
          <cell r="S127">
            <v>52.063400000000001</v>
          </cell>
        </row>
        <row r="128">
          <cell r="D128">
            <v>40575</v>
          </cell>
          <cell r="E128">
            <v>4.266</v>
          </cell>
          <cell r="F128">
            <v>-0.19</v>
          </cell>
          <cell r="G128">
            <v>0.01</v>
          </cell>
          <cell r="H128">
            <v>-0.28999999999999998</v>
          </cell>
          <cell r="I128">
            <v>-0.56999999999999995</v>
          </cell>
          <cell r="J128">
            <v>0.3</v>
          </cell>
          <cell r="K128">
            <v>0</v>
          </cell>
          <cell r="L128">
            <v>0</v>
          </cell>
          <cell r="M128">
            <v>5.0000000000000001E-3</v>
          </cell>
          <cell r="N128">
            <v>5.8014434424910999E-2</v>
          </cell>
          <cell r="O128">
            <v>0</v>
          </cell>
          <cell r="P128">
            <v>-0.14749999999999999</v>
          </cell>
          <cell r="R128">
            <v>0</v>
          </cell>
          <cell r="S128">
            <v>42.063400000000001</v>
          </cell>
        </row>
        <row r="129">
          <cell r="D129">
            <v>40603</v>
          </cell>
          <cell r="E129">
            <v>4.1289999999999996</v>
          </cell>
          <cell r="F129">
            <v>-0.19</v>
          </cell>
          <cell r="G129">
            <v>0.01</v>
          </cell>
          <cell r="H129">
            <v>-0.28999999999999998</v>
          </cell>
          <cell r="I129">
            <v>-0.56999999999999995</v>
          </cell>
          <cell r="J129">
            <v>0.3</v>
          </cell>
          <cell r="K129">
            <v>0</v>
          </cell>
          <cell r="L129">
            <v>0</v>
          </cell>
          <cell r="M129">
            <v>5.0000000000000001E-3</v>
          </cell>
          <cell r="N129">
            <v>5.8039885352926E-2</v>
          </cell>
          <cell r="O129">
            <v>-0.18</v>
          </cell>
          <cell r="P129">
            <v>-0.14499999999999999</v>
          </cell>
          <cell r="R129">
            <v>0</v>
          </cell>
          <cell r="S129">
            <v>32.063400000000001</v>
          </cell>
        </row>
        <row r="130">
          <cell r="D130">
            <v>40634</v>
          </cell>
          <cell r="E130">
            <v>3.9470000000000001</v>
          </cell>
          <cell r="F130">
            <v>-0.19</v>
          </cell>
          <cell r="G130">
            <v>0.01</v>
          </cell>
          <cell r="H130">
            <v>0</v>
          </cell>
          <cell r="I130">
            <v>-0.56999999999999995</v>
          </cell>
          <cell r="J130">
            <v>0.34</v>
          </cell>
          <cell r="K130">
            <v>0</v>
          </cell>
          <cell r="L130">
            <v>0</v>
          </cell>
          <cell r="M130">
            <v>5.0000000000000001E-3</v>
          </cell>
          <cell r="N130">
            <v>5.8068063166337003E-2</v>
          </cell>
          <cell r="O130">
            <v>-0.28999999999999998</v>
          </cell>
          <cell r="P130">
            <v>-0.15</v>
          </cell>
          <cell r="R130">
            <v>0</v>
          </cell>
          <cell r="S130">
            <v>30.9313</v>
          </cell>
        </row>
        <row r="131">
          <cell r="D131">
            <v>40664</v>
          </cell>
          <cell r="E131">
            <v>3.9220000000000002</v>
          </cell>
          <cell r="F131">
            <v>-0.19</v>
          </cell>
          <cell r="G131">
            <v>0.01</v>
          </cell>
          <cell r="H131">
            <v>0</v>
          </cell>
          <cell r="I131">
            <v>-0.56999999999999995</v>
          </cell>
          <cell r="J131">
            <v>0.34</v>
          </cell>
          <cell r="K131">
            <v>0</v>
          </cell>
          <cell r="L131">
            <v>0</v>
          </cell>
          <cell r="M131">
            <v>5.0000000000000001E-3</v>
          </cell>
          <cell r="N131">
            <v>5.8095332018276997E-2</v>
          </cell>
          <cell r="O131">
            <v>-0.28999999999999998</v>
          </cell>
          <cell r="P131">
            <v>-0.15</v>
          </cell>
          <cell r="R131">
            <v>0</v>
          </cell>
          <cell r="S131">
            <v>35.9313</v>
          </cell>
        </row>
        <row r="132">
          <cell r="D132">
            <v>40695</v>
          </cell>
          <cell r="E132">
            <v>3.9510000000000001</v>
          </cell>
          <cell r="F132">
            <v>-0.19</v>
          </cell>
          <cell r="G132">
            <v>0.01</v>
          </cell>
          <cell r="H132">
            <v>0</v>
          </cell>
          <cell r="I132">
            <v>-0.56999999999999995</v>
          </cell>
          <cell r="J132">
            <v>0.34</v>
          </cell>
          <cell r="K132">
            <v>0</v>
          </cell>
          <cell r="L132">
            <v>0</v>
          </cell>
          <cell r="M132">
            <v>5.0000000000000001E-3</v>
          </cell>
          <cell r="N132">
            <v>5.8123509832207002E-2</v>
          </cell>
          <cell r="O132">
            <v>-0.28999999999999998</v>
          </cell>
          <cell r="P132">
            <v>-0.15</v>
          </cell>
          <cell r="R132">
            <v>0</v>
          </cell>
          <cell r="S132">
            <v>60.9313</v>
          </cell>
        </row>
        <row r="133">
          <cell r="D133">
            <v>40725</v>
          </cell>
          <cell r="E133">
            <v>3.9809999999999999</v>
          </cell>
          <cell r="F133">
            <v>-0.19</v>
          </cell>
          <cell r="G133">
            <v>0.01</v>
          </cell>
          <cell r="H133">
            <v>0</v>
          </cell>
          <cell r="I133">
            <v>-0.56999999999999995</v>
          </cell>
          <cell r="J133">
            <v>0.34</v>
          </cell>
          <cell r="K133">
            <v>0</v>
          </cell>
          <cell r="L133">
            <v>0</v>
          </cell>
          <cell r="M133">
            <v>5.0000000000000001E-3</v>
          </cell>
          <cell r="N133">
            <v>5.8150778684648997E-2</v>
          </cell>
          <cell r="O133">
            <v>-0.28999999999999998</v>
          </cell>
          <cell r="P133">
            <v>-0.15</v>
          </cell>
          <cell r="R133">
            <v>0</v>
          </cell>
          <cell r="S133">
            <v>50.7271</v>
          </cell>
        </row>
        <row r="134">
          <cell r="D134">
            <v>40756</v>
          </cell>
          <cell r="E134">
            <v>4.0010000000000003</v>
          </cell>
          <cell r="F134">
            <v>-0.19</v>
          </cell>
          <cell r="G134">
            <v>0.01</v>
          </cell>
          <cell r="H134">
            <v>0</v>
          </cell>
          <cell r="I134">
            <v>-0.56999999999999995</v>
          </cell>
          <cell r="J134">
            <v>0.34</v>
          </cell>
          <cell r="K134">
            <v>0</v>
          </cell>
          <cell r="L134">
            <v>0</v>
          </cell>
          <cell r="M134">
            <v>5.0000000000000001E-3</v>
          </cell>
          <cell r="N134">
            <v>5.8178956499099002E-2</v>
          </cell>
          <cell r="O134">
            <v>-0.28999999999999998</v>
          </cell>
          <cell r="P134">
            <v>-0.15</v>
          </cell>
          <cell r="R134">
            <v>0</v>
          </cell>
          <cell r="S134">
            <v>65.727099999999993</v>
          </cell>
        </row>
        <row r="135">
          <cell r="D135">
            <v>40787</v>
          </cell>
          <cell r="E135">
            <v>4.0220000000000002</v>
          </cell>
          <cell r="F135">
            <v>-0.19</v>
          </cell>
          <cell r="G135">
            <v>0.01</v>
          </cell>
          <cell r="H135">
            <v>0</v>
          </cell>
          <cell r="I135">
            <v>-0.56999999999999995</v>
          </cell>
          <cell r="J135">
            <v>0.34</v>
          </cell>
          <cell r="K135">
            <v>0</v>
          </cell>
          <cell r="L135">
            <v>0</v>
          </cell>
          <cell r="M135">
            <v>5.0000000000000001E-3</v>
          </cell>
          <cell r="N135">
            <v>5.8207134313812997E-2</v>
          </cell>
          <cell r="O135">
            <v>-0.28999999999999998</v>
          </cell>
          <cell r="P135">
            <v>-0.15</v>
          </cell>
          <cell r="R135">
            <v>0</v>
          </cell>
          <cell r="S135">
            <v>55.7271</v>
          </cell>
        </row>
        <row r="136">
          <cell r="D136">
            <v>40817</v>
          </cell>
          <cell r="E136">
            <v>4.0519999999999996</v>
          </cell>
          <cell r="F136">
            <v>-0.19</v>
          </cell>
          <cell r="G136">
            <v>0.01</v>
          </cell>
          <cell r="H136">
            <v>0</v>
          </cell>
          <cell r="I136">
            <v>-0.56999999999999995</v>
          </cell>
          <cell r="J136">
            <v>0.34</v>
          </cell>
          <cell r="K136">
            <v>0</v>
          </cell>
          <cell r="L136">
            <v>0</v>
          </cell>
          <cell r="M136">
            <v>5.0000000000000001E-3</v>
          </cell>
          <cell r="N136">
            <v>5.8234403167013997E-2</v>
          </cell>
          <cell r="O136">
            <v>-0.28999999999999998</v>
          </cell>
          <cell r="P136">
            <v>-0.15</v>
          </cell>
          <cell r="R136">
            <v>0</v>
          </cell>
          <cell r="S136">
            <v>66.689899999999994</v>
          </cell>
        </row>
        <row r="137">
          <cell r="D137">
            <v>40848</v>
          </cell>
          <cell r="E137">
            <v>4.1920000000000002</v>
          </cell>
          <cell r="F137">
            <v>-0.19</v>
          </cell>
          <cell r="G137">
            <v>0.01</v>
          </cell>
          <cell r="H137">
            <v>0</v>
          </cell>
          <cell r="I137">
            <v>-0.56999999999999995</v>
          </cell>
          <cell r="J137">
            <v>0.3</v>
          </cell>
          <cell r="K137">
            <v>0</v>
          </cell>
          <cell r="L137">
            <v>0</v>
          </cell>
          <cell r="M137">
            <v>5.0000000000000001E-3</v>
          </cell>
          <cell r="N137">
            <v>5.8262580982247E-2</v>
          </cell>
          <cell r="O137">
            <v>0</v>
          </cell>
          <cell r="P137">
            <v>-0.15</v>
          </cell>
          <cell r="R137">
            <v>0</v>
          </cell>
          <cell r="S137">
            <v>36.689900000000002</v>
          </cell>
        </row>
        <row r="138">
          <cell r="D138">
            <v>40878</v>
          </cell>
          <cell r="E138">
            <v>4.3170000000000002</v>
          </cell>
          <cell r="F138">
            <v>-0.19</v>
          </cell>
          <cell r="G138">
            <v>0.01</v>
          </cell>
          <cell r="H138">
            <v>0</v>
          </cell>
          <cell r="I138">
            <v>-0.56999999999999995</v>
          </cell>
          <cell r="J138">
            <v>0.3</v>
          </cell>
          <cell r="K138">
            <v>0</v>
          </cell>
          <cell r="L138">
            <v>0</v>
          </cell>
          <cell r="M138">
            <v>5.0000000000000001E-3</v>
          </cell>
          <cell r="N138">
            <v>5.8289849835951001E-2</v>
          </cell>
          <cell r="O138">
            <v>0.06</v>
          </cell>
          <cell r="P138">
            <v>-0.1525</v>
          </cell>
          <cell r="R138">
            <v>0</v>
          </cell>
          <cell r="S138">
            <v>21.689900000000002</v>
          </cell>
        </row>
        <row r="139">
          <cell r="D139">
            <v>40909</v>
          </cell>
          <cell r="E139">
            <v>4.4420000000000002</v>
          </cell>
          <cell r="F139">
            <v>-0.19</v>
          </cell>
          <cell r="G139">
            <v>0.01</v>
          </cell>
          <cell r="H139">
            <v>0</v>
          </cell>
          <cell r="I139">
            <v>-0.56999999999999995</v>
          </cell>
          <cell r="J139">
            <v>0.3</v>
          </cell>
          <cell r="K139">
            <v>0</v>
          </cell>
          <cell r="L139">
            <v>0</v>
          </cell>
          <cell r="M139">
            <v>5.0000000000000001E-3</v>
          </cell>
          <cell r="N139">
            <v>5.8318027651703998E-2</v>
          </cell>
          <cell r="O139">
            <v>0.13</v>
          </cell>
          <cell r="P139">
            <v>-0.155</v>
          </cell>
          <cell r="R139">
            <v>0</v>
          </cell>
          <cell r="S139">
            <v>52.694400000000002</v>
          </cell>
        </row>
        <row r="140">
          <cell r="D140">
            <v>40940</v>
          </cell>
          <cell r="E140">
            <v>4.3460000000000001</v>
          </cell>
          <cell r="F140">
            <v>-0.19</v>
          </cell>
          <cell r="G140">
            <v>0.01</v>
          </cell>
          <cell r="H140">
            <v>0</v>
          </cell>
          <cell r="I140">
            <v>-0.56999999999999995</v>
          </cell>
          <cell r="J140">
            <v>0.3</v>
          </cell>
          <cell r="K140">
            <v>0</v>
          </cell>
          <cell r="L140">
            <v>0</v>
          </cell>
          <cell r="M140">
            <v>5.0000000000000001E-3</v>
          </cell>
          <cell r="N140">
            <v>5.8346205467720999E-2</v>
          </cell>
          <cell r="O140">
            <v>0</v>
          </cell>
          <cell r="P140">
            <v>-0.14749999999999999</v>
          </cell>
          <cell r="R140">
            <v>0</v>
          </cell>
          <cell r="S140">
            <v>42.694400000000002</v>
          </cell>
        </row>
        <row r="141">
          <cell r="D141">
            <v>40969</v>
          </cell>
          <cell r="E141">
            <v>4.2089999999999996</v>
          </cell>
          <cell r="F141">
            <v>-0.19</v>
          </cell>
          <cell r="G141">
            <v>0.01</v>
          </cell>
          <cell r="H141">
            <v>0</v>
          </cell>
          <cell r="I141">
            <v>-0.56999999999999995</v>
          </cell>
          <cell r="J141">
            <v>0.3</v>
          </cell>
          <cell r="K141">
            <v>0</v>
          </cell>
          <cell r="L141">
            <v>0</v>
          </cell>
          <cell r="M141">
            <v>5.0000000000000001E-3</v>
          </cell>
          <cell r="N141">
            <v>5.8372565360362998E-2</v>
          </cell>
          <cell r="O141">
            <v>-0.18</v>
          </cell>
          <cell r="P141">
            <v>-0.14499999999999999</v>
          </cell>
          <cell r="R141">
            <v>0</v>
          </cell>
          <cell r="S141">
            <v>32.694400000000002</v>
          </cell>
        </row>
        <row r="142">
          <cell r="D142">
            <v>41000</v>
          </cell>
          <cell r="E142">
            <v>4.0270000000000001</v>
          </cell>
          <cell r="F142">
            <v>-0.19</v>
          </cell>
          <cell r="G142">
            <v>0.01</v>
          </cell>
          <cell r="H142">
            <v>0</v>
          </cell>
          <cell r="I142">
            <v>-0.56999999999999995</v>
          </cell>
          <cell r="J142">
            <v>0.34</v>
          </cell>
          <cell r="K142">
            <v>0</v>
          </cell>
          <cell r="L142">
            <v>0</v>
          </cell>
          <cell r="M142">
            <v>5.0000000000000001E-3</v>
          </cell>
          <cell r="N142">
            <v>5.8400743176891E-2</v>
          </cell>
          <cell r="O142">
            <v>-0.28999999999999998</v>
          </cell>
          <cell r="P142">
            <v>-0.15</v>
          </cell>
          <cell r="R142">
            <v>0</v>
          </cell>
          <cell r="S142">
            <v>31.5244</v>
          </cell>
        </row>
        <row r="143">
          <cell r="D143">
            <v>41030</v>
          </cell>
          <cell r="E143">
            <v>4.0019999999999998</v>
          </cell>
          <cell r="F143">
            <v>-0.19</v>
          </cell>
          <cell r="G143">
            <v>0.01</v>
          </cell>
          <cell r="H143">
            <v>0</v>
          </cell>
          <cell r="I143">
            <v>-0.56999999999999995</v>
          </cell>
          <cell r="J143">
            <v>0.34</v>
          </cell>
          <cell r="K143">
            <v>0</v>
          </cell>
          <cell r="L143">
            <v>0</v>
          </cell>
          <cell r="M143">
            <v>5.0000000000000001E-3</v>
          </cell>
          <cell r="N143">
            <v>5.8428012031847998E-2</v>
          </cell>
          <cell r="O143">
            <v>-0.28999999999999998</v>
          </cell>
          <cell r="P143">
            <v>-0.15</v>
          </cell>
          <cell r="R143">
            <v>0</v>
          </cell>
          <cell r="S143">
            <v>36.5244</v>
          </cell>
        </row>
        <row r="144">
          <cell r="D144">
            <v>41061</v>
          </cell>
          <cell r="E144">
            <v>4.0309999999999997</v>
          </cell>
          <cell r="F144">
            <v>-0.19</v>
          </cell>
          <cell r="G144">
            <v>0.01</v>
          </cell>
          <cell r="H144">
            <v>0</v>
          </cell>
          <cell r="I144">
            <v>-0.56999999999999995</v>
          </cell>
          <cell r="J144">
            <v>0.34</v>
          </cell>
          <cell r="K144">
            <v>0</v>
          </cell>
          <cell r="L144">
            <v>0</v>
          </cell>
          <cell r="M144">
            <v>5.0000000000000001E-3</v>
          </cell>
          <cell r="N144">
            <v>5.8456189848896001E-2</v>
          </cell>
          <cell r="O144">
            <v>-0.28999999999999998</v>
          </cell>
          <cell r="P144">
            <v>-0.15</v>
          </cell>
          <cell r="R144">
            <v>0</v>
          </cell>
          <cell r="S144">
            <v>61.5244</v>
          </cell>
        </row>
        <row r="145">
          <cell r="D145">
            <v>41091</v>
          </cell>
          <cell r="E145">
            <v>4.0609999999999999</v>
          </cell>
          <cell r="F145">
            <v>-0.19</v>
          </cell>
          <cell r="G145">
            <v>0.01</v>
          </cell>
          <cell r="H145">
            <v>0</v>
          </cell>
          <cell r="I145">
            <v>-0.56999999999999995</v>
          </cell>
          <cell r="J145">
            <v>0.34</v>
          </cell>
          <cell r="K145">
            <v>0</v>
          </cell>
          <cell r="L145">
            <v>0</v>
          </cell>
          <cell r="M145">
            <v>5.0000000000000001E-3</v>
          </cell>
          <cell r="N145">
            <v>5.8483458704354001E-2</v>
          </cell>
          <cell r="O145">
            <v>-0.28999999999999998</v>
          </cell>
          <cell r="P145">
            <v>-0.15</v>
          </cell>
          <cell r="R145">
            <v>0</v>
          </cell>
          <cell r="S145">
            <v>50.241300000000003</v>
          </cell>
        </row>
        <row r="146">
          <cell r="D146">
            <v>41122</v>
          </cell>
          <cell r="E146">
            <v>4.0810000000000004</v>
          </cell>
          <cell r="F146">
            <v>-0.19</v>
          </cell>
          <cell r="G146">
            <v>0.01</v>
          </cell>
          <cell r="H146">
            <v>0</v>
          </cell>
          <cell r="I146">
            <v>-0.56999999999999995</v>
          </cell>
          <cell r="J146">
            <v>0.34</v>
          </cell>
          <cell r="K146">
            <v>0</v>
          </cell>
          <cell r="L146">
            <v>0</v>
          </cell>
          <cell r="M146">
            <v>5.0000000000000001E-3</v>
          </cell>
          <cell r="N146">
            <v>5.8511636521920998E-2</v>
          </cell>
          <cell r="O146">
            <v>-0.28999999999999998</v>
          </cell>
          <cell r="P146">
            <v>-0.15</v>
          </cell>
          <cell r="R146">
            <v>0</v>
          </cell>
          <cell r="S146">
            <v>65.241299999999995</v>
          </cell>
        </row>
        <row r="147">
          <cell r="D147">
            <v>41153</v>
          </cell>
          <cell r="E147">
            <v>4.1020000000000003</v>
          </cell>
          <cell r="F147">
            <v>-0.19</v>
          </cell>
          <cell r="G147">
            <v>0.01</v>
          </cell>
          <cell r="H147">
            <v>0</v>
          </cell>
          <cell r="I147">
            <v>-0.56999999999999995</v>
          </cell>
          <cell r="J147">
            <v>0.34</v>
          </cell>
          <cell r="K147">
            <v>0</v>
          </cell>
          <cell r="L147">
            <v>0</v>
          </cell>
          <cell r="M147">
            <v>5.0000000000000001E-3</v>
          </cell>
          <cell r="N147">
            <v>5.8539814339752999E-2</v>
          </cell>
          <cell r="O147">
            <v>-0.28999999999999998</v>
          </cell>
          <cell r="P147">
            <v>-0.15</v>
          </cell>
          <cell r="R147">
            <v>0</v>
          </cell>
          <cell r="S147">
            <v>55.241300000000003</v>
          </cell>
        </row>
        <row r="148">
          <cell r="D148">
            <v>41183</v>
          </cell>
          <cell r="E148">
            <v>4.1319999999999997</v>
          </cell>
          <cell r="F148">
            <v>-0.19</v>
          </cell>
          <cell r="G148">
            <v>0.01</v>
          </cell>
          <cell r="H148">
            <v>0</v>
          </cell>
          <cell r="I148">
            <v>-0.56999999999999995</v>
          </cell>
          <cell r="J148">
            <v>0.34</v>
          </cell>
          <cell r="K148">
            <v>0</v>
          </cell>
          <cell r="L148">
            <v>0</v>
          </cell>
          <cell r="M148">
            <v>5.0000000000000001E-3</v>
          </cell>
          <cell r="N148">
            <v>5.8567083195970003E-2</v>
          </cell>
          <cell r="O148">
            <v>-0.28999999999999998</v>
          </cell>
          <cell r="P148">
            <v>-0.15</v>
          </cell>
          <cell r="R148">
            <v>0</v>
          </cell>
          <cell r="S148">
            <v>67.351399999999998</v>
          </cell>
        </row>
        <row r="149">
          <cell r="D149">
            <v>41214</v>
          </cell>
          <cell r="E149">
            <v>4.2720000000000002</v>
          </cell>
          <cell r="F149">
            <v>-0.19</v>
          </cell>
          <cell r="G149">
            <v>0.01</v>
          </cell>
          <cell r="H149">
            <v>0</v>
          </cell>
          <cell r="I149">
            <v>-0.56999999999999995</v>
          </cell>
          <cell r="J149">
            <v>0.3</v>
          </cell>
          <cell r="K149">
            <v>0</v>
          </cell>
          <cell r="L149">
            <v>0</v>
          </cell>
          <cell r="M149">
            <v>5.0000000000000001E-3</v>
          </cell>
          <cell r="N149">
            <v>5.8595261014319999E-2</v>
          </cell>
          <cell r="O149">
            <v>0</v>
          </cell>
          <cell r="P149">
            <v>-0.15</v>
          </cell>
          <cell r="R149">
            <v>0</v>
          </cell>
          <cell r="S149">
            <v>37.351399999999998</v>
          </cell>
        </row>
        <row r="150">
          <cell r="D150">
            <v>41244</v>
          </cell>
          <cell r="E150">
            <v>4.3970000000000002</v>
          </cell>
          <cell r="F150">
            <v>-0.19</v>
          </cell>
          <cell r="G150">
            <v>0.01</v>
          </cell>
          <cell r="H150">
            <v>0</v>
          </cell>
          <cell r="I150">
            <v>-0.56999999999999995</v>
          </cell>
          <cell r="J150">
            <v>0.3</v>
          </cell>
          <cell r="K150">
            <v>0</v>
          </cell>
          <cell r="L150">
            <v>0</v>
          </cell>
          <cell r="M150">
            <v>5.0000000000000001E-3</v>
          </cell>
          <cell r="N150">
            <v>5.8622529871041003E-2</v>
          </cell>
          <cell r="O150">
            <v>0.06</v>
          </cell>
          <cell r="P150">
            <v>-0.1525</v>
          </cell>
          <cell r="R150">
            <v>0</v>
          </cell>
          <cell r="S150">
            <v>22.351400000000002</v>
          </cell>
        </row>
        <row r="151">
          <cell r="D151">
            <v>41275</v>
          </cell>
          <cell r="E151">
            <v>4.5270000000000001</v>
          </cell>
          <cell r="F151">
            <v>-0.19</v>
          </cell>
          <cell r="G151">
            <v>0.01</v>
          </cell>
          <cell r="H151">
            <v>0</v>
          </cell>
          <cell r="I151">
            <v>-0.56999999999999995</v>
          </cell>
          <cell r="J151">
            <v>0.3</v>
          </cell>
          <cell r="K151">
            <v>0</v>
          </cell>
          <cell r="L151">
            <v>0</v>
          </cell>
          <cell r="M151">
            <v>5.0000000000000001E-3</v>
          </cell>
          <cell r="N151">
            <v>5.8650707689911E-2</v>
          </cell>
          <cell r="O151">
            <v>0.13</v>
          </cell>
          <cell r="P151">
            <v>-0.155</v>
          </cell>
          <cell r="R151">
            <v>0</v>
          </cell>
          <cell r="S151">
            <v>53.017400000000002</v>
          </cell>
        </row>
        <row r="152">
          <cell r="D152">
            <v>41306</v>
          </cell>
          <cell r="E152">
            <v>4.431</v>
          </cell>
          <cell r="F152">
            <v>-0.19</v>
          </cell>
          <cell r="G152">
            <v>0.01</v>
          </cell>
          <cell r="H152">
            <v>0</v>
          </cell>
          <cell r="I152">
            <v>-0.56999999999999995</v>
          </cell>
          <cell r="J152">
            <v>0.3</v>
          </cell>
          <cell r="K152">
            <v>0</v>
          </cell>
          <cell r="L152">
            <v>0</v>
          </cell>
          <cell r="M152">
            <v>5.0000000000000001E-3</v>
          </cell>
          <cell r="N152">
            <v>5.8678885509045001E-2</v>
          </cell>
          <cell r="O152">
            <v>0</v>
          </cell>
          <cell r="P152">
            <v>-0.14749999999999999</v>
          </cell>
          <cell r="R152">
            <v>0</v>
          </cell>
          <cell r="S152">
            <v>43.017400000000002</v>
          </cell>
        </row>
        <row r="153">
          <cell r="D153">
            <v>41334</v>
          </cell>
          <cell r="E153">
            <v>4.2939999999999996</v>
          </cell>
          <cell r="F153">
            <v>-0.19</v>
          </cell>
          <cell r="G153">
            <v>0.01</v>
          </cell>
          <cell r="H153">
            <v>0</v>
          </cell>
          <cell r="I153">
            <v>-0.56999999999999995</v>
          </cell>
          <cell r="J153">
            <v>0.3</v>
          </cell>
          <cell r="K153">
            <v>0</v>
          </cell>
          <cell r="L153">
            <v>0</v>
          </cell>
          <cell r="M153">
            <v>5.0000000000000001E-3</v>
          </cell>
          <cell r="N153">
            <v>5.8704336442684003E-2</v>
          </cell>
          <cell r="O153">
            <v>-0.18</v>
          </cell>
          <cell r="P153">
            <v>-0.14499999999999999</v>
          </cell>
          <cell r="R153">
            <v>0</v>
          </cell>
          <cell r="S153">
            <v>33.017400000000002</v>
          </cell>
        </row>
        <row r="154">
          <cell r="D154">
            <v>41365</v>
          </cell>
          <cell r="E154">
            <v>4.1120000000000001</v>
          </cell>
          <cell r="F154">
            <v>-0.19</v>
          </cell>
          <cell r="G154">
            <v>0.01</v>
          </cell>
          <cell r="H154">
            <v>0</v>
          </cell>
          <cell r="I154">
            <v>-0.56999999999999995</v>
          </cell>
          <cell r="J154">
            <v>0.34</v>
          </cell>
          <cell r="K154">
            <v>0</v>
          </cell>
          <cell r="L154">
            <v>0</v>
          </cell>
          <cell r="M154">
            <v>5.0000000000000001E-3</v>
          </cell>
          <cell r="N154">
            <v>5.8732514262319999E-2</v>
          </cell>
          <cell r="O154">
            <v>-0.28999999999999998</v>
          </cell>
          <cell r="P154">
            <v>-0.15</v>
          </cell>
          <cell r="R154">
            <v>0</v>
          </cell>
          <cell r="S154">
            <v>31.850999999999999</v>
          </cell>
        </row>
        <row r="155">
          <cell r="D155">
            <v>41395</v>
          </cell>
          <cell r="E155">
            <v>4.0869999999999997</v>
          </cell>
          <cell r="F155">
            <v>-0.19</v>
          </cell>
          <cell r="G155">
            <v>0.01</v>
          </cell>
          <cell r="H155">
            <v>0</v>
          </cell>
          <cell r="I155">
            <v>-0.56999999999999995</v>
          </cell>
          <cell r="J155">
            <v>0.34</v>
          </cell>
          <cell r="K155">
            <v>0</v>
          </cell>
          <cell r="L155">
            <v>0</v>
          </cell>
          <cell r="M155">
            <v>5.0000000000000001E-3</v>
          </cell>
          <cell r="N155">
            <v>5.8759783120284001E-2</v>
          </cell>
          <cell r="O155">
            <v>-0.28999999999999998</v>
          </cell>
          <cell r="P155">
            <v>-0.15</v>
          </cell>
          <cell r="R155">
            <v>0</v>
          </cell>
          <cell r="S155">
            <v>36.850999999999999</v>
          </cell>
        </row>
        <row r="156">
          <cell r="D156">
            <v>41426</v>
          </cell>
          <cell r="E156">
            <v>4.1159999999999997</v>
          </cell>
          <cell r="F156">
            <v>-0.19</v>
          </cell>
          <cell r="G156">
            <v>0.01</v>
          </cell>
          <cell r="H156">
            <v>0</v>
          </cell>
          <cell r="I156">
            <v>-0.56999999999999995</v>
          </cell>
          <cell r="J156">
            <v>0.34</v>
          </cell>
          <cell r="K156">
            <v>0</v>
          </cell>
          <cell r="L156">
            <v>0</v>
          </cell>
          <cell r="M156">
            <v>5.0000000000000001E-3</v>
          </cell>
          <cell r="N156">
            <v>5.8787960940439997E-2</v>
          </cell>
          <cell r="O156">
            <v>-0.28999999999999998</v>
          </cell>
          <cell r="P156">
            <v>-0.15</v>
          </cell>
          <cell r="R156">
            <v>0</v>
          </cell>
          <cell r="S156">
            <v>61.850999999999999</v>
          </cell>
        </row>
        <row r="157">
          <cell r="D157">
            <v>41456</v>
          </cell>
          <cell r="E157">
            <v>4.1459999999999999</v>
          </cell>
          <cell r="F157">
            <v>-0.19</v>
          </cell>
          <cell r="G157">
            <v>0.01</v>
          </cell>
          <cell r="H157">
            <v>0</v>
          </cell>
          <cell r="I157">
            <v>-0.56999999999999995</v>
          </cell>
          <cell r="J157">
            <v>0.34</v>
          </cell>
          <cell r="K157">
            <v>0</v>
          </cell>
          <cell r="L157">
            <v>0</v>
          </cell>
          <cell r="M157">
            <v>5.0000000000000001E-3</v>
          </cell>
          <cell r="N157">
            <v>5.8815229798907E-2</v>
          </cell>
          <cell r="O157">
            <v>-0.28999999999999998</v>
          </cell>
          <cell r="P157">
            <v>-0.15</v>
          </cell>
          <cell r="R157">
            <v>0</v>
          </cell>
          <cell r="S157">
            <v>50.671599999999998</v>
          </cell>
        </row>
        <row r="158">
          <cell r="D158">
            <v>41487</v>
          </cell>
          <cell r="E158">
            <v>4.1660000000000004</v>
          </cell>
          <cell r="F158">
            <v>-0.19</v>
          </cell>
          <cell r="G158">
            <v>0.01</v>
          </cell>
          <cell r="H158">
            <v>0</v>
          </cell>
          <cell r="I158">
            <v>-0.56999999999999995</v>
          </cell>
          <cell r="J158">
            <v>0.34</v>
          </cell>
          <cell r="K158">
            <v>0</v>
          </cell>
          <cell r="L158">
            <v>0</v>
          </cell>
          <cell r="M158">
            <v>5.0000000000000001E-3</v>
          </cell>
          <cell r="N158">
            <v>5.8843407619581997E-2</v>
          </cell>
          <cell r="O158">
            <v>-0.28999999999999998</v>
          </cell>
          <cell r="P158">
            <v>-0.15</v>
          </cell>
          <cell r="R158">
            <v>0</v>
          </cell>
          <cell r="S158">
            <v>65.671599999999998</v>
          </cell>
        </row>
        <row r="159">
          <cell r="D159">
            <v>41518</v>
          </cell>
          <cell r="E159">
            <v>4.1870000000000003</v>
          </cell>
          <cell r="F159">
            <v>-0.19</v>
          </cell>
          <cell r="G159">
            <v>0.01</v>
          </cell>
          <cell r="H159">
            <v>0</v>
          </cell>
          <cell r="I159">
            <v>-0.56999999999999995</v>
          </cell>
          <cell r="J159">
            <v>0.34</v>
          </cell>
          <cell r="K159">
            <v>0</v>
          </cell>
          <cell r="L159">
            <v>0</v>
          </cell>
          <cell r="M159">
            <v>5.0000000000000001E-3</v>
          </cell>
          <cell r="N159">
            <v>5.8871585440521998E-2</v>
          </cell>
          <cell r="O159">
            <v>-0.28999999999999998</v>
          </cell>
          <cell r="P159">
            <v>-0.15</v>
          </cell>
          <cell r="R159">
            <v>0</v>
          </cell>
          <cell r="S159">
            <v>55.671599999999998</v>
          </cell>
        </row>
        <row r="160">
          <cell r="D160">
            <v>41548</v>
          </cell>
          <cell r="E160">
            <v>4.2169999999999996</v>
          </cell>
          <cell r="F160">
            <v>-0.19</v>
          </cell>
          <cell r="G160">
            <v>0.01</v>
          </cell>
          <cell r="H160">
            <v>0</v>
          </cell>
          <cell r="I160">
            <v>-0.56999999999999995</v>
          </cell>
          <cell r="J160">
            <v>0.34</v>
          </cell>
          <cell r="K160">
            <v>0</v>
          </cell>
          <cell r="L160">
            <v>0</v>
          </cell>
          <cell r="M160">
            <v>5.0000000000000001E-3</v>
          </cell>
          <cell r="N160">
            <v>5.8898854299746999E-2</v>
          </cell>
          <cell r="O160">
            <v>-0.28999999999999998</v>
          </cell>
          <cell r="P160">
            <v>-0.15</v>
          </cell>
          <cell r="R160">
            <v>0</v>
          </cell>
          <cell r="S160">
            <v>67.671499999999995</v>
          </cell>
        </row>
        <row r="161">
          <cell r="D161">
            <v>41579</v>
          </cell>
          <cell r="E161">
            <v>4.3570000000000002</v>
          </cell>
          <cell r="F161">
            <v>-0.19</v>
          </cell>
          <cell r="G161">
            <v>0.01</v>
          </cell>
          <cell r="H161">
            <v>0</v>
          </cell>
          <cell r="I161">
            <v>-0.56999999999999995</v>
          </cell>
          <cell r="J161">
            <v>0.12</v>
          </cell>
          <cell r="K161">
            <v>0</v>
          </cell>
          <cell r="L161">
            <v>0</v>
          </cell>
          <cell r="M161">
            <v>5.0000000000000001E-3</v>
          </cell>
          <cell r="N161">
            <v>5.8927032121206001E-2</v>
          </cell>
          <cell r="O161">
            <v>0</v>
          </cell>
          <cell r="P161">
            <v>-0.15</v>
          </cell>
          <cell r="R161">
            <v>0</v>
          </cell>
          <cell r="S161">
            <v>37.671500000000002</v>
          </cell>
        </row>
        <row r="162">
          <cell r="D162">
            <v>41609</v>
          </cell>
          <cell r="E162">
            <v>4.4820000000000002</v>
          </cell>
          <cell r="F162">
            <v>-0.19</v>
          </cell>
          <cell r="G162">
            <v>0.01</v>
          </cell>
          <cell r="H162">
            <v>0</v>
          </cell>
          <cell r="I162">
            <v>-0.56999999999999995</v>
          </cell>
          <cell r="J162">
            <v>0.12</v>
          </cell>
          <cell r="K162">
            <v>0</v>
          </cell>
          <cell r="L162">
            <v>0</v>
          </cell>
          <cell r="M162">
            <v>5.0000000000000001E-3</v>
          </cell>
          <cell r="N162">
            <v>5.8954300980933003E-2</v>
          </cell>
          <cell r="O162">
            <v>0.06</v>
          </cell>
          <cell r="P162">
            <v>-0.1525</v>
          </cell>
          <cell r="R162">
            <v>0</v>
          </cell>
          <cell r="S162">
            <v>22.671500000000002</v>
          </cell>
        </row>
        <row r="163">
          <cell r="D163">
            <v>41640</v>
          </cell>
          <cell r="E163">
            <v>4.617</v>
          </cell>
          <cell r="F163">
            <v>-0.19</v>
          </cell>
          <cell r="G163">
            <v>0.01</v>
          </cell>
          <cell r="H163">
            <v>0</v>
          </cell>
          <cell r="I163">
            <v>-0.56999999999999995</v>
          </cell>
          <cell r="J163">
            <v>0.12</v>
          </cell>
          <cell r="K163">
            <v>0</v>
          </cell>
          <cell r="L163">
            <v>0</v>
          </cell>
          <cell r="M163">
            <v>5.0000000000000001E-3</v>
          </cell>
          <cell r="N163">
            <v>5.8982478802910999E-2</v>
          </cell>
          <cell r="O163">
            <v>0.13</v>
          </cell>
          <cell r="P163">
            <v>-0.155</v>
          </cell>
          <cell r="R163">
            <v>0</v>
          </cell>
          <cell r="S163">
            <v>53.243200000000002</v>
          </cell>
        </row>
        <row r="164">
          <cell r="D164">
            <v>41671</v>
          </cell>
          <cell r="E164">
            <v>4.5209999999999999</v>
          </cell>
          <cell r="F164">
            <v>-0.19</v>
          </cell>
          <cell r="G164">
            <v>0.01</v>
          </cell>
          <cell r="H164">
            <v>0</v>
          </cell>
          <cell r="I164">
            <v>-0.56999999999999995</v>
          </cell>
          <cell r="J164">
            <v>0.12</v>
          </cell>
          <cell r="K164">
            <v>0</v>
          </cell>
          <cell r="L164">
            <v>0</v>
          </cell>
          <cell r="M164">
            <v>5.0000000000000001E-3</v>
          </cell>
          <cell r="N164">
            <v>5.9010656625153E-2</v>
          </cell>
          <cell r="O164">
            <v>0</v>
          </cell>
          <cell r="P164">
            <v>-0.14749999999999999</v>
          </cell>
          <cell r="R164">
            <v>0</v>
          </cell>
          <cell r="S164">
            <v>43.243200000000002</v>
          </cell>
        </row>
        <row r="165">
          <cell r="D165">
            <v>41699</v>
          </cell>
          <cell r="E165">
            <v>4.3840000000000003</v>
          </cell>
          <cell r="F165">
            <v>-0.19</v>
          </cell>
          <cell r="G165">
            <v>0.01</v>
          </cell>
          <cell r="H165">
            <v>0</v>
          </cell>
          <cell r="I165">
            <v>-0.56999999999999995</v>
          </cell>
          <cell r="J165">
            <v>0.12</v>
          </cell>
          <cell r="K165">
            <v>0</v>
          </cell>
          <cell r="L165">
            <v>0</v>
          </cell>
          <cell r="M165">
            <v>5.0000000000000001E-3</v>
          </cell>
          <cell r="N165">
            <v>5.9036107561599001E-2</v>
          </cell>
          <cell r="O165">
            <v>-0.18</v>
          </cell>
          <cell r="P165">
            <v>-0.14499999999999999</v>
          </cell>
          <cell r="R165">
            <v>0</v>
          </cell>
          <cell r="S165">
            <v>33.243200000000002</v>
          </cell>
        </row>
        <row r="166">
          <cell r="D166">
            <v>41730</v>
          </cell>
          <cell r="E166">
            <v>4.202</v>
          </cell>
          <cell r="F166">
            <v>-0.19</v>
          </cell>
          <cell r="G166">
            <v>0.01</v>
          </cell>
          <cell r="H166">
            <v>0</v>
          </cell>
          <cell r="I166">
            <v>-0.56999999999999995</v>
          </cell>
          <cell r="J166">
            <v>0.29499999999999998</v>
          </cell>
          <cell r="K166">
            <v>0</v>
          </cell>
          <cell r="L166">
            <v>0</v>
          </cell>
          <cell r="M166">
            <v>5.0000000000000001E-3</v>
          </cell>
          <cell r="N166">
            <v>5.9064285384344002E-2</v>
          </cell>
          <cell r="O166">
            <v>-0.28999999999999998</v>
          </cell>
          <cell r="P166">
            <v>-0.15</v>
          </cell>
          <cell r="R166">
            <v>0</v>
          </cell>
          <cell r="S166">
            <v>32.081200000000003</v>
          </cell>
        </row>
        <row r="167">
          <cell r="D167">
            <v>41760</v>
          </cell>
          <cell r="E167">
            <v>4.1769999999999996</v>
          </cell>
          <cell r="F167">
            <v>-0.19</v>
          </cell>
          <cell r="G167">
            <v>0.01</v>
          </cell>
          <cell r="H167">
            <v>0</v>
          </cell>
          <cell r="I167">
            <v>-0.56999999999999995</v>
          </cell>
          <cell r="J167">
            <v>0.29499999999999998</v>
          </cell>
          <cell r="K167">
            <v>0</v>
          </cell>
          <cell r="L167">
            <v>0</v>
          </cell>
          <cell r="M167">
            <v>5.0000000000000001E-3</v>
          </cell>
          <cell r="N167">
            <v>5.9091554245315002E-2</v>
          </cell>
          <cell r="O167">
            <v>-0.28999999999999998</v>
          </cell>
          <cell r="P167">
            <v>-0.15</v>
          </cell>
          <cell r="R167">
            <v>0</v>
          </cell>
          <cell r="S167">
            <v>37.081200000000003</v>
          </cell>
        </row>
        <row r="168">
          <cell r="D168">
            <v>41791</v>
          </cell>
          <cell r="E168">
            <v>4.2060000000000004</v>
          </cell>
          <cell r="F168">
            <v>-0.19</v>
          </cell>
          <cell r="G168">
            <v>0.01</v>
          </cell>
          <cell r="H168">
            <v>0</v>
          </cell>
          <cell r="I168">
            <v>-0.56999999999999995</v>
          </cell>
          <cell r="J168">
            <v>0.29499999999999998</v>
          </cell>
          <cell r="K168">
            <v>0</v>
          </cell>
          <cell r="L168">
            <v>0</v>
          </cell>
          <cell r="M168">
            <v>5.0000000000000001E-3</v>
          </cell>
          <cell r="N168">
            <v>5.9119732068578998E-2</v>
          </cell>
          <cell r="O168">
            <v>-0.28999999999999998</v>
          </cell>
          <cell r="P168">
            <v>-0.15</v>
          </cell>
          <cell r="R168">
            <v>0</v>
          </cell>
          <cell r="S168">
            <v>62.081200000000003</v>
          </cell>
        </row>
        <row r="169">
          <cell r="D169">
            <v>41821</v>
          </cell>
          <cell r="E169">
            <v>4.2359999999999998</v>
          </cell>
          <cell r="F169">
            <v>-0.19</v>
          </cell>
          <cell r="G169">
            <v>0.01</v>
          </cell>
          <cell r="H169">
            <v>0</v>
          </cell>
          <cell r="I169">
            <v>-0.56999999999999995</v>
          </cell>
          <cell r="J169">
            <v>0.29499999999999998</v>
          </cell>
          <cell r="K169">
            <v>0</v>
          </cell>
          <cell r="L169">
            <v>0</v>
          </cell>
          <cell r="M169">
            <v>5.0000000000000001E-3</v>
          </cell>
          <cell r="N169">
            <v>5.9147000930053997E-2</v>
          </cell>
          <cell r="O169">
            <v>-0.28999999999999998</v>
          </cell>
          <cell r="P169">
            <v>-0.15</v>
          </cell>
          <cell r="R169">
            <v>0</v>
          </cell>
          <cell r="S169">
            <v>51.011200000000002</v>
          </cell>
        </row>
        <row r="170">
          <cell r="D170">
            <v>41852</v>
          </cell>
          <cell r="E170">
            <v>4.2560000000000002</v>
          </cell>
          <cell r="F170">
            <v>-0.19</v>
          </cell>
          <cell r="G170">
            <v>0.01</v>
          </cell>
          <cell r="H170">
            <v>0</v>
          </cell>
          <cell r="I170">
            <v>-0.56999999999999995</v>
          </cell>
          <cell r="J170">
            <v>0.29499999999999998</v>
          </cell>
          <cell r="K170">
            <v>0</v>
          </cell>
          <cell r="L170">
            <v>0</v>
          </cell>
          <cell r="M170">
            <v>5.0000000000000001E-3</v>
          </cell>
          <cell r="N170">
            <v>5.9175178753837002E-2</v>
          </cell>
          <cell r="O170">
            <v>-0.28999999999999998</v>
          </cell>
          <cell r="P170">
            <v>-0.15</v>
          </cell>
          <cell r="R170">
            <v>0</v>
          </cell>
          <cell r="S170">
            <v>66.011200000000002</v>
          </cell>
        </row>
        <row r="171">
          <cell r="D171">
            <v>41883</v>
          </cell>
          <cell r="E171">
            <v>4.2770000000000001</v>
          </cell>
          <cell r="F171">
            <v>-0.19</v>
          </cell>
          <cell r="G171">
            <v>0.01</v>
          </cell>
          <cell r="H171">
            <v>0</v>
          </cell>
          <cell r="I171">
            <v>-0.56999999999999995</v>
          </cell>
          <cell r="J171">
            <v>0.29499999999999998</v>
          </cell>
          <cell r="K171">
            <v>0</v>
          </cell>
          <cell r="L171">
            <v>0</v>
          </cell>
          <cell r="M171">
            <v>5.0000000000000001E-3</v>
          </cell>
          <cell r="N171">
            <v>5.9203356577884003E-2</v>
          </cell>
          <cell r="O171">
            <v>-0.28999999999999998</v>
          </cell>
          <cell r="P171">
            <v>-0.15</v>
          </cell>
          <cell r="R171">
            <v>0</v>
          </cell>
          <cell r="S171">
            <v>56.011200000000002</v>
          </cell>
        </row>
        <row r="172">
          <cell r="D172">
            <v>41913</v>
          </cell>
          <cell r="E172">
            <v>4.3070000000000004</v>
          </cell>
          <cell r="F172">
            <v>-0.19</v>
          </cell>
          <cell r="G172">
            <v>0.01</v>
          </cell>
          <cell r="H172">
            <v>0</v>
          </cell>
          <cell r="I172">
            <v>-0.56999999999999995</v>
          </cell>
          <cell r="J172">
            <v>0.29499999999999998</v>
          </cell>
          <cell r="K172">
            <v>0</v>
          </cell>
          <cell r="L172">
            <v>0</v>
          </cell>
          <cell r="M172">
            <v>5.0000000000000001E-3</v>
          </cell>
          <cell r="N172">
            <v>5.9230625440116001E-2</v>
          </cell>
          <cell r="O172">
            <v>-0.28999999999999998</v>
          </cell>
          <cell r="P172">
            <v>-0.15</v>
          </cell>
          <cell r="R172">
            <v>0</v>
          </cell>
          <cell r="S172">
            <v>67.887</v>
          </cell>
        </row>
        <row r="173">
          <cell r="D173">
            <v>41944</v>
          </cell>
          <cell r="E173">
            <v>4.4470000000000001</v>
          </cell>
          <cell r="F173">
            <v>-0.19</v>
          </cell>
          <cell r="G173">
            <v>0.01</v>
          </cell>
          <cell r="H173">
            <v>0</v>
          </cell>
          <cell r="I173">
            <v>-0.56999999999999995</v>
          </cell>
          <cell r="J173">
            <v>0.12</v>
          </cell>
          <cell r="K173">
            <v>0</v>
          </cell>
          <cell r="L173">
            <v>0</v>
          </cell>
          <cell r="M173">
            <v>5.0000000000000001E-3</v>
          </cell>
          <cell r="N173">
            <v>5.9258803264683003E-2</v>
          </cell>
          <cell r="O173">
            <v>0</v>
          </cell>
          <cell r="P173">
            <v>-0.15</v>
          </cell>
          <cell r="R173">
            <v>0</v>
          </cell>
          <cell r="S173">
            <v>37.887</v>
          </cell>
        </row>
        <row r="174">
          <cell r="D174">
            <v>41974</v>
          </cell>
          <cell r="E174">
            <v>4.5720000000000001</v>
          </cell>
          <cell r="F174">
            <v>-0.19</v>
          </cell>
          <cell r="G174">
            <v>0.01</v>
          </cell>
          <cell r="H174">
            <v>0</v>
          </cell>
          <cell r="I174">
            <v>-0.56999999999999995</v>
          </cell>
          <cell r="J174">
            <v>0.12</v>
          </cell>
          <cell r="K174">
            <v>0</v>
          </cell>
          <cell r="L174">
            <v>0</v>
          </cell>
          <cell r="M174">
            <v>5.0000000000000001E-3</v>
          </cell>
          <cell r="N174">
            <v>5.9286072127418002E-2</v>
          </cell>
          <cell r="O174">
            <v>0.06</v>
          </cell>
          <cell r="P174">
            <v>-0.1525</v>
          </cell>
          <cell r="R174">
            <v>0</v>
          </cell>
          <cell r="S174">
            <v>22.887</v>
          </cell>
        </row>
        <row r="175">
          <cell r="D175">
            <v>42005</v>
          </cell>
          <cell r="E175">
            <v>4.7119999999999997</v>
          </cell>
          <cell r="F175">
            <v>-0.19</v>
          </cell>
          <cell r="G175">
            <v>0.01</v>
          </cell>
          <cell r="H175">
            <v>0</v>
          </cell>
          <cell r="J175">
            <v>0.12</v>
          </cell>
          <cell r="K175">
            <v>0</v>
          </cell>
          <cell r="L175">
            <v>0</v>
          </cell>
          <cell r="M175">
            <v>5.0000000000000001E-3</v>
          </cell>
          <cell r="N175">
            <v>5.9314249952503E-2</v>
          </cell>
          <cell r="P175">
            <v>-0.155</v>
          </cell>
          <cell r="R175">
            <v>0</v>
          </cell>
          <cell r="S175">
            <v>53.469000000000001</v>
          </cell>
        </row>
        <row r="176">
          <cell r="D176">
            <v>42036</v>
          </cell>
          <cell r="E176">
            <v>4.6159999999999997</v>
          </cell>
          <cell r="F176">
            <v>-0.19</v>
          </cell>
          <cell r="G176">
            <v>0.01</v>
          </cell>
          <cell r="H176">
            <v>0</v>
          </cell>
          <cell r="J176">
            <v>0.12</v>
          </cell>
          <cell r="K176">
            <v>0</v>
          </cell>
          <cell r="L176">
            <v>0</v>
          </cell>
          <cell r="M176">
            <v>5.0000000000000001E-3</v>
          </cell>
          <cell r="N176">
            <v>5.9342427777853E-2</v>
          </cell>
          <cell r="P176">
            <v>-0.14749999999999999</v>
          </cell>
          <cell r="R176">
            <v>0</v>
          </cell>
          <cell r="S176">
            <v>43.469000000000001</v>
          </cell>
        </row>
        <row r="177">
          <cell r="D177">
            <v>42064</v>
          </cell>
          <cell r="E177">
            <v>4.4790000000000001</v>
          </cell>
          <cell r="F177">
            <v>-0.19</v>
          </cell>
          <cell r="G177">
            <v>0.01</v>
          </cell>
          <cell r="H177">
            <v>0</v>
          </cell>
          <cell r="J177">
            <v>0.12</v>
          </cell>
          <cell r="K177">
            <v>0</v>
          </cell>
          <cell r="L177">
            <v>0</v>
          </cell>
          <cell r="M177">
            <v>5.0000000000000001E-3</v>
          </cell>
          <cell r="N177">
            <v>5.9367878717104999E-2</v>
          </cell>
          <cell r="P177">
            <v>-0.14499999999999999</v>
          </cell>
          <cell r="R177">
            <v>0</v>
          </cell>
          <cell r="S177">
            <v>33.469000000000001</v>
          </cell>
        </row>
        <row r="178">
          <cell r="D178">
            <v>42095</v>
          </cell>
          <cell r="E178">
            <v>4.2969999999999997</v>
          </cell>
          <cell r="F178">
            <v>-0.19</v>
          </cell>
          <cell r="G178">
            <v>0.01</v>
          </cell>
          <cell r="H178">
            <v>0</v>
          </cell>
          <cell r="J178">
            <v>0.29499999999999998</v>
          </cell>
          <cell r="K178">
            <v>0</v>
          </cell>
          <cell r="L178">
            <v>0</v>
          </cell>
          <cell r="M178">
            <v>5.0000000000000001E-3</v>
          </cell>
          <cell r="N178">
            <v>5.9396056542957001E-2</v>
          </cell>
          <cell r="P178">
            <v>-0.15</v>
          </cell>
          <cell r="R178">
            <v>0</v>
          </cell>
          <cell r="S178">
            <v>32.311500000000002</v>
          </cell>
        </row>
        <row r="179">
          <cell r="D179">
            <v>42125</v>
          </cell>
          <cell r="E179">
            <v>4.2720000000000002</v>
          </cell>
          <cell r="F179">
            <v>-0.19</v>
          </cell>
          <cell r="G179">
            <v>0.01</v>
          </cell>
          <cell r="H179">
            <v>0</v>
          </cell>
          <cell r="J179">
            <v>0.29499999999999998</v>
          </cell>
          <cell r="K179">
            <v>0</v>
          </cell>
          <cell r="L179">
            <v>0</v>
          </cell>
          <cell r="M179">
            <v>5.0000000000000001E-3</v>
          </cell>
          <cell r="N179">
            <v>5.9423325406935998E-2</v>
          </cell>
          <cell r="P179">
            <v>-0.15</v>
          </cell>
          <cell r="R179">
            <v>0</v>
          </cell>
          <cell r="S179">
            <v>37.311500000000002</v>
          </cell>
        </row>
        <row r="180">
          <cell r="D180">
            <v>42156</v>
          </cell>
          <cell r="E180">
            <v>4.3010000000000002</v>
          </cell>
          <cell r="F180">
            <v>-0.19</v>
          </cell>
          <cell r="G180">
            <v>0.01</v>
          </cell>
          <cell r="H180">
            <v>0</v>
          </cell>
          <cell r="J180">
            <v>0.29499999999999998</v>
          </cell>
          <cell r="K180">
            <v>0</v>
          </cell>
          <cell r="L180">
            <v>0</v>
          </cell>
          <cell r="M180">
            <v>5.0000000000000001E-3</v>
          </cell>
          <cell r="N180">
            <v>5.9451503233307001E-2</v>
          </cell>
          <cell r="P180">
            <v>-0.15</v>
          </cell>
          <cell r="R180">
            <v>0</v>
          </cell>
          <cell r="S180">
            <v>62.311500000000002</v>
          </cell>
        </row>
        <row r="181">
          <cell r="D181">
            <v>42186</v>
          </cell>
          <cell r="E181">
            <v>4.3310000000000004</v>
          </cell>
          <cell r="F181">
            <v>-0.19</v>
          </cell>
          <cell r="G181">
            <v>0.01</v>
          </cell>
          <cell r="H181">
            <v>0</v>
          </cell>
          <cell r="J181">
            <v>0.29499999999999998</v>
          </cell>
          <cell r="K181">
            <v>0</v>
          </cell>
          <cell r="L181">
            <v>0</v>
          </cell>
          <cell r="M181">
            <v>5.0000000000000001E-3</v>
          </cell>
          <cell r="N181">
            <v>5.9478772097787999E-2</v>
          </cell>
          <cell r="P181">
            <v>-0.15</v>
          </cell>
          <cell r="R181">
            <v>0</v>
          </cell>
          <cell r="S181">
            <v>51.3508</v>
          </cell>
        </row>
        <row r="182">
          <cell r="D182">
            <v>42217</v>
          </cell>
          <cell r="E182">
            <v>4.351</v>
          </cell>
          <cell r="F182">
            <v>-0.19</v>
          </cell>
          <cell r="G182">
            <v>0</v>
          </cell>
          <cell r="H182">
            <v>0</v>
          </cell>
          <cell r="J182">
            <v>0.29499999999999998</v>
          </cell>
          <cell r="K182">
            <v>0</v>
          </cell>
          <cell r="L182">
            <v>0</v>
          </cell>
          <cell r="M182">
            <v>5.0000000000000001E-3</v>
          </cell>
          <cell r="N182">
            <v>5.9506949924679003E-2</v>
          </cell>
          <cell r="P182">
            <v>-0.15</v>
          </cell>
          <cell r="R182">
            <v>0</v>
          </cell>
          <cell r="S182">
            <v>66.350800000000007</v>
          </cell>
        </row>
        <row r="183">
          <cell r="D183">
            <v>42248</v>
          </cell>
          <cell r="E183">
            <v>4.3719999999999999</v>
          </cell>
          <cell r="F183">
            <v>-0.19</v>
          </cell>
          <cell r="G183">
            <v>0</v>
          </cell>
          <cell r="H183">
            <v>0</v>
          </cell>
          <cell r="J183">
            <v>0.29499999999999998</v>
          </cell>
          <cell r="K183">
            <v>0</v>
          </cell>
          <cell r="L183">
            <v>0</v>
          </cell>
          <cell r="M183">
            <v>5.0000000000000001E-3</v>
          </cell>
          <cell r="N183">
            <v>5.9535127751832999E-2</v>
          </cell>
          <cell r="P183">
            <v>-0.15</v>
          </cell>
          <cell r="R183">
            <v>0</v>
          </cell>
          <cell r="S183">
            <v>56.3508</v>
          </cell>
        </row>
        <row r="184">
          <cell r="D184">
            <v>42278</v>
          </cell>
          <cell r="E184">
            <v>4.4020000000000001</v>
          </cell>
          <cell r="F184">
            <v>-0.19</v>
          </cell>
          <cell r="G184">
            <v>0</v>
          </cell>
          <cell r="H184">
            <v>0</v>
          </cell>
          <cell r="J184">
            <v>0.29499999999999998</v>
          </cell>
          <cell r="K184">
            <v>0</v>
          </cell>
          <cell r="L184">
            <v>0</v>
          </cell>
          <cell r="M184">
            <v>5.0000000000000001E-3</v>
          </cell>
          <cell r="N184">
            <v>5.9562396617072001E-2</v>
          </cell>
          <cell r="P184">
            <v>-0.15</v>
          </cell>
          <cell r="R184">
            <v>0</v>
          </cell>
          <cell r="S184">
            <v>68.102500000000006</v>
          </cell>
        </row>
        <row r="185">
          <cell r="D185">
            <v>42309</v>
          </cell>
          <cell r="E185">
            <v>4.5419999999999998</v>
          </cell>
          <cell r="F185">
            <v>-0.19</v>
          </cell>
          <cell r="G185">
            <v>0</v>
          </cell>
          <cell r="H185">
            <v>0</v>
          </cell>
          <cell r="J185">
            <v>0.12</v>
          </cell>
          <cell r="K185">
            <v>0</v>
          </cell>
          <cell r="L185">
            <v>0</v>
          </cell>
          <cell r="M185">
            <v>5.0000000000000001E-3</v>
          </cell>
          <cell r="N185">
            <v>5.9590574444744998E-2</v>
          </cell>
          <cell r="P185">
            <v>-0.15</v>
          </cell>
          <cell r="R185">
            <v>0</v>
          </cell>
          <cell r="S185">
            <v>38.102499999999999</v>
          </cell>
        </row>
        <row r="186">
          <cell r="D186">
            <v>42339</v>
          </cell>
          <cell r="E186">
            <v>4.6669999999999998</v>
          </cell>
          <cell r="F186">
            <v>-0.19</v>
          </cell>
          <cell r="G186">
            <v>0</v>
          </cell>
          <cell r="H186">
            <v>0</v>
          </cell>
          <cell r="J186">
            <v>0.12</v>
          </cell>
          <cell r="K186">
            <v>0</v>
          </cell>
          <cell r="L186">
            <v>0</v>
          </cell>
          <cell r="M186">
            <v>5.0000000000000001E-3</v>
          </cell>
          <cell r="N186">
            <v>5.9617843310487001E-2</v>
          </cell>
          <cell r="P186">
            <v>-0.1525</v>
          </cell>
          <cell r="R186">
            <v>0</v>
          </cell>
          <cell r="S186">
            <v>23.102499999999999</v>
          </cell>
        </row>
        <row r="187">
          <cell r="D187">
            <v>42370</v>
          </cell>
          <cell r="E187">
            <v>4.8120000000000003</v>
          </cell>
          <cell r="F187">
            <v>-0.19</v>
          </cell>
          <cell r="G187">
            <v>0</v>
          </cell>
          <cell r="H187">
            <v>0</v>
          </cell>
          <cell r="J187">
            <v>0.12</v>
          </cell>
          <cell r="K187">
            <v>0</v>
          </cell>
          <cell r="L187">
            <v>0</v>
          </cell>
          <cell r="M187">
            <v>5.0000000000000001E-3</v>
          </cell>
          <cell r="N187">
            <v>5.9646021138679998E-2</v>
          </cell>
          <cell r="P187">
            <v>-0.155</v>
          </cell>
          <cell r="R187">
            <v>0</v>
          </cell>
          <cell r="S187">
            <v>53.694800000000001</v>
          </cell>
        </row>
        <row r="188">
          <cell r="D188">
            <v>42401</v>
          </cell>
          <cell r="E188">
            <v>4.7160000000000002</v>
          </cell>
          <cell r="F188">
            <v>-0.19</v>
          </cell>
          <cell r="G188">
            <v>0</v>
          </cell>
          <cell r="H188">
            <v>0</v>
          </cell>
          <cell r="J188">
            <v>0.12</v>
          </cell>
          <cell r="K188">
            <v>0</v>
          </cell>
          <cell r="L188">
            <v>0</v>
          </cell>
          <cell r="M188">
            <v>5.0000000000000001E-3</v>
          </cell>
          <cell r="N188">
            <v>5.9674198967137E-2</v>
          </cell>
          <cell r="P188">
            <v>-0.14749999999999999</v>
          </cell>
          <cell r="R188">
            <v>0</v>
          </cell>
          <cell r="S188">
            <v>43.694800000000001</v>
          </cell>
        </row>
        <row r="189">
          <cell r="D189">
            <v>42430</v>
          </cell>
          <cell r="E189">
            <v>4.5789999999999997</v>
          </cell>
          <cell r="F189">
            <v>-0.19</v>
          </cell>
          <cell r="G189">
            <v>0</v>
          </cell>
          <cell r="H189">
            <v>0</v>
          </cell>
          <cell r="J189">
            <v>0.12</v>
          </cell>
          <cell r="K189">
            <v>0</v>
          </cell>
          <cell r="L189">
            <v>0</v>
          </cell>
          <cell r="M189">
            <v>5.0000000000000001E-3</v>
          </cell>
          <cell r="N189">
            <v>5.9700558871416003E-2</v>
          </cell>
          <cell r="P189">
            <v>-0.14499999999999999</v>
          </cell>
          <cell r="R189">
            <v>0</v>
          </cell>
          <cell r="S189">
            <v>33.694800000000001</v>
          </cell>
        </row>
        <row r="190">
          <cell r="D190">
            <v>42461</v>
          </cell>
          <cell r="E190">
            <v>4.3970000000000002</v>
          </cell>
          <cell r="F190">
            <v>-0.19</v>
          </cell>
          <cell r="G190">
            <v>0</v>
          </cell>
          <cell r="H190">
            <v>0</v>
          </cell>
          <cell r="J190">
            <v>0.29499999999999998</v>
          </cell>
          <cell r="K190">
            <v>0</v>
          </cell>
          <cell r="L190">
            <v>0</v>
          </cell>
          <cell r="M190">
            <v>5.0000000000000001E-3</v>
          </cell>
          <cell r="N190">
            <v>5.9728736700382999E-2</v>
          </cell>
          <cell r="P190">
            <v>-0.15</v>
          </cell>
          <cell r="R190">
            <v>0</v>
          </cell>
          <cell r="S190">
            <v>32.541699999999999</v>
          </cell>
        </row>
        <row r="191">
          <cell r="D191">
            <v>42491</v>
          </cell>
          <cell r="E191">
            <v>4.3719999999999999</v>
          </cell>
          <cell r="F191">
            <v>-0.19</v>
          </cell>
          <cell r="G191">
            <v>0</v>
          </cell>
          <cell r="H191">
            <v>0</v>
          </cell>
          <cell r="J191">
            <v>0.29499999999999998</v>
          </cell>
          <cell r="K191">
            <v>0</v>
          </cell>
          <cell r="L191">
            <v>0</v>
          </cell>
          <cell r="M191">
            <v>5.0000000000000001E-3</v>
          </cell>
          <cell r="N191">
            <v>5.9756005567376001E-2</v>
          </cell>
          <cell r="P191">
            <v>0</v>
          </cell>
          <cell r="R191">
            <v>0</v>
          </cell>
          <cell r="S191">
            <v>37.541699999999999</v>
          </cell>
        </row>
        <row r="192">
          <cell r="D192">
            <v>42522</v>
          </cell>
          <cell r="E192">
            <v>4.4009999999999998</v>
          </cell>
          <cell r="F192">
            <v>-0.19</v>
          </cell>
          <cell r="G192">
            <v>0</v>
          </cell>
          <cell r="H192">
            <v>0</v>
          </cell>
          <cell r="J192">
            <v>0.29499999999999998</v>
          </cell>
          <cell r="K192">
            <v>0</v>
          </cell>
          <cell r="L192">
            <v>0</v>
          </cell>
          <cell r="M192">
            <v>5.0000000000000001E-3</v>
          </cell>
          <cell r="N192">
            <v>5.9784183396862998E-2</v>
          </cell>
          <cell r="P192">
            <v>0</v>
          </cell>
          <cell r="R192">
            <v>0</v>
          </cell>
          <cell r="S192">
            <v>62.541699999999999</v>
          </cell>
        </row>
        <row r="193">
          <cell r="D193">
            <v>42552</v>
          </cell>
          <cell r="E193">
            <v>4.431</v>
          </cell>
          <cell r="F193">
            <v>-0.19</v>
          </cell>
          <cell r="G193">
            <v>0</v>
          </cell>
          <cell r="H193">
            <v>0</v>
          </cell>
          <cell r="J193">
            <v>0.29499999999999998</v>
          </cell>
          <cell r="K193">
            <v>0</v>
          </cell>
          <cell r="L193">
            <v>0</v>
          </cell>
          <cell r="M193">
            <v>5.0000000000000001E-3</v>
          </cell>
          <cell r="N193">
            <v>5.9811452264359001E-2</v>
          </cell>
          <cell r="P193">
            <v>0</v>
          </cell>
          <cell r="R193">
            <v>0</v>
          </cell>
          <cell r="S193">
            <v>51.6905</v>
          </cell>
        </row>
        <row r="194">
          <cell r="D194">
            <v>42583</v>
          </cell>
          <cell r="E194">
            <v>4.4509999999999996</v>
          </cell>
          <cell r="F194">
            <v>-0.19</v>
          </cell>
          <cell r="G194">
            <v>0</v>
          </cell>
          <cell r="H194">
            <v>0</v>
          </cell>
          <cell r="J194">
            <v>0.29499999999999998</v>
          </cell>
          <cell r="K194">
            <v>0</v>
          </cell>
          <cell r="L194">
            <v>0</v>
          </cell>
          <cell r="M194">
            <v>5.0000000000000001E-3</v>
          </cell>
          <cell r="N194">
            <v>5.9839630094365E-2</v>
          </cell>
          <cell r="P194">
            <v>0</v>
          </cell>
          <cell r="R194">
            <v>0</v>
          </cell>
          <cell r="S194">
            <v>66.6905</v>
          </cell>
        </row>
        <row r="195">
          <cell r="D195">
            <v>42614</v>
          </cell>
          <cell r="E195">
            <v>4.4720000000000004</v>
          </cell>
          <cell r="F195">
            <v>-0.19</v>
          </cell>
          <cell r="G195">
            <v>0</v>
          </cell>
          <cell r="H195">
            <v>0</v>
          </cell>
          <cell r="J195">
            <v>0.29499999999999998</v>
          </cell>
          <cell r="K195">
            <v>0</v>
          </cell>
          <cell r="L195">
            <v>0</v>
          </cell>
          <cell r="M195">
            <v>5.0000000000000001E-3</v>
          </cell>
          <cell r="N195">
            <v>5.9867807924634003E-2</v>
          </cell>
          <cell r="P195">
            <v>0</v>
          </cell>
          <cell r="R195">
            <v>0</v>
          </cell>
          <cell r="S195">
            <v>56.6905</v>
          </cell>
        </row>
        <row r="196">
          <cell r="D196">
            <v>42644</v>
          </cell>
          <cell r="E196">
            <v>4.5019999999999998</v>
          </cell>
          <cell r="F196">
            <v>-0.19</v>
          </cell>
          <cell r="G196">
            <v>0</v>
          </cell>
          <cell r="H196">
            <v>0</v>
          </cell>
          <cell r="J196">
            <v>0.29499999999999998</v>
          </cell>
          <cell r="K196">
            <v>0</v>
          </cell>
          <cell r="L196">
            <v>0</v>
          </cell>
          <cell r="M196">
            <v>5.0000000000000001E-3</v>
          </cell>
          <cell r="N196">
            <v>5.9895076792887997E-2</v>
          </cell>
          <cell r="P196">
            <v>0</v>
          </cell>
          <cell r="R196">
            <v>0</v>
          </cell>
          <cell r="S196">
            <v>68.317899999999995</v>
          </cell>
        </row>
        <row r="197">
          <cell r="D197">
            <v>42675</v>
          </cell>
          <cell r="E197">
            <v>4.6420000000000003</v>
          </cell>
          <cell r="F197">
            <v>-0.19</v>
          </cell>
          <cell r="G197">
            <v>0</v>
          </cell>
          <cell r="H197">
            <v>0</v>
          </cell>
          <cell r="J197">
            <v>0.12</v>
          </cell>
          <cell r="K197">
            <v>0</v>
          </cell>
          <cell r="L197">
            <v>0</v>
          </cell>
          <cell r="M197">
            <v>5.0000000000000001E-3</v>
          </cell>
          <cell r="N197">
            <v>5.9923254623676002E-2</v>
          </cell>
          <cell r="P197">
            <v>0</v>
          </cell>
          <cell r="R197">
            <v>0</v>
          </cell>
          <cell r="S197">
            <v>38.317900000000002</v>
          </cell>
        </row>
        <row r="198">
          <cell r="D198">
            <v>42705</v>
          </cell>
          <cell r="E198">
            <v>4.7670000000000003</v>
          </cell>
          <cell r="F198">
            <v>-0.19</v>
          </cell>
          <cell r="G198">
            <v>0</v>
          </cell>
          <cell r="H198">
            <v>0</v>
          </cell>
          <cell r="J198">
            <v>0.12</v>
          </cell>
          <cell r="K198">
            <v>0</v>
          </cell>
          <cell r="L198">
            <v>0</v>
          </cell>
          <cell r="M198">
            <v>5.0000000000000001E-3</v>
          </cell>
          <cell r="N198">
            <v>5.9950523492433003E-2</v>
          </cell>
          <cell r="P198">
            <v>0</v>
          </cell>
          <cell r="R198">
            <v>0</v>
          </cell>
          <cell r="S198">
            <v>23.317900000000002</v>
          </cell>
        </row>
        <row r="199">
          <cell r="D199">
            <v>42736</v>
          </cell>
          <cell r="E199">
            <v>4.9169999999999998</v>
          </cell>
          <cell r="F199">
            <v>-0.19</v>
          </cell>
          <cell r="G199">
            <v>0</v>
          </cell>
          <cell r="H199">
            <v>0</v>
          </cell>
          <cell r="J199">
            <v>0.12</v>
          </cell>
          <cell r="K199">
            <v>0</v>
          </cell>
          <cell r="L199">
            <v>0</v>
          </cell>
          <cell r="M199">
            <v>5.0000000000000001E-3</v>
          </cell>
          <cell r="N199">
            <v>5.9978701323740002E-2</v>
          </cell>
          <cell r="P199">
            <v>0</v>
          </cell>
          <cell r="R199">
            <v>0</v>
          </cell>
          <cell r="S199">
            <v>53.920499999999997</v>
          </cell>
        </row>
        <row r="200">
          <cell r="D200">
            <v>42767</v>
          </cell>
          <cell r="E200">
            <v>4.8209999999999997</v>
          </cell>
          <cell r="F200">
            <v>-0.19</v>
          </cell>
          <cell r="G200">
            <v>0</v>
          </cell>
          <cell r="H200">
            <v>0</v>
          </cell>
          <cell r="J200">
            <v>0.12</v>
          </cell>
          <cell r="K200">
            <v>0</v>
          </cell>
          <cell r="L200">
            <v>0</v>
          </cell>
          <cell r="M200">
            <v>5.0000000000000001E-3</v>
          </cell>
          <cell r="N200">
            <v>6.0006879155311998E-2</v>
          </cell>
          <cell r="P200">
            <v>0</v>
          </cell>
          <cell r="R200">
            <v>0</v>
          </cell>
          <cell r="S200">
            <v>43.920499999999997</v>
          </cell>
        </row>
        <row r="201">
          <cell r="D201">
            <v>42795</v>
          </cell>
          <cell r="E201">
            <v>4.6840000000000002</v>
          </cell>
          <cell r="F201">
            <v>-0.19</v>
          </cell>
          <cell r="G201">
            <v>0</v>
          </cell>
          <cell r="H201">
            <v>0</v>
          </cell>
          <cell r="J201">
            <v>0.12</v>
          </cell>
          <cell r="K201">
            <v>0</v>
          </cell>
          <cell r="L201">
            <v>0</v>
          </cell>
          <cell r="M201">
            <v>0</v>
          </cell>
          <cell r="N201">
            <v>6.0032330100184002E-2</v>
          </cell>
          <cell r="P201">
            <v>0</v>
          </cell>
          <cell r="R201">
            <v>0</v>
          </cell>
          <cell r="S201">
            <v>33.920499999999997</v>
          </cell>
        </row>
        <row r="202">
          <cell r="D202">
            <v>42826</v>
          </cell>
          <cell r="E202">
            <v>4.5019999999999998</v>
          </cell>
          <cell r="F202">
            <v>-0.19</v>
          </cell>
          <cell r="G202">
            <v>0</v>
          </cell>
          <cell r="H202">
            <v>0</v>
          </cell>
          <cell r="J202">
            <v>0.29499999999999998</v>
          </cell>
          <cell r="K202">
            <v>0</v>
          </cell>
          <cell r="L202">
            <v>0</v>
          </cell>
          <cell r="M202">
            <v>0</v>
          </cell>
          <cell r="N202">
            <v>6.0060507932257E-2</v>
          </cell>
          <cell r="P202">
            <v>0</v>
          </cell>
          <cell r="R202">
            <v>0</v>
          </cell>
          <cell r="S202">
            <v>32.771900000000002</v>
          </cell>
        </row>
        <row r="203">
          <cell r="D203">
            <v>42856</v>
          </cell>
          <cell r="E203">
            <v>4.4770000000000003</v>
          </cell>
          <cell r="F203">
            <v>-0.19</v>
          </cell>
          <cell r="G203">
            <v>0</v>
          </cell>
          <cell r="H203">
            <v>0</v>
          </cell>
          <cell r="J203">
            <v>0.29499999999999998</v>
          </cell>
          <cell r="K203">
            <v>0</v>
          </cell>
          <cell r="L203">
            <v>0</v>
          </cell>
          <cell r="M203">
            <v>0</v>
          </cell>
          <cell r="N203">
            <v>6.0087776802257999E-2</v>
          </cell>
          <cell r="P203">
            <v>0</v>
          </cell>
          <cell r="R203">
            <v>0</v>
          </cell>
          <cell r="S203">
            <v>37.771900000000002</v>
          </cell>
        </row>
        <row r="204">
          <cell r="D204">
            <v>42887</v>
          </cell>
          <cell r="E204">
            <v>4.5060000000000002</v>
          </cell>
          <cell r="F204">
            <v>-0.19</v>
          </cell>
          <cell r="G204">
            <v>0</v>
          </cell>
          <cell r="H204">
            <v>0</v>
          </cell>
          <cell r="J204">
            <v>0.29499999999999998</v>
          </cell>
          <cell r="K204">
            <v>0</v>
          </cell>
          <cell r="L204">
            <v>0</v>
          </cell>
          <cell r="M204">
            <v>0</v>
          </cell>
          <cell r="N204">
            <v>6.0115954634849998E-2</v>
          </cell>
          <cell r="P204">
            <v>0</v>
          </cell>
          <cell r="R204">
            <v>0</v>
          </cell>
          <cell r="S204">
            <v>62.771900000000002</v>
          </cell>
        </row>
        <row r="205">
          <cell r="D205">
            <v>42917</v>
          </cell>
          <cell r="E205">
            <v>4.5359999999999996</v>
          </cell>
          <cell r="F205">
            <v>-0.19</v>
          </cell>
          <cell r="G205">
            <v>0</v>
          </cell>
          <cell r="H205">
            <v>0</v>
          </cell>
          <cell r="J205">
            <v>0.29499999999999998</v>
          </cell>
          <cell r="K205">
            <v>0</v>
          </cell>
          <cell r="L205">
            <v>0</v>
          </cell>
          <cell r="M205">
            <v>0</v>
          </cell>
          <cell r="N205">
            <v>6.0143223505351999E-2</v>
          </cell>
          <cell r="P205">
            <v>0</v>
          </cell>
          <cell r="R205">
            <v>0</v>
          </cell>
          <cell r="S205">
            <v>52.030099999999997</v>
          </cell>
        </row>
        <row r="206">
          <cell r="D206">
            <v>42948</v>
          </cell>
          <cell r="E206">
            <v>4.556</v>
          </cell>
          <cell r="F206">
            <v>-0.19</v>
          </cell>
          <cell r="G206">
            <v>0</v>
          </cell>
          <cell r="H206">
            <v>0</v>
          </cell>
          <cell r="J206">
            <v>0.29499999999999998</v>
          </cell>
          <cell r="K206">
            <v>0</v>
          </cell>
          <cell r="L206">
            <v>0</v>
          </cell>
          <cell r="M206">
            <v>0</v>
          </cell>
          <cell r="N206">
            <v>6.0171401338463999E-2</v>
          </cell>
          <cell r="P206">
            <v>0</v>
          </cell>
          <cell r="R206">
            <v>0</v>
          </cell>
          <cell r="S206">
            <v>67.030100000000004</v>
          </cell>
        </row>
        <row r="207">
          <cell r="D207">
            <v>42979</v>
          </cell>
          <cell r="E207">
            <v>4.577</v>
          </cell>
          <cell r="F207">
            <v>-0.19</v>
          </cell>
          <cell r="G207">
            <v>0</v>
          </cell>
          <cell r="H207">
            <v>0</v>
          </cell>
          <cell r="J207">
            <v>0.29499999999999998</v>
          </cell>
          <cell r="K207">
            <v>0</v>
          </cell>
          <cell r="L207">
            <v>0</v>
          </cell>
          <cell r="M207">
            <v>0</v>
          </cell>
          <cell r="N207">
            <v>6.0199579171839997E-2</v>
          </cell>
          <cell r="P207">
            <v>0</v>
          </cell>
          <cell r="R207">
            <v>0</v>
          </cell>
          <cell r="S207">
            <v>57.030099999999997</v>
          </cell>
        </row>
        <row r="208">
          <cell r="D208">
            <v>43009</v>
          </cell>
          <cell r="E208">
            <v>4.6070000000000002</v>
          </cell>
          <cell r="F208">
            <v>-0.19</v>
          </cell>
          <cell r="G208">
            <v>0</v>
          </cell>
          <cell r="H208">
            <v>0</v>
          </cell>
          <cell r="J208">
            <v>0.29499999999999998</v>
          </cell>
          <cell r="K208">
            <v>0</v>
          </cell>
          <cell r="L208">
            <v>0</v>
          </cell>
          <cell r="M208">
            <v>0</v>
          </cell>
          <cell r="N208">
            <v>6.0226848043100002E-2</v>
          </cell>
          <cell r="P208">
            <v>0</v>
          </cell>
          <cell r="R208">
            <v>0</v>
          </cell>
          <cell r="S208">
            <v>68.5334</v>
          </cell>
        </row>
        <row r="209">
          <cell r="D209">
            <v>43040</v>
          </cell>
          <cell r="E209">
            <v>4.7469999999999999</v>
          </cell>
          <cell r="F209">
            <v>-0.19</v>
          </cell>
          <cell r="G209">
            <v>0</v>
          </cell>
          <cell r="H209">
            <v>0</v>
          </cell>
          <cell r="J209">
            <v>0.12</v>
          </cell>
          <cell r="K209">
            <v>0</v>
          </cell>
          <cell r="L209">
            <v>0</v>
          </cell>
          <cell r="M209">
            <v>0</v>
          </cell>
          <cell r="N209">
            <v>6.0255025876999997E-2</v>
          </cell>
          <cell r="R209">
            <v>0</v>
          </cell>
          <cell r="S209">
            <v>38.5334</v>
          </cell>
        </row>
        <row r="210">
          <cell r="D210">
            <v>43070</v>
          </cell>
          <cell r="E210">
            <v>4.8719999999999999</v>
          </cell>
          <cell r="F210">
            <v>-0.19</v>
          </cell>
          <cell r="G210">
            <v>0</v>
          </cell>
          <cell r="H210">
            <v>0</v>
          </cell>
          <cell r="J210">
            <v>0.12</v>
          </cell>
          <cell r="K210">
            <v>0</v>
          </cell>
          <cell r="L210">
            <v>0</v>
          </cell>
          <cell r="M210">
            <v>0</v>
          </cell>
          <cell r="N210">
            <v>6.0282294748757001E-2</v>
          </cell>
          <cell r="R210">
            <v>0</v>
          </cell>
          <cell r="S210">
            <v>23.5334</v>
          </cell>
        </row>
        <row r="211">
          <cell r="D211">
            <v>43101</v>
          </cell>
          <cell r="E211">
            <v>5.0270000000000001</v>
          </cell>
          <cell r="F211">
            <v>-0.19</v>
          </cell>
          <cell r="G211">
            <v>0</v>
          </cell>
          <cell r="H211">
            <v>0</v>
          </cell>
          <cell r="J211">
            <v>0.12</v>
          </cell>
          <cell r="K211">
            <v>0</v>
          </cell>
          <cell r="L211">
            <v>0</v>
          </cell>
          <cell r="M211">
            <v>0</v>
          </cell>
          <cell r="N211">
            <v>6.0310472583170002E-2</v>
          </cell>
          <cell r="R211">
            <v>0</v>
          </cell>
          <cell r="S211">
            <v>54.146299999999997</v>
          </cell>
        </row>
        <row r="212">
          <cell r="D212">
            <v>43132</v>
          </cell>
          <cell r="E212">
            <v>4.931</v>
          </cell>
          <cell r="F212">
            <v>-0.19</v>
          </cell>
          <cell r="G212">
            <v>0</v>
          </cell>
          <cell r="H212">
            <v>0</v>
          </cell>
          <cell r="J212">
            <v>0.12</v>
          </cell>
          <cell r="K212">
            <v>0</v>
          </cell>
          <cell r="L212">
            <v>0</v>
          </cell>
          <cell r="M212">
            <v>0</v>
          </cell>
          <cell r="N212">
            <v>6.0338650417848E-2</v>
          </cell>
          <cell r="R212">
            <v>0</v>
          </cell>
          <cell r="S212">
            <v>44.146299999999997</v>
          </cell>
        </row>
        <row r="213">
          <cell r="D213">
            <v>43160</v>
          </cell>
          <cell r="E213">
            <v>4.7939999999999996</v>
          </cell>
          <cell r="F213">
            <v>-0.19</v>
          </cell>
          <cell r="G213">
            <v>0</v>
          </cell>
          <cell r="H213">
            <v>0</v>
          </cell>
          <cell r="J213">
            <v>0.12</v>
          </cell>
          <cell r="K213">
            <v>0</v>
          </cell>
          <cell r="L213">
            <v>0</v>
          </cell>
          <cell r="M213">
            <v>0</v>
          </cell>
          <cell r="N213">
            <v>6.0364101365525002E-2</v>
          </cell>
          <cell r="R213">
            <v>0</v>
          </cell>
          <cell r="S213">
            <v>34.146299999999997</v>
          </cell>
        </row>
        <row r="214">
          <cell r="D214">
            <v>43191</v>
          </cell>
          <cell r="E214">
            <v>4.6120000000000001</v>
          </cell>
          <cell r="F214">
            <v>-0.19</v>
          </cell>
          <cell r="G214">
            <v>0</v>
          </cell>
          <cell r="H214">
            <v>0</v>
          </cell>
          <cell r="J214">
            <v>0.29499999999999998</v>
          </cell>
          <cell r="K214">
            <v>0</v>
          </cell>
          <cell r="L214">
            <v>0</v>
          </cell>
          <cell r="M214">
            <v>0</v>
          </cell>
          <cell r="N214">
            <v>6.0392279200705001E-2</v>
          </cell>
          <cell r="R214">
            <v>0</v>
          </cell>
          <cell r="S214">
            <v>33.002099999999999</v>
          </cell>
        </row>
        <row r="215">
          <cell r="D215">
            <v>43221</v>
          </cell>
          <cell r="E215">
            <v>4.5869999999999997</v>
          </cell>
          <cell r="F215">
            <v>-0.19</v>
          </cell>
          <cell r="G215">
            <v>0</v>
          </cell>
          <cell r="H215">
            <v>0</v>
          </cell>
          <cell r="J215">
            <v>0.29499999999999998</v>
          </cell>
          <cell r="K215">
            <v>0</v>
          </cell>
          <cell r="L215">
            <v>0</v>
          </cell>
          <cell r="M215">
            <v>0</v>
          </cell>
          <cell r="N215">
            <v>6.041954807371E-2</v>
          </cell>
          <cell r="R215">
            <v>0</v>
          </cell>
          <cell r="S215">
            <v>38.002099999999999</v>
          </cell>
        </row>
        <row r="216">
          <cell r="D216">
            <v>43252</v>
          </cell>
          <cell r="E216">
            <v>4.6159999999999997</v>
          </cell>
          <cell r="F216">
            <v>-0.19</v>
          </cell>
          <cell r="G216">
            <v>0</v>
          </cell>
          <cell r="H216">
            <v>0</v>
          </cell>
          <cell r="J216">
            <v>0.29499999999999998</v>
          </cell>
          <cell r="K216">
            <v>0</v>
          </cell>
          <cell r="L216">
            <v>0</v>
          </cell>
          <cell r="M216">
            <v>0</v>
          </cell>
          <cell r="N216">
            <v>6.0447725909409E-2</v>
          </cell>
          <cell r="R216">
            <v>0</v>
          </cell>
          <cell r="S216">
            <v>63.002099999999999</v>
          </cell>
        </row>
        <row r="217">
          <cell r="D217">
            <v>43282</v>
          </cell>
          <cell r="E217">
            <v>4.6459999999999999</v>
          </cell>
          <cell r="F217">
            <v>-0.19</v>
          </cell>
          <cell r="G217">
            <v>0</v>
          </cell>
          <cell r="H217">
            <v>0</v>
          </cell>
          <cell r="J217">
            <v>0.29499999999999998</v>
          </cell>
          <cell r="K217">
            <v>0</v>
          </cell>
          <cell r="L217">
            <v>0</v>
          </cell>
          <cell r="M217">
            <v>0</v>
          </cell>
          <cell r="N217">
            <v>6.0474994782916999E-2</v>
          </cell>
          <cell r="R217">
            <v>0</v>
          </cell>
          <cell r="S217">
            <v>52.369799999999998</v>
          </cell>
        </row>
        <row r="218">
          <cell r="D218">
            <v>43313</v>
          </cell>
          <cell r="E218">
            <v>4.6660000000000004</v>
          </cell>
          <cell r="F218">
            <v>-0.19</v>
          </cell>
          <cell r="G218">
            <v>0</v>
          </cell>
          <cell r="H218">
            <v>0</v>
          </cell>
          <cell r="J218">
            <v>0.29499999999999998</v>
          </cell>
          <cell r="K218">
            <v>0</v>
          </cell>
          <cell r="L218">
            <v>0</v>
          </cell>
          <cell r="M218">
            <v>0</v>
          </cell>
          <cell r="N218">
            <v>6.0503172619134002E-2</v>
          </cell>
          <cell r="R218">
            <v>0</v>
          </cell>
          <cell r="S218">
            <v>67.369799999999998</v>
          </cell>
        </row>
        <row r="219">
          <cell r="D219">
            <v>43344</v>
          </cell>
          <cell r="E219">
            <v>4.6870000000000003</v>
          </cell>
          <cell r="F219">
            <v>-0.19</v>
          </cell>
          <cell r="G219">
            <v>0</v>
          </cell>
          <cell r="H219">
            <v>0</v>
          </cell>
          <cell r="J219">
            <v>0.29499999999999998</v>
          </cell>
          <cell r="K219">
            <v>0</v>
          </cell>
          <cell r="L219">
            <v>0</v>
          </cell>
          <cell r="M219">
            <v>0</v>
          </cell>
          <cell r="N219">
            <v>6.0531350455615002E-2</v>
          </cell>
          <cell r="R219">
            <v>0</v>
          </cell>
          <cell r="S219">
            <v>57.369799999999998</v>
          </cell>
        </row>
        <row r="220">
          <cell r="D220">
            <v>43374</v>
          </cell>
          <cell r="E220">
            <v>4.7169999999999996</v>
          </cell>
          <cell r="F220">
            <v>-0.19</v>
          </cell>
          <cell r="G220">
            <v>0</v>
          </cell>
          <cell r="H220">
            <v>0</v>
          </cell>
          <cell r="J220">
            <v>0.29499999999999998</v>
          </cell>
          <cell r="K220">
            <v>0</v>
          </cell>
          <cell r="L220">
            <v>0</v>
          </cell>
          <cell r="M220">
            <v>0</v>
          </cell>
          <cell r="N220">
            <v>6.0558619329880999E-2</v>
          </cell>
          <cell r="R220">
            <v>0</v>
          </cell>
          <cell r="S220">
            <v>68.748900000000006</v>
          </cell>
        </row>
        <row r="221">
          <cell r="D221">
            <v>43405</v>
          </cell>
          <cell r="E221">
            <v>4.8570000000000002</v>
          </cell>
          <cell r="F221">
            <v>-0.19</v>
          </cell>
          <cell r="G221">
            <v>0</v>
          </cell>
          <cell r="H221">
            <v>0</v>
          </cell>
          <cell r="J221">
            <v>0.12</v>
          </cell>
          <cell r="K221">
            <v>0</v>
          </cell>
          <cell r="L221">
            <v>0</v>
          </cell>
          <cell r="M221">
            <v>0</v>
          </cell>
          <cell r="N221">
            <v>6.0586797166881E-2</v>
          </cell>
          <cell r="R221">
            <v>0</v>
          </cell>
          <cell r="S221">
            <v>38.748899999999999</v>
          </cell>
        </row>
        <row r="222">
          <cell r="D222">
            <v>43435</v>
          </cell>
          <cell r="E222">
            <v>4.9820000000000002</v>
          </cell>
          <cell r="F222">
            <v>-0.19</v>
          </cell>
          <cell r="G222">
            <v>0</v>
          </cell>
          <cell r="H222">
            <v>0</v>
          </cell>
          <cell r="J222">
            <v>0.12</v>
          </cell>
          <cell r="K222">
            <v>0</v>
          </cell>
          <cell r="L222">
            <v>0</v>
          </cell>
          <cell r="M222">
            <v>0</v>
          </cell>
          <cell r="N222">
            <v>6.0614066041647999E-2</v>
          </cell>
          <cell r="R222">
            <v>0</v>
          </cell>
          <cell r="S222">
            <v>23.748899999999999</v>
          </cell>
        </row>
        <row r="223">
          <cell r="D223">
            <v>43466</v>
          </cell>
          <cell r="E223">
            <v>5.1369999999999996</v>
          </cell>
          <cell r="F223">
            <v>-0.19</v>
          </cell>
          <cell r="G223">
            <v>0</v>
          </cell>
          <cell r="H223">
            <v>0</v>
          </cell>
          <cell r="J223">
            <v>0.12</v>
          </cell>
          <cell r="K223">
            <v>0</v>
          </cell>
          <cell r="L223">
            <v>0</v>
          </cell>
          <cell r="M223">
            <v>0</v>
          </cell>
          <cell r="N223">
            <v>6.0642243879168001E-2</v>
          </cell>
          <cell r="R223">
            <v>0</v>
          </cell>
          <cell r="S223">
            <v>54.372100000000003</v>
          </cell>
        </row>
        <row r="224">
          <cell r="D224">
            <v>43497</v>
          </cell>
          <cell r="E224">
            <v>5.0410000000000004</v>
          </cell>
          <cell r="F224">
            <v>0</v>
          </cell>
          <cell r="G224">
            <v>0</v>
          </cell>
          <cell r="H224">
            <v>0</v>
          </cell>
          <cell r="J224">
            <v>0.31</v>
          </cell>
          <cell r="K224">
            <v>0</v>
          </cell>
          <cell r="L224">
            <v>0</v>
          </cell>
          <cell r="M224">
            <v>0</v>
          </cell>
          <cell r="N224">
            <v>6.0670421716950002E-2</v>
          </cell>
          <cell r="R224">
            <v>0</v>
          </cell>
          <cell r="S224">
            <v>44.372100000000003</v>
          </cell>
        </row>
        <row r="225">
          <cell r="D225">
            <v>43525</v>
          </cell>
          <cell r="E225">
            <v>4.9039999999999999</v>
          </cell>
          <cell r="F225">
            <v>0</v>
          </cell>
          <cell r="G225">
            <v>0</v>
          </cell>
          <cell r="H225">
            <v>0</v>
          </cell>
          <cell r="J225">
            <v>0.31</v>
          </cell>
          <cell r="K225">
            <v>0</v>
          </cell>
          <cell r="L225">
            <v>0</v>
          </cell>
          <cell r="M225">
            <v>0</v>
          </cell>
          <cell r="N225">
            <v>6.0695872667432003E-2</v>
          </cell>
          <cell r="R225">
            <v>0</v>
          </cell>
          <cell r="S225">
            <v>34.372100000000003</v>
          </cell>
        </row>
        <row r="226">
          <cell r="D226">
            <v>43556</v>
          </cell>
          <cell r="E226">
            <v>4.7220000000000004</v>
          </cell>
          <cell r="F226">
            <v>0</v>
          </cell>
          <cell r="G226">
            <v>0</v>
          </cell>
          <cell r="H226">
            <v>0</v>
          </cell>
          <cell r="J226">
            <v>0.3775</v>
          </cell>
          <cell r="K226">
            <v>0</v>
          </cell>
          <cell r="L226">
            <v>0</v>
          </cell>
          <cell r="M226">
            <v>0</v>
          </cell>
          <cell r="N226">
            <v>6.0724050505716998E-2</v>
          </cell>
          <cell r="R226">
            <v>0</v>
          </cell>
          <cell r="S226">
            <v>33.232300000000002</v>
          </cell>
        </row>
        <row r="227">
          <cell r="D227">
            <v>43586</v>
          </cell>
          <cell r="E227">
            <v>4.6970000000000001</v>
          </cell>
          <cell r="F227">
            <v>0</v>
          </cell>
          <cell r="G227">
            <v>0</v>
          </cell>
          <cell r="H227">
            <v>0</v>
          </cell>
          <cell r="J227">
            <v>0.3775</v>
          </cell>
          <cell r="K227">
            <v>0</v>
          </cell>
          <cell r="L227">
            <v>0</v>
          </cell>
          <cell r="M227">
            <v>0</v>
          </cell>
          <cell r="N227">
            <v>6.0751319381728001E-2</v>
          </cell>
          <cell r="R227">
            <v>0</v>
          </cell>
          <cell r="S227">
            <v>38.232300000000002</v>
          </cell>
        </row>
        <row r="228">
          <cell r="D228">
            <v>43617</v>
          </cell>
          <cell r="E228">
            <v>4.726</v>
          </cell>
          <cell r="F228">
            <v>0</v>
          </cell>
          <cell r="G228">
            <v>0</v>
          </cell>
          <cell r="H228">
            <v>0</v>
          </cell>
          <cell r="J228">
            <v>0.3775</v>
          </cell>
          <cell r="K228">
            <v>0</v>
          </cell>
          <cell r="L228">
            <v>0</v>
          </cell>
          <cell r="M228">
            <v>0</v>
          </cell>
          <cell r="N228">
            <v>6.0779497220531997E-2</v>
          </cell>
          <cell r="R228">
            <v>0</v>
          </cell>
          <cell r="S228">
            <v>63.232300000000002</v>
          </cell>
        </row>
        <row r="229">
          <cell r="D229">
            <v>43647</v>
          </cell>
          <cell r="E229">
            <v>4.7560000000000002</v>
          </cell>
          <cell r="F229">
            <v>0</v>
          </cell>
          <cell r="G229">
            <v>0</v>
          </cell>
          <cell r="H229">
            <v>0</v>
          </cell>
          <cell r="J229">
            <v>0.3775</v>
          </cell>
          <cell r="K229">
            <v>0</v>
          </cell>
          <cell r="L229">
            <v>0</v>
          </cell>
          <cell r="M229">
            <v>0</v>
          </cell>
          <cell r="N229">
            <v>6.0806766097045002E-2</v>
          </cell>
          <cell r="R229">
            <v>0</v>
          </cell>
          <cell r="S229">
            <v>52.709400000000002</v>
          </cell>
        </row>
        <row r="230">
          <cell r="D230">
            <v>43678</v>
          </cell>
          <cell r="E230">
            <v>4.7759999999999998</v>
          </cell>
          <cell r="F230">
            <v>0</v>
          </cell>
          <cell r="G230">
            <v>0</v>
          </cell>
          <cell r="H230">
            <v>0</v>
          </cell>
          <cell r="J230">
            <v>0.3775</v>
          </cell>
          <cell r="K230">
            <v>0</v>
          </cell>
          <cell r="L230">
            <v>0</v>
          </cell>
          <cell r="M230">
            <v>0</v>
          </cell>
          <cell r="N230">
            <v>6.0834943936367E-2</v>
          </cell>
          <cell r="R230">
            <v>0</v>
          </cell>
          <cell r="S230">
            <v>67.709400000000002</v>
          </cell>
        </row>
        <row r="231">
          <cell r="D231">
            <v>43709</v>
          </cell>
          <cell r="E231">
            <v>4.7969999999999997</v>
          </cell>
          <cell r="F231">
            <v>0</v>
          </cell>
          <cell r="G231">
            <v>0</v>
          </cell>
          <cell r="H231">
            <v>0</v>
          </cell>
          <cell r="J231">
            <v>0.3775</v>
          </cell>
          <cell r="K231">
            <v>0</v>
          </cell>
          <cell r="L231">
            <v>0</v>
          </cell>
          <cell r="M231">
            <v>0</v>
          </cell>
          <cell r="N231">
            <v>6.0863121775954002E-2</v>
          </cell>
          <cell r="R231">
            <v>0</v>
          </cell>
          <cell r="S231">
            <v>57.709400000000002</v>
          </cell>
        </row>
        <row r="232">
          <cell r="D232">
            <v>43739</v>
          </cell>
          <cell r="E232">
            <v>4.827</v>
          </cell>
          <cell r="F232">
            <v>0</v>
          </cell>
          <cell r="G232">
            <v>0</v>
          </cell>
          <cell r="H232">
            <v>0</v>
          </cell>
          <cell r="J232">
            <v>0.3775</v>
          </cell>
          <cell r="K232">
            <v>0</v>
          </cell>
          <cell r="L232">
            <v>0</v>
          </cell>
          <cell r="M232">
            <v>0</v>
          </cell>
          <cell r="N232">
            <v>6.0890390653223998E-2</v>
          </cell>
          <cell r="R232">
            <v>0</v>
          </cell>
          <cell r="S232">
            <v>68.964299999999994</v>
          </cell>
        </row>
        <row r="233">
          <cell r="D233">
            <v>43770</v>
          </cell>
          <cell r="E233">
            <v>4.9669999999999996</v>
          </cell>
          <cell r="F233">
            <v>0</v>
          </cell>
          <cell r="G233">
            <v>0</v>
          </cell>
          <cell r="H233">
            <v>0</v>
          </cell>
          <cell r="J233">
            <v>0.31</v>
          </cell>
          <cell r="K233">
            <v>0</v>
          </cell>
          <cell r="L233">
            <v>0</v>
          </cell>
          <cell r="M233">
            <v>0</v>
          </cell>
          <cell r="N233">
            <v>6.0918568493329002E-2</v>
          </cell>
          <cell r="R233">
            <v>0</v>
          </cell>
          <cell r="S233">
            <v>38.964300000000001</v>
          </cell>
        </row>
        <row r="234">
          <cell r="D234">
            <v>43800</v>
          </cell>
          <cell r="E234">
            <v>5.0919999999999996</v>
          </cell>
          <cell r="F234">
            <v>0</v>
          </cell>
          <cell r="G234">
            <v>0</v>
          </cell>
          <cell r="H234">
            <v>0</v>
          </cell>
          <cell r="J234">
            <v>0.31</v>
          </cell>
          <cell r="K234">
            <v>0</v>
          </cell>
          <cell r="L234">
            <v>0</v>
          </cell>
          <cell r="M234">
            <v>0</v>
          </cell>
          <cell r="N234">
            <v>6.0945837371101999E-2</v>
          </cell>
          <cell r="R234">
            <v>0</v>
          </cell>
          <cell r="S234">
            <v>23.964300000000001</v>
          </cell>
        </row>
        <row r="235">
          <cell r="D235">
            <v>43831</v>
          </cell>
          <cell r="E235">
            <v>5.2469999999999999</v>
          </cell>
          <cell r="F235">
            <v>0</v>
          </cell>
          <cell r="G235">
            <v>0</v>
          </cell>
          <cell r="H235">
            <v>0</v>
          </cell>
          <cell r="J235">
            <v>0.31</v>
          </cell>
          <cell r="K235">
            <v>0</v>
          </cell>
          <cell r="L235">
            <v>0</v>
          </cell>
          <cell r="M235">
            <v>0</v>
          </cell>
          <cell r="N235">
            <v>6.0974015211725997E-2</v>
          </cell>
          <cell r="R235">
            <v>0</v>
          </cell>
          <cell r="S235">
            <v>54.597900000000003</v>
          </cell>
        </row>
        <row r="236">
          <cell r="D236">
            <v>43862</v>
          </cell>
          <cell r="E236">
            <v>5.1509999999999998</v>
          </cell>
          <cell r="F236">
            <v>0</v>
          </cell>
          <cell r="G236">
            <v>0</v>
          </cell>
          <cell r="H236">
            <v>0</v>
          </cell>
          <cell r="J236">
            <v>0.31</v>
          </cell>
          <cell r="K236">
            <v>0</v>
          </cell>
          <cell r="L236">
            <v>0</v>
          </cell>
          <cell r="M236">
            <v>0</v>
          </cell>
          <cell r="N236">
            <v>6.1002193052614E-2</v>
          </cell>
          <cell r="R236">
            <v>0</v>
          </cell>
          <cell r="S236">
            <v>44.597900000000003</v>
          </cell>
        </row>
        <row r="237">
          <cell r="D237">
            <v>43891</v>
          </cell>
          <cell r="E237">
            <v>5.0140000000000002</v>
          </cell>
          <cell r="F237">
            <v>0</v>
          </cell>
          <cell r="G237">
            <v>0</v>
          </cell>
          <cell r="H237">
            <v>0</v>
          </cell>
          <cell r="J237">
            <v>0.31</v>
          </cell>
          <cell r="K237">
            <v>0</v>
          </cell>
          <cell r="L237">
            <v>0</v>
          </cell>
          <cell r="M237">
            <v>0</v>
          </cell>
          <cell r="N237">
            <v>6.1028552968521999E-2</v>
          </cell>
          <cell r="R237">
            <v>0</v>
          </cell>
          <cell r="S237">
            <v>34.597900000000003</v>
          </cell>
        </row>
        <row r="238">
          <cell r="D238">
            <v>43922</v>
          </cell>
          <cell r="E238">
            <v>4.8319999999999999</v>
          </cell>
          <cell r="F238">
            <v>0</v>
          </cell>
          <cell r="G238">
            <v>0</v>
          </cell>
          <cell r="H238">
            <v>0</v>
          </cell>
          <cell r="J238">
            <v>0.3775</v>
          </cell>
          <cell r="K238">
            <v>0</v>
          </cell>
          <cell r="L238">
            <v>0</v>
          </cell>
          <cell r="M238">
            <v>0</v>
          </cell>
          <cell r="N238">
            <v>6.1056730809920003E-2</v>
          </cell>
          <cell r="R238">
            <v>0</v>
          </cell>
          <cell r="S238">
            <v>33.462600000000002</v>
          </cell>
        </row>
        <row r="239">
          <cell r="D239">
            <v>43952</v>
          </cell>
          <cell r="E239">
            <v>4.8070000000000004</v>
          </cell>
          <cell r="F239">
            <v>0</v>
          </cell>
          <cell r="G239">
            <v>0</v>
          </cell>
          <cell r="H239">
            <v>0</v>
          </cell>
          <cell r="J239">
            <v>0.3775</v>
          </cell>
          <cell r="K239">
            <v>0</v>
          </cell>
          <cell r="L239">
            <v>0</v>
          </cell>
          <cell r="M239">
            <v>0</v>
          </cell>
          <cell r="N239">
            <v>6.1083999688943999E-2</v>
          </cell>
          <cell r="R239">
            <v>0</v>
          </cell>
          <cell r="S239">
            <v>38.462600000000002</v>
          </cell>
        </row>
        <row r="240">
          <cell r="D240">
            <v>43983</v>
          </cell>
          <cell r="E240">
            <v>4.8360000000000003</v>
          </cell>
          <cell r="F240">
            <v>0</v>
          </cell>
          <cell r="G240">
            <v>0</v>
          </cell>
          <cell r="H240">
            <v>0</v>
          </cell>
          <cell r="J240">
            <v>0.3775</v>
          </cell>
          <cell r="K240">
            <v>0</v>
          </cell>
          <cell r="L240">
            <v>0</v>
          </cell>
          <cell r="M240">
            <v>0</v>
          </cell>
          <cell r="N240">
            <v>6.1112177530860998E-2</v>
          </cell>
          <cell r="R240">
            <v>0</v>
          </cell>
          <cell r="S240">
            <v>63.462600000000002</v>
          </cell>
        </row>
        <row r="241">
          <cell r="D241">
            <v>44013</v>
          </cell>
          <cell r="E241">
            <v>4.8659999999999997</v>
          </cell>
          <cell r="F241">
            <v>0</v>
          </cell>
          <cell r="G241">
            <v>0</v>
          </cell>
          <cell r="H241">
            <v>0</v>
          </cell>
          <cell r="J241">
            <v>0.3775</v>
          </cell>
          <cell r="K241">
            <v>0</v>
          </cell>
          <cell r="L241">
            <v>0</v>
          </cell>
          <cell r="M241">
            <v>0</v>
          </cell>
          <cell r="N241">
            <v>6.1139446410387002E-2</v>
          </cell>
          <cell r="R241">
            <v>0</v>
          </cell>
          <cell r="S241">
            <v>53.049100000000003</v>
          </cell>
        </row>
        <row r="242">
          <cell r="D242">
            <v>44044</v>
          </cell>
          <cell r="E242">
            <v>4.8860000000000001</v>
          </cell>
          <cell r="F242">
            <v>0</v>
          </cell>
          <cell r="G242">
            <v>0</v>
          </cell>
          <cell r="H242">
            <v>0</v>
          </cell>
          <cell r="J242">
            <v>0.3775</v>
          </cell>
          <cell r="K242">
            <v>0</v>
          </cell>
          <cell r="L242">
            <v>0</v>
          </cell>
          <cell r="M242">
            <v>0</v>
          </cell>
          <cell r="N242">
            <v>6.1167624252823002E-2</v>
          </cell>
          <cell r="R242">
            <v>0</v>
          </cell>
          <cell r="S242">
            <v>68.049099999999996</v>
          </cell>
        </row>
        <row r="243">
          <cell r="D243">
            <v>44075</v>
          </cell>
          <cell r="E243">
            <v>4.907</v>
          </cell>
          <cell r="F243">
            <v>0</v>
          </cell>
          <cell r="G243">
            <v>0</v>
          </cell>
          <cell r="H243">
            <v>0</v>
          </cell>
          <cell r="J243">
            <v>0.3775</v>
          </cell>
          <cell r="K243">
            <v>0</v>
          </cell>
          <cell r="L243">
            <v>0</v>
          </cell>
          <cell r="M243">
            <v>0</v>
          </cell>
          <cell r="N243">
            <v>6.1195802095522001E-2</v>
          </cell>
          <cell r="R243">
            <v>0</v>
          </cell>
          <cell r="S243">
            <v>58.049100000000003</v>
          </cell>
        </row>
        <row r="244">
          <cell r="D244">
            <v>44105</v>
          </cell>
          <cell r="E244">
            <v>4.9370000000000003</v>
          </cell>
          <cell r="F244">
            <v>0</v>
          </cell>
          <cell r="G244">
            <v>0</v>
          </cell>
          <cell r="H244">
            <v>0</v>
          </cell>
          <cell r="J244">
            <v>0.3775</v>
          </cell>
          <cell r="K244">
            <v>0</v>
          </cell>
          <cell r="L244">
            <v>0</v>
          </cell>
          <cell r="M244">
            <v>0</v>
          </cell>
          <cell r="N244">
            <v>6.1223070975804997E-2</v>
          </cell>
          <cell r="R244">
            <v>0</v>
          </cell>
          <cell r="S244">
            <v>69.1798</v>
          </cell>
        </row>
        <row r="245">
          <cell r="D245">
            <v>44136</v>
          </cell>
          <cell r="E245">
            <v>5.077</v>
          </cell>
          <cell r="F245">
            <v>0</v>
          </cell>
          <cell r="G245">
            <v>0</v>
          </cell>
          <cell r="H245">
            <v>0</v>
          </cell>
          <cell r="J245">
            <v>0.33</v>
          </cell>
          <cell r="K245">
            <v>0</v>
          </cell>
          <cell r="L245">
            <v>0</v>
          </cell>
          <cell r="M245">
            <v>0</v>
          </cell>
          <cell r="N245">
            <v>6.1251248819024003E-2</v>
          </cell>
          <cell r="R245">
            <v>0</v>
          </cell>
          <cell r="S245">
            <v>39.1798</v>
          </cell>
        </row>
        <row r="246">
          <cell r="D246">
            <v>44166</v>
          </cell>
          <cell r="E246">
            <v>5.202</v>
          </cell>
          <cell r="F246">
            <v>0</v>
          </cell>
          <cell r="G246">
            <v>0</v>
          </cell>
          <cell r="H246">
            <v>0</v>
          </cell>
          <cell r="J246">
            <v>0.33</v>
          </cell>
          <cell r="K246">
            <v>0</v>
          </cell>
          <cell r="L246">
            <v>0</v>
          </cell>
          <cell r="M246">
            <v>0</v>
          </cell>
          <cell r="N246">
            <v>6.1278517699809E-2</v>
          </cell>
          <cell r="R246">
            <v>0</v>
          </cell>
          <cell r="S246">
            <v>24.1798</v>
          </cell>
        </row>
        <row r="247">
          <cell r="D247">
            <v>44197</v>
          </cell>
          <cell r="E247">
            <v>5.3570000000000002</v>
          </cell>
          <cell r="F247">
            <v>0</v>
          </cell>
          <cell r="G247">
            <v>0</v>
          </cell>
          <cell r="H247">
            <v>0</v>
          </cell>
          <cell r="J247">
            <v>0.33</v>
          </cell>
          <cell r="K247">
            <v>0</v>
          </cell>
          <cell r="L247">
            <v>0</v>
          </cell>
          <cell r="M247">
            <v>0</v>
          </cell>
          <cell r="N247">
            <v>6.1306695543545002E-2</v>
          </cell>
          <cell r="R247">
            <v>0</v>
          </cell>
          <cell r="S247">
            <v>54.823700000000002</v>
          </cell>
        </row>
        <row r="248">
          <cell r="D248">
            <v>44228</v>
          </cell>
          <cell r="E248">
            <v>5.2610000000000001</v>
          </cell>
          <cell r="F248">
            <v>0</v>
          </cell>
          <cell r="G248">
            <v>0</v>
          </cell>
          <cell r="H248">
            <v>0</v>
          </cell>
          <cell r="J248">
            <v>0.33</v>
          </cell>
          <cell r="K248">
            <v>0</v>
          </cell>
          <cell r="L248">
            <v>0</v>
          </cell>
          <cell r="M248">
            <v>0</v>
          </cell>
          <cell r="N248">
            <v>6.1318778824975002E-2</v>
          </cell>
          <cell r="R248">
            <v>0</v>
          </cell>
          <cell r="S248">
            <v>44.823700000000002</v>
          </cell>
        </row>
        <row r="249">
          <cell r="D249">
            <v>44256</v>
          </cell>
          <cell r="E249">
            <v>5.1239999999999997</v>
          </cell>
          <cell r="F249">
            <v>0</v>
          </cell>
          <cell r="G249">
            <v>0</v>
          </cell>
          <cell r="H249">
            <v>0</v>
          </cell>
          <cell r="J249">
            <v>0.33</v>
          </cell>
          <cell r="K249">
            <v>0</v>
          </cell>
          <cell r="L249">
            <v>0</v>
          </cell>
          <cell r="M249">
            <v>0</v>
          </cell>
          <cell r="N249">
            <v>6.1322770364126998E-2</v>
          </cell>
          <cell r="R249">
            <v>0</v>
          </cell>
          <cell r="S249">
            <v>34.823700000000002</v>
          </cell>
        </row>
        <row r="250">
          <cell r="D250">
            <v>44287</v>
          </cell>
          <cell r="E250">
            <v>4.9420000000000002</v>
          </cell>
          <cell r="F250">
            <v>0</v>
          </cell>
          <cell r="G250">
            <v>0</v>
          </cell>
          <cell r="H250">
            <v>0</v>
          </cell>
          <cell r="J250">
            <v>0.33</v>
          </cell>
          <cell r="K250">
            <v>0</v>
          </cell>
          <cell r="L250">
            <v>0</v>
          </cell>
          <cell r="M250">
            <v>0</v>
          </cell>
          <cell r="N250">
            <v>6.1327189568194003E-2</v>
          </cell>
          <cell r="R250">
            <v>0</v>
          </cell>
          <cell r="S250">
            <v>33.692799999999998</v>
          </cell>
        </row>
        <row r="251">
          <cell r="D251">
            <v>44317</v>
          </cell>
          <cell r="E251">
            <v>4.9169999999999998</v>
          </cell>
          <cell r="F251">
            <v>0</v>
          </cell>
          <cell r="G251">
            <v>0</v>
          </cell>
          <cell r="H251">
            <v>0</v>
          </cell>
          <cell r="J251">
            <v>0.33</v>
          </cell>
          <cell r="K251">
            <v>0</v>
          </cell>
          <cell r="L251">
            <v>0</v>
          </cell>
          <cell r="M251">
            <v>0</v>
          </cell>
          <cell r="N251">
            <v>6.1331466217297001E-2</v>
          </cell>
          <cell r="R251">
            <v>0</v>
          </cell>
          <cell r="S251">
            <v>38.692799999999998</v>
          </cell>
        </row>
        <row r="252">
          <cell r="D252">
            <v>44348</v>
          </cell>
          <cell r="E252">
            <v>4.9459999999999997</v>
          </cell>
          <cell r="F252">
            <v>0</v>
          </cell>
          <cell r="G252">
            <v>0</v>
          </cell>
          <cell r="H252">
            <v>0</v>
          </cell>
          <cell r="J252">
            <v>0.33</v>
          </cell>
          <cell r="K252">
            <v>0</v>
          </cell>
          <cell r="L252">
            <v>0</v>
          </cell>
          <cell r="M252">
            <v>0</v>
          </cell>
          <cell r="N252">
            <v>6.1335885421378002E-2</v>
          </cell>
          <cell r="R252">
            <v>0</v>
          </cell>
          <cell r="S252">
            <v>63.692799999999998</v>
          </cell>
        </row>
        <row r="253">
          <cell r="D253">
            <v>44378</v>
          </cell>
          <cell r="E253">
            <v>4.976</v>
          </cell>
          <cell r="F253">
            <v>0</v>
          </cell>
          <cell r="G253">
            <v>0</v>
          </cell>
          <cell r="H253">
            <v>0</v>
          </cell>
          <cell r="J253">
            <v>0.33</v>
          </cell>
          <cell r="K253">
            <v>0</v>
          </cell>
          <cell r="L253">
            <v>0</v>
          </cell>
          <cell r="M253">
            <v>0</v>
          </cell>
          <cell r="N253">
            <v>6.1340162070492997E-2</v>
          </cell>
          <cell r="R253">
            <v>0</v>
          </cell>
          <cell r="S253">
            <v>53.3887</v>
          </cell>
        </row>
        <row r="254">
          <cell r="D254">
            <v>44409</v>
          </cell>
          <cell r="E254">
            <v>4.9960000000000004</v>
          </cell>
          <cell r="F254">
            <v>0</v>
          </cell>
          <cell r="G254">
            <v>0</v>
          </cell>
          <cell r="H254">
            <v>0</v>
          </cell>
          <cell r="J254">
            <v>0.33</v>
          </cell>
          <cell r="K254">
            <v>0</v>
          </cell>
          <cell r="L254">
            <v>0</v>
          </cell>
          <cell r="M254">
            <v>0</v>
          </cell>
          <cell r="N254">
            <v>6.1344581274586002E-2</v>
          </cell>
          <cell r="R254">
            <v>0</v>
          </cell>
          <cell r="S254">
            <v>68.3887</v>
          </cell>
        </row>
        <row r="255">
          <cell r="D255">
            <v>44440</v>
          </cell>
          <cell r="E255">
            <v>5.0170000000000003</v>
          </cell>
          <cell r="F255">
            <v>0</v>
          </cell>
          <cell r="G255">
            <v>0</v>
          </cell>
          <cell r="H255">
            <v>0</v>
          </cell>
          <cell r="J255">
            <v>0.33</v>
          </cell>
          <cell r="K255">
            <v>0</v>
          </cell>
          <cell r="L255">
            <v>0</v>
          </cell>
          <cell r="M255">
            <v>0</v>
          </cell>
          <cell r="N255">
            <v>6.1349000478686001E-2</v>
          </cell>
          <cell r="R255">
            <v>0</v>
          </cell>
          <cell r="S255">
            <v>58.3887</v>
          </cell>
        </row>
        <row r="256">
          <cell r="D256">
            <v>44470</v>
          </cell>
          <cell r="E256">
            <v>5.0469999999999997</v>
          </cell>
          <cell r="F256">
            <v>0</v>
          </cell>
          <cell r="G256">
            <v>0</v>
          </cell>
          <cell r="H256">
            <v>0</v>
          </cell>
          <cell r="J256">
            <v>0.33</v>
          </cell>
          <cell r="K256">
            <v>0</v>
          </cell>
          <cell r="L256">
            <v>0</v>
          </cell>
          <cell r="M256">
            <v>0</v>
          </cell>
          <cell r="N256">
            <v>6.1353277127820002E-2</v>
          </cell>
          <cell r="R256">
            <v>0</v>
          </cell>
          <cell r="S256">
            <v>69.395200000000003</v>
          </cell>
        </row>
        <row r="257">
          <cell r="D257">
            <v>44501</v>
          </cell>
          <cell r="E257">
            <v>5.1870000000000003</v>
          </cell>
          <cell r="F257">
            <v>0</v>
          </cell>
          <cell r="G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6.1357696331931999E-2</v>
          </cell>
          <cell r="R257">
            <v>0</v>
          </cell>
          <cell r="S257">
            <v>39.395200000000003</v>
          </cell>
        </row>
        <row r="258">
          <cell r="D258">
            <v>44531</v>
          </cell>
          <cell r="E258">
            <v>5.3120000000000003</v>
          </cell>
          <cell r="F258">
            <v>0</v>
          </cell>
          <cell r="G258">
            <v>0</v>
          </cell>
          <cell r="H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6.1361972981078997E-2</v>
          </cell>
          <cell r="R258">
            <v>0</v>
          </cell>
          <cell r="S258">
            <v>24.395199999999999</v>
          </cell>
        </row>
        <row r="259">
          <cell r="D259">
            <v>44562</v>
          </cell>
          <cell r="E259">
            <v>5.4669999999999996</v>
          </cell>
          <cell r="F259">
            <v>0</v>
          </cell>
          <cell r="G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6.1366392185203997E-2</v>
          </cell>
          <cell r="R259">
            <v>0</v>
          </cell>
          <cell r="S259">
            <v>55.049500000000002</v>
          </cell>
        </row>
        <row r="260">
          <cell r="D260">
            <v>44593</v>
          </cell>
          <cell r="E260">
            <v>5.3710000000000004</v>
          </cell>
          <cell r="F260">
            <v>0</v>
          </cell>
          <cell r="G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6.1370811389334999E-2</v>
          </cell>
          <cell r="R260">
            <v>0</v>
          </cell>
          <cell r="S260">
            <v>45.049500000000002</v>
          </cell>
        </row>
        <row r="261">
          <cell r="D261">
            <v>44621</v>
          </cell>
          <cell r="E261">
            <v>5.234</v>
          </cell>
          <cell r="F261">
            <v>0</v>
          </cell>
          <cell r="G261">
            <v>0</v>
          </cell>
          <cell r="H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6.1374802928556002E-2</v>
          </cell>
          <cell r="R261">
            <v>0</v>
          </cell>
          <cell r="S261">
            <v>35.049500000000002</v>
          </cell>
        </row>
        <row r="262">
          <cell r="D262">
            <v>44652</v>
          </cell>
          <cell r="E262">
            <v>5.0519999999999996</v>
          </cell>
          <cell r="F262">
            <v>0</v>
          </cell>
          <cell r="G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6.1379222132700001E-2</v>
          </cell>
          <cell r="R262">
            <v>0</v>
          </cell>
          <cell r="S262">
            <v>33.923000000000002</v>
          </cell>
        </row>
        <row r="263">
          <cell r="D263">
            <v>44682</v>
          </cell>
          <cell r="E263">
            <v>5.0270000000000001</v>
          </cell>
          <cell r="F263">
            <v>0</v>
          </cell>
          <cell r="G263">
            <v>0</v>
          </cell>
          <cell r="H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6.1383498781877002E-2</v>
          </cell>
          <cell r="R263">
            <v>0</v>
          </cell>
          <cell r="S263">
            <v>38.923000000000002</v>
          </cell>
        </row>
        <row r="264">
          <cell r="D264">
            <v>44713</v>
          </cell>
          <cell r="E264">
            <v>5.056</v>
          </cell>
          <cell r="F264">
            <v>0</v>
          </cell>
          <cell r="G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6.1387917986033998E-2</v>
          </cell>
          <cell r="R264">
            <v>0</v>
          </cell>
          <cell r="S264">
            <v>63.923000000000002</v>
          </cell>
        </row>
        <row r="265">
          <cell r="D265">
            <v>44743</v>
          </cell>
          <cell r="E265">
            <v>5.0860000000000003</v>
          </cell>
          <cell r="F265">
            <v>0</v>
          </cell>
          <cell r="G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6.1392194635224002E-2</v>
          </cell>
          <cell r="R265">
            <v>0</v>
          </cell>
          <cell r="S265">
            <v>53.728299999999997</v>
          </cell>
        </row>
        <row r="266">
          <cell r="D266">
            <v>44774</v>
          </cell>
          <cell r="E266">
            <v>5.1059999999999999</v>
          </cell>
          <cell r="F266">
            <v>0</v>
          </cell>
          <cell r="G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6.1396613839392003E-2</v>
          </cell>
          <cell r="R266">
            <v>0</v>
          </cell>
          <cell r="S266">
            <v>68.728300000000004</v>
          </cell>
        </row>
        <row r="267">
          <cell r="D267">
            <v>44805</v>
          </cell>
          <cell r="E267">
            <v>5.1269999999999998</v>
          </cell>
          <cell r="F267">
            <v>0</v>
          </cell>
          <cell r="G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6.1401033043567997E-2</v>
          </cell>
          <cell r="R267">
            <v>0</v>
          </cell>
          <cell r="S267">
            <v>58.728299999999997</v>
          </cell>
        </row>
        <row r="268">
          <cell r="D268">
            <v>44835</v>
          </cell>
          <cell r="E268">
            <v>5.157</v>
          </cell>
          <cell r="F268">
            <v>0</v>
          </cell>
          <cell r="G268">
            <v>0</v>
          </cell>
          <cell r="H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6.1405309692777001E-2</v>
          </cell>
          <cell r="R268">
            <v>0</v>
          </cell>
          <cell r="S268">
            <v>69.610699999999994</v>
          </cell>
        </row>
        <row r="269">
          <cell r="D269">
            <v>44866</v>
          </cell>
          <cell r="E269">
            <v>5.2969999999999997</v>
          </cell>
          <cell r="F269">
            <v>0</v>
          </cell>
          <cell r="G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6.1409728896964999E-2</v>
          </cell>
          <cell r="R269">
            <v>0</v>
          </cell>
          <cell r="S269">
            <v>39.610700000000001</v>
          </cell>
        </row>
        <row r="270">
          <cell r="D270">
            <v>44896</v>
          </cell>
          <cell r="E270">
            <v>5.4219999999999997</v>
          </cell>
          <cell r="F270">
            <v>0</v>
          </cell>
          <cell r="G270">
            <v>0</v>
          </cell>
          <cell r="H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6.1414005546186E-2</v>
          </cell>
          <cell r="R270">
            <v>0</v>
          </cell>
          <cell r="S270">
            <v>24.610700000000001</v>
          </cell>
        </row>
        <row r="271">
          <cell r="D271">
            <v>44927</v>
          </cell>
          <cell r="E271">
            <v>5.577</v>
          </cell>
          <cell r="F271">
            <v>0</v>
          </cell>
          <cell r="G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N271">
            <v>6.1418424750387002E-2</v>
          </cell>
          <cell r="R271">
            <v>0</v>
          </cell>
          <cell r="S271">
            <v>55.275300000000001</v>
          </cell>
        </row>
        <row r="272">
          <cell r="D272">
            <v>44958</v>
          </cell>
          <cell r="E272">
            <v>5.4809999999999999</v>
          </cell>
          <cell r="F272">
            <v>0</v>
          </cell>
          <cell r="G272">
            <v>0</v>
          </cell>
          <cell r="H272">
            <v>0</v>
          </cell>
          <cell r="J272">
            <v>0</v>
          </cell>
          <cell r="K272">
            <v>0</v>
          </cell>
          <cell r="L272">
            <v>0</v>
          </cell>
          <cell r="N272">
            <v>6.1422843954594998E-2</v>
          </cell>
          <cell r="R272">
            <v>0</v>
          </cell>
          <cell r="S272">
            <v>45.275300000000001</v>
          </cell>
        </row>
        <row r="273">
          <cell r="D273">
            <v>44986</v>
          </cell>
          <cell r="E273">
            <v>5.3440000000000003</v>
          </cell>
          <cell r="F273">
            <v>0</v>
          </cell>
          <cell r="G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N273">
            <v>6.1426835493885001E-2</v>
          </cell>
          <cell r="R273">
            <v>0</v>
          </cell>
          <cell r="S273">
            <v>35.275300000000001</v>
          </cell>
        </row>
        <row r="274">
          <cell r="D274">
            <v>45017</v>
          </cell>
          <cell r="E274">
            <v>5.1619999999999999</v>
          </cell>
          <cell r="F274">
            <v>0</v>
          </cell>
          <cell r="G274">
            <v>0</v>
          </cell>
          <cell r="H274">
            <v>0</v>
          </cell>
          <cell r="J274">
            <v>0</v>
          </cell>
          <cell r="K274">
            <v>0</v>
          </cell>
          <cell r="L274">
            <v>0</v>
          </cell>
          <cell r="N274">
            <v>6.1431254698105002E-2</v>
          </cell>
          <cell r="R274">
            <v>0</v>
          </cell>
          <cell r="S274">
            <v>34.153199999999998</v>
          </cell>
        </row>
        <row r="275">
          <cell r="D275">
            <v>45047</v>
          </cell>
          <cell r="E275">
            <v>5.1369999999999996</v>
          </cell>
          <cell r="F275">
            <v>0</v>
          </cell>
          <cell r="G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N275">
            <v>6.1435531347356E-2</v>
          </cell>
          <cell r="R275">
            <v>0</v>
          </cell>
          <cell r="S275">
            <v>39.153199999999998</v>
          </cell>
        </row>
        <row r="276">
          <cell r="D276">
            <v>45078</v>
          </cell>
          <cell r="E276">
            <v>5.1660000000000004</v>
          </cell>
          <cell r="F276">
            <v>0</v>
          </cell>
          <cell r="G276">
            <v>0</v>
          </cell>
          <cell r="H276">
            <v>0</v>
          </cell>
          <cell r="J276">
            <v>0</v>
          </cell>
          <cell r="K276">
            <v>0</v>
          </cell>
          <cell r="L276">
            <v>0</v>
          </cell>
          <cell r="N276">
            <v>6.1439950551588997E-2</v>
          </cell>
          <cell r="R276">
            <v>0</v>
          </cell>
          <cell r="S276">
            <v>64.153199999999998</v>
          </cell>
        </row>
        <row r="277">
          <cell r="D277">
            <v>45108</v>
          </cell>
          <cell r="E277">
            <v>5.1959999999999997</v>
          </cell>
          <cell r="F277">
            <v>0</v>
          </cell>
          <cell r="G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N277">
            <v>6.1444227200852998E-2</v>
          </cell>
          <cell r="R277">
            <v>0</v>
          </cell>
          <cell r="S277">
            <v>54.067999999999998</v>
          </cell>
        </row>
        <row r="278">
          <cell r="D278">
            <v>45139</v>
          </cell>
          <cell r="E278">
            <v>5.2160000000000002</v>
          </cell>
          <cell r="F278">
            <v>0</v>
          </cell>
          <cell r="G278">
            <v>0</v>
          </cell>
          <cell r="H278">
            <v>0</v>
          </cell>
          <cell r="J278">
            <v>0</v>
          </cell>
          <cell r="K278">
            <v>0</v>
          </cell>
          <cell r="L278">
            <v>0</v>
          </cell>
          <cell r="N278">
            <v>6.1448646405097999E-2</v>
          </cell>
          <cell r="R278">
            <v>0</v>
          </cell>
          <cell r="S278">
            <v>69.067999999999998</v>
          </cell>
        </row>
        <row r="279">
          <cell r="D279">
            <v>45170</v>
          </cell>
          <cell r="E279">
            <v>5.2370000000000001</v>
          </cell>
          <cell r="F279">
            <v>0</v>
          </cell>
          <cell r="G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N279">
            <v>6.1453065609350002E-2</v>
          </cell>
          <cell r="R279">
            <v>0</v>
          </cell>
          <cell r="S279">
            <v>59.067999999999998</v>
          </cell>
        </row>
        <row r="280">
          <cell r="D280">
            <v>45200</v>
          </cell>
          <cell r="E280">
            <v>5.2670000000000003</v>
          </cell>
          <cell r="F280">
            <v>0</v>
          </cell>
          <cell r="G280">
            <v>0</v>
          </cell>
          <cell r="H280">
            <v>0</v>
          </cell>
          <cell r="J280">
            <v>0</v>
          </cell>
          <cell r="K280">
            <v>0</v>
          </cell>
          <cell r="L280">
            <v>0</v>
          </cell>
          <cell r="N280">
            <v>6.1457342258632003E-2</v>
          </cell>
          <cell r="R280">
            <v>0</v>
          </cell>
          <cell r="S280">
            <v>69.8262</v>
          </cell>
        </row>
        <row r="281">
          <cell r="D281">
            <v>45231</v>
          </cell>
          <cell r="E281">
            <v>5.407</v>
          </cell>
          <cell r="F281">
            <v>0</v>
          </cell>
          <cell r="G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N281">
            <v>6.1461761462897002E-2</v>
          </cell>
          <cell r="R281">
            <v>0</v>
          </cell>
          <cell r="S281">
            <v>39.8262</v>
          </cell>
        </row>
        <row r="282">
          <cell r="D282">
            <v>45261</v>
          </cell>
          <cell r="E282">
            <v>5.532</v>
          </cell>
          <cell r="F282">
            <v>0</v>
          </cell>
          <cell r="G282">
            <v>0</v>
          </cell>
          <cell r="H282">
            <v>0</v>
          </cell>
          <cell r="J282">
            <v>0</v>
          </cell>
          <cell r="K282">
            <v>0</v>
          </cell>
          <cell r="L282">
            <v>0</v>
          </cell>
          <cell r="N282">
            <v>6.1466038112191999E-2</v>
          </cell>
          <cell r="R282">
            <v>0</v>
          </cell>
          <cell r="S282">
            <v>24.8262</v>
          </cell>
        </row>
        <row r="283">
          <cell r="F283">
            <v>0</v>
          </cell>
          <cell r="G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N283">
            <v>6.1470457316469003E-2</v>
          </cell>
          <cell r="R283">
            <v>0</v>
          </cell>
          <cell r="S283">
            <v>55.500999999999998</v>
          </cell>
        </row>
        <row r="284">
          <cell r="F284">
            <v>0</v>
          </cell>
          <cell r="G284">
            <v>0</v>
          </cell>
          <cell r="H284">
            <v>0</v>
          </cell>
          <cell r="J284">
            <v>0</v>
          </cell>
          <cell r="K284">
            <v>0</v>
          </cell>
          <cell r="L284">
            <v>0</v>
          </cell>
          <cell r="N284">
            <v>6.1474876520753001E-2</v>
          </cell>
          <cell r="R284">
            <v>0</v>
          </cell>
          <cell r="S284">
            <v>45.500999999999998</v>
          </cell>
        </row>
        <row r="285">
          <cell r="F285">
            <v>0</v>
          </cell>
          <cell r="G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N285">
            <v>6.147901061509E-2</v>
          </cell>
          <cell r="R285">
            <v>0</v>
          </cell>
        </row>
        <row r="286">
          <cell r="F286">
            <v>0</v>
          </cell>
          <cell r="G286">
            <v>0</v>
          </cell>
          <cell r="H286">
            <v>0</v>
          </cell>
          <cell r="J286">
            <v>0</v>
          </cell>
          <cell r="K286">
            <v>0</v>
          </cell>
          <cell r="L286">
            <v>0</v>
          </cell>
          <cell r="N286">
            <v>6.1483429819386003E-2</v>
          </cell>
          <cell r="R286">
            <v>0</v>
          </cell>
        </row>
        <row r="287">
          <cell r="F287">
            <v>0</v>
          </cell>
          <cell r="G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N287">
            <v>6.1487706468712003E-2</v>
          </cell>
          <cell r="R287">
            <v>0</v>
          </cell>
        </row>
        <row r="288">
          <cell r="F288">
            <v>0</v>
          </cell>
          <cell r="G288">
            <v>0</v>
          </cell>
          <cell r="H288">
            <v>0</v>
          </cell>
          <cell r="J288">
            <v>0</v>
          </cell>
          <cell r="K288">
            <v>0</v>
          </cell>
          <cell r="L288">
            <v>0</v>
          </cell>
          <cell r="N288">
            <v>6.1492125673021002E-2</v>
          </cell>
          <cell r="R288">
            <v>0</v>
          </cell>
        </row>
        <row r="289">
          <cell r="F289">
            <v>0</v>
          </cell>
          <cell r="G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N289">
            <v>6.1496402322358E-2</v>
          </cell>
          <cell r="R289">
            <v>0</v>
          </cell>
        </row>
        <row r="290">
          <cell r="F290">
            <v>0</v>
          </cell>
          <cell r="G290">
            <v>0</v>
          </cell>
          <cell r="H290">
            <v>0</v>
          </cell>
          <cell r="J290">
            <v>0</v>
          </cell>
          <cell r="K290">
            <v>0</v>
          </cell>
          <cell r="L290">
            <v>0</v>
          </cell>
          <cell r="N290">
            <v>6.1500821526680002E-2</v>
          </cell>
          <cell r="R290">
            <v>0</v>
          </cell>
        </row>
        <row r="291">
          <cell r="F291">
            <v>0</v>
          </cell>
          <cell r="G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N291">
            <v>6.1505240731008999E-2</v>
          </cell>
          <cell r="R291">
            <v>0</v>
          </cell>
        </row>
        <row r="292">
          <cell r="F292">
            <v>0</v>
          </cell>
          <cell r="G292">
            <v>0</v>
          </cell>
          <cell r="H292">
            <v>0</v>
          </cell>
          <cell r="J292">
            <v>0</v>
          </cell>
          <cell r="K292">
            <v>0</v>
          </cell>
          <cell r="L292">
            <v>0</v>
          </cell>
          <cell r="N292">
            <v>6.1509517380366002E-2</v>
          </cell>
          <cell r="R292">
            <v>0</v>
          </cell>
        </row>
        <row r="293">
          <cell r="F293">
            <v>0</v>
          </cell>
          <cell r="G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N293">
            <v>6.1513936584707003E-2</v>
          </cell>
          <cell r="R293">
            <v>0</v>
          </cell>
        </row>
        <row r="294">
          <cell r="F294">
            <v>0</v>
          </cell>
          <cell r="G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N294">
            <v>6.1518213234075997E-2</v>
          </cell>
          <cell r="R294">
            <v>0</v>
          </cell>
        </row>
        <row r="295">
          <cell r="F295">
            <v>0</v>
          </cell>
          <cell r="G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N295">
            <v>6.1522632438430001E-2</v>
          </cell>
          <cell r="R295">
            <v>0</v>
          </cell>
        </row>
        <row r="296">
          <cell r="F296">
            <v>0</v>
          </cell>
          <cell r="G296">
            <v>0</v>
          </cell>
          <cell r="H296">
            <v>0</v>
          </cell>
          <cell r="J296">
            <v>0</v>
          </cell>
          <cell r="K296">
            <v>0</v>
          </cell>
          <cell r="L296">
            <v>0</v>
          </cell>
          <cell r="N296">
            <v>6.1527051642790001E-2</v>
          </cell>
          <cell r="R296">
            <v>0</v>
          </cell>
        </row>
        <row r="297">
          <cell r="F297">
            <v>0</v>
          </cell>
          <cell r="G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N297">
            <v>6.1531043182217998E-2</v>
          </cell>
          <cell r="R297">
            <v>0</v>
          </cell>
        </row>
        <row r="298">
          <cell r="F298">
            <v>0</v>
          </cell>
          <cell r="G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N298">
            <v>6.1535462386591001E-2</v>
          </cell>
          <cell r="R298">
            <v>0</v>
          </cell>
        </row>
        <row r="299">
          <cell r="F299">
            <v>0</v>
          </cell>
          <cell r="G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N299">
            <v>6.1539739035999998E-2</v>
          </cell>
          <cell r="R299">
            <v>0</v>
          </cell>
        </row>
        <row r="300">
          <cell r="F300">
            <v>0</v>
          </cell>
          <cell r="G300">
            <v>0</v>
          </cell>
          <cell r="H300">
            <v>0</v>
          </cell>
          <cell r="J300">
            <v>0</v>
          </cell>
          <cell r="K300">
            <v>0</v>
          </cell>
          <cell r="L300">
            <v>0</v>
          </cell>
          <cell r="N300">
            <v>6.1544158240375998E-2</v>
          </cell>
          <cell r="R300">
            <v>0</v>
          </cell>
        </row>
        <row r="301">
          <cell r="F301">
            <v>0</v>
          </cell>
          <cell r="G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N301">
            <v>6.1548434889787999E-2</v>
          </cell>
          <cell r="R301">
            <v>0</v>
          </cell>
        </row>
        <row r="302">
          <cell r="F302">
            <v>0</v>
          </cell>
          <cell r="G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N302">
            <v>6.1552854094186003E-2</v>
          </cell>
          <cell r="R302">
            <v>0</v>
          </cell>
        </row>
        <row r="303">
          <cell r="F303">
            <v>0</v>
          </cell>
          <cell r="G303">
            <v>0</v>
          </cell>
          <cell r="H303">
            <v>0</v>
          </cell>
          <cell r="J303">
            <v>0</v>
          </cell>
          <cell r="K303">
            <v>0</v>
          </cell>
          <cell r="L303">
            <v>0</v>
          </cell>
          <cell r="N303">
            <v>6.1557273298591002E-2</v>
          </cell>
          <cell r="R303">
            <v>0</v>
          </cell>
        </row>
        <row r="304">
          <cell r="F304">
            <v>0</v>
          </cell>
          <cell r="G304">
            <v>0</v>
          </cell>
          <cell r="H304">
            <v>0</v>
          </cell>
          <cell r="J304">
            <v>0</v>
          </cell>
          <cell r="K304">
            <v>0</v>
          </cell>
          <cell r="L304">
            <v>0</v>
          </cell>
          <cell r="N304">
            <v>6.1561549948022001E-2</v>
          </cell>
          <cell r="R304">
            <v>0</v>
          </cell>
        </row>
        <row r="305">
          <cell r="F305">
            <v>0</v>
          </cell>
          <cell r="G305">
            <v>0</v>
          </cell>
          <cell r="H305">
            <v>0</v>
          </cell>
          <cell r="J305">
            <v>0</v>
          </cell>
          <cell r="K305">
            <v>0</v>
          </cell>
          <cell r="L305">
            <v>0</v>
          </cell>
          <cell r="N305">
            <v>6.1565969152438997E-2</v>
          </cell>
          <cell r="R305">
            <v>0</v>
          </cell>
        </row>
        <row r="306">
          <cell r="F306">
            <v>0</v>
          </cell>
          <cell r="G306">
            <v>0</v>
          </cell>
          <cell r="H306">
            <v>0</v>
          </cell>
          <cell r="J306">
            <v>0</v>
          </cell>
          <cell r="K306">
            <v>0</v>
          </cell>
          <cell r="L306">
            <v>0</v>
          </cell>
          <cell r="N306">
            <v>6.1570245801882001E-2</v>
          </cell>
          <cell r="R306">
            <v>0</v>
          </cell>
        </row>
        <row r="307">
          <cell r="F307">
            <v>0</v>
          </cell>
          <cell r="G307">
            <v>0</v>
          </cell>
          <cell r="H307">
            <v>0</v>
          </cell>
          <cell r="J307">
            <v>0</v>
          </cell>
          <cell r="K307">
            <v>0</v>
          </cell>
          <cell r="L307">
            <v>0</v>
          </cell>
          <cell r="N307">
            <v>6.1574665006312E-2</v>
          </cell>
          <cell r="R307">
            <v>0</v>
          </cell>
        </row>
        <row r="308">
          <cell r="F308">
            <v>0</v>
          </cell>
          <cell r="G308">
            <v>0</v>
          </cell>
          <cell r="H308">
            <v>0</v>
          </cell>
          <cell r="J308">
            <v>0</v>
          </cell>
          <cell r="K308">
            <v>0</v>
          </cell>
          <cell r="L308">
            <v>0</v>
          </cell>
          <cell r="N308">
            <v>6.1579084210749001E-2</v>
          </cell>
          <cell r="R308">
            <v>0</v>
          </cell>
        </row>
        <row r="309">
          <cell r="F309">
            <v>0</v>
          </cell>
          <cell r="G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N309">
            <v>6.1583075750245998E-2</v>
          </cell>
          <cell r="R309">
            <v>0</v>
          </cell>
        </row>
        <row r="310">
          <cell r="F310">
            <v>0</v>
          </cell>
          <cell r="G310">
            <v>0</v>
          </cell>
          <cell r="H310">
            <v>0</v>
          </cell>
          <cell r="J310">
            <v>0</v>
          </cell>
          <cell r="K310">
            <v>0</v>
          </cell>
          <cell r="L310">
            <v>0</v>
          </cell>
          <cell r="N310">
            <v>6.1587494954695003E-2</v>
          </cell>
          <cell r="R310">
            <v>0</v>
          </cell>
        </row>
        <row r="311">
          <cell r="F311">
            <v>0</v>
          </cell>
          <cell r="G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N311">
            <v>6.1591771604167997E-2</v>
          </cell>
          <cell r="R311">
            <v>0</v>
          </cell>
        </row>
        <row r="312">
          <cell r="F312">
            <v>0</v>
          </cell>
          <cell r="G312">
            <v>0</v>
          </cell>
          <cell r="H312">
            <v>0</v>
          </cell>
          <cell r="J312">
            <v>0</v>
          </cell>
          <cell r="K312">
            <v>0</v>
          </cell>
          <cell r="L312">
            <v>0</v>
          </cell>
          <cell r="N312">
            <v>6.1596190808630998E-2</v>
          </cell>
          <cell r="R312">
            <v>0</v>
          </cell>
        </row>
        <row r="313">
          <cell r="F313">
            <v>0</v>
          </cell>
          <cell r="G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N313">
            <v>6.1600467458116002E-2</v>
          </cell>
          <cell r="R313">
            <v>0</v>
          </cell>
        </row>
        <row r="314">
          <cell r="F314">
            <v>0</v>
          </cell>
          <cell r="G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N314">
            <v>6.1604886662591E-2</v>
          </cell>
          <cell r="R314">
            <v>0</v>
          </cell>
        </row>
        <row r="315">
          <cell r="F315">
            <v>0</v>
          </cell>
          <cell r="G315">
            <v>0</v>
          </cell>
          <cell r="H315">
            <v>0</v>
          </cell>
          <cell r="J315">
            <v>0</v>
          </cell>
          <cell r="K315">
            <v>0</v>
          </cell>
          <cell r="L315">
            <v>0</v>
          </cell>
          <cell r="N315">
            <v>6.1609305867072001E-2</v>
          </cell>
          <cell r="R315">
            <v>0</v>
          </cell>
        </row>
        <row r="316">
          <cell r="F316">
            <v>0</v>
          </cell>
          <cell r="G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N316">
            <v>6.1613582516577003E-2</v>
          </cell>
          <cell r="R316">
            <v>0</v>
          </cell>
        </row>
        <row r="317">
          <cell r="F317">
            <v>0</v>
          </cell>
          <cell r="G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N317">
            <v>6.1618001721070001E-2</v>
          </cell>
          <cell r="R317">
            <v>0</v>
          </cell>
        </row>
        <row r="318">
          <cell r="F318">
            <v>0</v>
          </cell>
          <cell r="G318">
            <v>0</v>
          </cell>
          <cell r="H318">
            <v>0</v>
          </cell>
          <cell r="J318">
            <v>0</v>
          </cell>
          <cell r="K318">
            <v>0</v>
          </cell>
          <cell r="L318">
            <v>0</v>
          </cell>
          <cell r="N318">
            <v>6.1622278370587001E-2</v>
          </cell>
          <cell r="R318">
            <v>0</v>
          </cell>
        </row>
        <row r="319">
          <cell r="F319">
            <v>0</v>
          </cell>
          <cell r="G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N319">
            <v>6.1626697575094001E-2</v>
          </cell>
          <cell r="R319">
            <v>0</v>
          </cell>
        </row>
        <row r="320">
          <cell r="F320">
            <v>0</v>
          </cell>
          <cell r="G320">
            <v>0</v>
          </cell>
          <cell r="H320">
            <v>0</v>
          </cell>
          <cell r="J320">
            <v>0</v>
          </cell>
          <cell r="K320">
            <v>0</v>
          </cell>
          <cell r="L320">
            <v>0</v>
          </cell>
          <cell r="N320">
            <v>6.1631116779606997E-2</v>
          </cell>
          <cell r="R320">
            <v>0</v>
          </cell>
        </row>
        <row r="321">
          <cell r="F321">
            <v>0</v>
          </cell>
          <cell r="G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N321">
            <v>6.1635108319173001E-2</v>
          </cell>
          <cell r="R321">
            <v>0</v>
          </cell>
        </row>
        <row r="322">
          <cell r="F322">
            <v>0</v>
          </cell>
          <cell r="G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N322">
            <v>6.1639527523698001E-2</v>
          </cell>
          <cell r="R322">
            <v>0</v>
          </cell>
        </row>
        <row r="323">
          <cell r="F323">
            <v>0</v>
          </cell>
          <cell r="G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N323">
            <v>6.1643804173245997E-2</v>
          </cell>
          <cell r="R323">
            <v>0</v>
          </cell>
        </row>
        <row r="324">
          <cell r="F324">
            <v>0</v>
          </cell>
          <cell r="G324">
            <v>0</v>
          </cell>
          <cell r="H324">
            <v>0</v>
          </cell>
          <cell r="J324">
            <v>0</v>
          </cell>
          <cell r="K324">
            <v>0</v>
          </cell>
          <cell r="L324">
            <v>0</v>
          </cell>
          <cell r="N324">
            <v>6.1648223377784001E-2</v>
          </cell>
          <cell r="R324">
            <v>0</v>
          </cell>
        </row>
        <row r="325">
          <cell r="F325">
            <v>0</v>
          </cell>
          <cell r="G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N325">
            <v>6.1652500027343002E-2</v>
          </cell>
          <cell r="R325">
            <v>0</v>
          </cell>
        </row>
        <row r="326">
          <cell r="F326">
            <v>0</v>
          </cell>
          <cell r="G326">
            <v>0</v>
          </cell>
          <cell r="H326">
            <v>0</v>
          </cell>
          <cell r="J326">
            <v>0</v>
          </cell>
          <cell r="K326">
            <v>0</v>
          </cell>
          <cell r="L326">
            <v>0</v>
          </cell>
          <cell r="N326">
            <v>6.1656919231895001E-2</v>
          </cell>
          <cell r="R326">
            <v>0</v>
          </cell>
        </row>
        <row r="327">
          <cell r="F327">
            <v>0</v>
          </cell>
          <cell r="G327">
            <v>0</v>
          </cell>
          <cell r="H327">
            <v>0</v>
          </cell>
          <cell r="J327">
            <v>0</v>
          </cell>
          <cell r="K327">
            <v>0</v>
          </cell>
          <cell r="L327">
            <v>0</v>
          </cell>
          <cell r="N327">
            <v>6.1661338436452003E-2</v>
          </cell>
          <cell r="R327">
            <v>0</v>
          </cell>
        </row>
        <row r="328">
          <cell r="F328">
            <v>0</v>
          </cell>
          <cell r="G328">
            <v>0</v>
          </cell>
          <cell r="H328">
            <v>0</v>
          </cell>
          <cell r="J328">
            <v>0</v>
          </cell>
          <cell r="K328">
            <v>0</v>
          </cell>
          <cell r="L328">
            <v>0</v>
          </cell>
          <cell r="N328">
            <v>6.1665615086030003E-2</v>
          </cell>
          <cell r="R328">
            <v>0</v>
          </cell>
        </row>
        <row r="329">
          <cell r="F329">
            <v>0</v>
          </cell>
          <cell r="G329">
            <v>0</v>
          </cell>
          <cell r="H329">
            <v>0</v>
          </cell>
          <cell r="J329">
            <v>0</v>
          </cell>
          <cell r="K329">
            <v>0</v>
          </cell>
          <cell r="L329">
            <v>0</v>
          </cell>
          <cell r="N329">
            <v>6.1670034290600001E-2</v>
          </cell>
          <cell r="R329">
            <v>0</v>
          </cell>
        </row>
        <row r="330">
          <cell r="F330">
            <v>0</v>
          </cell>
          <cell r="G330">
            <v>0</v>
          </cell>
          <cell r="H330">
            <v>0</v>
          </cell>
          <cell r="J330">
            <v>0</v>
          </cell>
          <cell r="K330">
            <v>0</v>
          </cell>
          <cell r="L330">
            <v>0</v>
          </cell>
          <cell r="N330">
            <v>6.1674310940190998E-2</v>
          </cell>
          <cell r="R330">
            <v>0</v>
          </cell>
        </row>
        <row r="331">
          <cell r="F331">
            <v>0</v>
          </cell>
          <cell r="G331">
            <v>0</v>
          </cell>
          <cell r="H331">
            <v>0</v>
          </cell>
          <cell r="J331">
            <v>0</v>
          </cell>
          <cell r="K331">
            <v>0</v>
          </cell>
          <cell r="L331">
            <v>0</v>
          </cell>
          <cell r="N331">
            <v>6.1678730144773999E-2</v>
          </cell>
          <cell r="R331">
            <v>0</v>
          </cell>
        </row>
        <row r="332">
          <cell r="F332">
            <v>0</v>
          </cell>
          <cell r="G332">
            <v>0</v>
          </cell>
          <cell r="H332">
            <v>0</v>
          </cell>
          <cell r="J332">
            <v>0</v>
          </cell>
          <cell r="K332">
            <v>0</v>
          </cell>
          <cell r="L332">
            <v>0</v>
          </cell>
          <cell r="N332">
            <v>6.1683149349364003E-2</v>
          </cell>
          <cell r="R332">
            <v>0</v>
          </cell>
        </row>
        <row r="333">
          <cell r="F333">
            <v>0</v>
          </cell>
          <cell r="G333">
            <v>0</v>
          </cell>
          <cell r="H333">
            <v>0</v>
          </cell>
          <cell r="J333">
            <v>0</v>
          </cell>
          <cell r="K333">
            <v>0</v>
          </cell>
          <cell r="L333">
            <v>0</v>
          </cell>
          <cell r="N333">
            <v>6.1687283443986003E-2</v>
          </cell>
          <cell r="R333">
            <v>0</v>
          </cell>
        </row>
        <row r="334">
          <cell r="F334">
            <v>0</v>
          </cell>
          <cell r="G334">
            <v>0</v>
          </cell>
          <cell r="H334">
            <v>0</v>
          </cell>
          <cell r="J334">
            <v>0</v>
          </cell>
          <cell r="K334">
            <v>0</v>
          </cell>
          <cell r="L334">
            <v>0</v>
          </cell>
          <cell r="N334">
            <v>6.1691702648586998E-2</v>
          </cell>
          <cell r="R334">
            <v>0</v>
          </cell>
        </row>
        <row r="335">
          <cell r="F335">
            <v>0</v>
          </cell>
          <cell r="G335">
            <v>0</v>
          </cell>
          <cell r="H335">
            <v>0</v>
          </cell>
          <cell r="J335">
            <v>0</v>
          </cell>
          <cell r="K335">
            <v>0</v>
          </cell>
          <cell r="L335">
            <v>0</v>
          </cell>
          <cell r="N335">
            <v>6.1695979298208997E-2</v>
          </cell>
          <cell r="R335">
            <v>0</v>
          </cell>
        </row>
        <row r="336">
          <cell r="F336">
            <v>0</v>
          </cell>
          <cell r="G336">
            <v>0</v>
          </cell>
          <cell r="H336">
            <v>0</v>
          </cell>
          <cell r="J336">
            <v>0</v>
          </cell>
          <cell r="K336">
            <v>0</v>
          </cell>
          <cell r="L336">
            <v>0</v>
          </cell>
          <cell r="N336">
            <v>6.1700398502824001E-2</v>
          </cell>
          <cell r="R336">
            <v>0</v>
          </cell>
        </row>
        <row r="337">
          <cell r="F337">
            <v>0</v>
          </cell>
          <cell r="G337">
            <v>0</v>
          </cell>
          <cell r="H337">
            <v>0</v>
          </cell>
          <cell r="J337">
            <v>0</v>
          </cell>
          <cell r="K337">
            <v>0</v>
          </cell>
          <cell r="L337">
            <v>0</v>
          </cell>
          <cell r="N337">
            <v>6.1704675152456999E-2</v>
          </cell>
          <cell r="R337">
            <v>0</v>
          </cell>
        </row>
        <row r="338">
          <cell r="F338">
            <v>0</v>
          </cell>
          <cell r="G338">
            <v>0</v>
          </cell>
          <cell r="H338">
            <v>0</v>
          </cell>
          <cell r="J338">
            <v>0</v>
          </cell>
          <cell r="K338">
            <v>0</v>
          </cell>
          <cell r="L338">
            <v>0</v>
          </cell>
          <cell r="N338">
            <v>6.1709094357085E-2</v>
          </cell>
          <cell r="R338">
            <v>0</v>
          </cell>
        </row>
        <row r="339">
          <cell r="F339">
            <v>0</v>
          </cell>
          <cell r="G339">
            <v>0</v>
          </cell>
          <cell r="H339">
            <v>0</v>
          </cell>
          <cell r="J339">
            <v>0</v>
          </cell>
          <cell r="K339">
            <v>0</v>
          </cell>
          <cell r="L339">
            <v>0</v>
          </cell>
          <cell r="N339">
            <v>6.1713513561719002E-2</v>
          </cell>
          <cell r="R339">
            <v>0</v>
          </cell>
        </row>
        <row r="340">
          <cell r="F340">
            <v>0</v>
          </cell>
          <cell r="G340">
            <v>0</v>
          </cell>
          <cell r="H340">
            <v>0</v>
          </cell>
          <cell r="J340">
            <v>0</v>
          </cell>
          <cell r="K340">
            <v>0</v>
          </cell>
          <cell r="L340">
            <v>0</v>
          </cell>
          <cell r="N340">
            <v>6.1717790211370999E-2</v>
          </cell>
          <cell r="R340">
            <v>0</v>
          </cell>
        </row>
        <row r="341">
          <cell r="F341">
            <v>0</v>
          </cell>
          <cell r="G341">
            <v>0</v>
          </cell>
          <cell r="H341">
            <v>0</v>
          </cell>
          <cell r="J341">
            <v>0</v>
          </cell>
          <cell r="K341">
            <v>0</v>
          </cell>
          <cell r="L341">
            <v>0</v>
          </cell>
          <cell r="N341">
            <v>6.1722209416017998E-2</v>
          </cell>
          <cell r="R341">
            <v>0</v>
          </cell>
        </row>
        <row r="342">
          <cell r="F342">
            <v>0</v>
          </cell>
          <cell r="G342">
            <v>0</v>
          </cell>
          <cell r="H342">
            <v>0</v>
          </cell>
          <cell r="J342">
            <v>0</v>
          </cell>
          <cell r="K342">
            <v>0</v>
          </cell>
          <cell r="L342">
            <v>0</v>
          </cell>
          <cell r="N342">
            <v>6.1726486065682998E-2</v>
          </cell>
          <cell r="R342">
            <v>0</v>
          </cell>
        </row>
        <row r="343">
          <cell r="F343">
            <v>0</v>
          </cell>
          <cell r="G343">
            <v>0</v>
          </cell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N343">
            <v>6.1730905270342001E-2</v>
          </cell>
          <cell r="R343">
            <v>0</v>
          </cell>
        </row>
        <row r="344">
          <cell r="F344">
            <v>0</v>
          </cell>
          <cell r="G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N344">
            <v>6.1735324475007999E-2</v>
          </cell>
          <cell r="R344">
            <v>0</v>
          </cell>
        </row>
        <row r="345">
          <cell r="F345">
            <v>0</v>
          </cell>
          <cell r="G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N345">
            <v>6.1739316014711998E-2</v>
          </cell>
          <cell r="R345">
            <v>0</v>
          </cell>
        </row>
        <row r="346">
          <cell r="F346">
            <v>0</v>
          </cell>
          <cell r="G346">
            <v>0</v>
          </cell>
          <cell r="H346">
            <v>0</v>
          </cell>
          <cell r="J346">
            <v>0</v>
          </cell>
          <cell r="K346">
            <v>0</v>
          </cell>
          <cell r="L346">
            <v>0</v>
          </cell>
          <cell r="N346">
            <v>6.1743735219390999E-2</v>
          </cell>
          <cell r="R346">
            <v>0</v>
          </cell>
        </row>
        <row r="347">
          <cell r="F347">
            <v>0</v>
          </cell>
          <cell r="G347">
            <v>0</v>
          </cell>
          <cell r="H347">
            <v>0</v>
          </cell>
          <cell r="J347">
            <v>0</v>
          </cell>
          <cell r="K347">
            <v>0</v>
          </cell>
          <cell r="L347">
            <v>0</v>
          </cell>
          <cell r="N347">
            <v>6.1748011869086003E-2</v>
          </cell>
          <cell r="R347">
            <v>0</v>
          </cell>
        </row>
        <row r="348">
          <cell r="F348">
            <v>0</v>
          </cell>
          <cell r="G348">
            <v>0</v>
          </cell>
          <cell r="H348">
            <v>0</v>
          </cell>
          <cell r="J348">
            <v>0</v>
          </cell>
          <cell r="K348">
            <v>0</v>
          </cell>
          <cell r="L348">
            <v>0</v>
          </cell>
          <cell r="N348">
            <v>6.1752431073777002E-2</v>
          </cell>
          <cell r="R348">
            <v>0</v>
          </cell>
        </row>
        <row r="349">
          <cell r="F349">
            <v>0</v>
          </cell>
          <cell r="G349">
            <v>0</v>
          </cell>
          <cell r="H349">
            <v>0</v>
          </cell>
          <cell r="J349">
            <v>0</v>
          </cell>
          <cell r="K349">
            <v>0</v>
          </cell>
          <cell r="L349">
            <v>0</v>
          </cell>
          <cell r="N349">
            <v>6.1756707723485002E-2</v>
          </cell>
          <cell r="R349">
            <v>0</v>
          </cell>
        </row>
        <row r="350">
          <cell r="F350">
            <v>0</v>
          </cell>
          <cell r="G350">
            <v>0</v>
          </cell>
          <cell r="H350">
            <v>0</v>
          </cell>
          <cell r="J350">
            <v>0</v>
          </cell>
          <cell r="K350">
            <v>0</v>
          </cell>
          <cell r="L350">
            <v>0</v>
          </cell>
          <cell r="N350">
            <v>6.1761126928187998E-2</v>
          </cell>
          <cell r="R350">
            <v>0</v>
          </cell>
        </row>
        <row r="351">
          <cell r="F351">
            <v>0</v>
          </cell>
          <cell r="G351">
            <v>0</v>
          </cell>
          <cell r="H351">
            <v>0</v>
          </cell>
          <cell r="J351">
            <v>0</v>
          </cell>
          <cell r="K351">
            <v>0</v>
          </cell>
          <cell r="L351">
            <v>0</v>
          </cell>
          <cell r="N351">
            <v>6.1765546132899002E-2</v>
          </cell>
          <cell r="R351">
            <v>0</v>
          </cell>
        </row>
        <row r="352">
          <cell r="F352">
            <v>0</v>
          </cell>
          <cell r="G352">
            <v>0</v>
          </cell>
          <cell r="H352">
            <v>0</v>
          </cell>
          <cell r="J352">
            <v>0</v>
          </cell>
          <cell r="K352">
            <v>0</v>
          </cell>
          <cell r="L352">
            <v>0</v>
          </cell>
          <cell r="N352">
            <v>6.1769822782625002E-2</v>
          </cell>
          <cell r="R352">
            <v>0</v>
          </cell>
        </row>
        <row r="353">
          <cell r="F353">
            <v>0</v>
          </cell>
          <cell r="G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N353">
            <v>6.1774241987348003E-2</v>
          </cell>
          <cell r="R353">
            <v>0</v>
          </cell>
        </row>
        <row r="354">
          <cell r="F354">
            <v>0</v>
          </cell>
          <cell r="G354">
            <v>0</v>
          </cell>
          <cell r="H354">
            <v>0</v>
          </cell>
          <cell r="J354">
            <v>0</v>
          </cell>
          <cell r="K354">
            <v>0</v>
          </cell>
          <cell r="L354">
            <v>0</v>
          </cell>
          <cell r="N354">
            <v>6.1778518637086999E-2</v>
          </cell>
          <cell r="R354">
            <v>0</v>
          </cell>
        </row>
        <row r="355">
          <cell r="N355">
            <v>6.1782937841823003E-2</v>
          </cell>
        </row>
        <row r="356">
          <cell r="N356">
            <v>6.1787357046565003E-2</v>
          </cell>
        </row>
        <row r="357">
          <cell r="N357">
            <v>6.1791348586338002E-2</v>
          </cell>
        </row>
        <row r="358">
          <cell r="N358">
            <v>6.1795767791092998E-2</v>
          </cell>
        </row>
        <row r="359">
          <cell r="N359">
            <v>6.1800044440861998E-2</v>
          </cell>
        </row>
        <row r="360">
          <cell r="N360">
            <v>6.1804463645628999E-2</v>
          </cell>
        </row>
        <row r="361">
          <cell r="N361">
            <v>6.1808740295411002E-2</v>
          </cell>
        </row>
        <row r="362">
          <cell r="N362">
            <v>6.1813159500190999E-2</v>
          </cell>
        </row>
        <row r="363">
          <cell r="N363">
            <v>6.1817578704977998E-2</v>
          </cell>
        </row>
        <row r="364">
          <cell r="N364">
            <v>6.1821855354778001E-2</v>
          </cell>
        </row>
        <row r="365">
          <cell r="N365">
            <v>6.1826274559577003E-2</v>
          </cell>
        </row>
        <row r="366">
          <cell r="N366">
            <v>6.1830551209390003E-2</v>
          </cell>
        </row>
        <row r="367">
          <cell r="N367">
            <v>6.1834970414202002E-2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ecast"/>
      <sheetName val="Adjustments &amp; Maintanence"/>
      <sheetName val="Curves"/>
    </sheetNames>
    <sheetDataSet>
      <sheetData sheetId="0">
        <row r="1">
          <cell r="B1">
            <v>36881</v>
          </cell>
          <cell r="E1">
            <v>0.32</v>
          </cell>
          <cell r="F1">
            <v>0.55000000000000004</v>
          </cell>
          <cell r="G1">
            <v>0.13</v>
          </cell>
          <cell r="P1">
            <v>1.03</v>
          </cell>
          <cell r="S1">
            <v>1.0999999999999999E-2</v>
          </cell>
        </row>
        <row r="2">
          <cell r="C2" t="str">
            <v>SUPPLY</v>
          </cell>
          <cell r="M2" t="str">
            <v>DEMAND</v>
          </cell>
          <cell r="W2" t="str">
            <v>Storage</v>
          </cell>
        </row>
        <row r="3">
          <cell r="C3" t="str">
            <v>Malin</v>
          </cell>
          <cell r="D3" t="str">
            <v>In State</v>
          </cell>
          <cell r="E3" t="str">
            <v>TW</v>
          </cell>
          <cell r="F3" t="str">
            <v>EPNG</v>
          </cell>
          <cell r="G3" t="str">
            <v>Daggett</v>
          </cell>
          <cell r="H3" t="str">
            <v>Total Baja</v>
          </cell>
          <cell r="I3" t="str">
            <v>KRS</v>
          </cell>
          <cell r="J3" t="str">
            <v>Total Redwood</v>
          </cell>
          <cell r="K3" t="str">
            <v>Supply Adj.</v>
          </cell>
          <cell r="L3" t="str">
            <v>Total Supply</v>
          </cell>
          <cell r="M3" t="str">
            <v>Residential</v>
          </cell>
          <cell r="N3" t="str">
            <v>Industrial</v>
          </cell>
          <cell r="O3" t="str">
            <v>Power</v>
          </cell>
          <cell r="P3" t="str">
            <v>On-System</v>
          </cell>
          <cell r="Q3" t="str">
            <v>KRS</v>
          </cell>
          <cell r="R3" t="str">
            <v>SWG</v>
          </cell>
          <cell r="S3" t="str">
            <v>Fuel</v>
          </cell>
          <cell r="T3" t="str">
            <v>Total Demand</v>
          </cell>
          <cell r="U3" t="str">
            <v>PG&amp;E</v>
          </cell>
          <cell r="V3" t="str">
            <v>Wild Goose</v>
          </cell>
          <cell r="W3" t="str">
            <v>Total Storage</v>
          </cell>
          <cell r="X3" t="str">
            <v>Total Mo. Activity</v>
          </cell>
          <cell r="Y3" t="str">
            <v>System Bal</v>
          </cell>
        </row>
        <row r="4">
          <cell r="B4">
            <v>36342</v>
          </cell>
          <cell r="C4">
            <v>1718.9310344827588</v>
          </cell>
          <cell r="D4">
            <v>136.79310344827584</v>
          </cell>
          <cell r="E4">
            <v>94.103448275862078</v>
          </cell>
          <cell r="F4">
            <v>283.10344827586209</v>
          </cell>
          <cell r="G4">
            <v>32.827586206896548</v>
          </cell>
          <cell r="H4">
            <v>410.03448275862075</v>
          </cell>
          <cell r="I4">
            <v>6.5172413793103452</v>
          </cell>
          <cell r="J4">
            <v>1360.5172413793107</v>
          </cell>
          <cell r="L4">
            <v>2272.275862068966</v>
          </cell>
          <cell r="P4">
            <v>1703.9310344827588</v>
          </cell>
          <cell r="Q4">
            <v>364.93103448275861</v>
          </cell>
          <cell r="R4">
            <v>4</v>
          </cell>
          <cell r="S4">
            <v>37.931034482758626</v>
          </cell>
          <cell r="T4">
            <v>2110.7931034482758</v>
          </cell>
          <cell r="U4">
            <v>-39.128931034482761</v>
          </cell>
          <cell r="V4">
            <v>8.9999999999999993E-3</v>
          </cell>
          <cell r="W4">
            <v>-39.119931034482761</v>
          </cell>
          <cell r="X4">
            <v>-1212.7178620689656</v>
          </cell>
          <cell r="Y4">
            <v>100989</v>
          </cell>
        </row>
        <row r="5">
          <cell r="B5">
            <v>36373</v>
          </cell>
          <cell r="C5">
            <v>1788.8214285714287</v>
          </cell>
          <cell r="D5">
            <v>134.17857142857142</v>
          </cell>
          <cell r="E5">
            <v>26.321428571428573</v>
          </cell>
          <cell r="F5">
            <v>213.28571428571428</v>
          </cell>
          <cell r="G5">
            <v>6.3214285714285712</v>
          </cell>
          <cell r="H5">
            <v>245.92857142857144</v>
          </cell>
          <cell r="I5">
            <v>4.1785714285714288</v>
          </cell>
          <cell r="J5">
            <v>1520.9285714285716</v>
          </cell>
          <cell r="L5">
            <v>2173.1071428571431</v>
          </cell>
          <cell r="P5">
            <v>1901.0357142857142</v>
          </cell>
          <cell r="Q5">
            <v>272.07142857142856</v>
          </cell>
          <cell r="R5">
            <v>4</v>
          </cell>
          <cell r="S5">
            <v>38.071428571428569</v>
          </cell>
          <cell r="T5">
            <v>2215.1785714285711</v>
          </cell>
          <cell r="U5">
            <v>-146.02671428571429</v>
          </cell>
          <cell r="V5">
            <v>-9.1695714285714285</v>
          </cell>
          <cell r="W5">
            <v>-155.19628571428572</v>
          </cell>
          <cell r="X5">
            <v>-1981</v>
          </cell>
          <cell r="Y5">
            <v>99008</v>
          </cell>
        </row>
        <row r="6">
          <cell r="B6">
            <v>36404</v>
          </cell>
          <cell r="C6">
            <v>1851.8965517241379</v>
          </cell>
          <cell r="D6">
            <v>131.75862068965515</v>
          </cell>
          <cell r="E6">
            <v>75.41379310344827</v>
          </cell>
          <cell r="F6">
            <v>305.20689655172413</v>
          </cell>
          <cell r="G6">
            <v>19.655172413793107</v>
          </cell>
          <cell r="H6">
            <v>400.27586206896547</v>
          </cell>
          <cell r="I6">
            <v>10.068965517241379</v>
          </cell>
          <cell r="J6">
            <v>1592.1034482758621</v>
          </cell>
          <cell r="L6">
            <v>2394</v>
          </cell>
          <cell r="P6">
            <v>1983.5862068965516</v>
          </cell>
          <cell r="Q6">
            <v>269.86206896551721</v>
          </cell>
          <cell r="R6">
            <v>4.1034482758620685</v>
          </cell>
          <cell r="S6">
            <v>40.241379310344826</v>
          </cell>
          <cell r="T6">
            <v>2297.7931034482754</v>
          </cell>
          <cell r="U6">
            <v>-56.301344827586213</v>
          </cell>
          <cell r="V6">
            <v>-1.5427241379310346</v>
          </cell>
          <cell r="W6">
            <v>-57.844068965517245</v>
          </cell>
          <cell r="X6">
            <v>2011</v>
          </cell>
          <cell r="Y6">
            <v>101019</v>
          </cell>
        </row>
        <row r="7">
          <cell r="B7">
            <v>36434</v>
          </cell>
          <cell r="C7">
            <v>1840.3870967741934</v>
          </cell>
          <cell r="D7">
            <v>139.93548387096772</v>
          </cell>
          <cell r="E7">
            <v>125.0967741935484</v>
          </cell>
          <cell r="F7">
            <v>393.51612903225805</v>
          </cell>
          <cell r="G7">
            <v>65.354838709677423</v>
          </cell>
          <cell r="H7">
            <v>583.9677419354839</v>
          </cell>
          <cell r="I7">
            <v>16.322580645161288</v>
          </cell>
          <cell r="J7">
            <v>1642.8709677419354</v>
          </cell>
          <cell r="L7">
            <v>2580.6129032258068</v>
          </cell>
          <cell r="P7">
            <v>2175.4516129032259</v>
          </cell>
          <cell r="Q7">
            <v>213.83870967741936</v>
          </cell>
          <cell r="R7">
            <v>7.161290322580645</v>
          </cell>
          <cell r="S7">
            <v>42.354838709677416</v>
          </cell>
          <cell r="T7">
            <v>2438.8064516129034</v>
          </cell>
          <cell r="U7">
            <v>-19.442612903225807</v>
          </cell>
          <cell r="V7">
            <v>-10.636161290322582</v>
          </cell>
          <cell r="W7">
            <v>-30.078774193548391</v>
          </cell>
          <cell r="X7">
            <v>2504</v>
          </cell>
          <cell r="Y7">
            <v>103523</v>
          </cell>
        </row>
        <row r="8">
          <cell r="B8">
            <v>36465</v>
          </cell>
          <cell r="C8">
            <v>1751.7241379310344</v>
          </cell>
          <cell r="D8">
            <v>138.86206896551724</v>
          </cell>
          <cell r="E8">
            <v>162.62068965517241</v>
          </cell>
          <cell r="F8">
            <v>328.51724137931029</v>
          </cell>
          <cell r="G8">
            <v>110.82758620689656</v>
          </cell>
          <cell r="H8">
            <v>601.96551724137919</v>
          </cell>
          <cell r="I8">
            <v>30.206896551724139</v>
          </cell>
          <cell r="J8">
            <v>1639.7931034482758</v>
          </cell>
          <cell r="L8">
            <v>2522.7586206896553</v>
          </cell>
          <cell r="P8">
            <v>2223.5517241379312</v>
          </cell>
          <cell r="Q8">
            <v>142.13793103448276</v>
          </cell>
          <cell r="R8">
            <v>12.241379310344827</v>
          </cell>
          <cell r="S8">
            <v>41.827586206896548</v>
          </cell>
          <cell r="T8">
            <v>2419.7586206896553</v>
          </cell>
          <cell r="U8">
            <v>-35.784103448275864</v>
          </cell>
          <cell r="V8">
            <v>-12.757666666666665</v>
          </cell>
          <cell r="W8">
            <v>-48.54177011494253</v>
          </cell>
          <cell r="X8">
            <v>1212</v>
          </cell>
          <cell r="Y8">
            <v>104735</v>
          </cell>
        </row>
        <row r="9">
          <cell r="B9">
            <v>36495</v>
          </cell>
          <cell r="C9">
            <v>1727.2903225806451</v>
          </cell>
          <cell r="D9">
            <v>151.12903225806451</v>
          </cell>
          <cell r="E9">
            <v>183</v>
          </cell>
          <cell r="F9">
            <v>353.38709677419359</v>
          </cell>
          <cell r="G9">
            <v>169.09677419354838</v>
          </cell>
          <cell r="H9">
            <v>705.48387096774206</v>
          </cell>
          <cell r="I9">
            <v>28.903225806451612</v>
          </cell>
          <cell r="J9">
            <v>1601.6774193548388</v>
          </cell>
          <cell r="L9">
            <v>2612.8064516129034</v>
          </cell>
          <cell r="P9">
            <v>2764.2580645161288</v>
          </cell>
          <cell r="Q9">
            <v>154.51612903225805</v>
          </cell>
          <cell r="R9">
            <v>18.903225806451612</v>
          </cell>
          <cell r="S9">
            <v>43.322580645161288</v>
          </cell>
          <cell r="T9">
            <v>2981</v>
          </cell>
          <cell r="U9">
            <v>-344.34583870967737</v>
          </cell>
          <cell r="V9">
            <v>-90.249064516129025</v>
          </cell>
          <cell r="W9">
            <v>-434.59490322580638</v>
          </cell>
          <cell r="X9">
            <v>-12286</v>
          </cell>
          <cell r="Y9">
            <v>92449</v>
          </cell>
        </row>
        <row r="10">
          <cell r="B10">
            <v>36526</v>
          </cell>
          <cell r="C10">
            <v>1680.4516129032256</v>
          </cell>
          <cell r="D10">
            <v>153.06451612903228</v>
          </cell>
          <cell r="E10">
            <v>134.7741935483871</v>
          </cell>
          <cell r="F10">
            <v>327.51612903225805</v>
          </cell>
          <cell r="G10">
            <v>104.41935483870968</v>
          </cell>
          <cell r="H10">
            <v>566.70967741935476</v>
          </cell>
          <cell r="I10">
            <v>33.580645161290327</v>
          </cell>
          <cell r="J10">
            <v>1605.8387096774193</v>
          </cell>
          <cell r="L10">
            <v>2433.8064516129029</v>
          </cell>
          <cell r="P10">
            <v>2630.7741935483868</v>
          </cell>
          <cell r="Q10">
            <v>108.19354838709677</v>
          </cell>
          <cell r="R10">
            <v>16</v>
          </cell>
          <cell r="S10">
            <v>41.451612903225801</v>
          </cell>
          <cell r="T10">
            <v>2796.4193548387093</v>
          </cell>
          <cell r="U10">
            <v>-485.24906451612901</v>
          </cell>
          <cell r="V10">
            <v>-123.18454838709677</v>
          </cell>
          <cell r="W10">
            <v>-608.43361290322582</v>
          </cell>
          <cell r="X10">
            <v>-13412</v>
          </cell>
          <cell r="Y10">
            <v>79037</v>
          </cell>
        </row>
        <row r="11">
          <cell r="B11">
            <v>36557</v>
          </cell>
          <cell r="C11">
            <v>1744.1034482758621</v>
          </cell>
          <cell r="D11">
            <v>157.58620689655172</v>
          </cell>
          <cell r="E11">
            <v>134.75862068965515</v>
          </cell>
          <cell r="F11">
            <v>285.34482758620692</v>
          </cell>
          <cell r="G11">
            <v>154.72413793103451</v>
          </cell>
          <cell r="H11">
            <v>574.82758620689663</v>
          </cell>
          <cell r="I11">
            <v>24.413793103448274</v>
          </cell>
          <cell r="J11">
            <v>1590.6896551724139</v>
          </cell>
          <cell r="L11">
            <v>2500.9310344827586</v>
          </cell>
          <cell r="P11">
            <v>2454.2068965517242</v>
          </cell>
          <cell r="Q11">
            <v>177.82758620689654</v>
          </cell>
          <cell r="R11">
            <v>15.896551724137931</v>
          </cell>
          <cell r="S11">
            <v>41.172413793103452</v>
          </cell>
          <cell r="T11">
            <v>2689.1034482758623</v>
          </cell>
          <cell r="U11">
            <v>-495.61168965517237</v>
          </cell>
          <cell r="V11">
            <v>-89.646172413793096</v>
          </cell>
          <cell r="W11">
            <v>-585.25786206896544</v>
          </cell>
          <cell r="X11">
            <v>-8006</v>
          </cell>
          <cell r="Y11">
            <v>71031</v>
          </cell>
        </row>
        <row r="12">
          <cell r="B12">
            <v>36586</v>
          </cell>
          <cell r="C12">
            <v>1790.8387096774195</v>
          </cell>
          <cell r="D12">
            <v>160.48387096774195</v>
          </cell>
          <cell r="E12">
            <v>179</v>
          </cell>
          <cell r="F12">
            <v>256.77419354838707</v>
          </cell>
          <cell r="G12">
            <v>143.51612903225805</v>
          </cell>
          <cell r="H12">
            <v>579.29032258064512</v>
          </cell>
          <cell r="I12">
            <v>22.483870967741936</v>
          </cell>
          <cell r="J12">
            <v>1611.4193548387098</v>
          </cell>
          <cell r="L12">
            <v>2553.0967741935483</v>
          </cell>
          <cell r="P12">
            <v>2118.0967741935488</v>
          </cell>
          <cell r="Q12">
            <v>201.90322580645162</v>
          </cell>
          <cell r="R12">
            <v>13</v>
          </cell>
          <cell r="S12">
            <v>41.677419354838712</v>
          </cell>
          <cell r="T12">
            <v>2374.677419354839</v>
          </cell>
          <cell r="U12">
            <v>-267.21680645161291</v>
          </cell>
          <cell r="V12">
            <v>-37.829709677419359</v>
          </cell>
          <cell r="W12">
            <v>-305.04651612903228</v>
          </cell>
          <cell r="X12">
            <v>4211</v>
          </cell>
          <cell r="Y12">
            <v>75242</v>
          </cell>
        </row>
        <row r="13">
          <cell r="B13">
            <v>36617</v>
          </cell>
          <cell r="C13">
            <v>1774.2666666666667</v>
          </cell>
          <cell r="D13">
            <v>160.06666666666666</v>
          </cell>
          <cell r="E13">
            <v>74.666666666666671</v>
          </cell>
          <cell r="F13">
            <v>246.73333333333335</v>
          </cell>
          <cell r="G13">
            <v>51.2</v>
          </cell>
          <cell r="H13">
            <v>372.6</v>
          </cell>
          <cell r="I13">
            <v>0</v>
          </cell>
          <cell r="J13">
            <v>1586.1</v>
          </cell>
          <cell r="L13">
            <v>2306.9333333333334</v>
          </cell>
          <cell r="P13">
            <v>1763.1666666666667</v>
          </cell>
          <cell r="Q13">
            <v>188.16666666666666</v>
          </cell>
          <cell r="R13">
            <v>12.8</v>
          </cell>
          <cell r="S13">
            <v>37.033333333333339</v>
          </cell>
          <cell r="T13">
            <v>2001.1666666666667</v>
          </cell>
          <cell r="U13">
            <v>8.9999999999999993E-3</v>
          </cell>
          <cell r="V13">
            <v>8.9999999999999993E-3</v>
          </cell>
          <cell r="W13">
            <v>1.7999999999999999E-2</v>
          </cell>
          <cell r="X13">
            <v>9947</v>
          </cell>
          <cell r="Y13">
            <v>85189</v>
          </cell>
        </row>
        <row r="14">
          <cell r="B14">
            <v>36647</v>
          </cell>
          <cell r="C14">
            <v>1864.7741935483871</v>
          </cell>
          <cell r="D14">
            <v>155.58064516129033</v>
          </cell>
          <cell r="E14">
            <v>132.29032258064515</v>
          </cell>
          <cell r="F14">
            <v>237.67741935483869</v>
          </cell>
          <cell r="G14">
            <v>45.322580645161288</v>
          </cell>
          <cell r="H14">
            <v>415.29032258064512</v>
          </cell>
          <cell r="I14">
            <v>0</v>
          </cell>
          <cell r="J14">
            <v>1599.9677419354839</v>
          </cell>
          <cell r="L14">
            <v>2435.6451612903224</v>
          </cell>
          <cell r="P14">
            <v>1902.3870967741934</v>
          </cell>
          <cell r="Q14">
            <v>264.80645161290323</v>
          </cell>
          <cell r="R14">
            <v>6.9354838709677411</v>
          </cell>
          <cell r="S14">
            <v>33.70967741935484</v>
          </cell>
          <cell r="T14">
            <v>2207.838709677419</v>
          </cell>
          <cell r="U14">
            <v>8.9999999999999993E-3</v>
          </cell>
          <cell r="V14">
            <v>-8.2361612903225812</v>
          </cell>
          <cell r="W14">
            <v>-8.2271612903225808</v>
          </cell>
          <cell r="X14">
            <v>7471.3999999999942</v>
          </cell>
          <cell r="Y14">
            <v>92660.4</v>
          </cell>
        </row>
        <row r="15">
          <cell r="B15">
            <v>36678</v>
          </cell>
          <cell r="C15">
            <v>1852.5666666666668</v>
          </cell>
          <cell r="D15">
            <v>147.16666666666666</v>
          </cell>
          <cell r="E15">
            <v>259.7</v>
          </cell>
          <cell r="F15">
            <v>299.7</v>
          </cell>
          <cell r="G15">
            <v>28.8</v>
          </cell>
          <cell r="H15">
            <v>588.20000000000005</v>
          </cell>
          <cell r="I15">
            <v>0</v>
          </cell>
          <cell r="J15">
            <v>1515.5</v>
          </cell>
          <cell r="L15">
            <v>2587.9333333333334</v>
          </cell>
          <cell r="P15">
            <v>2096.666666666667</v>
          </cell>
          <cell r="Q15">
            <v>337.06666666666666</v>
          </cell>
          <cell r="R15">
            <v>5</v>
          </cell>
          <cell r="S15">
            <v>36.233333333333334</v>
          </cell>
          <cell r="T15">
            <v>2474.9666666666667</v>
          </cell>
          <cell r="U15">
            <v>8.9999999999999993E-3</v>
          </cell>
          <cell r="V15">
            <v>-24.887666666666668</v>
          </cell>
          <cell r="W15">
            <v>-24.878666666666668</v>
          </cell>
          <cell r="X15">
            <v>4060.1000000000058</v>
          </cell>
          <cell r="Y15">
            <v>96720.5</v>
          </cell>
        </row>
        <row r="16">
          <cell r="B16">
            <v>36708</v>
          </cell>
          <cell r="C16">
            <v>1844.3548387096773</v>
          </cell>
          <cell r="D16">
            <v>143.1935483870968</v>
          </cell>
          <cell r="E16">
            <v>244.8064516129032</v>
          </cell>
          <cell r="F16">
            <v>363.12903225806457</v>
          </cell>
          <cell r="G16">
            <v>6.709677419354839</v>
          </cell>
          <cell r="H16">
            <v>614.64516129032268</v>
          </cell>
          <cell r="I16">
            <v>0</v>
          </cell>
          <cell r="J16">
            <v>1476.1935483870966</v>
          </cell>
          <cell r="L16">
            <v>2602.1935483870966</v>
          </cell>
          <cell r="P16">
            <v>2189.483870967742</v>
          </cell>
          <cell r="Q16">
            <v>368.16129032258067</v>
          </cell>
          <cell r="R16">
            <v>4</v>
          </cell>
          <cell r="S16">
            <v>36.354838709677416</v>
          </cell>
          <cell r="T16">
            <v>2598</v>
          </cell>
          <cell r="U16">
            <v>-67.313580645161281</v>
          </cell>
          <cell r="V16">
            <v>-20.184548387096772</v>
          </cell>
          <cell r="W16">
            <v>-87.498129032258049</v>
          </cell>
          <cell r="X16">
            <v>696</v>
          </cell>
          <cell r="Y16">
            <v>97416.5</v>
          </cell>
        </row>
        <row r="17">
          <cell r="B17">
            <v>36739</v>
          </cell>
          <cell r="C17">
            <v>1851.8064516129032</v>
          </cell>
          <cell r="D17">
            <v>160.51612903225805</v>
          </cell>
          <cell r="E17">
            <v>241.61290322580646</v>
          </cell>
          <cell r="F17">
            <v>504.9677419354839</v>
          </cell>
          <cell r="G17">
            <v>10.096774193548386</v>
          </cell>
          <cell r="H17">
            <v>756.67741935483878</v>
          </cell>
          <cell r="I17">
            <v>0</v>
          </cell>
          <cell r="J17">
            <v>1429.3548387096773</v>
          </cell>
          <cell r="L17">
            <v>2769</v>
          </cell>
          <cell r="P17">
            <v>2553.161290322581</v>
          </cell>
          <cell r="Q17">
            <v>422.45161290322579</v>
          </cell>
          <cell r="R17">
            <v>4</v>
          </cell>
          <cell r="S17">
            <v>38.580645161290327</v>
          </cell>
          <cell r="T17">
            <v>3018.1935483870971</v>
          </cell>
          <cell r="U17">
            <v>-221.0555161290323</v>
          </cell>
          <cell r="V17">
            <v>30.834516129032263</v>
          </cell>
          <cell r="W17">
            <v>-190.22100000000003</v>
          </cell>
          <cell r="X17">
            <v>-6930</v>
          </cell>
          <cell r="Y17">
            <v>90486.5</v>
          </cell>
        </row>
        <row r="18">
          <cell r="B18">
            <v>36770</v>
          </cell>
          <cell r="C18">
            <v>1812.5</v>
          </cell>
          <cell r="D18">
            <v>162.9</v>
          </cell>
          <cell r="E18">
            <v>232.63333333333335</v>
          </cell>
          <cell r="F18">
            <v>572.1</v>
          </cell>
          <cell r="G18">
            <v>18.433333333333334</v>
          </cell>
          <cell r="H18">
            <v>823.16666666666663</v>
          </cell>
          <cell r="I18">
            <v>0</v>
          </cell>
          <cell r="J18">
            <v>1416.2333333333333</v>
          </cell>
          <cell r="L18">
            <v>2798.5666666666666</v>
          </cell>
          <cell r="O18">
            <v>0</v>
          </cell>
          <cell r="P18">
            <v>2501.2333333333336</v>
          </cell>
          <cell r="Q18">
            <v>396.26666666666671</v>
          </cell>
          <cell r="R18">
            <v>4.0666666666666664</v>
          </cell>
          <cell r="S18">
            <v>39.866666666666667</v>
          </cell>
          <cell r="T18">
            <v>2941.4333333333338</v>
          </cell>
          <cell r="U18">
            <v>-103.22433333333333</v>
          </cell>
          <cell r="V18">
            <v>33.17</v>
          </cell>
          <cell r="W18">
            <v>-70.054333333333332</v>
          </cell>
          <cell r="X18">
            <v>-2143</v>
          </cell>
          <cell r="Y18">
            <v>88343.5</v>
          </cell>
        </row>
        <row r="19">
          <cell r="B19">
            <v>36800</v>
          </cell>
          <cell r="C19">
            <v>1789.5806451612905</v>
          </cell>
          <cell r="D19">
            <v>164.64516129032256</v>
          </cell>
          <cell r="E19">
            <v>275.06451612903226</v>
          </cell>
          <cell r="F19">
            <v>607.22580645161281</v>
          </cell>
          <cell r="G19">
            <v>6.4516129032258069</v>
          </cell>
          <cell r="H19">
            <v>888.74193548387098</v>
          </cell>
          <cell r="I19">
            <v>0</v>
          </cell>
          <cell r="J19">
            <v>1477.7419354838712</v>
          </cell>
          <cell r="L19">
            <v>2842.9677419354839</v>
          </cell>
          <cell r="O19">
            <v>0</v>
          </cell>
          <cell r="P19">
            <v>2397.8709677419356</v>
          </cell>
          <cell r="Q19">
            <v>311.83870967741933</v>
          </cell>
          <cell r="R19">
            <v>6.1935483870967749</v>
          </cell>
          <cell r="S19">
            <v>39.129032258064512</v>
          </cell>
          <cell r="T19">
            <v>2755.0322580645161</v>
          </cell>
          <cell r="U19">
            <v>-14.28132258064516</v>
          </cell>
          <cell r="V19">
            <v>36.770000000000003</v>
          </cell>
          <cell r="W19">
            <v>22.488677419354843</v>
          </cell>
          <cell r="X19">
            <v>3177</v>
          </cell>
          <cell r="Y19">
            <v>91520.5</v>
          </cell>
        </row>
        <row r="20">
          <cell r="B20">
            <v>36831</v>
          </cell>
          <cell r="C20">
            <v>1661.9666666666667</v>
          </cell>
          <cell r="D20">
            <v>150</v>
          </cell>
          <cell r="E20">
            <v>304</v>
          </cell>
          <cell r="F20">
            <v>522.5</v>
          </cell>
          <cell r="G20">
            <v>123.5</v>
          </cell>
          <cell r="H20">
            <v>950</v>
          </cell>
          <cell r="I20">
            <v>0</v>
          </cell>
          <cell r="J20">
            <v>1465.3</v>
          </cell>
          <cell r="L20">
            <v>2761.9666666666667</v>
          </cell>
          <cell r="O20">
            <v>0</v>
          </cell>
          <cell r="P20">
            <v>2973.3</v>
          </cell>
          <cell r="Q20">
            <v>196.66666666666666</v>
          </cell>
          <cell r="R20">
            <v>15.366666666666665</v>
          </cell>
          <cell r="S20">
            <v>38.066666666666663</v>
          </cell>
          <cell r="T20">
            <v>3223.4</v>
          </cell>
          <cell r="U20">
            <v>-410.65766666666667</v>
          </cell>
          <cell r="V20">
            <v>28.503333333333337</v>
          </cell>
          <cell r="W20">
            <v>-382.15433333333334</v>
          </cell>
          <cell r="X20">
            <v>-12361</v>
          </cell>
          <cell r="Y20">
            <v>79159.5</v>
          </cell>
        </row>
        <row r="21">
          <cell r="B21">
            <v>36861</v>
          </cell>
          <cell r="C21">
            <v>1708.5238095238094</v>
          </cell>
          <cell r="D21">
            <v>151</v>
          </cell>
          <cell r="E21">
            <v>304</v>
          </cell>
          <cell r="F21">
            <v>522.5</v>
          </cell>
          <cell r="G21">
            <v>123.5</v>
          </cell>
          <cell r="H21">
            <v>950</v>
          </cell>
          <cell r="I21">
            <v>0</v>
          </cell>
          <cell r="J21">
            <v>1422.9523809523807</v>
          </cell>
          <cell r="K21">
            <v>0</v>
          </cell>
          <cell r="L21">
            <v>2809.5238095238092</v>
          </cell>
          <cell r="O21">
            <v>1</v>
          </cell>
          <cell r="P21">
            <v>2850.0476190476188</v>
          </cell>
          <cell r="Q21">
            <v>285.57142857142856</v>
          </cell>
          <cell r="R21">
            <v>14.380952380952381</v>
          </cell>
          <cell r="S21">
            <v>40.571428571428569</v>
          </cell>
          <cell r="T21">
            <v>3190.571428571428</v>
          </cell>
          <cell r="U21">
            <v>-212.41957142857143</v>
          </cell>
          <cell r="V21">
            <v>26.008095238095244</v>
          </cell>
          <cell r="W21">
            <v>-186.41147619047618</v>
          </cell>
          <cell r="X21">
            <v>-5778.7557619047611</v>
          </cell>
          <cell r="Y21">
            <v>73380.744238095242</v>
          </cell>
        </row>
        <row r="22">
          <cell r="B22">
            <v>36892</v>
          </cell>
          <cell r="C22">
            <v>1650</v>
          </cell>
          <cell r="D22">
            <v>150</v>
          </cell>
          <cell r="E22">
            <v>320</v>
          </cell>
          <cell r="F22">
            <v>550</v>
          </cell>
          <cell r="G22">
            <v>130</v>
          </cell>
          <cell r="H22">
            <v>1000</v>
          </cell>
          <cell r="I22">
            <v>0</v>
          </cell>
          <cell r="J22">
            <v>1400</v>
          </cell>
          <cell r="K22">
            <v>0</v>
          </cell>
          <cell r="L22">
            <v>2800</v>
          </cell>
          <cell r="O22">
            <v>0</v>
          </cell>
          <cell r="P22">
            <v>2962.3129032258062</v>
          </cell>
          <cell r="Q22">
            <v>250</v>
          </cell>
          <cell r="R22">
            <v>9</v>
          </cell>
          <cell r="S22">
            <v>30.799999999999997</v>
          </cell>
          <cell r="T22">
            <v>3252.1129032258063</v>
          </cell>
          <cell r="W22">
            <v>-452.11290322580635</v>
          </cell>
          <cell r="X22">
            <v>-14015.499999999996</v>
          </cell>
          <cell r="Y22">
            <v>59365.244238095242</v>
          </cell>
        </row>
        <row r="23">
          <cell r="B23">
            <v>36923</v>
          </cell>
          <cell r="C23">
            <v>1650</v>
          </cell>
          <cell r="D23">
            <v>150</v>
          </cell>
          <cell r="E23">
            <v>320</v>
          </cell>
          <cell r="F23">
            <v>550</v>
          </cell>
          <cell r="G23">
            <v>130</v>
          </cell>
          <cell r="H23">
            <v>1000</v>
          </cell>
          <cell r="I23">
            <v>0</v>
          </cell>
          <cell r="J23">
            <v>1400</v>
          </cell>
          <cell r="K23">
            <v>0</v>
          </cell>
          <cell r="L23">
            <v>2800</v>
          </cell>
          <cell r="O23">
            <v>0</v>
          </cell>
          <cell r="P23">
            <v>2876.9172413793103</v>
          </cell>
          <cell r="Q23">
            <v>250</v>
          </cell>
          <cell r="R23">
            <v>9</v>
          </cell>
          <cell r="S23">
            <v>30.799999999999997</v>
          </cell>
          <cell r="T23">
            <v>3166.7172413793105</v>
          </cell>
          <cell r="W23">
            <v>-366.71724137931051</v>
          </cell>
          <cell r="X23">
            <v>-10268.082758620694</v>
          </cell>
          <cell r="Y23">
            <v>49097.161479474547</v>
          </cell>
        </row>
        <row r="24">
          <cell r="B24">
            <v>36951</v>
          </cell>
          <cell r="C24">
            <v>1650</v>
          </cell>
          <cell r="D24">
            <v>150</v>
          </cell>
          <cell r="E24">
            <v>320</v>
          </cell>
          <cell r="F24">
            <v>550</v>
          </cell>
          <cell r="G24">
            <v>130</v>
          </cell>
          <cell r="H24">
            <v>1000</v>
          </cell>
          <cell r="I24">
            <v>0</v>
          </cell>
          <cell r="J24">
            <v>1400</v>
          </cell>
          <cell r="K24">
            <v>0</v>
          </cell>
          <cell r="L24">
            <v>2800</v>
          </cell>
          <cell r="O24">
            <v>0</v>
          </cell>
          <cell r="P24">
            <v>2374.0016129032265</v>
          </cell>
          <cell r="Q24">
            <v>250</v>
          </cell>
          <cell r="R24">
            <v>9</v>
          </cell>
          <cell r="S24">
            <v>30.799999999999997</v>
          </cell>
          <cell r="T24">
            <v>2663.8016129032267</v>
          </cell>
          <cell r="W24">
            <v>136.19838709677333</v>
          </cell>
          <cell r="X24">
            <v>4222.1499999999733</v>
          </cell>
          <cell r="Y24">
            <v>53319.31147947452</v>
          </cell>
        </row>
        <row r="25">
          <cell r="B25">
            <v>36982</v>
          </cell>
          <cell r="C25">
            <v>1850</v>
          </cell>
          <cell r="D25">
            <v>150</v>
          </cell>
          <cell r="E25">
            <v>256</v>
          </cell>
          <cell r="F25">
            <v>440.00000000000006</v>
          </cell>
          <cell r="G25">
            <v>104</v>
          </cell>
          <cell r="H25">
            <v>800</v>
          </cell>
          <cell r="I25">
            <v>0</v>
          </cell>
          <cell r="J25">
            <v>1550</v>
          </cell>
          <cell r="K25">
            <v>0</v>
          </cell>
          <cell r="L25">
            <v>2800</v>
          </cell>
          <cell r="O25">
            <v>0</v>
          </cell>
          <cell r="P25">
            <v>1851.325</v>
          </cell>
          <cell r="Q25">
            <v>300</v>
          </cell>
          <cell r="R25">
            <v>9</v>
          </cell>
          <cell r="S25">
            <v>30.799999999999997</v>
          </cell>
          <cell r="T25">
            <v>2191.125</v>
          </cell>
          <cell r="W25">
            <v>608.875</v>
          </cell>
          <cell r="X25">
            <v>18266.25</v>
          </cell>
          <cell r="Y25">
            <v>71585.56147947452</v>
          </cell>
        </row>
        <row r="26">
          <cell r="B26">
            <v>37012</v>
          </cell>
          <cell r="C26">
            <v>1850</v>
          </cell>
          <cell r="D26">
            <v>150</v>
          </cell>
          <cell r="E26">
            <v>256</v>
          </cell>
          <cell r="F26">
            <v>440.00000000000006</v>
          </cell>
          <cell r="G26">
            <v>104</v>
          </cell>
          <cell r="H26">
            <v>800</v>
          </cell>
          <cell r="I26">
            <v>0</v>
          </cell>
          <cell r="J26">
            <v>1550</v>
          </cell>
          <cell r="K26">
            <v>0</v>
          </cell>
          <cell r="L26">
            <v>2800</v>
          </cell>
          <cell r="O26">
            <v>0</v>
          </cell>
          <cell r="P26">
            <v>1997.5064516129032</v>
          </cell>
          <cell r="Q26">
            <v>300</v>
          </cell>
          <cell r="R26">
            <v>9</v>
          </cell>
          <cell r="S26">
            <v>30.799999999999997</v>
          </cell>
          <cell r="T26">
            <v>2337.3064516129034</v>
          </cell>
          <cell r="W26">
            <v>462.6935483870966</v>
          </cell>
          <cell r="X26">
            <v>14343.499999999995</v>
          </cell>
          <cell r="Y26">
            <v>85929.06147947452</v>
          </cell>
        </row>
        <row r="27">
          <cell r="B27">
            <v>37043</v>
          </cell>
          <cell r="C27">
            <v>1850</v>
          </cell>
          <cell r="D27">
            <v>150</v>
          </cell>
          <cell r="E27">
            <v>256</v>
          </cell>
          <cell r="F27">
            <v>440.00000000000006</v>
          </cell>
          <cell r="G27">
            <v>104</v>
          </cell>
          <cell r="H27">
            <v>800</v>
          </cell>
          <cell r="I27">
            <v>0</v>
          </cell>
          <cell r="J27">
            <v>1550</v>
          </cell>
          <cell r="K27">
            <v>0</v>
          </cell>
          <cell r="L27">
            <v>2800</v>
          </cell>
          <cell r="O27">
            <v>0</v>
          </cell>
          <cell r="P27">
            <v>2096.666666666667</v>
          </cell>
          <cell r="Q27">
            <v>300</v>
          </cell>
          <cell r="R27">
            <v>9</v>
          </cell>
          <cell r="S27">
            <v>30.799999999999997</v>
          </cell>
          <cell r="T27">
            <v>2436.4666666666672</v>
          </cell>
          <cell r="W27">
            <v>363.53333333333285</v>
          </cell>
          <cell r="X27">
            <v>10905.999999999985</v>
          </cell>
          <cell r="Y27">
            <v>96835.061479474505</v>
          </cell>
        </row>
        <row r="28">
          <cell r="B28">
            <v>37073</v>
          </cell>
          <cell r="C28">
            <v>1850</v>
          </cell>
          <cell r="D28">
            <v>150</v>
          </cell>
          <cell r="E28">
            <v>256</v>
          </cell>
          <cell r="F28">
            <v>440.00000000000006</v>
          </cell>
          <cell r="G28">
            <v>104</v>
          </cell>
          <cell r="H28">
            <v>800</v>
          </cell>
          <cell r="I28">
            <v>0</v>
          </cell>
          <cell r="J28">
            <v>1550</v>
          </cell>
          <cell r="K28">
            <v>0</v>
          </cell>
          <cell r="L28">
            <v>2800</v>
          </cell>
          <cell r="O28">
            <v>0</v>
          </cell>
          <cell r="P28">
            <v>2189.483870967742</v>
          </cell>
          <cell r="Q28">
            <v>300</v>
          </cell>
          <cell r="R28">
            <v>9</v>
          </cell>
          <cell r="S28">
            <v>30.799999999999997</v>
          </cell>
          <cell r="T28">
            <v>2529.2838709677421</v>
          </cell>
          <cell r="W28">
            <v>270.71612903225787</v>
          </cell>
          <cell r="X28">
            <v>8392.1999999999935</v>
          </cell>
          <cell r="Y28">
            <v>105227.2614794745</v>
          </cell>
        </row>
        <row r="29">
          <cell r="B29">
            <v>37104</v>
          </cell>
          <cell r="C29">
            <v>1850</v>
          </cell>
          <cell r="D29">
            <v>150</v>
          </cell>
          <cell r="E29">
            <v>256</v>
          </cell>
          <cell r="F29">
            <v>440.00000000000006</v>
          </cell>
          <cell r="G29">
            <v>104</v>
          </cell>
          <cell r="H29">
            <v>800</v>
          </cell>
          <cell r="I29">
            <v>0</v>
          </cell>
          <cell r="J29">
            <v>1550</v>
          </cell>
          <cell r="K29">
            <v>0</v>
          </cell>
          <cell r="L29">
            <v>2800</v>
          </cell>
          <cell r="O29">
            <v>0</v>
          </cell>
          <cell r="P29">
            <v>2603.161290322581</v>
          </cell>
          <cell r="Q29">
            <v>300</v>
          </cell>
          <cell r="R29">
            <v>9</v>
          </cell>
          <cell r="S29">
            <v>30.799999999999997</v>
          </cell>
          <cell r="T29">
            <v>2942.9612903225811</v>
          </cell>
          <cell r="W29">
            <v>-142.96129032258114</v>
          </cell>
          <cell r="X29">
            <v>-4431.8000000000156</v>
          </cell>
          <cell r="Y29">
            <v>100795.46147947448</v>
          </cell>
        </row>
        <row r="30">
          <cell r="B30">
            <v>37135</v>
          </cell>
          <cell r="C30">
            <v>1850</v>
          </cell>
          <cell r="D30">
            <v>150</v>
          </cell>
          <cell r="E30">
            <v>352</v>
          </cell>
          <cell r="F30">
            <v>605</v>
          </cell>
          <cell r="G30">
            <v>143</v>
          </cell>
          <cell r="H30">
            <v>1100</v>
          </cell>
          <cell r="I30">
            <v>0</v>
          </cell>
          <cell r="J30">
            <v>1550</v>
          </cell>
          <cell r="K30">
            <v>0</v>
          </cell>
          <cell r="L30">
            <v>3100</v>
          </cell>
          <cell r="O30">
            <v>0</v>
          </cell>
          <cell r="P30">
            <v>2551.2333333333336</v>
          </cell>
          <cell r="Q30">
            <v>300</v>
          </cell>
          <cell r="R30">
            <v>9</v>
          </cell>
          <cell r="S30">
            <v>34.1</v>
          </cell>
          <cell r="T30">
            <v>2894.3333333333335</v>
          </cell>
          <cell r="W30">
            <v>205.66666666666652</v>
          </cell>
          <cell r="X30">
            <v>6169.9999999999955</v>
          </cell>
          <cell r="Y30">
            <v>106965.46147947448</v>
          </cell>
        </row>
        <row r="31">
          <cell r="B31">
            <v>37165</v>
          </cell>
          <cell r="C31">
            <v>1850</v>
          </cell>
          <cell r="D31">
            <v>150</v>
          </cell>
          <cell r="E31">
            <v>352</v>
          </cell>
          <cell r="F31">
            <v>605</v>
          </cell>
          <cell r="G31">
            <v>143</v>
          </cell>
          <cell r="H31">
            <v>1100</v>
          </cell>
          <cell r="I31">
            <v>0</v>
          </cell>
          <cell r="J31">
            <v>1550</v>
          </cell>
          <cell r="K31">
            <v>0</v>
          </cell>
          <cell r="L31">
            <v>3100</v>
          </cell>
          <cell r="O31">
            <v>120</v>
          </cell>
          <cell r="P31">
            <v>2567.8709677419356</v>
          </cell>
          <cell r="Q31">
            <v>300</v>
          </cell>
          <cell r="R31">
            <v>9</v>
          </cell>
          <cell r="S31">
            <v>34.1</v>
          </cell>
          <cell r="T31">
            <v>2910.9709677419355</v>
          </cell>
          <cell r="W31">
            <v>189.02903225806449</v>
          </cell>
          <cell r="X31">
            <v>5859.9</v>
          </cell>
          <cell r="Y31">
            <v>112825.36147947448</v>
          </cell>
        </row>
        <row r="32">
          <cell r="B32">
            <v>37196</v>
          </cell>
          <cell r="C32">
            <v>1650</v>
          </cell>
          <cell r="D32">
            <v>150</v>
          </cell>
          <cell r="E32">
            <v>320</v>
          </cell>
          <cell r="F32">
            <v>550</v>
          </cell>
          <cell r="G32">
            <v>130</v>
          </cell>
          <cell r="H32">
            <v>1000</v>
          </cell>
          <cell r="I32">
            <v>0</v>
          </cell>
          <cell r="J32">
            <v>1500</v>
          </cell>
          <cell r="K32">
            <v>0</v>
          </cell>
          <cell r="L32">
            <v>2800</v>
          </cell>
          <cell r="O32">
            <v>120</v>
          </cell>
          <cell r="P32">
            <v>3143.3</v>
          </cell>
          <cell r="Q32">
            <v>150</v>
          </cell>
          <cell r="R32">
            <v>9</v>
          </cell>
          <cell r="S32">
            <v>30.799999999999997</v>
          </cell>
          <cell r="T32">
            <v>3333.1000000000004</v>
          </cell>
          <cell r="W32">
            <v>-533.10000000000036</v>
          </cell>
          <cell r="X32">
            <v>-15993.000000000011</v>
          </cell>
          <cell r="Y32">
            <v>96832.361479474464</v>
          </cell>
        </row>
        <row r="33">
          <cell r="B33">
            <v>37226</v>
          </cell>
          <cell r="C33">
            <v>1650</v>
          </cell>
          <cell r="D33">
            <v>150</v>
          </cell>
          <cell r="E33">
            <v>320</v>
          </cell>
          <cell r="F33">
            <v>550</v>
          </cell>
          <cell r="G33">
            <v>130</v>
          </cell>
          <cell r="H33">
            <v>1000</v>
          </cell>
          <cell r="I33">
            <v>0</v>
          </cell>
          <cell r="J33">
            <v>1500</v>
          </cell>
          <cell r="K33">
            <v>0</v>
          </cell>
          <cell r="L33">
            <v>2800</v>
          </cell>
          <cell r="O33">
            <v>120</v>
          </cell>
          <cell r="P33">
            <v>2969.0476190476188</v>
          </cell>
          <cell r="Q33">
            <v>150</v>
          </cell>
          <cell r="R33">
            <v>9</v>
          </cell>
          <cell r="S33">
            <v>30.799999999999997</v>
          </cell>
          <cell r="T33">
            <v>3158.847619047619</v>
          </cell>
          <cell r="W33">
            <v>-358.84761904761899</v>
          </cell>
          <cell r="X33">
            <v>-11124.276190476188</v>
          </cell>
          <cell r="Y33">
            <v>85708.085288998278</v>
          </cell>
        </row>
        <row r="34">
          <cell r="B34">
            <v>37257</v>
          </cell>
          <cell r="C34">
            <v>1650</v>
          </cell>
          <cell r="D34">
            <v>150</v>
          </cell>
          <cell r="E34">
            <v>320</v>
          </cell>
          <cell r="F34">
            <v>550</v>
          </cell>
          <cell r="G34">
            <v>130</v>
          </cell>
          <cell r="H34">
            <v>1000</v>
          </cell>
          <cell r="I34">
            <v>0</v>
          </cell>
          <cell r="J34">
            <v>1500</v>
          </cell>
          <cell r="K34">
            <v>0</v>
          </cell>
          <cell r="L34">
            <v>2800</v>
          </cell>
          <cell r="O34">
            <v>120</v>
          </cell>
          <cell r="P34">
            <v>3132.3129032258062</v>
          </cell>
          <cell r="Q34">
            <v>150</v>
          </cell>
          <cell r="R34">
            <v>9</v>
          </cell>
          <cell r="S34">
            <v>30.799999999999997</v>
          </cell>
          <cell r="T34">
            <v>3322.1129032258063</v>
          </cell>
          <cell r="W34">
            <v>-522.11290322580635</v>
          </cell>
          <cell r="X34">
            <v>-16185.499999999996</v>
          </cell>
          <cell r="Y34">
            <v>69522.585288998278</v>
          </cell>
        </row>
        <row r="35">
          <cell r="B35">
            <v>37288</v>
          </cell>
          <cell r="C35">
            <v>1650</v>
          </cell>
          <cell r="D35">
            <v>150</v>
          </cell>
          <cell r="E35">
            <v>320</v>
          </cell>
          <cell r="F35">
            <v>550</v>
          </cell>
          <cell r="G35">
            <v>130</v>
          </cell>
          <cell r="H35">
            <v>1000</v>
          </cell>
          <cell r="I35">
            <v>0</v>
          </cell>
          <cell r="J35">
            <v>1500</v>
          </cell>
          <cell r="K35">
            <v>0</v>
          </cell>
          <cell r="L35">
            <v>2800</v>
          </cell>
          <cell r="O35">
            <v>120</v>
          </cell>
          <cell r="P35">
            <v>3046.9172413793103</v>
          </cell>
          <cell r="Q35">
            <v>150</v>
          </cell>
          <cell r="R35">
            <v>9</v>
          </cell>
          <cell r="S35">
            <v>30.799999999999997</v>
          </cell>
          <cell r="T35">
            <v>3236.7172413793105</v>
          </cell>
          <cell r="W35">
            <v>-436.71724137931051</v>
          </cell>
          <cell r="X35">
            <v>-12228.082758620694</v>
          </cell>
          <cell r="Y35">
            <v>57294.502530377584</v>
          </cell>
        </row>
        <row r="36">
          <cell r="B36">
            <v>37316</v>
          </cell>
          <cell r="C36">
            <v>1650</v>
          </cell>
          <cell r="D36">
            <v>150</v>
          </cell>
          <cell r="E36">
            <v>320</v>
          </cell>
          <cell r="F36">
            <v>550</v>
          </cell>
          <cell r="G36">
            <v>130</v>
          </cell>
          <cell r="H36">
            <v>1000</v>
          </cell>
          <cell r="I36">
            <v>0</v>
          </cell>
          <cell r="J36">
            <v>1500</v>
          </cell>
          <cell r="K36">
            <v>0</v>
          </cell>
          <cell r="L36">
            <v>2800</v>
          </cell>
          <cell r="O36">
            <v>120</v>
          </cell>
          <cell r="P36">
            <v>2494.0016129032265</v>
          </cell>
          <cell r="Q36">
            <v>150</v>
          </cell>
          <cell r="R36">
            <v>9</v>
          </cell>
          <cell r="S36">
            <v>30.799999999999997</v>
          </cell>
          <cell r="T36">
            <v>2683.8016129032267</v>
          </cell>
          <cell r="W36">
            <v>116.19838709677333</v>
          </cell>
          <cell r="X36">
            <v>3602.1499999999733</v>
          </cell>
          <cell r="Y36">
            <v>60896.652530377556</v>
          </cell>
        </row>
        <row r="37">
          <cell r="B37">
            <v>37347</v>
          </cell>
          <cell r="C37">
            <v>1850</v>
          </cell>
          <cell r="D37">
            <v>150</v>
          </cell>
          <cell r="E37">
            <v>256</v>
          </cell>
          <cell r="F37">
            <v>440.00000000000006</v>
          </cell>
          <cell r="G37">
            <v>104</v>
          </cell>
          <cell r="H37">
            <v>800</v>
          </cell>
          <cell r="I37">
            <v>0</v>
          </cell>
          <cell r="J37">
            <v>1500</v>
          </cell>
          <cell r="K37">
            <v>0</v>
          </cell>
          <cell r="L37">
            <v>2800</v>
          </cell>
          <cell r="O37">
            <v>120</v>
          </cell>
          <cell r="P37">
            <v>1971.325</v>
          </cell>
          <cell r="Q37">
            <v>350</v>
          </cell>
          <cell r="R37">
            <v>9</v>
          </cell>
          <cell r="S37">
            <v>30.799999999999997</v>
          </cell>
          <cell r="T37">
            <v>2361.125</v>
          </cell>
          <cell r="W37">
            <v>438.875</v>
          </cell>
          <cell r="X37">
            <v>13166.25</v>
          </cell>
          <cell r="Y37">
            <v>74062.902530377556</v>
          </cell>
        </row>
        <row r="38">
          <cell r="B38">
            <v>37377</v>
          </cell>
          <cell r="C38">
            <v>1850</v>
          </cell>
          <cell r="D38">
            <v>150</v>
          </cell>
          <cell r="E38">
            <v>256</v>
          </cell>
          <cell r="F38">
            <v>440.00000000000006</v>
          </cell>
          <cell r="G38">
            <v>104</v>
          </cell>
          <cell r="H38">
            <v>800</v>
          </cell>
          <cell r="I38">
            <v>0</v>
          </cell>
          <cell r="J38">
            <v>1500</v>
          </cell>
          <cell r="K38">
            <v>0</v>
          </cell>
          <cell r="L38">
            <v>2800</v>
          </cell>
          <cell r="O38">
            <v>120</v>
          </cell>
          <cell r="P38">
            <v>2117.5064516129032</v>
          </cell>
          <cell r="Q38">
            <v>350</v>
          </cell>
          <cell r="R38">
            <v>9</v>
          </cell>
          <cell r="S38">
            <v>30.799999999999997</v>
          </cell>
          <cell r="T38">
            <v>2507.3064516129034</v>
          </cell>
          <cell r="W38">
            <v>292.6935483870966</v>
          </cell>
          <cell r="X38">
            <v>9073.4999999999945</v>
          </cell>
          <cell r="Y38">
            <v>83136.402530377556</v>
          </cell>
        </row>
        <row r="39">
          <cell r="B39">
            <v>37408</v>
          </cell>
          <cell r="C39">
            <v>1850</v>
          </cell>
          <cell r="D39">
            <v>150</v>
          </cell>
          <cell r="E39">
            <v>256</v>
          </cell>
          <cell r="F39">
            <v>440.00000000000006</v>
          </cell>
          <cell r="G39">
            <v>104</v>
          </cell>
          <cell r="H39">
            <v>800</v>
          </cell>
          <cell r="I39">
            <v>0</v>
          </cell>
          <cell r="J39">
            <v>1500</v>
          </cell>
          <cell r="K39">
            <v>0</v>
          </cell>
          <cell r="L39">
            <v>2800</v>
          </cell>
          <cell r="O39">
            <v>0</v>
          </cell>
          <cell r="P39">
            <v>2096.666666666667</v>
          </cell>
          <cell r="Q39">
            <v>350</v>
          </cell>
          <cell r="R39">
            <v>9</v>
          </cell>
          <cell r="S39">
            <v>30.799999999999997</v>
          </cell>
          <cell r="T39">
            <v>2486.4666666666672</v>
          </cell>
          <cell r="W39">
            <v>313.53333333333285</v>
          </cell>
          <cell r="X39">
            <v>9405.9999999999854</v>
          </cell>
          <cell r="Y39">
            <v>92542.402530377542</v>
          </cell>
        </row>
        <row r="40">
          <cell r="B40">
            <v>37438</v>
          </cell>
          <cell r="C40">
            <v>1850</v>
          </cell>
          <cell r="D40">
            <v>150</v>
          </cell>
          <cell r="E40">
            <v>256</v>
          </cell>
          <cell r="F40">
            <v>440.00000000000006</v>
          </cell>
          <cell r="G40">
            <v>104</v>
          </cell>
          <cell r="H40">
            <v>800</v>
          </cell>
          <cell r="I40">
            <v>0</v>
          </cell>
          <cell r="J40">
            <v>1500</v>
          </cell>
          <cell r="K40">
            <v>0</v>
          </cell>
          <cell r="L40">
            <v>2800</v>
          </cell>
          <cell r="O40">
            <v>0</v>
          </cell>
          <cell r="P40">
            <v>2189.483870967742</v>
          </cell>
          <cell r="Q40">
            <v>350</v>
          </cell>
          <cell r="R40">
            <v>9</v>
          </cell>
          <cell r="S40">
            <v>30.799999999999997</v>
          </cell>
          <cell r="T40">
            <v>2579.2838709677421</v>
          </cell>
          <cell r="W40">
            <v>220.71612903225787</v>
          </cell>
          <cell r="X40">
            <v>6842.1999999999935</v>
          </cell>
          <cell r="Y40">
            <v>99384.602530377539</v>
          </cell>
        </row>
        <row r="41">
          <cell r="B41">
            <v>37469</v>
          </cell>
          <cell r="C41">
            <v>1850</v>
          </cell>
          <cell r="D41">
            <v>150</v>
          </cell>
          <cell r="E41">
            <v>256</v>
          </cell>
          <cell r="F41">
            <v>440.00000000000006</v>
          </cell>
          <cell r="G41">
            <v>104</v>
          </cell>
          <cell r="H41">
            <v>800</v>
          </cell>
          <cell r="I41">
            <v>0</v>
          </cell>
          <cell r="J41">
            <v>1500</v>
          </cell>
          <cell r="K41">
            <v>0</v>
          </cell>
          <cell r="L41">
            <v>2800</v>
          </cell>
          <cell r="O41">
            <v>0</v>
          </cell>
          <cell r="P41">
            <v>2603.161290322581</v>
          </cell>
          <cell r="Q41">
            <v>350</v>
          </cell>
          <cell r="R41">
            <v>9</v>
          </cell>
          <cell r="S41">
            <v>30.799999999999997</v>
          </cell>
          <cell r="T41">
            <v>2992.9612903225811</v>
          </cell>
          <cell r="W41">
            <v>-192.96129032258114</v>
          </cell>
          <cell r="X41">
            <v>-5981.8000000000156</v>
          </cell>
          <cell r="Y41">
            <v>93402.802530377521</v>
          </cell>
        </row>
        <row r="42">
          <cell r="B42">
            <v>37500</v>
          </cell>
          <cell r="C42">
            <v>1850</v>
          </cell>
          <cell r="D42">
            <v>150</v>
          </cell>
          <cell r="E42">
            <v>256</v>
          </cell>
          <cell r="F42">
            <v>440.00000000000006</v>
          </cell>
          <cell r="G42">
            <v>104</v>
          </cell>
          <cell r="H42">
            <v>800</v>
          </cell>
          <cell r="I42">
            <v>0</v>
          </cell>
          <cell r="J42">
            <v>1500</v>
          </cell>
          <cell r="K42">
            <v>0</v>
          </cell>
          <cell r="L42">
            <v>2800</v>
          </cell>
          <cell r="O42">
            <v>0</v>
          </cell>
          <cell r="P42">
            <v>2551.2333333333336</v>
          </cell>
          <cell r="Q42">
            <v>350</v>
          </cell>
          <cell r="R42">
            <v>9</v>
          </cell>
          <cell r="S42">
            <v>30.799999999999997</v>
          </cell>
          <cell r="T42">
            <v>2941.0333333333338</v>
          </cell>
          <cell r="W42">
            <v>-141.03333333333376</v>
          </cell>
          <cell r="X42">
            <v>-4231.0000000000127</v>
          </cell>
          <cell r="Y42">
            <v>89171.802530377507</v>
          </cell>
        </row>
        <row r="43">
          <cell r="B43">
            <v>37530</v>
          </cell>
          <cell r="C43">
            <v>1850</v>
          </cell>
          <cell r="D43">
            <v>150</v>
          </cell>
          <cell r="E43">
            <v>256</v>
          </cell>
          <cell r="F43">
            <v>440.00000000000006</v>
          </cell>
          <cell r="G43">
            <v>104</v>
          </cell>
          <cell r="H43">
            <v>800</v>
          </cell>
          <cell r="I43">
            <v>0</v>
          </cell>
          <cell r="J43">
            <v>1500</v>
          </cell>
          <cell r="K43">
            <v>0</v>
          </cell>
          <cell r="L43">
            <v>2800</v>
          </cell>
          <cell r="O43">
            <v>0</v>
          </cell>
          <cell r="P43">
            <v>2447.8709677419356</v>
          </cell>
          <cell r="Q43">
            <v>350</v>
          </cell>
          <cell r="R43">
            <v>9</v>
          </cell>
          <cell r="S43">
            <v>30.799999999999997</v>
          </cell>
          <cell r="T43">
            <v>2837.6709677419358</v>
          </cell>
          <cell r="W43">
            <v>-37.670967741935783</v>
          </cell>
          <cell r="X43">
            <v>-1167.8000000000093</v>
          </cell>
          <cell r="Y43">
            <v>88004.002530377504</v>
          </cell>
        </row>
        <row r="44">
          <cell r="B44">
            <v>37561</v>
          </cell>
          <cell r="C44">
            <v>1650</v>
          </cell>
          <cell r="D44">
            <v>150</v>
          </cell>
          <cell r="E44">
            <v>256</v>
          </cell>
          <cell r="F44">
            <v>440.00000000000006</v>
          </cell>
          <cell r="G44">
            <v>104</v>
          </cell>
          <cell r="H44">
            <v>800</v>
          </cell>
          <cell r="I44">
            <v>0</v>
          </cell>
          <cell r="J44">
            <v>1650</v>
          </cell>
          <cell r="K44">
            <v>0</v>
          </cell>
          <cell r="L44">
            <v>2600</v>
          </cell>
          <cell r="O44">
            <v>356.4</v>
          </cell>
          <cell r="P44">
            <v>3379.7000000000003</v>
          </cell>
          <cell r="Q44">
            <v>0</v>
          </cell>
          <cell r="R44">
            <v>9</v>
          </cell>
          <cell r="S44">
            <v>28.599999999999998</v>
          </cell>
          <cell r="T44">
            <v>3417.3</v>
          </cell>
          <cell r="W44">
            <v>-817.30000000000018</v>
          </cell>
          <cell r="X44">
            <v>-24519.000000000007</v>
          </cell>
          <cell r="Y44">
            <v>63485.002530377496</v>
          </cell>
        </row>
        <row r="45">
          <cell r="B45">
            <v>37591</v>
          </cell>
          <cell r="C45">
            <v>1650</v>
          </cell>
          <cell r="D45">
            <v>150</v>
          </cell>
          <cell r="E45">
            <v>256</v>
          </cell>
          <cell r="F45">
            <v>440.00000000000006</v>
          </cell>
          <cell r="G45">
            <v>104</v>
          </cell>
          <cell r="H45">
            <v>800</v>
          </cell>
          <cell r="I45">
            <v>0</v>
          </cell>
          <cell r="J45">
            <v>1650</v>
          </cell>
          <cell r="K45">
            <v>0</v>
          </cell>
          <cell r="L45">
            <v>2600</v>
          </cell>
          <cell r="O45">
            <v>356.4</v>
          </cell>
          <cell r="P45">
            <v>3205.4476190476189</v>
          </cell>
          <cell r="Q45">
            <v>0</v>
          </cell>
          <cell r="R45">
            <v>9</v>
          </cell>
          <cell r="S45">
            <v>28.599999999999998</v>
          </cell>
          <cell r="T45">
            <v>3243.0476190476188</v>
          </cell>
          <cell r="W45">
            <v>-643.04761904761881</v>
          </cell>
          <cell r="X45">
            <v>-19934.476190476184</v>
          </cell>
          <cell r="Y45">
            <v>43550.526339901313</v>
          </cell>
        </row>
        <row r="46">
          <cell r="B46">
            <v>37622</v>
          </cell>
        </row>
        <row r="48">
          <cell r="C48" t="str">
            <v>Malin Assumptions</v>
          </cell>
          <cell r="H48" t="str">
            <v>Winter Peak Day</v>
          </cell>
          <cell r="I48" t="str">
            <v>Supply</v>
          </cell>
          <cell r="J48" t="str">
            <v>Demand</v>
          </cell>
        </row>
        <row r="49">
          <cell r="C49" t="str">
            <v>Summer: If Aeco/Malin &gt; variable, 1850, 1700</v>
          </cell>
          <cell r="H49">
            <v>36509</v>
          </cell>
          <cell r="I49">
            <v>3553</v>
          </cell>
          <cell r="J49">
            <v>3492</v>
          </cell>
          <cell r="K49">
            <v>36531</v>
          </cell>
        </row>
        <row r="50">
          <cell r="C50" t="str">
            <v>Winter: If Socal/Malin &gt; variable, 1800, 1650</v>
          </cell>
        </row>
        <row r="51">
          <cell r="H51" t="str">
            <v>SF</v>
          </cell>
          <cell r="I51" t="str">
            <v>55 / 44</v>
          </cell>
          <cell r="J51" t="str">
            <v>56 / 38</v>
          </cell>
        </row>
        <row r="52">
          <cell r="C52" t="str">
            <v>Baja Assumptions</v>
          </cell>
          <cell r="H52" t="str">
            <v>Sacr</v>
          </cell>
          <cell r="I52" t="str">
            <v>57 / 30</v>
          </cell>
          <cell r="J52" t="str">
            <v>52 / 29</v>
          </cell>
        </row>
        <row r="53">
          <cell r="C53" t="str">
            <v>If Socal/SJ &gt;$0.60, 800, 650</v>
          </cell>
          <cell r="H53" t="str">
            <v>Summer Peak Day</v>
          </cell>
        </row>
        <row r="54">
          <cell r="I54" t="str">
            <v>Supply</v>
          </cell>
          <cell r="J54" t="str">
            <v>Demand</v>
          </cell>
        </row>
        <row r="55">
          <cell r="C55" t="str">
            <v>KRS Supply Assumptions</v>
          </cell>
          <cell r="H55">
            <v>36732</v>
          </cell>
          <cell r="I55">
            <v>3169</v>
          </cell>
          <cell r="J55">
            <v>3063</v>
          </cell>
          <cell r="K55">
            <v>36737</v>
          </cell>
        </row>
        <row r="56">
          <cell r="C56" t="str">
            <v>Summer: Supply of 50</v>
          </cell>
          <cell r="H56" t="str">
            <v>SF</v>
          </cell>
          <cell r="I56" t="str">
            <v>69 / 53</v>
          </cell>
          <cell r="J56" t="str">
            <v>71 / 54</v>
          </cell>
        </row>
        <row r="57">
          <cell r="C57" t="str">
            <v>Winter: Supply of 150</v>
          </cell>
          <cell r="H57" t="str">
            <v>Sacr</v>
          </cell>
          <cell r="I57" t="str">
            <v>95 / 60</v>
          </cell>
          <cell r="J57" t="str">
            <v>99 / 64</v>
          </cell>
        </row>
        <row r="59">
          <cell r="C59" t="str">
            <v>KRS Demand Assumptions</v>
          </cell>
        </row>
        <row r="60">
          <cell r="C60" t="str">
            <v>If Socal/Malin &gt; variable, 300,150</v>
          </cell>
        </row>
        <row r="61">
          <cell r="C61" t="str">
            <v>If Malin &gt; Socal, 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pload"/>
      <sheetName val="Ops"/>
      <sheetName val="Data"/>
      <sheetName val="Sheet4"/>
    </sheetNames>
    <sheetDataSet>
      <sheetData sheetId="0"/>
      <sheetData sheetId="1"/>
      <sheetData sheetId="2">
        <row r="7">
          <cell r="T7">
            <v>35247</v>
          </cell>
          <cell r="U7">
            <v>35278</v>
          </cell>
          <cell r="V7">
            <v>35309</v>
          </cell>
          <cell r="W7">
            <v>35339</v>
          </cell>
          <cell r="X7">
            <v>35370</v>
          </cell>
          <cell r="Y7">
            <v>35400</v>
          </cell>
          <cell r="Z7">
            <v>35431</v>
          </cell>
          <cell r="AA7">
            <v>35462</v>
          </cell>
          <cell r="AB7">
            <v>35490</v>
          </cell>
          <cell r="AC7">
            <v>35521</v>
          </cell>
          <cell r="AD7">
            <v>35551</v>
          </cell>
          <cell r="AE7">
            <v>35582</v>
          </cell>
          <cell r="AF7">
            <v>35612</v>
          </cell>
          <cell r="AG7">
            <v>35643</v>
          </cell>
          <cell r="AH7">
            <v>35674</v>
          </cell>
          <cell r="AI7">
            <v>35704</v>
          </cell>
          <cell r="AJ7">
            <v>35735</v>
          </cell>
          <cell r="AK7">
            <v>35765</v>
          </cell>
          <cell r="AL7">
            <v>35796</v>
          </cell>
          <cell r="AM7">
            <v>35827</v>
          </cell>
          <cell r="AN7">
            <v>35855</v>
          </cell>
          <cell r="AO7">
            <v>35886</v>
          </cell>
          <cell r="AP7">
            <v>35916</v>
          </cell>
          <cell r="AQ7">
            <v>35947</v>
          </cell>
          <cell r="AR7">
            <v>35977</v>
          </cell>
          <cell r="AS7">
            <v>36008</v>
          </cell>
          <cell r="AT7">
            <v>36039</v>
          </cell>
          <cell r="AU7">
            <v>36069</v>
          </cell>
          <cell r="AV7">
            <v>36100</v>
          </cell>
          <cell r="AW7">
            <v>36130</v>
          </cell>
          <cell r="AX7">
            <v>36161</v>
          </cell>
          <cell r="AY7">
            <v>36192</v>
          </cell>
          <cell r="AZ7">
            <v>36220</v>
          </cell>
          <cell r="BA7">
            <v>36251</v>
          </cell>
          <cell r="BB7">
            <v>36281</v>
          </cell>
          <cell r="BC7">
            <v>36312</v>
          </cell>
          <cell r="BD7">
            <v>36342</v>
          </cell>
          <cell r="BE7">
            <v>36373</v>
          </cell>
          <cell r="BF7">
            <v>36404</v>
          </cell>
          <cell r="BG7">
            <v>36434</v>
          </cell>
          <cell r="BH7">
            <v>36465</v>
          </cell>
          <cell r="BI7">
            <v>36495</v>
          </cell>
          <cell r="BJ7">
            <v>36526</v>
          </cell>
          <cell r="BK7">
            <v>36557</v>
          </cell>
          <cell r="BL7">
            <v>36586</v>
          </cell>
          <cell r="BM7">
            <v>36617</v>
          </cell>
          <cell r="BN7">
            <v>36647</v>
          </cell>
          <cell r="BO7">
            <v>36678</v>
          </cell>
          <cell r="BP7">
            <v>36708</v>
          </cell>
          <cell r="BQ7">
            <v>36739</v>
          </cell>
          <cell r="BR7">
            <v>36770</v>
          </cell>
          <cell r="BS7">
            <v>36800</v>
          </cell>
          <cell r="BT7">
            <v>36831</v>
          </cell>
          <cell r="BU7">
            <v>36861</v>
          </cell>
        </row>
        <row r="8">
          <cell r="S8" t="str">
            <v>SWG Topock</v>
          </cell>
          <cell r="T8">
            <v>140548.12903225806</v>
          </cell>
          <cell r="U8">
            <v>134642.83870967742</v>
          </cell>
          <cell r="V8">
            <v>114422.6</v>
          </cell>
          <cell r="W8">
            <v>114207.45161290323</v>
          </cell>
          <cell r="X8">
            <v>106764.43333333333</v>
          </cell>
          <cell r="Y8">
            <v>114944.22580645161</v>
          </cell>
          <cell r="Z8">
            <v>115382.03225806452</v>
          </cell>
          <cell r="AA8">
            <v>94673.21428571429</v>
          </cell>
          <cell r="AB8">
            <v>111768.74193548386</v>
          </cell>
          <cell r="AC8">
            <v>109922.2</v>
          </cell>
          <cell r="AD8">
            <v>68035.612903225803</v>
          </cell>
          <cell r="AE8">
            <v>73997.899999999994</v>
          </cell>
          <cell r="AF8">
            <v>63055.677419354841</v>
          </cell>
          <cell r="AG8">
            <v>59046.290322580644</v>
          </cell>
          <cell r="AH8">
            <v>59446.400000000001</v>
          </cell>
          <cell r="AI8">
            <v>67062.967741935485</v>
          </cell>
          <cell r="AJ8">
            <v>96307.433333333334</v>
          </cell>
          <cell r="AK8">
            <v>128239.06451612903</v>
          </cell>
          <cell r="AL8">
            <v>115979.4</v>
          </cell>
          <cell r="AM8">
            <v>113461.92857142857</v>
          </cell>
          <cell r="AN8">
            <v>88548.741935483864</v>
          </cell>
          <cell r="AO8">
            <v>106142.86666666667</v>
          </cell>
          <cell r="AP8">
            <v>79588.06451612903</v>
          </cell>
          <cell r="AQ8">
            <v>78909.724137931029</v>
          </cell>
          <cell r="AR8">
            <v>97948.290322580651</v>
          </cell>
          <cell r="AS8">
            <v>83716.166666666672</v>
          </cell>
          <cell r="AT8">
            <v>91214</v>
          </cell>
          <cell r="AU8">
            <v>70963.096774193546</v>
          </cell>
          <cell r="AV8">
            <v>115816.4</v>
          </cell>
          <cell r="AW8">
            <v>147797.09677419355</v>
          </cell>
          <cell r="AX8">
            <v>141441</v>
          </cell>
          <cell r="AY8">
            <v>125161.95454545454</v>
          </cell>
          <cell r="AZ8">
            <v>99431.227272727279</v>
          </cell>
          <cell r="BA8">
            <v>97820.46666666666</v>
          </cell>
          <cell r="BB8">
            <v>88171.193548387091</v>
          </cell>
          <cell r="BC8">
            <v>76940.733333333337</v>
          </cell>
          <cell r="BD8">
            <v>70164.645161290318</v>
          </cell>
          <cell r="BE8">
            <v>72899.354838709682</v>
          </cell>
          <cell r="BF8">
            <v>67015.899999999994</v>
          </cell>
          <cell r="BG8">
            <v>86721.5</v>
          </cell>
          <cell r="BH8">
            <v>102703.4</v>
          </cell>
          <cell r="BI8">
            <v>142546.48387096773</v>
          </cell>
          <cell r="BJ8">
            <v>112513.77419354839</v>
          </cell>
          <cell r="BK8">
            <v>107366.10344827586</v>
          </cell>
          <cell r="BL8">
            <v>114360.90322580645</v>
          </cell>
          <cell r="BM8">
            <v>104879.86666666667</v>
          </cell>
          <cell r="BN8">
            <v>118927.09677419355</v>
          </cell>
          <cell r="BO8">
            <v>94957.433333333334</v>
          </cell>
          <cell r="BP8">
            <v>107237</v>
          </cell>
          <cell r="BQ8">
            <v>139903.22580645161</v>
          </cell>
          <cell r="BR8">
            <v>134729.70000000001</v>
          </cell>
          <cell r="BS8">
            <v>138559.25806451612</v>
          </cell>
          <cell r="BT8">
            <v>132874.33333333334</v>
          </cell>
          <cell r="BU8">
            <v>133008</v>
          </cell>
        </row>
        <row r="9">
          <cell r="S9" t="str">
            <v>APS Phoenix</v>
          </cell>
          <cell r="T9">
            <v>59584.774193548386</v>
          </cell>
          <cell r="U9">
            <v>71701.483870967742</v>
          </cell>
          <cell r="V9">
            <v>19019.733333333334</v>
          </cell>
          <cell r="W9">
            <v>37807.93548387097</v>
          </cell>
          <cell r="X9">
            <v>10759.466666666667</v>
          </cell>
          <cell r="Y9">
            <v>11764.935483870968</v>
          </cell>
          <cell r="Z9">
            <v>648.45161290322585</v>
          </cell>
          <cell r="AA9">
            <v>2076.9642857142858</v>
          </cell>
          <cell r="AB9">
            <v>7824.322580645161</v>
          </cell>
          <cell r="AC9">
            <v>10502.266666666666</v>
          </cell>
          <cell r="AD9">
            <v>41001.032258064515</v>
          </cell>
          <cell r="AE9">
            <v>42749.5</v>
          </cell>
          <cell r="AF9">
            <v>63314</v>
          </cell>
          <cell r="AG9">
            <v>68865.225806451606</v>
          </cell>
          <cell r="AH9">
            <v>62892.666666666664</v>
          </cell>
          <cell r="AI9">
            <v>27242.870967741936</v>
          </cell>
          <cell r="AJ9">
            <v>6001.7</v>
          </cell>
          <cell r="AK9">
            <v>16975.935483870966</v>
          </cell>
          <cell r="AL9">
            <v>11675.966666666667</v>
          </cell>
          <cell r="AM9">
            <v>14820.892857142857</v>
          </cell>
          <cell r="AN9">
            <v>7848.2258064516127</v>
          </cell>
          <cell r="AO9">
            <v>18607.833333333332</v>
          </cell>
          <cell r="AP9">
            <v>12375.225806451614</v>
          </cell>
          <cell r="AQ9">
            <v>21821.931034482757</v>
          </cell>
          <cell r="AR9">
            <v>92861.548387096773</v>
          </cell>
          <cell r="AS9">
            <v>95576.766666666663</v>
          </cell>
          <cell r="AT9">
            <v>72940.275862068971</v>
          </cell>
          <cell r="AU9">
            <v>60290.225806451614</v>
          </cell>
          <cell r="AV9">
            <v>41973.033333333333</v>
          </cell>
          <cell r="AW9">
            <v>51835.709677419356</v>
          </cell>
          <cell r="AX9">
            <v>31844.193548387098</v>
          </cell>
          <cell r="AY9">
            <v>36915.909090909088</v>
          </cell>
          <cell r="AZ9">
            <v>27685.81818181818</v>
          </cell>
          <cell r="BA9">
            <v>55186.9</v>
          </cell>
          <cell r="BB9">
            <v>60348.516129032258</v>
          </cell>
          <cell r="BC9">
            <v>72042</v>
          </cell>
          <cell r="BD9">
            <v>82951.580645161288</v>
          </cell>
          <cell r="BE9">
            <v>83687.677419354834</v>
          </cell>
          <cell r="BF9">
            <v>55244.966666666667</v>
          </cell>
          <cell r="BG9">
            <v>85835.633333333331</v>
          </cell>
          <cell r="BH9">
            <v>50925.8</v>
          </cell>
          <cell r="BI9">
            <v>51436.419354838712</v>
          </cell>
          <cell r="BJ9">
            <v>44505.677419354841</v>
          </cell>
          <cell r="BK9">
            <v>40277.206896551725</v>
          </cell>
          <cell r="BL9">
            <v>34033.129032258068</v>
          </cell>
          <cell r="BM9">
            <v>38103.699999999997</v>
          </cell>
          <cell r="BN9">
            <v>73874.870967741939</v>
          </cell>
          <cell r="BO9">
            <v>96153</v>
          </cell>
          <cell r="BP9">
            <v>117712.70967741935</v>
          </cell>
          <cell r="BQ9">
            <v>158322.12903225806</v>
          </cell>
          <cell r="BR9">
            <v>127009.66666666667</v>
          </cell>
          <cell r="BS9">
            <v>85267.612903225803</v>
          </cell>
          <cell r="BT9">
            <v>105584.9</v>
          </cell>
          <cell r="BU9">
            <v>99731.642857142855</v>
          </cell>
        </row>
        <row r="10">
          <cell r="S10" t="str">
            <v>APS Yuma</v>
          </cell>
          <cell r="T10">
            <v>0</v>
          </cell>
          <cell r="U10">
            <v>2161.0645161290322</v>
          </cell>
          <cell r="V10">
            <v>3067.5666666666666</v>
          </cell>
          <cell r="W10">
            <v>6132.3548387096771</v>
          </cell>
          <cell r="X10">
            <v>166.3</v>
          </cell>
          <cell r="Y10">
            <v>2252.3225806451615</v>
          </cell>
          <cell r="Z10">
            <v>9670.3870967741932</v>
          </cell>
          <cell r="AA10">
            <v>6173.75</v>
          </cell>
          <cell r="AB10">
            <v>7077.2903225806449</v>
          </cell>
          <cell r="AC10">
            <v>3444.6333333333332</v>
          </cell>
          <cell r="AD10">
            <v>6182.8387096774195</v>
          </cell>
          <cell r="AE10">
            <v>892.73333333333335</v>
          </cell>
          <cell r="AF10">
            <v>7051.1612903225805</v>
          </cell>
          <cell r="AG10">
            <v>4503.6451612903229</v>
          </cell>
          <cell r="AH10">
            <v>5013.1333333333332</v>
          </cell>
          <cell r="AI10">
            <v>4330.5806451612907</v>
          </cell>
          <cell r="AJ10">
            <v>5710.0333333333338</v>
          </cell>
          <cell r="AK10">
            <v>8321.1290322580644</v>
          </cell>
          <cell r="AL10">
            <v>9245.6333333333332</v>
          </cell>
          <cell r="AM10">
            <v>6888.7142857142853</v>
          </cell>
          <cell r="AN10">
            <v>5740.1935483870966</v>
          </cell>
          <cell r="AO10">
            <v>8030.3</v>
          </cell>
          <cell r="AP10">
            <v>8638.9032258064508</v>
          </cell>
          <cell r="AQ10">
            <v>7801.1724137931033</v>
          </cell>
          <cell r="AR10">
            <v>10406.677419354839</v>
          </cell>
          <cell r="AS10">
            <v>12873.233333333334</v>
          </cell>
          <cell r="AT10">
            <v>9663.3793103448279</v>
          </cell>
          <cell r="AU10">
            <v>8753.2258064516136</v>
          </cell>
          <cell r="AV10">
            <v>3909.8</v>
          </cell>
          <cell r="AW10">
            <v>1449.9677419354839</v>
          </cell>
          <cell r="AX10">
            <v>5623.1612903225805</v>
          </cell>
          <cell r="AY10">
            <v>5130.136363636364</v>
          </cell>
          <cell r="AZ10">
            <v>6374.318181818182</v>
          </cell>
          <cell r="BA10">
            <v>7537.5666666666666</v>
          </cell>
          <cell r="BB10">
            <v>11202.258064516129</v>
          </cell>
          <cell r="BC10">
            <v>9634.9333333333325</v>
          </cell>
          <cell r="BD10">
            <v>9386.3870967741932</v>
          </cell>
          <cell r="BE10">
            <v>8817.645161290322</v>
          </cell>
          <cell r="BF10">
            <v>9684.7999999999993</v>
          </cell>
          <cell r="BG10">
            <v>11999.6</v>
          </cell>
          <cell r="BH10">
            <v>8910</v>
          </cell>
          <cell r="BI10">
            <v>11460.870967741936</v>
          </cell>
          <cell r="BJ10">
            <v>7493.8709677419356</v>
          </cell>
          <cell r="BK10">
            <v>9050.5517241379312</v>
          </cell>
          <cell r="BL10">
            <v>6171.677419354839</v>
          </cell>
          <cell r="BM10">
            <v>2001.9333333333334</v>
          </cell>
          <cell r="BN10">
            <v>10457.290322580646</v>
          </cell>
          <cell r="BO10">
            <v>7908.9</v>
          </cell>
          <cell r="BP10">
            <v>10284.451612903225</v>
          </cell>
          <cell r="BQ10">
            <v>12372.451612903225</v>
          </cell>
          <cell r="BR10">
            <v>13212.566666666668</v>
          </cell>
          <cell r="BS10">
            <v>4691.4516129032254</v>
          </cell>
          <cell r="BT10">
            <v>286.93333333333334</v>
          </cell>
          <cell r="BU10">
            <v>12016.48275862069</v>
          </cell>
        </row>
        <row r="11">
          <cell r="S11" t="str">
            <v>El Paso Electric</v>
          </cell>
          <cell r="T11">
            <v>21203.16129032258</v>
          </cell>
          <cell r="U11">
            <v>20606.806451612902</v>
          </cell>
          <cell r="V11">
            <v>14472.933333333332</v>
          </cell>
          <cell r="W11">
            <v>6771.3870967741932</v>
          </cell>
          <cell r="X11">
            <v>14769.566666666668</v>
          </cell>
          <cell r="Y11">
            <v>13759.516129032258</v>
          </cell>
          <cell r="Z11">
            <v>35869</v>
          </cell>
          <cell r="AA11">
            <v>21074.428571428572</v>
          </cell>
          <cell r="AB11">
            <v>12742.870967741936</v>
          </cell>
          <cell r="AC11">
            <v>14379.933333333332</v>
          </cell>
          <cell r="AD11">
            <v>15425.483870967742</v>
          </cell>
          <cell r="AE11">
            <v>40543.76666666667</v>
          </cell>
          <cell r="AF11">
            <v>35416.032258064515</v>
          </cell>
          <cell r="AG11">
            <v>31019.548387096773</v>
          </cell>
          <cell r="AH11">
            <v>35221.166666666664</v>
          </cell>
          <cell r="AI11">
            <v>37382.129032258068</v>
          </cell>
          <cell r="AJ11">
            <v>25368.333333333332</v>
          </cell>
          <cell r="AK11">
            <v>29472.806451612902</v>
          </cell>
          <cell r="AL11">
            <v>20910.233333333334</v>
          </cell>
          <cell r="AM11">
            <v>8957.6071428571431</v>
          </cell>
          <cell r="AN11">
            <v>24698.83870967742</v>
          </cell>
          <cell r="AO11">
            <v>29036.766666666666</v>
          </cell>
          <cell r="AP11">
            <v>35488.451612903227</v>
          </cell>
          <cell r="AQ11">
            <v>48545.448275862072</v>
          </cell>
          <cell r="AR11">
            <v>38560.645161290326</v>
          </cell>
          <cell r="AS11">
            <v>40908.800000000003</v>
          </cell>
          <cell r="AT11">
            <v>50170.551724137928</v>
          </cell>
          <cell r="AU11">
            <v>37368.483870967742</v>
          </cell>
          <cell r="AV11">
            <v>40150.699999999997</v>
          </cell>
          <cell r="AW11">
            <v>34656.838709677417</v>
          </cell>
          <cell r="AX11">
            <v>30966.387096774193</v>
          </cell>
          <cell r="AY11">
            <v>31536.545454545456</v>
          </cell>
          <cell r="AZ11">
            <v>28460.909090909092</v>
          </cell>
          <cell r="BA11">
            <v>28417.7</v>
          </cell>
          <cell r="BB11">
            <v>34830.258064516129</v>
          </cell>
          <cell r="BC11">
            <v>27847.433333333334</v>
          </cell>
          <cell r="BD11">
            <v>34497.322580645159</v>
          </cell>
          <cell r="BE11">
            <v>42263.322580645159</v>
          </cell>
          <cell r="BF11">
            <v>51334.966666666667</v>
          </cell>
          <cell r="BG11">
            <v>33718.066666666666</v>
          </cell>
          <cell r="BH11">
            <v>39153.533333333333</v>
          </cell>
          <cell r="BI11">
            <v>16596.774193548386</v>
          </cell>
          <cell r="BJ11">
            <v>27619.580645161292</v>
          </cell>
          <cell r="BK11">
            <v>14949.275862068966</v>
          </cell>
          <cell r="BL11">
            <v>20454.903225806451</v>
          </cell>
          <cell r="BM11">
            <v>33090.066666666666</v>
          </cell>
          <cell r="BN11">
            <v>29796.129032258064</v>
          </cell>
          <cell r="BO11">
            <v>31362.566666666666</v>
          </cell>
          <cell r="BP11">
            <v>38433.322580645159</v>
          </cell>
          <cell r="BQ11">
            <v>39853.354838709674</v>
          </cell>
          <cell r="BR11">
            <v>43742.466666666667</v>
          </cell>
          <cell r="BS11">
            <v>49326.774193548386</v>
          </cell>
          <cell r="BT11">
            <v>35332.800000000003</v>
          </cell>
          <cell r="BU11">
            <v>47352.34482758621</v>
          </cell>
        </row>
        <row r="12">
          <cell r="S12" t="str">
            <v>Salt River</v>
          </cell>
          <cell r="T12">
            <v>27291.548387096773</v>
          </cell>
          <cell r="U12">
            <v>50183.096774193546</v>
          </cell>
          <cell r="V12">
            <v>25325.066666666666</v>
          </cell>
          <cell r="W12">
            <v>17679.677419354837</v>
          </cell>
          <cell r="X12">
            <v>79.36666666666666</v>
          </cell>
          <cell r="Y12">
            <v>1877.258064516129</v>
          </cell>
          <cell r="Z12">
            <v>1.7419354838709677</v>
          </cell>
          <cell r="AA12">
            <v>30.035714285714285</v>
          </cell>
          <cell r="AB12">
            <v>458.74193548387098</v>
          </cell>
          <cell r="AC12">
            <v>1781.6</v>
          </cell>
          <cell r="AD12">
            <v>35067.483870967742</v>
          </cell>
          <cell r="AE12">
            <v>21955.566666666666</v>
          </cell>
          <cell r="AF12">
            <v>41656.258064516129</v>
          </cell>
          <cell r="AG12">
            <v>50182.677419354841</v>
          </cell>
          <cell r="AH12">
            <v>51005.8</v>
          </cell>
          <cell r="AI12">
            <v>12345.354838709678</v>
          </cell>
          <cell r="AJ12">
            <v>31.6</v>
          </cell>
          <cell r="AK12">
            <v>1883.8709677419354</v>
          </cell>
          <cell r="AL12">
            <v>7000.5333333333338</v>
          </cell>
          <cell r="AM12">
            <v>2228.9285714285716</v>
          </cell>
          <cell r="AN12">
            <v>1114.5483870967741</v>
          </cell>
          <cell r="AO12">
            <v>8571.2000000000007</v>
          </cell>
          <cell r="AP12">
            <v>4902.0322580645161</v>
          </cell>
          <cell r="AQ12">
            <v>22172.103448275862</v>
          </cell>
          <cell r="AR12">
            <v>77524.258064516136</v>
          </cell>
          <cell r="AS12">
            <v>103342.03333333334</v>
          </cell>
          <cell r="AT12">
            <v>86622.827586206899</v>
          </cell>
          <cell r="AU12">
            <v>66872.06451612903</v>
          </cell>
          <cell r="AV12">
            <v>37193.666666666664</v>
          </cell>
          <cell r="AW12">
            <v>61336.838709677417</v>
          </cell>
          <cell r="AX12">
            <v>26676.032258064515</v>
          </cell>
          <cell r="AY12">
            <v>24239.227272727272</v>
          </cell>
          <cell r="AZ12">
            <v>23271.81818181818</v>
          </cell>
          <cell r="BA12">
            <v>51654.5</v>
          </cell>
          <cell r="BB12">
            <v>47485.225806451614</v>
          </cell>
          <cell r="BC12">
            <v>70074.733333333337</v>
          </cell>
          <cell r="BD12">
            <v>67652.806451612909</v>
          </cell>
          <cell r="BE12">
            <v>83097.741935483864</v>
          </cell>
          <cell r="BF12">
            <v>51521.033333333333</v>
          </cell>
          <cell r="BG12">
            <v>73425</v>
          </cell>
          <cell r="BH12">
            <v>36863.633333333331</v>
          </cell>
          <cell r="BI12">
            <v>40225.06451612903</v>
          </cell>
          <cell r="BJ12">
            <v>48257.903225806454</v>
          </cell>
          <cell r="BK12">
            <v>55297.65517241379</v>
          </cell>
          <cell r="BL12">
            <v>31776.387096774193</v>
          </cell>
          <cell r="BM12">
            <v>57480.2</v>
          </cell>
          <cell r="BN12">
            <v>84669.322580645166</v>
          </cell>
          <cell r="BO12">
            <v>109006.03333333334</v>
          </cell>
          <cell r="BP12">
            <v>149322.09677419355</v>
          </cell>
          <cell r="BQ12">
            <v>192595.67741935485</v>
          </cell>
          <cell r="BR12">
            <v>158106.93333333332</v>
          </cell>
          <cell r="BS12">
            <v>124975.16129032258</v>
          </cell>
          <cell r="BT12">
            <v>125201.13333333333</v>
          </cell>
          <cell r="BU12">
            <v>132879.1724137931</v>
          </cell>
        </row>
        <row r="13">
          <cell r="S13" t="str">
            <v>SWG Phoenix</v>
          </cell>
          <cell r="T13">
            <v>48283.161290322583</v>
          </cell>
          <cell r="U13">
            <v>50220.483870967742</v>
          </cell>
          <cell r="V13">
            <v>54294.533333333333</v>
          </cell>
          <cell r="W13">
            <v>79655.967741935485</v>
          </cell>
          <cell r="X13">
            <v>101045.3</v>
          </cell>
          <cell r="Y13">
            <v>138261.74193548388</v>
          </cell>
          <cell r="Z13">
            <v>148937.22580645161</v>
          </cell>
          <cell r="AA13">
            <v>133665.82142857142</v>
          </cell>
          <cell r="AB13">
            <v>95758.096774193546</v>
          </cell>
          <cell r="AC13">
            <v>74998.133333333331</v>
          </cell>
          <cell r="AD13">
            <v>53725.387096774197</v>
          </cell>
          <cell r="AE13">
            <v>58981.333333333336</v>
          </cell>
          <cell r="AF13">
            <v>65482.032258064515</v>
          </cell>
          <cell r="AG13">
            <v>61630.580645161288</v>
          </cell>
          <cell r="AH13">
            <v>59097.566666666666</v>
          </cell>
          <cell r="AI13">
            <v>66069.225806451606</v>
          </cell>
          <cell r="AJ13">
            <v>105170.56666666667</v>
          </cell>
          <cell r="AK13">
            <v>169996.16129032258</v>
          </cell>
          <cell r="AL13">
            <v>170918.33333333334</v>
          </cell>
          <cell r="AM13">
            <v>156084.67857142858</v>
          </cell>
          <cell r="AN13">
            <v>118947.45161290323</v>
          </cell>
          <cell r="AO13">
            <v>94568.233333333337</v>
          </cell>
          <cell r="AP13">
            <v>70277.645161290318</v>
          </cell>
          <cell r="AQ13">
            <v>72897.68965517242</v>
          </cell>
          <cell r="AR13">
            <v>57064.354838709674</v>
          </cell>
          <cell r="AS13">
            <v>57670.6</v>
          </cell>
          <cell r="AT13">
            <v>57248.586206896551</v>
          </cell>
          <cell r="AU13">
            <v>67430</v>
          </cell>
          <cell r="AV13">
            <v>103847.83333333333</v>
          </cell>
          <cell r="AW13">
            <v>165862.70967741936</v>
          </cell>
          <cell r="AX13">
            <v>155186.29032258064</v>
          </cell>
          <cell r="AY13">
            <v>144911.54545454544</v>
          </cell>
          <cell r="AZ13">
            <v>106890.68181818182</v>
          </cell>
          <cell r="BA13">
            <v>97188.666666666672</v>
          </cell>
          <cell r="BB13">
            <v>78171.225806451606</v>
          </cell>
          <cell r="BC13">
            <v>67633.2</v>
          </cell>
          <cell r="BD13">
            <v>65054.290322580644</v>
          </cell>
          <cell r="BE13">
            <v>59249.354838709674</v>
          </cell>
          <cell r="BF13">
            <v>67213.166666666672</v>
          </cell>
          <cell r="BG13">
            <v>79670.733333333337</v>
          </cell>
          <cell r="BH13">
            <v>93871.866666666669</v>
          </cell>
          <cell r="BI13">
            <v>163982.38709677418</v>
          </cell>
          <cell r="BJ13">
            <v>142104.93548387097</v>
          </cell>
          <cell r="BK13">
            <v>129160.5172413793</v>
          </cell>
          <cell r="BL13">
            <v>125316.41935483871</v>
          </cell>
          <cell r="BM13">
            <v>89072.1</v>
          </cell>
          <cell r="BN13">
            <v>74159.903225806454</v>
          </cell>
          <cell r="BO13">
            <v>72309.433333333334</v>
          </cell>
          <cell r="BP13">
            <v>58886.225806451614</v>
          </cell>
          <cell r="BQ13">
            <v>59686</v>
          </cell>
          <cell r="BR13">
            <v>59678.066666666666</v>
          </cell>
          <cell r="BS13">
            <v>70446.580645161288</v>
          </cell>
          <cell r="BT13">
            <v>143242.26666666666</v>
          </cell>
          <cell r="BU13">
            <v>153420</v>
          </cell>
        </row>
        <row r="14">
          <cell r="S14" t="str">
            <v>SWG Tuscon</v>
          </cell>
          <cell r="T14">
            <v>39491.612903225803</v>
          </cell>
          <cell r="U14">
            <v>45905.548387096773</v>
          </cell>
          <cell r="V14">
            <v>43000.800000000003</v>
          </cell>
          <cell r="W14">
            <v>46185.322580645159</v>
          </cell>
          <cell r="X14">
            <v>63138.9</v>
          </cell>
          <cell r="Y14">
            <v>90732.709677419349</v>
          </cell>
          <cell r="Z14">
            <v>101470.3870967742</v>
          </cell>
          <cell r="AA14">
            <v>86610.428571428565</v>
          </cell>
          <cell r="AB14">
            <v>55665.870967741932</v>
          </cell>
          <cell r="AC14">
            <v>43428.1</v>
          </cell>
          <cell r="AD14">
            <v>28021.451612903227</v>
          </cell>
          <cell r="AE14">
            <v>32476.733333333334</v>
          </cell>
          <cell r="AF14">
            <v>50840.903225806454</v>
          </cell>
          <cell r="AG14">
            <v>58566.967741935485</v>
          </cell>
          <cell r="AH14">
            <v>50430.3</v>
          </cell>
          <cell r="AI14">
            <v>37853.096774193546</v>
          </cell>
          <cell r="AJ14">
            <v>60860.76666666667</v>
          </cell>
          <cell r="AK14">
            <v>106195.03225806452</v>
          </cell>
          <cell r="AL14">
            <v>92308.166666666672</v>
          </cell>
          <cell r="AM14">
            <v>102142.64285714286</v>
          </cell>
          <cell r="AN14">
            <v>76114.677419354834</v>
          </cell>
          <cell r="AO14">
            <v>59784.966666666667</v>
          </cell>
          <cell r="AP14">
            <v>40172.387096774197</v>
          </cell>
          <cell r="AQ14">
            <v>47131.689655172413</v>
          </cell>
          <cell r="AR14">
            <v>71122.548387096773</v>
          </cell>
          <cell r="AS14">
            <v>72057.3</v>
          </cell>
          <cell r="AT14">
            <v>63200.34482758621</v>
          </cell>
          <cell r="AU14">
            <v>47615.225806451614</v>
          </cell>
          <cell r="AV14">
            <v>67444.266666666663</v>
          </cell>
          <cell r="AW14">
            <v>104118.67741935483</v>
          </cell>
          <cell r="AX14">
            <v>91620.290322580651</v>
          </cell>
          <cell r="AY14">
            <v>79086.772727272721</v>
          </cell>
          <cell r="AZ14">
            <v>56674.5</v>
          </cell>
          <cell r="BA14">
            <v>88414.8</v>
          </cell>
          <cell r="BB14">
            <v>54822.903225806454</v>
          </cell>
          <cell r="BC14">
            <v>53670.23333333333</v>
          </cell>
          <cell r="BD14">
            <v>57664</v>
          </cell>
          <cell r="BE14">
            <v>59045.677419354841</v>
          </cell>
          <cell r="BF14">
            <v>57995.033333333333</v>
          </cell>
          <cell r="BG14">
            <v>71984.7</v>
          </cell>
          <cell r="BH14">
            <v>56597.666666666664</v>
          </cell>
          <cell r="BI14">
            <v>87087.096774193546</v>
          </cell>
          <cell r="BJ14">
            <v>78911.838709677424</v>
          </cell>
          <cell r="BK14">
            <v>57256.793103448275</v>
          </cell>
          <cell r="BL14">
            <v>43655.06451612903</v>
          </cell>
          <cell r="BM14">
            <v>62573.73333333333</v>
          </cell>
          <cell r="BN14">
            <v>65981.838709677424</v>
          </cell>
          <cell r="BO14">
            <v>61777.866666666669</v>
          </cell>
          <cell r="BP14">
            <v>68249.774193548394</v>
          </cell>
          <cell r="BQ14">
            <v>72207.870967741939</v>
          </cell>
          <cell r="BR14">
            <v>59301.3</v>
          </cell>
          <cell r="BS14">
            <v>66435.483870967742</v>
          </cell>
          <cell r="BT14">
            <v>127032.7</v>
          </cell>
          <cell r="BU14">
            <v>145573.1724137931</v>
          </cell>
        </row>
        <row r="15">
          <cell r="S15" t="str">
            <v>SWG Wilcox</v>
          </cell>
          <cell r="T15">
            <v>8680.8387096774186</v>
          </cell>
          <cell r="U15">
            <v>6651.0322580645161</v>
          </cell>
          <cell r="V15">
            <v>5784.5333333333338</v>
          </cell>
          <cell r="W15">
            <v>8476</v>
          </cell>
          <cell r="X15">
            <v>11050.166666666666</v>
          </cell>
          <cell r="Y15">
            <v>14087.225806451614</v>
          </cell>
          <cell r="Z15">
            <v>13976.354838709678</v>
          </cell>
          <cell r="AA15">
            <v>13951.678571428571</v>
          </cell>
          <cell r="AB15">
            <v>13415.709677419354</v>
          </cell>
          <cell r="AC15">
            <v>11804.5</v>
          </cell>
          <cell r="AD15">
            <v>7436.4193548387093</v>
          </cell>
          <cell r="AE15">
            <v>9337.4</v>
          </cell>
          <cell r="AF15">
            <v>8017.8709677419356</v>
          </cell>
          <cell r="AG15">
            <v>8358.354838709678</v>
          </cell>
          <cell r="AH15">
            <v>7515.8</v>
          </cell>
          <cell r="AI15">
            <v>8984.2580645161288</v>
          </cell>
          <cell r="AJ15">
            <v>10386.233333333334</v>
          </cell>
          <cell r="AK15">
            <v>12863.483870967742</v>
          </cell>
          <cell r="AL15">
            <v>12099.633333333333</v>
          </cell>
          <cell r="AM15">
            <v>11563.071428571429</v>
          </cell>
          <cell r="AN15">
            <v>3272.6774193548385</v>
          </cell>
          <cell r="AO15">
            <v>7818.333333333333</v>
          </cell>
          <cell r="AP15">
            <v>7150.3870967741932</v>
          </cell>
          <cell r="AQ15">
            <v>4938.6551724137935</v>
          </cell>
          <cell r="AR15">
            <v>4749.3548387096771</v>
          </cell>
          <cell r="AS15">
            <v>4159.1333333333332</v>
          </cell>
          <cell r="AT15">
            <v>4332.1379310344828</v>
          </cell>
          <cell r="AU15">
            <v>9669.645161290322</v>
          </cell>
          <cell r="AV15">
            <v>11229.133333333333</v>
          </cell>
          <cell r="AW15">
            <v>16575.612903225807</v>
          </cell>
          <cell r="AX15">
            <v>14802.612903225807</v>
          </cell>
          <cell r="AY15">
            <v>12644.272727272728</v>
          </cell>
          <cell r="AZ15">
            <v>8438.681818181818</v>
          </cell>
          <cell r="BA15">
            <v>9896.2333333333336</v>
          </cell>
          <cell r="BB15">
            <v>6900.1612903225805</v>
          </cell>
          <cell r="BC15">
            <v>4082.0666666666666</v>
          </cell>
          <cell r="BD15">
            <v>5244.3870967741932</v>
          </cell>
          <cell r="BE15">
            <v>5064.4193548387093</v>
          </cell>
          <cell r="BF15">
            <v>8147.8666666666668</v>
          </cell>
          <cell r="BG15">
            <v>6276.9666666666662</v>
          </cell>
          <cell r="BH15">
            <v>10332.6</v>
          </cell>
          <cell r="BI15">
            <v>22436.064516129034</v>
          </cell>
          <cell r="BJ15">
            <v>14451.354838709678</v>
          </cell>
          <cell r="BK15">
            <v>5045.7586206896549</v>
          </cell>
          <cell r="BL15">
            <v>4462.8709677419356</v>
          </cell>
          <cell r="BM15">
            <v>306.13333333333333</v>
          </cell>
          <cell r="BN15">
            <v>1233.3870967741937</v>
          </cell>
          <cell r="BO15">
            <v>1339.5333333333333</v>
          </cell>
          <cell r="BP15">
            <v>1180</v>
          </cell>
          <cell r="BQ15">
            <v>937.41935483870964</v>
          </cell>
          <cell r="BR15">
            <v>2229.5666666666666</v>
          </cell>
          <cell r="BS15">
            <v>1743.2903225806451</v>
          </cell>
          <cell r="BT15">
            <v>8127.333333333333</v>
          </cell>
          <cell r="BU15">
            <v>6033.9655172413795</v>
          </cell>
        </row>
        <row r="16">
          <cell r="S16" t="str">
            <v>SWG Yuma</v>
          </cell>
          <cell r="T16">
            <v>12890.41935483871</v>
          </cell>
          <cell r="U16">
            <v>12365.58064516129</v>
          </cell>
          <cell r="V16">
            <v>13095.433333333332</v>
          </cell>
          <cell r="W16">
            <v>14579.935483870968</v>
          </cell>
          <cell r="X16">
            <v>10803.633333333333</v>
          </cell>
          <cell r="Y16">
            <v>15704.064516129032</v>
          </cell>
          <cell r="Z16">
            <v>12394.645161290322</v>
          </cell>
          <cell r="AA16">
            <v>14420.071428571429</v>
          </cell>
          <cell r="AB16">
            <v>14847.806451612903</v>
          </cell>
          <cell r="AC16">
            <v>6878.8666666666668</v>
          </cell>
          <cell r="AD16">
            <v>13614</v>
          </cell>
          <cell r="AE16">
            <v>12600.566666666668</v>
          </cell>
          <cell r="AF16">
            <v>15840.290322580646</v>
          </cell>
          <cell r="AG16">
            <v>15373.903225806451</v>
          </cell>
          <cell r="AH16">
            <v>16793.099999999999</v>
          </cell>
          <cell r="AI16">
            <v>16682.129032258064</v>
          </cell>
          <cell r="AJ16">
            <v>16487.3</v>
          </cell>
          <cell r="AK16">
            <v>16919.741935483871</v>
          </cell>
          <cell r="AL16">
            <v>11895.666666666666</v>
          </cell>
          <cell r="AM16">
            <v>12804.857142857143</v>
          </cell>
          <cell r="AN16">
            <v>13365.741935483871</v>
          </cell>
          <cell r="AO16">
            <v>12500.466666666667</v>
          </cell>
          <cell r="AP16">
            <v>13412.096774193549</v>
          </cell>
          <cell r="AQ16">
            <v>12494.275862068966</v>
          </cell>
          <cell r="AR16">
            <v>13483.258064516129</v>
          </cell>
          <cell r="AS16">
            <v>14167.7</v>
          </cell>
          <cell r="AT16">
            <v>11401.793103448275</v>
          </cell>
          <cell r="AU16">
            <v>15272.387096774193</v>
          </cell>
          <cell r="AV16">
            <v>15422.066666666668</v>
          </cell>
          <cell r="AW16">
            <v>16437.806451612902</v>
          </cell>
          <cell r="AX16">
            <v>14346.129032258064</v>
          </cell>
          <cell r="AY16">
            <v>14479.272727272728</v>
          </cell>
          <cell r="AZ16">
            <v>6323</v>
          </cell>
          <cell r="BA16">
            <v>14020.533333333333</v>
          </cell>
          <cell r="BB16">
            <v>17429</v>
          </cell>
          <cell r="BC16">
            <v>9199.0666666666675</v>
          </cell>
          <cell r="BD16">
            <v>12760.096774193549</v>
          </cell>
          <cell r="BE16">
            <v>11221.612903225807</v>
          </cell>
          <cell r="BF16">
            <v>12033</v>
          </cell>
          <cell r="BG16">
            <v>13393.366666666667</v>
          </cell>
          <cell r="BH16">
            <v>16279.166666666666</v>
          </cell>
          <cell r="BI16">
            <v>17618.064516129034</v>
          </cell>
          <cell r="BJ16">
            <v>16886.677419354837</v>
          </cell>
          <cell r="BK16">
            <v>16800</v>
          </cell>
          <cell r="BL16">
            <v>14229.516129032258</v>
          </cell>
          <cell r="BM16">
            <v>6747.7</v>
          </cell>
          <cell r="BN16">
            <v>15489.258064516129</v>
          </cell>
          <cell r="BO16">
            <v>15752.533333333333</v>
          </cell>
          <cell r="BP16">
            <v>15575.064516129032</v>
          </cell>
          <cell r="BQ16">
            <v>12168.741935483871</v>
          </cell>
          <cell r="BR16">
            <v>16886.633333333335</v>
          </cell>
          <cell r="BS16">
            <v>16942.258064516129</v>
          </cell>
          <cell r="BT16">
            <v>14935.866666666667</v>
          </cell>
          <cell r="BU16">
            <v>15983.862068965518</v>
          </cell>
        </row>
        <row r="17">
          <cell r="S17" t="str">
            <v>EOC N ML Total</v>
          </cell>
          <cell r="T17">
            <v>491310.58064516127</v>
          </cell>
          <cell r="U17">
            <v>406103.12903225806</v>
          </cell>
          <cell r="V17">
            <v>439362.5</v>
          </cell>
          <cell r="W17">
            <v>385579.19354838709</v>
          </cell>
          <cell r="X17">
            <v>243819.96666666667</v>
          </cell>
          <cell r="Y17">
            <v>200004.32258064515</v>
          </cell>
          <cell r="Z17">
            <v>230298.16129032258</v>
          </cell>
          <cell r="AA17">
            <v>208341.14285714287</v>
          </cell>
          <cell r="AB17">
            <v>300488.32258064515</v>
          </cell>
          <cell r="AC17">
            <v>249381.6</v>
          </cell>
          <cell r="AD17">
            <v>163728.35483870967</v>
          </cell>
          <cell r="AE17">
            <v>150710.79999999999</v>
          </cell>
          <cell r="AF17">
            <v>138238.06451612903</v>
          </cell>
          <cell r="AG17">
            <v>104925.3870967742</v>
          </cell>
          <cell r="AH17">
            <v>102809.46666666666</v>
          </cell>
          <cell r="AI17">
            <v>193591.45161290321</v>
          </cell>
          <cell r="AJ17">
            <v>210210.23333333334</v>
          </cell>
          <cell r="AK17">
            <v>243796.48387096773</v>
          </cell>
          <cell r="AL17">
            <v>189613.7</v>
          </cell>
          <cell r="AM17">
            <v>259882.60714285713</v>
          </cell>
          <cell r="AN17">
            <v>237676.64516129033</v>
          </cell>
          <cell r="AO17">
            <v>215685.56666666668</v>
          </cell>
          <cell r="AP17">
            <v>192760.87096774194</v>
          </cell>
          <cell r="AQ17">
            <v>352904.13793103449</v>
          </cell>
          <cell r="AR17">
            <v>250277.61290322582</v>
          </cell>
          <cell r="AS17">
            <v>105378.27586206897</v>
          </cell>
          <cell r="AT17">
            <v>181373.06896551725</v>
          </cell>
          <cell r="AU17">
            <v>148478.80645161291</v>
          </cell>
          <cell r="AV17">
            <v>162165.83333333334</v>
          </cell>
          <cell r="AW17">
            <v>221006.90322580645</v>
          </cell>
          <cell r="AX17">
            <v>210295.19354838709</v>
          </cell>
          <cell r="AY17">
            <v>196522.45454545456</v>
          </cell>
          <cell r="AZ17">
            <v>184720.95454545456</v>
          </cell>
          <cell r="BA17">
            <v>190770.26666666666</v>
          </cell>
          <cell r="BB17">
            <v>147534.12903225806</v>
          </cell>
          <cell r="BC17">
            <v>161973.96666666667</v>
          </cell>
          <cell r="BD17">
            <v>186245.22580645161</v>
          </cell>
          <cell r="BE17">
            <v>251621.45161290321</v>
          </cell>
          <cell r="BF17" t="e">
            <v>#DIV/0!</v>
          </cell>
          <cell r="BG17" t="e">
            <v>#DIV/0!</v>
          </cell>
          <cell r="BH17" t="e">
            <v>#DIV/0!</v>
          </cell>
          <cell r="BI17">
            <v>212019.08695652173</v>
          </cell>
          <cell r="BJ17">
            <v>180471.70967741936</v>
          </cell>
          <cell r="BK17">
            <v>166623.55172413794</v>
          </cell>
          <cell r="BL17">
            <v>175409.93548387097</v>
          </cell>
          <cell r="BM17">
            <v>154272.29999999999</v>
          </cell>
          <cell r="BN17">
            <v>165720</v>
          </cell>
          <cell r="BO17">
            <v>129285.7</v>
          </cell>
          <cell r="BP17">
            <v>141715.77419354839</v>
          </cell>
          <cell r="BQ17">
            <v>190976.48387096773</v>
          </cell>
          <cell r="BR17">
            <v>156396.06666666668</v>
          </cell>
          <cell r="BS17">
            <v>176213.12903225806</v>
          </cell>
          <cell r="BT17">
            <v>202837.83333333334</v>
          </cell>
          <cell r="BU17">
            <v>203220.24137931035</v>
          </cell>
        </row>
        <row r="18">
          <cell r="S18" t="str">
            <v>EOC S ML Total</v>
          </cell>
          <cell r="T18">
            <v>400949.32258064515</v>
          </cell>
          <cell r="U18">
            <v>466154.25806451612</v>
          </cell>
          <cell r="V18">
            <v>379206.76666666666</v>
          </cell>
          <cell r="W18">
            <v>426729.06451612903</v>
          </cell>
          <cell r="X18">
            <v>435661.36666666664</v>
          </cell>
          <cell r="Y18">
            <v>586726.25806451612</v>
          </cell>
          <cell r="Z18">
            <v>624047.25806451612</v>
          </cell>
          <cell r="AA18">
            <v>528691.89285714284</v>
          </cell>
          <cell r="AB18">
            <v>420054.54838709679</v>
          </cell>
          <cell r="AC18">
            <v>428291.9</v>
          </cell>
          <cell r="AD18">
            <v>449522.32258064515</v>
          </cell>
          <cell r="AE18">
            <v>423567.23333333334</v>
          </cell>
          <cell r="AF18">
            <v>469735.06451612903</v>
          </cell>
          <cell r="AG18">
            <v>487783.90322580643</v>
          </cell>
          <cell r="AH18">
            <v>472487.66666666669</v>
          </cell>
          <cell r="AI18">
            <v>389229.09677419357</v>
          </cell>
          <cell r="AJ18">
            <v>476814.7</v>
          </cell>
          <cell r="AK18">
            <v>662706.61290322582</v>
          </cell>
          <cell r="AL18">
            <v>588848.19999999995</v>
          </cell>
          <cell r="AM18">
            <v>565991.14285714284</v>
          </cell>
          <cell r="AN18">
            <v>421142.22580645164</v>
          </cell>
          <cell r="AO18">
            <v>408465.3</v>
          </cell>
          <cell r="AP18">
            <v>333163.74193548388</v>
          </cell>
          <cell r="AQ18">
            <v>378404.10344827588</v>
          </cell>
          <cell r="AR18">
            <v>524400.19354838715</v>
          </cell>
          <cell r="AS18">
            <v>558435.9</v>
          </cell>
          <cell r="AT18">
            <v>507312.37931034481</v>
          </cell>
          <cell r="AU18">
            <v>481200.90322580643</v>
          </cell>
          <cell r="AV18">
            <v>477014.53333333333</v>
          </cell>
          <cell r="AW18">
            <v>675744.29032258061</v>
          </cell>
          <cell r="AX18">
            <v>566128.41935483867</v>
          </cell>
          <cell r="AY18">
            <v>517449.5</v>
          </cell>
          <cell r="AZ18">
            <v>413804.18181818182</v>
          </cell>
          <cell r="BA18">
            <v>499451.6</v>
          </cell>
          <cell r="BB18">
            <v>426160.51612903224</v>
          </cell>
          <cell r="BC18">
            <v>431311.33333333331</v>
          </cell>
          <cell r="BD18">
            <v>483581.96774193546</v>
          </cell>
          <cell r="BE18">
            <v>520343.51612903224</v>
          </cell>
          <cell r="BF18" t="e">
            <v>#DIV/0!</v>
          </cell>
          <cell r="BG18" t="e">
            <v>#DIV/0!</v>
          </cell>
          <cell r="BH18" t="e">
            <v>#DIV/0!</v>
          </cell>
          <cell r="BI18">
            <v>663967.78260869568</v>
          </cell>
          <cell r="BJ18">
            <v>616234.16129032255</v>
          </cell>
          <cell r="BK18">
            <v>526467.6551724138</v>
          </cell>
          <cell r="BL18">
            <v>458163.83870967739</v>
          </cell>
          <cell r="BM18">
            <v>458581.23333333334</v>
          </cell>
          <cell r="BN18">
            <v>547810.19354838715</v>
          </cell>
          <cell r="BO18">
            <v>585106.43333333335</v>
          </cell>
          <cell r="BP18">
            <v>677565.58064516133</v>
          </cell>
          <cell r="BQ18">
            <v>753443.87096774194</v>
          </cell>
          <cell r="BR18">
            <v>707105.1</v>
          </cell>
          <cell r="BS18">
            <v>646788.51612903224</v>
          </cell>
          <cell r="BT18">
            <v>823710</v>
          </cell>
          <cell r="BU18">
            <v>888616.48275862064</v>
          </cell>
        </row>
        <row r="19">
          <cell r="T19" t="str">
            <v>Month</v>
          </cell>
          <cell r="U19" t="str">
            <v>Month</v>
          </cell>
          <cell r="V19" t="str">
            <v>Month</v>
          </cell>
          <cell r="W19" t="str">
            <v>Month</v>
          </cell>
          <cell r="X19" t="str">
            <v>Month</v>
          </cell>
          <cell r="Y19" t="str">
            <v>Month</v>
          </cell>
          <cell r="Z19" t="str">
            <v>Month</v>
          </cell>
          <cell r="AA19" t="str">
            <v>Month</v>
          </cell>
          <cell r="AB19" t="str">
            <v>Month</v>
          </cell>
          <cell r="AC19" t="str">
            <v>Month</v>
          </cell>
          <cell r="AD19" t="str">
            <v>Month</v>
          </cell>
          <cell r="AE19" t="str">
            <v>Month</v>
          </cell>
          <cell r="AF19" t="str">
            <v>Month</v>
          </cell>
          <cell r="AG19" t="str">
            <v>Month</v>
          </cell>
          <cell r="AH19" t="str">
            <v>Month</v>
          </cell>
          <cell r="AI19" t="str">
            <v>Month</v>
          </cell>
          <cell r="AJ19" t="str">
            <v>Month</v>
          </cell>
          <cell r="AK19" t="str">
            <v>Month</v>
          </cell>
          <cell r="AL19" t="str">
            <v>Month</v>
          </cell>
          <cell r="AM19" t="str">
            <v>Month</v>
          </cell>
          <cell r="AN19" t="str">
            <v>Month</v>
          </cell>
          <cell r="AO19" t="str">
            <v>Month</v>
          </cell>
          <cell r="AP19" t="str">
            <v>Month</v>
          </cell>
          <cell r="AQ19" t="str">
            <v>Month</v>
          </cell>
          <cell r="AR19" t="str">
            <v>Month</v>
          </cell>
          <cell r="AS19" t="str">
            <v>Month</v>
          </cell>
          <cell r="AT19" t="str">
            <v>Month</v>
          </cell>
          <cell r="AU19" t="str">
            <v>Month</v>
          </cell>
          <cell r="AV19" t="str">
            <v>Month</v>
          </cell>
          <cell r="AW19" t="str">
            <v>Month</v>
          </cell>
          <cell r="AX19" t="str">
            <v>Month</v>
          </cell>
          <cell r="AY19" t="str">
            <v>Month</v>
          </cell>
          <cell r="AZ19" t="str">
            <v>Month</v>
          </cell>
          <cell r="BA19" t="str">
            <v>Month</v>
          </cell>
          <cell r="BB19" t="str">
            <v>Month</v>
          </cell>
          <cell r="BC19" t="str">
            <v>Month</v>
          </cell>
          <cell r="BD19" t="str">
            <v>Month</v>
          </cell>
          <cell r="BE19" t="str">
            <v>Month</v>
          </cell>
          <cell r="BF19" t="str">
            <v>Month</v>
          </cell>
          <cell r="BG19" t="str">
            <v>Month</v>
          </cell>
          <cell r="BH19" t="str">
            <v>Month</v>
          </cell>
          <cell r="BI19" t="str">
            <v>Month</v>
          </cell>
          <cell r="BJ19" t="str">
            <v>Month</v>
          </cell>
          <cell r="BK19" t="str">
            <v>Month</v>
          </cell>
          <cell r="BL19" t="str">
            <v>Month</v>
          </cell>
          <cell r="BM19" t="str">
            <v>Month</v>
          </cell>
          <cell r="BN19" t="str">
            <v>Month</v>
          </cell>
          <cell r="BO19" t="str">
            <v>Month</v>
          </cell>
          <cell r="BP19" t="str">
            <v>Month</v>
          </cell>
          <cell r="BQ19" t="str">
            <v>Month</v>
          </cell>
          <cell r="BR19" t="str">
            <v>Month</v>
          </cell>
          <cell r="BS19" t="str">
            <v>Month</v>
          </cell>
          <cell r="BT19" t="str">
            <v>Month</v>
          </cell>
          <cell r="BU19" t="str">
            <v>Month</v>
          </cell>
        </row>
        <row r="20">
          <cell r="T20">
            <v>7</v>
          </cell>
          <cell r="U20">
            <v>8</v>
          </cell>
          <cell r="V20">
            <v>9</v>
          </cell>
          <cell r="W20">
            <v>10</v>
          </cell>
          <cell r="X20">
            <v>11</v>
          </cell>
          <cell r="Y20">
            <v>12</v>
          </cell>
          <cell r="Z20">
            <v>1</v>
          </cell>
          <cell r="AA20">
            <v>2</v>
          </cell>
          <cell r="AB20">
            <v>3</v>
          </cell>
          <cell r="AC20">
            <v>4</v>
          </cell>
          <cell r="AD20">
            <v>5</v>
          </cell>
          <cell r="AE20">
            <v>6</v>
          </cell>
          <cell r="AF20">
            <v>7</v>
          </cell>
          <cell r="AG20">
            <v>8</v>
          </cell>
          <cell r="AH20">
            <v>9</v>
          </cell>
          <cell r="AI20">
            <v>10</v>
          </cell>
          <cell r="AJ20">
            <v>11</v>
          </cell>
          <cell r="AK20">
            <v>12</v>
          </cell>
          <cell r="AL20">
            <v>1</v>
          </cell>
          <cell r="AM20">
            <v>2</v>
          </cell>
          <cell r="AN20">
            <v>3</v>
          </cell>
          <cell r="AO20">
            <v>4</v>
          </cell>
          <cell r="AP20">
            <v>5</v>
          </cell>
          <cell r="AQ20">
            <v>6</v>
          </cell>
          <cell r="AR20">
            <v>7</v>
          </cell>
          <cell r="AS20">
            <v>8</v>
          </cell>
          <cell r="AT20">
            <v>9</v>
          </cell>
          <cell r="AU20">
            <v>10</v>
          </cell>
          <cell r="AV20">
            <v>11</v>
          </cell>
          <cell r="AW20">
            <v>12</v>
          </cell>
          <cell r="AX20">
            <v>1</v>
          </cell>
          <cell r="AY20">
            <v>2</v>
          </cell>
          <cell r="AZ20">
            <v>3</v>
          </cell>
          <cell r="BA20">
            <v>4</v>
          </cell>
          <cell r="BB20">
            <v>5</v>
          </cell>
          <cell r="BC20">
            <v>6</v>
          </cell>
          <cell r="BD20">
            <v>7</v>
          </cell>
          <cell r="BE20">
            <v>8</v>
          </cell>
          <cell r="BF20">
            <v>9</v>
          </cell>
          <cell r="BG20">
            <v>10</v>
          </cell>
          <cell r="BH20">
            <v>11</v>
          </cell>
          <cell r="BI20">
            <v>12</v>
          </cell>
          <cell r="BJ20">
            <v>1</v>
          </cell>
          <cell r="BK20">
            <v>2</v>
          </cell>
          <cell r="BL20">
            <v>3</v>
          </cell>
          <cell r="BM20">
            <v>4</v>
          </cell>
          <cell r="BN20">
            <v>5</v>
          </cell>
          <cell r="BO20">
            <v>6</v>
          </cell>
          <cell r="BP20">
            <v>7</v>
          </cell>
          <cell r="BQ20">
            <v>8</v>
          </cell>
          <cell r="BR20">
            <v>9</v>
          </cell>
          <cell r="BS20">
            <v>10</v>
          </cell>
          <cell r="BT20">
            <v>11</v>
          </cell>
          <cell r="BU20">
            <v>12</v>
          </cell>
        </row>
      </sheetData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pload"/>
      <sheetName val="Ops"/>
      <sheetName val="Data"/>
      <sheetName val="Rolling Avg."/>
      <sheetName val="Sheet1"/>
    </sheetNames>
    <sheetDataSet>
      <sheetData sheetId="0"/>
      <sheetData sheetId="1"/>
      <sheetData sheetId="2">
        <row r="7">
          <cell r="AD7">
            <v>35247</v>
          </cell>
          <cell r="AE7">
            <v>35278</v>
          </cell>
          <cell r="AF7">
            <v>35309</v>
          </cell>
          <cell r="AG7">
            <v>35339</v>
          </cell>
          <cell r="AH7">
            <v>35370</v>
          </cell>
          <cell r="AI7">
            <v>35400</v>
          </cell>
          <cell r="AJ7">
            <v>35431</v>
          </cell>
          <cell r="AK7">
            <v>35462</v>
          </cell>
          <cell r="AL7">
            <v>35490</v>
          </cell>
          <cell r="AM7">
            <v>35521</v>
          </cell>
          <cell r="AN7">
            <v>35551</v>
          </cell>
          <cell r="AO7">
            <v>35582</v>
          </cell>
          <cell r="AP7">
            <v>35612</v>
          </cell>
          <cell r="AQ7">
            <v>35643</v>
          </cell>
          <cell r="AR7">
            <v>35674</v>
          </cell>
          <cell r="AS7">
            <v>35704</v>
          </cell>
          <cell r="AT7">
            <v>35735</v>
          </cell>
          <cell r="AU7">
            <v>35765</v>
          </cell>
          <cell r="AV7">
            <v>35796</v>
          </cell>
          <cell r="AW7">
            <v>35827</v>
          </cell>
          <cell r="AX7">
            <v>35855</v>
          </cell>
          <cell r="AY7">
            <v>35886</v>
          </cell>
          <cell r="AZ7">
            <v>35916</v>
          </cell>
          <cell r="BA7">
            <v>35947</v>
          </cell>
          <cell r="BB7">
            <v>35977</v>
          </cell>
          <cell r="BC7">
            <v>36008</v>
          </cell>
          <cell r="BD7">
            <v>36039</v>
          </cell>
          <cell r="BE7">
            <v>36069</v>
          </cell>
          <cell r="BF7">
            <v>36100</v>
          </cell>
          <cell r="BG7">
            <v>36130</v>
          </cell>
          <cell r="BH7">
            <v>36161</v>
          </cell>
          <cell r="BI7">
            <v>36192</v>
          </cell>
          <cell r="BJ7">
            <v>36220</v>
          </cell>
          <cell r="BK7">
            <v>36251</v>
          </cell>
          <cell r="BL7">
            <v>36281</v>
          </cell>
          <cell r="BM7">
            <v>36312</v>
          </cell>
          <cell r="BN7">
            <v>36342</v>
          </cell>
          <cell r="BO7">
            <v>36373</v>
          </cell>
          <cell r="BP7">
            <v>36404</v>
          </cell>
          <cell r="BQ7">
            <v>36434</v>
          </cell>
          <cell r="BR7">
            <v>36465</v>
          </cell>
          <cell r="BS7">
            <v>36495</v>
          </cell>
          <cell r="BT7">
            <v>36526</v>
          </cell>
          <cell r="BU7">
            <v>36557</v>
          </cell>
          <cell r="BV7">
            <v>36586</v>
          </cell>
          <cell r="BW7">
            <v>36617</v>
          </cell>
          <cell r="BX7">
            <v>36647</v>
          </cell>
          <cell r="BY7">
            <v>36678</v>
          </cell>
          <cell r="BZ7">
            <v>36708</v>
          </cell>
          <cell r="CA7">
            <v>36739</v>
          </cell>
          <cell r="CB7">
            <v>36770</v>
          </cell>
          <cell r="CC7">
            <v>36800</v>
          </cell>
          <cell r="CD7">
            <v>36831</v>
          </cell>
          <cell r="CE7">
            <v>36861</v>
          </cell>
        </row>
        <row r="8">
          <cell r="AC8" t="str">
            <v>Plains N</v>
          </cell>
          <cell r="AD8">
            <v>233413.80645161291</v>
          </cell>
          <cell r="AE8">
            <v>300280.74193548388</v>
          </cell>
          <cell r="AF8">
            <v>199246.76666666666</v>
          </cell>
          <cell r="AG8">
            <v>240675.74193548388</v>
          </cell>
          <cell r="AH8">
            <v>249847.16666666666</v>
          </cell>
          <cell r="AI8">
            <v>193108.03225806452</v>
          </cell>
          <cell r="AJ8">
            <v>324132.45161290321</v>
          </cell>
          <cell r="AK8">
            <v>313972.5</v>
          </cell>
          <cell r="AL8">
            <v>313668.19354838709</v>
          </cell>
          <cell r="AM8">
            <v>232916.63333333333</v>
          </cell>
          <cell r="AN8">
            <v>199396.35483870967</v>
          </cell>
          <cell r="AO8">
            <v>221921.06666666668</v>
          </cell>
          <cell r="AP8">
            <v>165945</v>
          </cell>
          <cell r="AQ8">
            <v>148881.25806451612</v>
          </cell>
          <cell r="AR8">
            <v>134628.16666666666</v>
          </cell>
          <cell r="AS8">
            <v>252649.48387096773</v>
          </cell>
          <cell r="AT8">
            <v>279288.83333333331</v>
          </cell>
          <cell r="AU8">
            <v>240172.87096774194</v>
          </cell>
          <cell r="AV8">
            <v>286390.2</v>
          </cell>
          <cell r="AW8">
            <v>286908.82142857142</v>
          </cell>
          <cell r="AX8">
            <v>265961.03225806454</v>
          </cell>
          <cell r="AY8">
            <v>271448.96666666667</v>
          </cell>
          <cell r="AZ8">
            <v>253726.45161290321</v>
          </cell>
          <cell r="BA8">
            <v>265978.24137931032</v>
          </cell>
          <cell r="BB8">
            <v>188328.45161290321</v>
          </cell>
          <cell r="BC8">
            <v>188041.73333333334</v>
          </cell>
          <cell r="BD8">
            <v>185766.41379310345</v>
          </cell>
          <cell r="BE8">
            <v>137024.29032258064</v>
          </cell>
          <cell r="BF8">
            <v>228678.76666666666</v>
          </cell>
          <cell r="BG8">
            <v>199135.74193548388</v>
          </cell>
          <cell r="BH8">
            <v>250856.29032258064</v>
          </cell>
          <cell r="BI8">
            <v>270129.36363636365</v>
          </cell>
          <cell r="BJ8">
            <v>260703.63636363635</v>
          </cell>
          <cell r="BK8">
            <v>241316.6</v>
          </cell>
          <cell r="BL8">
            <v>211161.29032258064</v>
          </cell>
          <cell r="BM8">
            <v>224422.06666666668</v>
          </cell>
          <cell r="BN8">
            <v>205911.45161290321</v>
          </cell>
          <cell r="BO8">
            <v>244117</v>
          </cell>
          <cell r="BP8">
            <v>203955.93103448275</v>
          </cell>
          <cell r="BQ8">
            <v>176518.77419354839</v>
          </cell>
          <cell r="BR8">
            <v>226111.9</v>
          </cell>
          <cell r="BS8">
            <v>182168.80645161291</v>
          </cell>
          <cell r="BT8">
            <v>197506.38709677418</v>
          </cell>
          <cell r="BU8">
            <v>256231.3448275862</v>
          </cell>
          <cell r="BV8">
            <v>214283.90322580645</v>
          </cell>
          <cell r="BW8">
            <v>152136.53333333333</v>
          </cell>
          <cell r="BX8">
            <v>159722.19354838709</v>
          </cell>
          <cell r="BY8">
            <v>169319.9</v>
          </cell>
          <cell r="BZ8">
            <v>140781.83870967742</v>
          </cell>
          <cell r="CA8">
            <v>203640.67741935485</v>
          </cell>
          <cell r="CB8">
            <v>139085.43333333332</v>
          </cell>
          <cell r="CC8">
            <v>159510.83870967742</v>
          </cell>
          <cell r="CD8">
            <v>122767.76666666666</v>
          </cell>
          <cell r="CE8">
            <v>151161.79310344829</v>
          </cell>
        </row>
        <row r="9">
          <cell r="AC9" t="str">
            <v>Plains S</v>
          </cell>
          <cell r="AD9" t="str">
            <v>N/A</v>
          </cell>
          <cell r="AE9" t="str">
            <v>N/A</v>
          </cell>
          <cell r="AF9" t="str">
            <v>N/A</v>
          </cell>
          <cell r="AG9" t="str">
            <v>N/A</v>
          </cell>
          <cell r="AH9" t="str">
            <v>N/A</v>
          </cell>
          <cell r="AI9" t="str">
            <v>N/A</v>
          </cell>
          <cell r="AJ9" t="str">
            <v>N/A</v>
          </cell>
          <cell r="AK9" t="str">
            <v>N/A</v>
          </cell>
          <cell r="AL9" t="str">
            <v>N/A</v>
          </cell>
          <cell r="AM9" t="str">
            <v>N/A</v>
          </cell>
          <cell r="AN9" t="str">
            <v>N/A</v>
          </cell>
          <cell r="AO9" t="str">
            <v>N/A</v>
          </cell>
          <cell r="AP9" t="str">
            <v>N/A</v>
          </cell>
          <cell r="AQ9" t="str">
            <v>N/A</v>
          </cell>
          <cell r="AR9" t="str">
            <v>N/A</v>
          </cell>
          <cell r="AS9" t="str">
            <v>N/A</v>
          </cell>
          <cell r="AT9" t="str">
            <v>N/A</v>
          </cell>
          <cell r="AU9" t="str">
            <v>N/A</v>
          </cell>
          <cell r="AV9" t="str">
            <v>N/A</v>
          </cell>
          <cell r="AW9" t="str">
            <v>N/A</v>
          </cell>
          <cell r="AX9" t="str">
            <v>N/A</v>
          </cell>
          <cell r="AY9" t="str">
            <v>N/A</v>
          </cell>
          <cell r="AZ9" t="str">
            <v>N/A</v>
          </cell>
          <cell r="BA9" t="str">
            <v>N/A</v>
          </cell>
          <cell r="BB9" t="str">
            <v>N/A</v>
          </cell>
          <cell r="BC9" t="str">
            <v>N/A</v>
          </cell>
          <cell r="BD9">
            <v>383227.78571428574</v>
          </cell>
          <cell r="BE9">
            <v>409782.96774193546</v>
          </cell>
          <cell r="BF9">
            <v>157814.53333333333</v>
          </cell>
          <cell r="BG9">
            <v>38679.032258064515</v>
          </cell>
          <cell r="BH9">
            <v>128527.32258064517</v>
          </cell>
          <cell r="BI9">
            <v>131182.36363636365</v>
          </cell>
          <cell r="BJ9">
            <v>220230.27272727274</v>
          </cell>
          <cell r="BK9">
            <v>304690.09999999998</v>
          </cell>
          <cell r="BL9">
            <v>311658.22580645164</v>
          </cell>
          <cell r="BM9">
            <v>332311.03333333333</v>
          </cell>
          <cell r="BN9">
            <v>329326.32258064515</v>
          </cell>
          <cell r="BO9">
            <v>291130.19354838709</v>
          </cell>
          <cell r="BP9">
            <v>347327.27586206899</v>
          </cell>
          <cell r="BQ9">
            <v>316875.06451612903</v>
          </cell>
          <cell r="BR9">
            <v>292356.93333333335</v>
          </cell>
          <cell r="BS9">
            <v>335488.51612903224</v>
          </cell>
          <cell r="BT9">
            <v>314530.16129032261</v>
          </cell>
          <cell r="BU9">
            <v>266065.44827586209</v>
          </cell>
          <cell r="BV9">
            <v>329317.41935483873</v>
          </cell>
          <cell r="BW9">
            <v>391102.7</v>
          </cell>
          <cell r="BX9">
            <v>374527.06451612903</v>
          </cell>
          <cell r="BY9">
            <v>357224.66666666669</v>
          </cell>
          <cell r="BZ9">
            <v>380730.90322580643</v>
          </cell>
          <cell r="CA9">
            <v>205854.67741935485</v>
          </cell>
          <cell r="CB9">
            <v>283833.53333333333</v>
          </cell>
          <cell r="CC9">
            <v>204897.4193548387</v>
          </cell>
          <cell r="CD9">
            <v>119613.93333333333</v>
          </cell>
          <cell r="CE9">
            <v>26696.620689655174</v>
          </cell>
        </row>
        <row r="10">
          <cell r="AC10" t="str">
            <v>SJ Total</v>
          </cell>
          <cell r="AD10" t="str">
            <v>N/A</v>
          </cell>
          <cell r="AE10" t="str">
            <v>N/A</v>
          </cell>
          <cell r="AF10" t="str">
            <v>N/A</v>
          </cell>
          <cell r="AG10" t="str">
            <v>N/A</v>
          </cell>
          <cell r="AH10" t="str">
            <v>N/A</v>
          </cell>
          <cell r="AI10" t="str">
            <v>N/A</v>
          </cell>
          <cell r="AJ10" t="str">
            <v>N/A</v>
          </cell>
          <cell r="AK10" t="str">
            <v>N/A</v>
          </cell>
          <cell r="AL10" t="str">
            <v>N/A</v>
          </cell>
          <cell r="AM10" t="str">
            <v>N/A</v>
          </cell>
          <cell r="AN10" t="str">
            <v>N/A</v>
          </cell>
          <cell r="AO10">
            <v>2589616.1333333333</v>
          </cell>
          <cell r="AP10">
            <v>2600332.064516129</v>
          </cell>
          <cell r="AQ10">
            <v>2725696.6129032257</v>
          </cell>
          <cell r="AR10">
            <v>2709847.6</v>
          </cell>
          <cell r="AS10">
            <v>2670744.4193548388</v>
          </cell>
          <cell r="AT10">
            <v>2720954.6</v>
          </cell>
          <cell r="AU10">
            <v>2688522.0322580645</v>
          </cell>
          <cell r="AV10">
            <v>2439251.9333333331</v>
          </cell>
          <cell r="AW10">
            <v>2695591.0714285714</v>
          </cell>
          <cell r="AX10">
            <v>2630448.0967741935</v>
          </cell>
          <cell r="AY10">
            <v>2724811.6</v>
          </cell>
          <cell r="AZ10">
            <v>2639696.1612903224</v>
          </cell>
          <cell r="BA10">
            <v>2767021.8965517241</v>
          </cell>
          <cell r="BB10">
            <v>2708327.6451612902</v>
          </cell>
          <cell r="BC10">
            <v>2665226.7999999998</v>
          </cell>
          <cell r="BD10">
            <v>2726780.2758620689</v>
          </cell>
          <cell r="BE10">
            <v>2703975.9032258065</v>
          </cell>
          <cell r="BF10">
            <v>2622663.9333333331</v>
          </cell>
          <cell r="BG10">
            <v>2573007.7419354836</v>
          </cell>
          <cell r="BH10">
            <v>2781457.5483870967</v>
          </cell>
          <cell r="BI10">
            <v>2699522.5454545454</v>
          </cell>
          <cell r="BJ10">
            <v>2758252.5</v>
          </cell>
          <cell r="BK10">
            <v>2768227.9333333331</v>
          </cell>
          <cell r="BL10">
            <v>2622008.7096774192</v>
          </cell>
          <cell r="BM10">
            <v>2748505.4666666668</v>
          </cell>
          <cell r="BN10">
            <v>2575216.5483870967</v>
          </cell>
          <cell r="BO10">
            <v>2708451.3870967743</v>
          </cell>
          <cell r="BP10">
            <v>2705307.7586206896</v>
          </cell>
          <cell r="BQ10">
            <v>2597602.1612903224</v>
          </cell>
          <cell r="BR10">
            <v>2637081</v>
          </cell>
          <cell r="BS10">
            <v>2653097</v>
          </cell>
          <cell r="BT10">
            <v>2667249.2903225808</v>
          </cell>
          <cell r="BU10">
            <v>2700963.7241379311</v>
          </cell>
          <cell r="BV10">
            <v>2717890.5806451612</v>
          </cell>
          <cell r="BW10">
            <v>2674621.2999999998</v>
          </cell>
          <cell r="BX10">
            <v>2665598.6451612902</v>
          </cell>
          <cell r="BY10">
            <v>2607173.7333333334</v>
          </cell>
          <cell r="BZ10">
            <v>2681214.9677419355</v>
          </cell>
          <cell r="CA10">
            <v>2690344.6129032257</v>
          </cell>
          <cell r="CB10">
            <v>2761519.3333333335</v>
          </cell>
          <cell r="CC10">
            <v>2727822.3870967743</v>
          </cell>
          <cell r="CD10">
            <v>2570322.1666666665</v>
          </cell>
          <cell r="CE10">
            <v>2614920.3448275863</v>
          </cell>
        </row>
        <row r="11">
          <cell r="AC11" t="str">
            <v>SJ East</v>
          </cell>
          <cell r="AD11">
            <v>609557.54838709673</v>
          </cell>
          <cell r="AE11">
            <v>626517.93548387091</v>
          </cell>
          <cell r="AF11">
            <v>537755.5</v>
          </cell>
          <cell r="AG11">
            <v>586753.32258064521</v>
          </cell>
          <cell r="AH11">
            <v>543418.9</v>
          </cell>
          <cell r="AI11">
            <v>378116.41935483873</v>
          </cell>
          <cell r="AJ11">
            <v>490110.32258064515</v>
          </cell>
          <cell r="AK11">
            <v>600924.35714285716</v>
          </cell>
          <cell r="AL11">
            <v>588422.48387096776</v>
          </cell>
          <cell r="AM11">
            <v>466425</v>
          </cell>
          <cell r="AN11">
            <v>461302.09677419357</v>
          </cell>
          <cell r="AO11">
            <v>570765.6</v>
          </cell>
          <cell r="AP11">
            <v>550110.87096774194</v>
          </cell>
          <cell r="AQ11">
            <v>574416.90322580643</v>
          </cell>
          <cell r="AR11">
            <v>571920.6333333333</v>
          </cell>
          <cell r="AS11">
            <v>594962.80645161285</v>
          </cell>
          <cell r="AT11">
            <v>584350.53333333333</v>
          </cell>
          <cell r="AU11">
            <v>586975.29032258061</v>
          </cell>
          <cell r="AV11">
            <v>569349.46666666667</v>
          </cell>
          <cell r="AW11">
            <v>608337.89285714284</v>
          </cell>
          <cell r="AX11">
            <v>600880.80645161285</v>
          </cell>
          <cell r="AY11">
            <v>626849.66666666663</v>
          </cell>
          <cell r="AZ11">
            <v>610155</v>
          </cell>
          <cell r="BA11">
            <v>640145.58620689658</v>
          </cell>
          <cell r="BB11">
            <v>592568.74193548388</v>
          </cell>
          <cell r="BC11">
            <v>559587.23333333328</v>
          </cell>
          <cell r="BD11">
            <v>590816.79310344823</v>
          </cell>
          <cell r="BE11">
            <v>574549.45161290327</v>
          </cell>
          <cell r="BF11">
            <v>444340.36666666664</v>
          </cell>
          <cell r="BG11">
            <v>274504.41935483873</v>
          </cell>
          <cell r="BH11">
            <v>511924.19354838709</v>
          </cell>
          <cell r="BI11">
            <v>512394.5</v>
          </cell>
          <cell r="BJ11">
            <v>573978.77272727271</v>
          </cell>
          <cell r="BK11">
            <v>560350.4</v>
          </cell>
          <cell r="BL11">
            <v>530689.93548387091</v>
          </cell>
          <cell r="BM11">
            <v>580044.16666666663</v>
          </cell>
          <cell r="BN11">
            <v>565063.96774193551</v>
          </cell>
          <cell r="BO11">
            <v>595709.93548387091</v>
          </cell>
          <cell r="BP11">
            <v>582761.55172413797</v>
          </cell>
          <cell r="BQ11">
            <v>551041.80645161285</v>
          </cell>
          <cell r="BR11">
            <v>597920</v>
          </cell>
          <cell r="BS11">
            <v>596715.77419354836</v>
          </cell>
          <cell r="BT11">
            <v>576003.09677419357</v>
          </cell>
          <cell r="BU11">
            <v>621491.96551724139</v>
          </cell>
          <cell r="BV11">
            <v>635940.6451612903</v>
          </cell>
          <cell r="BW11">
            <v>616917.4</v>
          </cell>
          <cell r="BX11">
            <v>630626.06451612909</v>
          </cell>
          <cell r="BY11">
            <v>617325.56666666665</v>
          </cell>
          <cell r="BZ11">
            <v>618652.48387096776</v>
          </cell>
          <cell r="CA11">
            <v>504360.51612903224</v>
          </cell>
          <cell r="CB11">
            <v>564576.80000000005</v>
          </cell>
          <cell r="CC11">
            <v>469495.54838709679</v>
          </cell>
          <cell r="CD11">
            <v>354749.93333333335</v>
          </cell>
          <cell r="CE11">
            <v>213347.8275862069</v>
          </cell>
        </row>
        <row r="12">
          <cell r="AC12" t="str">
            <v>SJ West</v>
          </cell>
          <cell r="AD12">
            <v>2109239.5483870967</v>
          </cell>
          <cell r="AE12">
            <v>2162027.3870967743</v>
          </cell>
          <cell r="AF12">
            <v>2227612.9333333331</v>
          </cell>
          <cell r="AG12">
            <v>2177123.2580645164</v>
          </cell>
          <cell r="AH12">
            <v>2222524.5666666669</v>
          </cell>
          <cell r="AI12">
            <v>2166998.3548387098</v>
          </cell>
          <cell r="AJ12">
            <v>2022277.3548387096</v>
          </cell>
          <cell r="AK12">
            <v>1952949.857142857</v>
          </cell>
          <cell r="AL12">
            <v>2023861.5483870967</v>
          </cell>
          <cell r="AM12">
            <v>2177309.1</v>
          </cell>
          <cell r="AN12">
            <v>2164492.7096774192</v>
          </cell>
          <cell r="AO12">
            <v>2005222.0333333334</v>
          </cell>
          <cell r="AP12">
            <v>2038569.6774193549</v>
          </cell>
          <cell r="AQ12">
            <v>2139243.935483871</v>
          </cell>
          <cell r="AR12">
            <v>2125389.4</v>
          </cell>
          <cell r="AS12">
            <v>1965767.2903225806</v>
          </cell>
          <cell r="AT12">
            <v>2050411.2</v>
          </cell>
          <cell r="AU12">
            <v>2029289.0322580645</v>
          </cell>
          <cell r="AV12">
            <v>1839528.2333333334</v>
          </cell>
          <cell r="AW12">
            <v>1989428.857142857</v>
          </cell>
          <cell r="AX12">
            <v>1915113.7419354839</v>
          </cell>
          <cell r="AY12">
            <v>1999699.2333333334</v>
          </cell>
          <cell r="AZ12">
            <v>1923880.064516129</v>
          </cell>
          <cell r="BA12">
            <v>1865617.3793103448</v>
          </cell>
          <cell r="BB12">
            <v>1974464.2580645161</v>
          </cell>
          <cell r="BC12">
            <v>2084813.8</v>
          </cell>
          <cell r="BD12">
            <v>2042484.5172413792</v>
          </cell>
          <cell r="BE12">
            <v>2064186.8387096773</v>
          </cell>
          <cell r="BF12">
            <v>2157238.9</v>
          </cell>
          <cell r="BG12">
            <v>2214495.3548387098</v>
          </cell>
          <cell r="BH12">
            <v>2198484.9032258065</v>
          </cell>
          <cell r="BI12">
            <v>2126632.4090909092</v>
          </cell>
          <cell r="BJ12">
            <v>2091570.0909090908</v>
          </cell>
          <cell r="BK12">
            <v>2093772.3333333333</v>
          </cell>
          <cell r="BL12">
            <v>2001364.7096774194</v>
          </cell>
          <cell r="BM12">
            <v>2016839.8666666667</v>
          </cell>
          <cell r="BN12">
            <v>1864138.1290322582</v>
          </cell>
          <cell r="BO12">
            <v>1908813.8064516129</v>
          </cell>
          <cell r="BP12">
            <v>1951988.6206896552</v>
          </cell>
          <cell r="BQ12">
            <v>1960165.3870967743</v>
          </cell>
          <cell r="BR12">
            <v>1938242.2666666666</v>
          </cell>
          <cell r="BS12">
            <v>1959790.4193548388</v>
          </cell>
          <cell r="BT12">
            <v>2004000.2258064516</v>
          </cell>
          <cell r="BU12">
            <v>2000465</v>
          </cell>
          <cell r="BV12">
            <v>2006587.8709677418</v>
          </cell>
          <cell r="BW12">
            <v>1975092.3333333333</v>
          </cell>
          <cell r="BX12">
            <v>1955955.5806451612</v>
          </cell>
          <cell r="BY12">
            <v>1923031.1666666667</v>
          </cell>
          <cell r="BZ12">
            <v>1991182.2258064516</v>
          </cell>
          <cell r="CA12">
            <v>2089429.1612903227</v>
          </cell>
          <cell r="CB12">
            <v>2126245.2666666666</v>
          </cell>
          <cell r="CC12">
            <v>2182360.4193548388</v>
          </cell>
          <cell r="CD12">
            <v>2125661.6</v>
          </cell>
          <cell r="CE12">
            <v>2324220.1724137929</v>
          </cell>
        </row>
        <row r="13">
          <cell r="AC13" t="str">
            <v>Keystone W</v>
          </cell>
          <cell r="AD13" t="e">
            <v>#DIV/0!</v>
          </cell>
          <cell r="AE13" t="e">
            <v>#DIV/0!</v>
          </cell>
          <cell r="AF13" t="e">
            <v>#DIV/0!</v>
          </cell>
          <cell r="AG13" t="e">
            <v>#DIV/0!</v>
          </cell>
          <cell r="AH13" t="e">
            <v>#DIV/0!</v>
          </cell>
          <cell r="AI13" t="e">
            <v>#DIV/0!</v>
          </cell>
          <cell r="AJ13" t="e">
            <v>#DIV/0!</v>
          </cell>
          <cell r="AK13" t="e">
            <v>#DIV/0!</v>
          </cell>
          <cell r="AL13" t="e">
            <v>#DIV/0!</v>
          </cell>
          <cell r="AM13" t="e">
            <v>#DIV/0!</v>
          </cell>
          <cell r="AN13" t="e">
            <v>#DIV/0!</v>
          </cell>
          <cell r="AO13">
            <v>675415.1333333333</v>
          </cell>
          <cell r="AP13">
            <v>777568.29032258061</v>
          </cell>
          <cell r="AQ13">
            <v>791415</v>
          </cell>
          <cell r="AR13">
            <v>884981.66666666663</v>
          </cell>
          <cell r="AS13">
            <v>694759.48387096776</v>
          </cell>
          <cell r="AT13">
            <v>699626.16666666663</v>
          </cell>
          <cell r="AU13">
            <v>772464.58064516133</v>
          </cell>
          <cell r="AV13">
            <v>757301.66666666663</v>
          </cell>
          <cell r="AW13">
            <v>745853.46428571432</v>
          </cell>
          <cell r="AX13">
            <v>752895.29032258061</v>
          </cell>
          <cell r="AY13">
            <v>771107.5</v>
          </cell>
          <cell r="AZ13">
            <v>759903.03225806449</v>
          </cell>
          <cell r="BA13">
            <v>707666.48275862064</v>
          </cell>
          <cell r="BB13">
            <v>754677.6451612903</v>
          </cell>
          <cell r="BC13">
            <v>956261.96666666667</v>
          </cell>
          <cell r="BD13">
            <v>857900.79310344823</v>
          </cell>
          <cell r="BE13">
            <v>947294.25806451612</v>
          </cell>
          <cell r="BF13">
            <v>867369.8</v>
          </cell>
          <cell r="BG13">
            <v>1018558.4516129033</v>
          </cell>
          <cell r="BH13">
            <v>789307.74193548388</v>
          </cell>
          <cell r="BI13">
            <v>685673.81818181823</v>
          </cell>
          <cell r="BJ13">
            <v>654989.59090909094</v>
          </cell>
          <cell r="BK13">
            <v>682285.56666666665</v>
          </cell>
          <cell r="BL13">
            <v>774633.83870967745</v>
          </cell>
          <cell r="BM13">
            <v>741108.6333333333</v>
          </cell>
          <cell r="BN13">
            <v>819181.74193548388</v>
          </cell>
          <cell r="BO13">
            <v>660459.22580645164</v>
          </cell>
          <cell r="BP13">
            <v>819890.51724137936</v>
          </cell>
          <cell r="BQ13">
            <v>897383.70967741939</v>
          </cell>
          <cell r="BR13">
            <v>865974</v>
          </cell>
          <cell r="BS13">
            <v>999922.12903225806</v>
          </cell>
          <cell r="BT13">
            <v>907055.87096774194</v>
          </cell>
          <cell r="BU13">
            <v>690093.6551724138</v>
          </cell>
          <cell r="BV13">
            <v>805327.38709677418</v>
          </cell>
          <cell r="BW13">
            <v>751157.16666666663</v>
          </cell>
          <cell r="BX13">
            <v>765046.58064516133</v>
          </cell>
          <cell r="BY13">
            <v>969174.3</v>
          </cell>
          <cell r="BZ13">
            <v>1013705.9032258064</v>
          </cell>
          <cell r="CA13">
            <v>640151.16129032255</v>
          </cell>
          <cell r="CB13">
            <v>737210.6</v>
          </cell>
          <cell r="CC13">
            <v>853120.70967741939</v>
          </cell>
          <cell r="CD13">
            <v>889994.6</v>
          </cell>
          <cell r="CE13">
            <v>912801.51724137936</v>
          </cell>
        </row>
        <row r="14">
          <cell r="AC14" t="str">
            <v>Cornu E</v>
          </cell>
          <cell r="AD14">
            <v>207736.48387096773</v>
          </cell>
          <cell r="AE14">
            <v>132868.48387096773</v>
          </cell>
          <cell r="AF14">
            <v>176603.33333333334</v>
          </cell>
          <cell r="AG14">
            <v>105604.64516129032</v>
          </cell>
          <cell r="AH14">
            <v>0</v>
          </cell>
          <cell r="AI14">
            <v>1327.6451612903227</v>
          </cell>
          <cell r="AJ14">
            <v>26503</v>
          </cell>
          <cell r="AK14">
            <v>145993.75</v>
          </cell>
          <cell r="AL14">
            <v>230314.54838709679</v>
          </cell>
          <cell r="AM14">
            <v>139185.70000000001</v>
          </cell>
          <cell r="AN14">
            <v>225584.93548387097</v>
          </cell>
          <cell r="AO14">
            <v>269842.90000000002</v>
          </cell>
          <cell r="AP14">
            <v>152993.4193548387</v>
          </cell>
          <cell r="AQ14">
            <v>172605.96774193548</v>
          </cell>
          <cell r="AR14">
            <v>71189.53333333334</v>
          </cell>
          <cell r="AS14">
            <v>179282.35483870967</v>
          </cell>
          <cell r="AT14">
            <v>305162.83333333331</v>
          </cell>
          <cell r="AU14">
            <v>170835.61290322582</v>
          </cell>
          <cell r="AV14">
            <v>102566.5</v>
          </cell>
          <cell r="AW14">
            <v>174187.46428571429</v>
          </cell>
          <cell r="AX14">
            <v>213190.03225806452</v>
          </cell>
          <cell r="AY14">
            <v>344139.9</v>
          </cell>
          <cell r="AZ14">
            <v>328740.25806451612</v>
          </cell>
          <cell r="BA14">
            <v>356781.4827586207</v>
          </cell>
          <cell r="BB14">
            <v>217068.32258064515</v>
          </cell>
          <cell r="BC14">
            <v>462.16666666666669</v>
          </cell>
          <cell r="BD14">
            <v>139641.24137931035</v>
          </cell>
          <cell r="BE14">
            <v>120993.35483870968</v>
          </cell>
          <cell r="BF14">
            <v>0</v>
          </cell>
          <cell r="BG14">
            <v>0</v>
          </cell>
          <cell r="BH14">
            <v>0</v>
          </cell>
          <cell r="BI14">
            <v>12707.681818181818</v>
          </cell>
          <cell r="BJ14">
            <v>154435.18181818182</v>
          </cell>
          <cell r="BK14">
            <v>66323.899999999994</v>
          </cell>
          <cell r="BL14">
            <v>90441.870967741939</v>
          </cell>
          <cell r="BM14">
            <v>142303.9</v>
          </cell>
          <cell r="BN14">
            <v>80782.451612903227</v>
          </cell>
          <cell r="BO14">
            <v>94411.612903225803</v>
          </cell>
          <cell r="BP14">
            <v>77994.482758620696</v>
          </cell>
          <cell r="BQ14">
            <v>0</v>
          </cell>
          <cell r="BR14">
            <v>20180.666666666668</v>
          </cell>
          <cell r="BS14">
            <v>2549.0645161290322</v>
          </cell>
          <cell r="BT14">
            <v>20390.225806451614</v>
          </cell>
          <cell r="BU14">
            <v>62858.137931034486</v>
          </cell>
          <cell r="BV14">
            <v>27440.774193548386</v>
          </cell>
          <cell r="BW14">
            <v>96996.766666666663</v>
          </cell>
          <cell r="BX14">
            <v>90225.225806451606</v>
          </cell>
          <cell r="BY14">
            <v>514.20000000000005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</row>
        <row r="15">
          <cell r="AC15" t="str">
            <v>Waha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622028.16666666663</v>
          </cell>
          <cell r="AP15">
            <v>509173.06451612903</v>
          </cell>
          <cell r="AQ15">
            <v>510754.03225806454</v>
          </cell>
          <cell r="AR15">
            <v>417944.73333333334</v>
          </cell>
          <cell r="AS15">
            <v>463919.51612903224</v>
          </cell>
          <cell r="AT15">
            <v>546347.23333333328</v>
          </cell>
          <cell r="AU15">
            <v>481981.48387096776</v>
          </cell>
          <cell r="AV15">
            <v>419737.03333333333</v>
          </cell>
          <cell r="AW15">
            <v>480558.92857142858</v>
          </cell>
          <cell r="AX15">
            <v>563635.06451612909</v>
          </cell>
          <cell r="AY15">
            <v>676707.03333333333</v>
          </cell>
          <cell r="AZ15">
            <v>639243</v>
          </cell>
          <cell r="BA15">
            <v>724617.93103448278</v>
          </cell>
          <cell r="BB15">
            <v>602169.51612903224</v>
          </cell>
          <cell r="BC15">
            <v>286194.40000000002</v>
          </cell>
          <cell r="BD15">
            <v>528252.75862068962</v>
          </cell>
          <cell r="BE15">
            <v>420465.12903225806</v>
          </cell>
          <cell r="BF15">
            <v>201329.3</v>
          </cell>
          <cell r="BG15">
            <v>125089.67741935483</v>
          </cell>
          <cell r="BH15">
            <v>191273.38709677418</v>
          </cell>
          <cell r="BI15">
            <v>324938</v>
          </cell>
          <cell r="BJ15">
            <v>509166.72727272729</v>
          </cell>
          <cell r="BK15">
            <v>465796.23333333334</v>
          </cell>
          <cell r="BL15">
            <v>492205.96774193546</v>
          </cell>
          <cell r="BM15">
            <v>549162.56666666665</v>
          </cell>
          <cell r="BN15">
            <v>407615.06451612903</v>
          </cell>
          <cell r="BO15">
            <v>493111.77419354836</v>
          </cell>
          <cell r="BP15">
            <v>468737.42857142858</v>
          </cell>
          <cell r="BQ15">
            <v>227271.74193548388</v>
          </cell>
          <cell r="BR15">
            <v>329868</v>
          </cell>
          <cell r="BS15">
            <v>307540.12903225806</v>
          </cell>
          <cell r="BT15">
            <v>311147.03225806454</v>
          </cell>
          <cell r="BU15">
            <v>471979.5172413793</v>
          </cell>
          <cell r="BV15">
            <v>432281.83870967739</v>
          </cell>
          <cell r="BW15">
            <v>493300.6</v>
          </cell>
          <cell r="BX15">
            <v>501321.93548387097</v>
          </cell>
          <cell r="BY15">
            <v>334637.63333333336</v>
          </cell>
          <cell r="BZ15">
            <v>142747.09677419355</v>
          </cell>
          <cell r="CA15">
            <v>-68645.93548387097</v>
          </cell>
          <cell r="CB15">
            <v>-152552.9</v>
          </cell>
          <cell r="CC15">
            <v>-256563</v>
          </cell>
          <cell r="CD15">
            <v>-652780.8666666667</v>
          </cell>
          <cell r="CE15">
            <v>-629134.45161290327</v>
          </cell>
        </row>
        <row r="16">
          <cell r="AC16" t="str">
            <v>Mojave</v>
          </cell>
          <cell r="AD16">
            <v>244119.83870967742</v>
          </cell>
          <cell r="AE16">
            <v>276865.61290322582</v>
          </cell>
          <cell r="AF16">
            <v>337335.66666666669</v>
          </cell>
          <cell r="AG16">
            <v>302976.3548387097</v>
          </cell>
          <cell r="AH16">
            <v>269244.86666666664</v>
          </cell>
          <cell r="AI16">
            <v>233470.35483870967</v>
          </cell>
          <cell r="AJ16">
            <v>169049.77419354839</v>
          </cell>
          <cell r="AK16">
            <v>169638.35714285713</v>
          </cell>
          <cell r="AL16">
            <v>271310.83870967739</v>
          </cell>
          <cell r="AM16">
            <v>399424.93333333335</v>
          </cell>
          <cell r="AN16">
            <v>368812.41935483873</v>
          </cell>
          <cell r="AO16">
            <v>313378.7</v>
          </cell>
          <cell r="AP16">
            <v>287437.06451612903</v>
          </cell>
          <cell r="AQ16">
            <v>326798.61290322582</v>
          </cell>
          <cell r="AR16">
            <v>387895.03333333333</v>
          </cell>
          <cell r="AS16">
            <v>282397.87096774194</v>
          </cell>
          <cell r="AT16">
            <v>218988.86666666667</v>
          </cell>
          <cell r="AU16">
            <v>212309.45161290321</v>
          </cell>
          <cell r="AV16">
            <v>236617.53333333333</v>
          </cell>
          <cell r="AW16">
            <v>227191.60714285713</v>
          </cell>
          <cell r="AX16">
            <v>236746.74193548388</v>
          </cell>
          <cell r="AY16">
            <v>302721.73333333334</v>
          </cell>
          <cell r="AZ16">
            <v>262373.06451612903</v>
          </cell>
          <cell r="BA16">
            <v>271295.4827586207</v>
          </cell>
          <cell r="BB16">
            <v>284428.16129032261</v>
          </cell>
          <cell r="BC16">
            <v>246042.16666666666</v>
          </cell>
          <cell r="BD16">
            <v>217204.24137931035</v>
          </cell>
          <cell r="BE16">
            <v>208497.4193548387</v>
          </cell>
          <cell r="BF16">
            <v>186873.8</v>
          </cell>
          <cell r="BG16">
            <v>184256.74193548388</v>
          </cell>
          <cell r="BH16">
            <v>176505.54838709679</v>
          </cell>
          <cell r="BI16">
            <v>162293.5</v>
          </cell>
          <cell r="BJ16">
            <v>219368.95454545456</v>
          </cell>
          <cell r="BK16">
            <v>173960.43333333332</v>
          </cell>
          <cell r="BL16">
            <v>179558.35483870967</v>
          </cell>
          <cell r="BM16">
            <v>295036.13333333336</v>
          </cell>
          <cell r="BN16">
            <v>248439.48387096773</v>
          </cell>
          <cell r="BO16">
            <v>341328.51612903224</v>
          </cell>
          <cell r="BP16">
            <v>280974.1724137931</v>
          </cell>
          <cell r="BQ16">
            <v>238527.48387096773</v>
          </cell>
          <cell r="BR16">
            <v>204189.83333333334</v>
          </cell>
          <cell r="BS16">
            <v>155572.93548387097</v>
          </cell>
          <cell r="BT16">
            <v>178011.45161290321</v>
          </cell>
          <cell r="BU16">
            <v>223219.68965517241</v>
          </cell>
          <cell r="BV16">
            <v>265550.25806451612</v>
          </cell>
          <cell r="BW16">
            <v>281179.23333333334</v>
          </cell>
          <cell r="BX16">
            <v>309497.25806451612</v>
          </cell>
          <cell r="BY16">
            <v>247905.23333333334</v>
          </cell>
          <cell r="BZ16">
            <v>256258.03225806452</v>
          </cell>
          <cell r="CA16">
            <v>233046.45161290321</v>
          </cell>
          <cell r="CB16">
            <v>217286.1</v>
          </cell>
          <cell r="CC16">
            <v>222278.09677419355</v>
          </cell>
          <cell r="CD16">
            <v>192575.13333333333</v>
          </cell>
          <cell r="CE16">
            <v>250389.58620689655</v>
          </cell>
        </row>
        <row r="17">
          <cell r="AC17" t="str">
            <v>PG&amp;E Top</v>
          </cell>
          <cell r="AD17">
            <v>190044.93548387097</v>
          </cell>
          <cell r="AE17">
            <v>315875.67741935485</v>
          </cell>
          <cell r="AF17">
            <v>288853.06666666665</v>
          </cell>
          <cell r="AG17">
            <v>281572.3548387097</v>
          </cell>
          <cell r="AH17">
            <v>537244.96666666667</v>
          </cell>
          <cell r="AI17">
            <v>580673.45161290327</v>
          </cell>
          <cell r="AJ17">
            <v>492841.61290322582</v>
          </cell>
          <cell r="AK17">
            <v>397331.35714285716</v>
          </cell>
          <cell r="AL17">
            <v>253436.51612903227</v>
          </cell>
          <cell r="AM17">
            <v>309350.33333333331</v>
          </cell>
          <cell r="AN17">
            <v>288706.32258064515</v>
          </cell>
          <cell r="AO17">
            <v>164538.56666666668</v>
          </cell>
          <cell r="AP17">
            <v>301166.38709677418</v>
          </cell>
          <cell r="AQ17">
            <v>379619.19354838709</v>
          </cell>
          <cell r="AR17">
            <v>312836</v>
          </cell>
          <cell r="AS17">
            <v>286320.83870967739</v>
          </cell>
          <cell r="AT17">
            <v>424661.63333333336</v>
          </cell>
          <cell r="AU17">
            <v>497342.93548387097</v>
          </cell>
          <cell r="AV17">
            <v>192661.16666666666</v>
          </cell>
          <cell r="AW17">
            <v>279435.53571428574</v>
          </cell>
          <cell r="AX17">
            <v>166657.25806451612</v>
          </cell>
          <cell r="AY17">
            <v>178556.13333333333</v>
          </cell>
          <cell r="AZ17">
            <v>188104.67741935485</v>
          </cell>
          <cell r="BA17">
            <v>130223.62068965517</v>
          </cell>
          <cell r="BB17">
            <v>204173.19354838709</v>
          </cell>
          <cell r="BC17">
            <v>443192.73333333334</v>
          </cell>
          <cell r="BD17">
            <v>413214.58620689658</v>
          </cell>
          <cell r="BE17">
            <v>480245.83870967739</v>
          </cell>
          <cell r="BF17">
            <v>652952.66666666663</v>
          </cell>
          <cell r="BG17">
            <v>679681.25806451612</v>
          </cell>
          <cell r="BH17">
            <v>551712.80645161285</v>
          </cell>
          <cell r="BI17">
            <v>446819.59090909088</v>
          </cell>
          <cell r="BJ17">
            <v>366265.04545454547</v>
          </cell>
          <cell r="BK17">
            <v>460095.06666666665</v>
          </cell>
          <cell r="BL17">
            <v>373373.58064516127</v>
          </cell>
          <cell r="BM17">
            <v>327206.96666666667</v>
          </cell>
          <cell r="BN17">
            <v>276216.12903225806</v>
          </cell>
          <cell r="BO17">
            <v>203515.03225806452</v>
          </cell>
          <cell r="BP17">
            <v>304323.58620689658</v>
          </cell>
          <cell r="BQ17">
            <v>399491.93548387097</v>
          </cell>
          <cell r="BR17">
            <v>326010.93333333335</v>
          </cell>
          <cell r="BS17">
            <v>352693.06451612903</v>
          </cell>
          <cell r="BT17">
            <v>323521.77419354836</v>
          </cell>
          <cell r="BU17">
            <v>278631.10344827588</v>
          </cell>
          <cell r="BV17">
            <v>247783.74193548388</v>
          </cell>
          <cell r="BW17">
            <v>221032.83333333334</v>
          </cell>
          <cell r="BX17">
            <v>200551.96774193548</v>
          </cell>
          <cell r="BY17">
            <v>267451.76666666666</v>
          </cell>
          <cell r="BZ17">
            <v>349007.45161290321</v>
          </cell>
          <cell r="CA17">
            <v>487576.87096774194</v>
          </cell>
          <cell r="CB17">
            <v>541125.66666666663</v>
          </cell>
          <cell r="CC17">
            <v>605133.80645161285</v>
          </cell>
          <cell r="CD17">
            <v>670845.1</v>
          </cell>
          <cell r="CE17">
            <v>741506.93103448278</v>
          </cell>
        </row>
        <row r="18">
          <cell r="AC18" t="str">
            <v>Socal Top</v>
          </cell>
          <cell r="AD18">
            <v>512150.74193548388</v>
          </cell>
          <cell r="AE18">
            <v>483687.61290322582</v>
          </cell>
          <cell r="AF18">
            <v>507268.63333333336</v>
          </cell>
          <cell r="AG18">
            <v>529988.09677419357</v>
          </cell>
          <cell r="AH18">
            <v>525190.40000000002</v>
          </cell>
          <cell r="AI18">
            <v>508607.29032258067</v>
          </cell>
          <cell r="AJ18">
            <v>472051.3548387097</v>
          </cell>
          <cell r="AK18">
            <v>499220.39285714284</v>
          </cell>
          <cell r="AL18">
            <v>508362.12903225806</v>
          </cell>
          <cell r="AM18">
            <v>533524.8666666667</v>
          </cell>
          <cell r="AN18">
            <v>532310.87096774194</v>
          </cell>
          <cell r="AO18">
            <v>513108.2</v>
          </cell>
          <cell r="AP18">
            <v>475736.09677419357</v>
          </cell>
          <cell r="AQ18">
            <v>515941.12903225806</v>
          </cell>
          <cell r="AR18">
            <v>514082.73333333334</v>
          </cell>
          <cell r="AS18">
            <v>529118.29032258061</v>
          </cell>
          <cell r="AT18">
            <v>495056.5</v>
          </cell>
          <cell r="AU18">
            <v>385711.87096774194</v>
          </cell>
          <cell r="AV18">
            <v>413575.23333333334</v>
          </cell>
          <cell r="AW18">
            <v>458317.71428571426</v>
          </cell>
          <cell r="AX18">
            <v>529171.06451612909</v>
          </cell>
          <cell r="AY18">
            <v>528740.93333333335</v>
          </cell>
          <cell r="AZ18">
            <v>523536.06451612903</v>
          </cell>
          <cell r="BA18">
            <v>524943.37931034481</v>
          </cell>
          <cell r="BB18">
            <v>530440.96774193551</v>
          </cell>
          <cell r="BC18">
            <v>516347.06666666665</v>
          </cell>
          <cell r="BD18">
            <v>514904.79310344829</v>
          </cell>
          <cell r="BE18">
            <v>504919.80645161291</v>
          </cell>
          <cell r="BF18">
            <v>420676.13333333336</v>
          </cell>
          <cell r="BG18">
            <v>416247.29032258067</v>
          </cell>
          <cell r="BH18">
            <v>467275.22580645164</v>
          </cell>
          <cell r="BI18">
            <v>510702.72727272729</v>
          </cell>
          <cell r="BJ18">
            <v>529251</v>
          </cell>
          <cell r="BK18">
            <v>505871.23333333334</v>
          </cell>
          <cell r="BL18">
            <v>519137.93548387097</v>
          </cell>
          <cell r="BM18">
            <v>527072.83333333337</v>
          </cell>
          <cell r="BN18">
            <v>525054.19354838715</v>
          </cell>
          <cell r="BO18">
            <v>515158.6451612903</v>
          </cell>
          <cell r="BP18">
            <v>513847</v>
          </cell>
          <cell r="BQ18">
            <v>475504.12903225806</v>
          </cell>
          <cell r="BR18">
            <v>512411.2</v>
          </cell>
          <cell r="BS18">
            <v>465715.45161290321</v>
          </cell>
          <cell r="BT18">
            <v>534494.90322580643</v>
          </cell>
          <cell r="BU18">
            <v>534107.68965517241</v>
          </cell>
          <cell r="BV18">
            <v>530086.32258064521</v>
          </cell>
          <cell r="BW18">
            <v>536237.1333333333</v>
          </cell>
          <cell r="BX18">
            <v>529007.38709677418</v>
          </cell>
          <cell r="BY18">
            <v>528816.76666666672</v>
          </cell>
          <cell r="BZ18">
            <v>528054.6451612903</v>
          </cell>
          <cell r="CA18">
            <v>514841.48387096776</v>
          </cell>
          <cell r="CB18">
            <v>512572.83333333331</v>
          </cell>
          <cell r="CC18">
            <v>510995.77419354836</v>
          </cell>
          <cell r="CD18">
            <v>510793.33333333331</v>
          </cell>
          <cell r="CE18">
            <v>530220.86206896557</v>
          </cell>
        </row>
        <row r="19">
          <cell r="AC19" t="str">
            <v>Socal Her</v>
          </cell>
          <cell r="AD19">
            <v>450355.54838709679</v>
          </cell>
          <cell r="AE19">
            <v>536592.09677419357</v>
          </cell>
          <cell r="AF19">
            <v>600951.6333333333</v>
          </cell>
          <cell r="AG19">
            <v>642522.38709677418</v>
          </cell>
          <cell r="AH19">
            <v>822027.1333333333</v>
          </cell>
          <cell r="AI19">
            <v>728987.32258064521</v>
          </cell>
          <cell r="AJ19">
            <v>635168.58064516133</v>
          </cell>
          <cell r="AK19">
            <v>560241.57142857148</v>
          </cell>
          <cell r="AL19">
            <v>593761.38709677418</v>
          </cell>
          <cell r="AM19">
            <v>686625.93333333335</v>
          </cell>
          <cell r="AN19">
            <v>730501</v>
          </cell>
          <cell r="AO19">
            <v>699907.9</v>
          </cell>
          <cell r="AP19">
            <v>839153.09677419357</v>
          </cell>
          <cell r="AQ19">
            <v>769249.74193548388</v>
          </cell>
          <cell r="AR19">
            <v>982639.46666666667</v>
          </cell>
          <cell r="AS19">
            <v>724914.06451612909</v>
          </cell>
          <cell r="AT19">
            <v>573385.43333333335</v>
          </cell>
          <cell r="AU19">
            <v>534034.38709677418</v>
          </cell>
          <cell r="AV19">
            <v>697366.43333333335</v>
          </cell>
          <cell r="AW19">
            <v>647665.75</v>
          </cell>
          <cell r="AX19">
            <v>718893.90322580643</v>
          </cell>
          <cell r="AY19">
            <v>678766.66666666663</v>
          </cell>
          <cell r="AZ19">
            <v>728308</v>
          </cell>
          <cell r="BA19">
            <v>597677.31034482759</v>
          </cell>
          <cell r="BB19">
            <v>605879.70967741939</v>
          </cell>
          <cell r="BC19">
            <v>980123.96666666667</v>
          </cell>
          <cell r="BD19">
            <v>729118.10344827583</v>
          </cell>
          <cell r="BE19">
            <v>880858.74193548388</v>
          </cell>
          <cell r="BF19">
            <v>970877.6</v>
          </cell>
          <cell r="BG19">
            <v>1061931.7741935484</v>
          </cell>
          <cell r="BH19">
            <v>877594.51612903224</v>
          </cell>
          <cell r="BI19">
            <v>686212.45454545459</v>
          </cell>
          <cell r="BJ19">
            <v>665299.54545454541</v>
          </cell>
          <cell r="BK19">
            <v>697971.76666666672</v>
          </cell>
          <cell r="BL19">
            <v>787220.45161290327</v>
          </cell>
          <cell r="BM19">
            <v>699910.26666666672</v>
          </cell>
          <cell r="BN19">
            <v>743689.3548387097</v>
          </cell>
          <cell r="BO19">
            <v>566213.93548387091</v>
          </cell>
          <cell r="BP19">
            <v>815762.89655172417</v>
          </cell>
          <cell r="BQ19">
            <v>1020540.8709677419</v>
          </cell>
          <cell r="BR19">
            <v>915177.8</v>
          </cell>
          <cell r="BS19">
            <v>934644.29032258061</v>
          </cell>
          <cell r="BT19">
            <v>873234.77419354836</v>
          </cell>
          <cell r="BU19">
            <v>657837.51724137936</v>
          </cell>
          <cell r="BV19">
            <v>875494.12903225806</v>
          </cell>
          <cell r="BW19">
            <v>782791.8666666667</v>
          </cell>
          <cell r="BX19">
            <v>651917.32258064521</v>
          </cell>
          <cell r="BY19">
            <v>928640.8666666667</v>
          </cell>
          <cell r="BZ19">
            <v>1025364.8709677419</v>
          </cell>
          <cell r="CA19">
            <v>924626.25806451612</v>
          </cell>
          <cell r="CB19">
            <v>1105508.2666666666</v>
          </cell>
          <cell r="CC19">
            <v>1163509.9032258065</v>
          </cell>
          <cell r="CD19">
            <v>1101332.9666666666</v>
          </cell>
          <cell r="CE19">
            <v>1191441.7586206896</v>
          </cell>
        </row>
        <row r="20">
          <cell r="AC20" t="str">
            <v>Calif Deliv</v>
          </cell>
          <cell r="AD20">
            <v>1396671.064516129</v>
          </cell>
          <cell r="AE20">
            <v>1613021</v>
          </cell>
          <cell r="AF20">
            <v>1734409</v>
          </cell>
          <cell r="AG20">
            <v>1757059.1935483871</v>
          </cell>
          <cell r="AH20">
            <v>2153707.3666666667</v>
          </cell>
          <cell r="AI20">
            <v>2051738.4193548388</v>
          </cell>
          <cell r="AJ20">
            <v>1769111.3225806451</v>
          </cell>
          <cell r="AK20">
            <v>1626431.6785714286</v>
          </cell>
          <cell r="AL20">
            <v>1626870.8709677418</v>
          </cell>
          <cell r="AM20">
            <v>1928926.0666666667</v>
          </cell>
          <cell r="AN20">
            <v>1920330.6129032257</v>
          </cell>
          <cell r="AO20">
            <v>1690933.3666666667</v>
          </cell>
          <cell r="AP20">
            <v>1903492.6451612904</v>
          </cell>
          <cell r="AQ20">
            <v>1991608.6774193549</v>
          </cell>
          <cell r="AR20">
            <v>2197453.2333333334</v>
          </cell>
          <cell r="AS20">
            <v>1822751.064516129</v>
          </cell>
          <cell r="AT20">
            <v>1712092.4333333333</v>
          </cell>
          <cell r="AU20">
            <v>1629398.6451612904</v>
          </cell>
          <cell r="AV20">
            <v>1540220.3666666667</v>
          </cell>
          <cell r="AW20">
            <v>1612610.607142857</v>
          </cell>
          <cell r="AX20">
            <v>1651468.9677419355</v>
          </cell>
          <cell r="AY20">
            <v>1688785.4666666666</v>
          </cell>
          <cell r="AZ20">
            <v>1702321.8064516129</v>
          </cell>
          <cell r="BA20">
            <v>1524139.7931034483</v>
          </cell>
          <cell r="BB20">
            <v>1624922.0322580645</v>
          </cell>
          <cell r="BC20">
            <v>2185705.9333333331</v>
          </cell>
          <cell r="BD20">
            <v>1874441.7241379311</v>
          </cell>
          <cell r="BE20">
            <v>2074521.8064516129</v>
          </cell>
          <cell r="BF20">
            <v>2231380.2000000002</v>
          </cell>
          <cell r="BG20">
            <v>2342117.064516129</v>
          </cell>
          <cell r="BH20">
            <v>2073088.0967741935</v>
          </cell>
          <cell r="BI20">
            <v>1806028.2727272727</v>
          </cell>
          <cell r="BJ20">
            <v>1780184.5454545454</v>
          </cell>
          <cell r="BK20">
            <v>1837898.5</v>
          </cell>
          <cell r="BL20">
            <v>1859290.3225806451</v>
          </cell>
          <cell r="BM20">
            <v>1849226.2</v>
          </cell>
          <cell r="BN20">
            <v>1793399.1612903227</v>
          </cell>
          <cell r="BO20">
            <v>1626216.1290322582</v>
          </cell>
          <cell r="BP20">
            <v>1914907.6551724137</v>
          </cell>
          <cell r="BQ20">
            <v>2134064.4193548388</v>
          </cell>
          <cell r="BR20">
            <v>1957789.7666666666</v>
          </cell>
          <cell r="BS20">
            <v>1908625.7419354839</v>
          </cell>
          <cell r="BT20">
            <v>1909262.9032258065</v>
          </cell>
          <cell r="BU20">
            <v>1693796</v>
          </cell>
          <cell r="BV20">
            <v>1918914.4516129033</v>
          </cell>
          <cell r="BW20">
            <v>1821241.0666666667</v>
          </cell>
          <cell r="BX20">
            <v>1690973.935483871</v>
          </cell>
          <cell r="BY20">
            <v>1972814.6333333333</v>
          </cell>
          <cell r="BZ20">
            <v>2158685</v>
          </cell>
          <cell r="CA20">
            <v>2160091.064516129</v>
          </cell>
          <cell r="CB20">
            <v>2376492.8666666667</v>
          </cell>
          <cell r="CC20">
            <v>2501917.5806451612</v>
          </cell>
          <cell r="CD20">
            <v>2475546.5333333332</v>
          </cell>
          <cell r="CE20">
            <v>2538490.8064516131</v>
          </cell>
        </row>
        <row r="21">
          <cell r="AC21" t="str">
            <v>Waha West</v>
          </cell>
          <cell r="AD21" t="str">
            <v>N/A</v>
          </cell>
          <cell r="AE21" t="str">
            <v>N/A</v>
          </cell>
          <cell r="AF21" t="str">
            <v>N/A</v>
          </cell>
          <cell r="AG21" t="str">
            <v>N/A</v>
          </cell>
          <cell r="AH21" t="str">
            <v>N/A</v>
          </cell>
          <cell r="AI21" t="str">
            <v>N/A</v>
          </cell>
          <cell r="AJ21" t="str">
            <v>N/A</v>
          </cell>
          <cell r="AK21" t="str">
            <v>N/A</v>
          </cell>
          <cell r="AL21" t="str">
            <v>N/A</v>
          </cell>
          <cell r="AM21" t="str">
            <v>N/A</v>
          </cell>
          <cell r="AN21" t="str">
            <v>N/A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80324.866666666669</v>
          </cell>
          <cell r="BD21">
            <v>7498.4137931034484</v>
          </cell>
          <cell r="BE21">
            <v>28928.677419354837</v>
          </cell>
          <cell r="BF21">
            <v>93839.6</v>
          </cell>
          <cell r="BG21">
            <v>258266.51612903227</v>
          </cell>
          <cell r="BH21">
            <v>97916.612903225803</v>
          </cell>
          <cell r="BI21">
            <v>218.54545454545453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 t="e">
            <v>#DIV/0!</v>
          </cell>
          <cell r="BQ21" t="e">
            <v>#DIV/0!</v>
          </cell>
          <cell r="BR21" t="e">
            <v>#DIV/0!</v>
          </cell>
          <cell r="BS21" t="e">
            <v>#DIV/0!</v>
          </cell>
          <cell r="BT21">
            <v>53790.774193548386</v>
          </cell>
          <cell r="BU21">
            <v>0</v>
          </cell>
          <cell r="BV21">
            <v>0</v>
          </cell>
          <cell r="BW21">
            <v>0</v>
          </cell>
          <cell r="BX21">
            <v>2195.2580645161293</v>
          </cell>
          <cell r="BY21">
            <v>27248.133333333335</v>
          </cell>
          <cell r="BZ21">
            <v>194237.38709677418</v>
          </cell>
          <cell r="CA21">
            <v>538708.09677419357</v>
          </cell>
          <cell r="CB21">
            <v>591291.19999999995</v>
          </cell>
          <cell r="CC21">
            <v>447577.16129032261</v>
          </cell>
          <cell r="CD21">
            <v>670562.69999999995</v>
          </cell>
          <cell r="CE21">
            <v>729659.72413793101</v>
          </cell>
        </row>
        <row r="22">
          <cell r="AC22" t="str">
            <v>From NWPL</v>
          </cell>
          <cell r="AD22" t="str">
            <v>N/A</v>
          </cell>
          <cell r="AE22" t="str">
            <v>N/A</v>
          </cell>
          <cell r="AF22" t="str">
            <v>N/A</v>
          </cell>
          <cell r="AG22" t="str">
            <v>N/A</v>
          </cell>
          <cell r="AH22" t="str">
            <v>N/A</v>
          </cell>
          <cell r="AI22" t="str">
            <v>N/A</v>
          </cell>
          <cell r="AJ22" t="str">
            <v>N/A</v>
          </cell>
          <cell r="AK22" t="str">
            <v>N/A</v>
          </cell>
          <cell r="AL22" t="str">
            <v>N/A</v>
          </cell>
          <cell r="AM22" t="str">
            <v>N/A</v>
          </cell>
          <cell r="AN22" t="str">
            <v>N/A</v>
          </cell>
          <cell r="AO22" t="str">
            <v>N/A</v>
          </cell>
          <cell r="AP22" t="str">
            <v>N/A</v>
          </cell>
          <cell r="AQ22" t="str">
            <v>N/A</v>
          </cell>
          <cell r="AR22" t="str">
            <v>N/A</v>
          </cell>
          <cell r="AS22" t="str">
            <v>N/A</v>
          </cell>
          <cell r="AT22" t="str">
            <v>N/A</v>
          </cell>
          <cell r="AU22" t="str">
            <v>N/A</v>
          </cell>
          <cell r="AV22" t="str">
            <v>N/A</v>
          </cell>
          <cell r="AW22" t="str">
            <v>N/A</v>
          </cell>
          <cell r="AX22" t="str">
            <v>N/A</v>
          </cell>
          <cell r="AY22" t="str">
            <v>N/A</v>
          </cell>
          <cell r="AZ22" t="str">
            <v>N/A</v>
          </cell>
          <cell r="BA22" t="str">
            <v>N/A</v>
          </cell>
          <cell r="BB22" t="str">
            <v>N/A</v>
          </cell>
          <cell r="BC22" t="str">
            <v>N/A</v>
          </cell>
          <cell r="BD22" t="str">
            <v>N/A</v>
          </cell>
          <cell r="BE22" t="str">
            <v>N/A</v>
          </cell>
          <cell r="BF22" t="str">
            <v>N/A</v>
          </cell>
          <cell r="BG22" t="str">
            <v>N/A</v>
          </cell>
          <cell r="BH22" t="str">
            <v>N/A</v>
          </cell>
          <cell r="BI22" t="str">
            <v>N/A</v>
          </cell>
          <cell r="BJ22" t="str">
            <v>N/A</v>
          </cell>
          <cell r="BK22" t="str">
            <v>N/A</v>
          </cell>
          <cell r="BL22" t="str">
            <v>N/A</v>
          </cell>
          <cell r="BM22" t="str">
            <v>N/A</v>
          </cell>
          <cell r="BN22" t="str">
            <v>N/A</v>
          </cell>
          <cell r="BO22" t="str">
            <v>N/A</v>
          </cell>
          <cell r="BP22" t="str">
            <v>N/A</v>
          </cell>
          <cell r="BQ22" t="str">
            <v>N/A</v>
          </cell>
          <cell r="BR22">
            <v>17724.857142857141</v>
          </cell>
          <cell r="BS22">
            <v>30473.677419354837</v>
          </cell>
          <cell r="BT22">
            <v>26181.483870967742</v>
          </cell>
          <cell r="BU22">
            <v>26250.137931034482</v>
          </cell>
          <cell r="BV22">
            <v>14478.387096774193</v>
          </cell>
          <cell r="BW22">
            <v>38454.033333333333</v>
          </cell>
          <cell r="BX22">
            <v>39986.290322580644</v>
          </cell>
          <cell r="BY22">
            <v>80560.7</v>
          </cell>
          <cell r="BZ22">
            <v>100065.6129032258</v>
          </cell>
          <cell r="CA22">
            <v>74966.483870967742</v>
          </cell>
          <cell r="CB22">
            <v>78931.433333333334</v>
          </cell>
          <cell r="CC22">
            <v>45333.903225806454</v>
          </cell>
          <cell r="CD22">
            <v>27056.666666666668</v>
          </cell>
          <cell r="CE22">
            <v>10493.827586206897</v>
          </cell>
        </row>
      </sheetData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vo Fcst"/>
      <sheetName val="Sheet1"/>
      <sheetName val="Forecast"/>
      <sheetName val="Storage Balance"/>
      <sheetName val="Gas Demand Outlook"/>
      <sheetName val="Curves"/>
      <sheetName val="Spark Spread"/>
      <sheetName val="Power Cur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9">
          <cell r="D9">
            <v>36923</v>
          </cell>
          <cell r="E9">
            <v>8.9083280399657934</v>
          </cell>
          <cell r="F9">
            <v>2.1907357129359206</v>
          </cell>
          <cell r="G9">
            <v>-0.39333663936804031</v>
          </cell>
          <cell r="H9">
            <v>6.9705227229779301E-2</v>
          </cell>
          <cell r="I9">
            <v>-0.44810503219143832</v>
          </cell>
          <cell r="J9">
            <v>2.5890512971060882</v>
          </cell>
          <cell r="K9">
            <v>65.451672558307649</v>
          </cell>
          <cell r="L9">
            <v>115.51151940934854</v>
          </cell>
          <cell r="M9">
            <v>51.847411872816785</v>
          </cell>
          <cell r="N9">
            <v>1</v>
          </cell>
          <cell r="O9">
            <v>0</v>
          </cell>
          <cell r="P9">
            <v>88.23034502803911</v>
          </cell>
          <cell r="Q9">
            <v>118.4988862906248</v>
          </cell>
          <cell r="R9">
            <v>58.651969769057146</v>
          </cell>
          <cell r="S9">
            <v>1</v>
          </cell>
          <cell r="T9">
            <v>0</v>
          </cell>
          <cell r="U9">
            <v>65.862435504483145</v>
          </cell>
          <cell r="V9">
            <v>69.335249503966793</v>
          </cell>
          <cell r="W9">
            <v>65.451672558307649</v>
          </cell>
          <cell r="X9">
            <v>138.41466549913315</v>
          </cell>
          <cell r="Y9">
            <v>38.42085738974739</v>
          </cell>
          <cell r="Z9">
            <v>1</v>
          </cell>
          <cell r="AA9">
            <v>0</v>
          </cell>
          <cell r="AB9">
            <v>1</v>
          </cell>
          <cell r="AC9">
            <v>1</v>
          </cell>
          <cell r="AD9">
            <v>1</v>
          </cell>
          <cell r="AE9">
            <v>0</v>
          </cell>
          <cell r="AR9">
            <v>0</v>
          </cell>
          <cell r="BO9">
            <v>0</v>
          </cell>
          <cell r="CJ9">
            <v>0</v>
          </cell>
        </row>
        <row r="10">
          <cell r="D10">
            <v>36951</v>
          </cell>
          <cell r="E10">
            <v>7.9225090131555049</v>
          </cell>
          <cell r="F10">
            <v>1.7834562560880325</v>
          </cell>
          <cell r="G10">
            <v>-0.39632361246400727</v>
          </cell>
          <cell r="H10">
            <v>4.9540451558000909E-2</v>
          </cell>
          <cell r="I10">
            <v>-0.47558833495680863</v>
          </cell>
          <cell r="J10">
            <v>2.17977986855204</v>
          </cell>
          <cell r="K10">
            <v>57.85190508649022</v>
          </cell>
          <cell r="L10">
            <v>74.310677337001351</v>
          </cell>
          <cell r="M10">
            <v>47.750602985582809</v>
          </cell>
          <cell r="N10">
            <v>1</v>
          </cell>
          <cell r="O10">
            <v>0</v>
          </cell>
          <cell r="P10">
            <v>77.767166612806577</v>
          </cell>
          <cell r="Q10">
            <v>82.73255410186151</v>
          </cell>
          <cell r="R10">
            <v>59.288733961349458</v>
          </cell>
          <cell r="S10">
            <v>1</v>
          </cell>
          <cell r="T10">
            <v>0</v>
          </cell>
          <cell r="U10">
            <v>58.44639050518623</v>
          </cell>
          <cell r="V10">
            <v>61.790370985351295</v>
          </cell>
          <cell r="W10">
            <v>57.85190508649022</v>
          </cell>
          <cell r="X10">
            <v>80.750936039541472</v>
          </cell>
          <cell r="Y10">
            <v>36.811751665759701</v>
          </cell>
          <cell r="Z10">
            <v>1</v>
          </cell>
          <cell r="AA10">
            <v>0</v>
          </cell>
          <cell r="AB10">
            <v>1</v>
          </cell>
          <cell r="AC10">
            <v>1</v>
          </cell>
          <cell r="AD10">
            <v>1</v>
          </cell>
          <cell r="AE10">
            <v>0</v>
          </cell>
          <cell r="AR10">
            <v>0</v>
          </cell>
          <cell r="BO10">
            <v>0</v>
          </cell>
          <cell r="CJ10">
            <v>0</v>
          </cell>
        </row>
        <row r="11">
          <cell r="D11">
            <v>36982</v>
          </cell>
          <cell r="E11">
            <v>5.7502896044580432</v>
          </cell>
          <cell r="F11">
            <v>1.1333047206729647</v>
          </cell>
          <cell r="G11">
            <v>-0.38926553449201834</v>
          </cell>
          <cell r="H11">
            <v>-2.9564470974077342E-2</v>
          </cell>
          <cell r="I11">
            <v>-0.47303153558523747</v>
          </cell>
          <cell r="J11">
            <v>1.2219981335951968</v>
          </cell>
          <cell r="K11">
            <v>41.579435516546042</v>
          </cell>
          <cell r="L11">
            <v>53.708788936240502</v>
          </cell>
          <cell r="M11">
            <v>42.712448204493398</v>
          </cell>
          <cell r="N11">
            <v>1</v>
          </cell>
          <cell r="O11">
            <v>1</v>
          </cell>
          <cell r="P11">
            <v>54.292158035399297</v>
          </cell>
          <cell r="Q11">
            <v>68.491024423279171</v>
          </cell>
          <cell r="R11">
            <v>53.00252657408199</v>
          </cell>
          <cell r="S11">
            <v>1</v>
          </cell>
          <cell r="T11">
            <v>0</v>
          </cell>
          <cell r="U11">
            <v>42.207680524745186</v>
          </cell>
          <cell r="V11">
            <v>44.905438501129744</v>
          </cell>
          <cell r="W11">
            <v>41.579435516546042</v>
          </cell>
          <cell r="X11">
            <v>54.694271302043084</v>
          </cell>
          <cell r="Y11">
            <v>42.827421147170369</v>
          </cell>
          <cell r="Z11">
            <v>1</v>
          </cell>
          <cell r="AA11">
            <v>1</v>
          </cell>
          <cell r="AB11">
            <v>1</v>
          </cell>
          <cell r="AC11">
            <v>1</v>
          </cell>
          <cell r="AD11">
            <v>1</v>
          </cell>
          <cell r="AE11">
            <v>1</v>
          </cell>
          <cell r="AR11">
            <v>0</v>
          </cell>
          <cell r="BO11">
            <v>0</v>
          </cell>
          <cell r="CJ11">
            <v>0</v>
          </cell>
        </row>
        <row r="12">
          <cell r="D12">
            <v>37012</v>
          </cell>
          <cell r="E12">
            <v>5.1132307501168928</v>
          </cell>
          <cell r="F12">
            <v>1.1765823394324586</v>
          </cell>
          <cell r="G12">
            <v>-0.38729168672985098</v>
          </cell>
          <cell r="H12">
            <v>-7.3536396214528663E-2</v>
          </cell>
          <cell r="I12">
            <v>-0.47063293577298343</v>
          </cell>
          <cell r="J12">
            <v>1.2648260148898931</v>
          </cell>
          <cell r="K12">
            <v>36.819483607579315</v>
          </cell>
          <cell r="L12">
            <v>50.004749425879488</v>
          </cell>
          <cell r="M12">
            <v>37.163555076159646</v>
          </cell>
          <cell r="N12">
            <v>1</v>
          </cell>
          <cell r="O12">
            <v>1</v>
          </cell>
          <cell r="P12">
            <v>49.835425737550892</v>
          </cell>
          <cell r="Q12">
            <v>67.212266140079194</v>
          </cell>
          <cell r="R12">
            <v>50.528202052696891</v>
          </cell>
          <cell r="S12">
            <v>1</v>
          </cell>
          <cell r="T12">
            <v>1</v>
          </cell>
          <cell r="U12">
            <v>37.444542975402811</v>
          </cell>
          <cell r="V12">
            <v>39.797707654267732</v>
          </cell>
          <cell r="W12">
            <v>36.819483607579315</v>
          </cell>
          <cell r="X12">
            <v>50.249870746594588</v>
          </cell>
          <cell r="Y12">
            <v>43.892530686757915</v>
          </cell>
          <cell r="Z12">
            <v>1</v>
          </cell>
          <cell r="AA12">
            <v>1</v>
          </cell>
          <cell r="AB12">
            <v>1</v>
          </cell>
          <cell r="AC12">
            <v>1</v>
          </cell>
          <cell r="AD12">
            <v>1</v>
          </cell>
          <cell r="AE12">
            <v>1</v>
          </cell>
          <cell r="AR12">
            <v>0</v>
          </cell>
          <cell r="BO12">
            <v>0</v>
          </cell>
          <cell r="BP12">
            <v>65400</v>
          </cell>
          <cell r="BQ12">
            <v>32700</v>
          </cell>
          <cell r="CJ12">
            <v>98100</v>
          </cell>
        </row>
        <row r="13">
          <cell r="D13">
            <v>37043</v>
          </cell>
          <cell r="E13">
            <v>5.0579404829695385</v>
          </cell>
          <cell r="F13">
            <v>1.5120169235492353</v>
          </cell>
          <cell r="G13">
            <v>-0.38532044180770836</v>
          </cell>
          <cell r="H13">
            <v>-7.3162109203995254E-2</v>
          </cell>
          <cell r="I13">
            <v>-0.46823749890556959</v>
          </cell>
          <cell r="J13">
            <v>1.5998114545940294</v>
          </cell>
          <cell r="K13">
            <v>36.422772380479771</v>
          </cell>
          <cell r="L13">
            <v>47.652920461535579</v>
          </cell>
          <cell r="M13">
            <v>30.079067154997396</v>
          </cell>
          <cell r="N13">
            <v>1</v>
          </cell>
          <cell r="O13">
            <v>0</v>
          </cell>
          <cell r="P13">
            <v>51.933139531726752</v>
          </cell>
          <cell r="Q13">
            <v>59.212533715766831</v>
          </cell>
          <cell r="R13">
            <v>46.118876236290511</v>
          </cell>
          <cell r="S13">
            <v>1</v>
          </cell>
          <cell r="T13">
            <v>0</v>
          </cell>
          <cell r="U13">
            <v>37.04465030871372</v>
          </cell>
          <cell r="V13">
            <v>39.385837803241571</v>
          </cell>
          <cell r="W13">
            <v>36.422772380479771</v>
          </cell>
          <cell r="X13">
            <v>49.262486864023472</v>
          </cell>
          <cell r="Y13">
            <v>30.657283824512845</v>
          </cell>
          <cell r="Z13">
            <v>1</v>
          </cell>
          <cell r="AA13">
            <v>0</v>
          </cell>
          <cell r="AB13">
            <v>1</v>
          </cell>
          <cell r="AC13">
            <v>1</v>
          </cell>
          <cell r="AD13">
            <v>1</v>
          </cell>
          <cell r="AE13">
            <v>0</v>
          </cell>
          <cell r="AR13">
            <v>0</v>
          </cell>
          <cell r="BO13">
            <v>0</v>
          </cell>
          <cell r="BP13">
            <v>65400</v>
          </cell>
          <cell r="BQ13">
            <v>32700</v>
          </cell>
          <cell r="CJ13">
            <v>98100</v>
          </cell>
        </row>
        <row r="14">
          <cell r="D14">
            <v>37073</v>
          </cell>
          <cell r="E14">
            <v>5.0189734602658485</v>
          </cell>
          <cell r="F14">
            <v>3.1162291697201883</v>
          </cell>
          <cell r="G14">
            <v>-0.43200061698613201</v>
          </cell>
          <cell r="H14">
            <v>-9.7078790333962259E-3</v>
          </cell>
          <cell r="I14">
            <v>-0.67227062306268859</v>
          </cell>
          <cell r="J14">
            <v>3.1550606858537731</v>
          </cell>
          <cell r="K14">
            <v>34.600271279023701</v>
          </cell>
          <cell r="L14">
            <v>44.753322343956597</v>
          </cell>
          <cell r="M14">
            <v>30.663029346912925</v>
          </cell>
          <cell r="N14">
            <v>1</v>
          </cell>
          <cell r="O14">
            <v>0</v>
          </cell>
          <cell r="P14">
            <v>63.305256095897164</v>
          </cell>
          <cell r="Q14">
            <v>52.810861941675462</v>
          </cell>
          <cell r="R14">
            <v>44.039099815071012</v>
          </cell>
          <cell r="S14">
            <v>0</v>
          </cell>
          <cell r="T14">
            <v>0</v>
          </cell>
          <cell r="U14">
            <v>36.402296324597877</v>
          </cell>
          <cell r="V14">
            <v>39.569491859243392</v>
          </cell>
          <cell r="W14">
            <v>34.600271279023701</v>
          </cell>
          <cell r="X14">
            <v>45.627031456962257</v>
          </cell>
          <cell r="Y14">
            <v>31.411922872346352</v>
          </cell>
          <cell r="Z14">
            <v>1</v>
          </cell>
          <cell r="AA14">
            <v>0</v>
          </cell>
          <cell r="AB14">
            <v>1</v>
          </cell>
          <cell r="AC14">
            <v>1</v>
          </cell>
          <cell r="AD14">
            <v>1</v>
          </cell>
          <cell r="AE14">
            <v>0</v>
          </cell>
          <cell r="AR14">
            <v>0</v>
          </cell>
          <cell r="BO14">
            <v>0</v>
          </cell>
          <cell r="BP14">
            <v>65400</v>
          </cell>
          <cell r="BQ14">
            <v>32700</v>
          </cell>
          <cell r="BR14">
            <v>62400</v>
          </cell>
          <cell r="BS14">
            <v>31200</v>
          </cell>
          <cell r="CJ14">
            <v>191700</v>
          </cell>
        </row>
        <row r="15">
          <cell r="D15">
            <v>37104</v>
          </cell>
          <cell r="E15">
            <v>4.9748213570781452</v>
          </cell>
          <cell r="F15">
            <v>3.2070693020387262</v>
          </cell>
          <cell r="G15">
            <v>-0.42986320464073291</v>
          </cell>
          <cell r="H15">
            <v>0</v>
          </cell>
          <cell r="I15">
            <v>-0.66894442519934283</v>
          </cell>
          <cell r="J15">
            <v>3.245708691219916</v>
          </cell>
          <cell r="K15">
            <v>34.294076989091018</v>
          </cell>
          <cell r="L15">
            <v>40.667957113201922</v>
          </cell>
          <cell r="M15">
            <v>31.321275835058547</v>
          </cell>
          <cell r="N15">
            <v>1</v>
          </cell>
          <cell r="O15">
            <v>0</v>
          </cell>
          <cell r="P15">
            <v>63.653975362235457</v>
          </cell>
          <cell r="Q15">
            <v>44.918289923132768</v>
          </cell>
          <cell r="R15">
            <v>39.734691221285289</v>
          </cell>
          <cell r="S15">
            <v>0</v>
          </cell>
          <cell r="T15">
            <v>0</v>
          </cell>
          <cell r="U15">
            <v>36.08718614328059</v>
          </cell>
          <cell r="V15">
            <v>39.311160178086091</v>
          </cell>
          <cell r="W15">
            <v>34.294076989091018</v>
          </cell>
          <cell r="X15">
            <v>42.503328099308426</v>
          </cell>
          <cell r="Y15">
            <v>31.877496074481318</v>
          </cell>
          <cell r="Z15">
            <v>1</v>
          </cell>
          <cell r="AA15">
            <v>0</v>
          </cell>
          <cell r="AB15">
            <v>1</v>
          </cell>
          <cell r="AC15">
            <v>1</v>
          </cell>
          <cell r="AD15">
            <v>1</v>
          </cell>
          <cell r="AE15">
            <v>0</v>
          </cell>
          <cell r="AR15">
            <v>0</v>
          </cell>
          <cell r="AS15">
            <v>0</v>
          </cell>
          <cell r="AT15">
            <v>0</v>
          </cell>
          <cell r="BO15">
            <v>0</v>
          </cell>
          <cell r="BP15">
            <v>65400</v>
          </cell>
          <cell r="BQ15">
            <v>32700</v>
          </cell>
          <cell r="BR15">
            <v>62400</v>
          </cell>
          <cell r="BS15">
            <v>31200</v>
          </cell>
          <cell r="BT15">
            <v>67200</v>
          </cell>
          <cell r="BU15">
            <v>33600</v>
          </cell>
          <cell r="CJ15">
            <v>292500</v>
          </cell>
        </row>
        <row r="16">
          <cell r="D16">
            <v>37135</v>
          </cell>
          <cell r="E16">
            <v>4.9218991803463874</v>
          </cell>
          <cell r="F16">
            <v>3.09541315638972</v>
          </cell>
          <cell r="G16">
            <v>-0.42778225297932465</v>
          </cell>
          <cell r="H16">
            <v>0</v>
          </cell>
          <cell r="I16">
            <v>-0.66570609031052208</v>
          </cell>
          <cell r="J16">
            <v>3.1338654937361761</v>
          </cell>
          <cell r="K16">
            <v>33.921448175268992</v>
          </cell>
          <cell r="L16">
            <v>43.643402888227726</v>
          </cell>
          <cell r="M16">
            <v>25.106171925790328</v>
          </cell>
          <cell r="N16">
            <v>1</v>
          </cell>
          <cell r="O16">
            <v>0</v>
          </cell>
          <cell r="P16">
            <v>62.418235055619228</v>
          </cell>
          <cell r="Q16">
            <v>46.046673972381235</v>
          </cell>
          <cell r="R16">
            <v>37.6432360814578</v>
          </cell>
          <cell r="S16">
            <v>0</v>
          </cell>
          <cell r="T16">
            <v>0</v>
          </cell>
          <cell r="U16">
            <v>35.705876955252975</v>
          </cell>
          <cell r="V16">
            <v>38.914243852597906</v>
          </cell>
          <cell r="W16">
            <v>33.921448175268992</v>
          </cell>
          <cell r="X16">
            <v>42.537898189517115</v>
          </cell>
          <cell r="Y16">
            <v>26.536118220861663</v>
          </cell>
          <cell r="Z16">
            <v>1</v>
          </cell>
          <cell r="AA16">
            <v>0</v>
          </cell>
          <cell r="AB16">
            <v>1</v>
          </cell>
          <cell r="AC16">
            <v>1</v>
          </cell>
          <cell r="AD16">
            <v>1</v>
          </cell>
          <cell r="AE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BO16">
            <v>0</v>
          </cell>
          <cell r="BP16">
            <v>65400</v>
          </cell>
          <cell r="BQ16">
            <v>32700</v>
          </cell>
          <cell r="BR16">
            <v>62400</v>
          </cell>
          <cell r="BS16">
            <v>31200</v>
          </cell>
          <cell r="BT16">
            <v>67200</v>
          </cell>
          <cell r="BU16">
            <v>33600</v>
          </cell>
          <cell r="CJ16">
            <v>292500</v>
          </cell>
        </row>
        <row r="17">
          <cell r="D17">
            <v>37165</v>
          </cell>
          <cell r="E17">
            <v>4.8847558238701128</v>
          </cell>
          <cell r="F17">
            <v>1.2439143136202049</v>
          </cell>
          <cell r="G17">
            <v>-0.39709572319414232</v>
          </cell>
          <cell r="H17">
            <v>-9.5685716432323455E-3</v>
          </cell>
          <cell r="I17">
            <v>-0.58607501314798116</v>
          </cell>
          <cell r="J17">
            <v>1.2821886001931344</v>
          </cell>
          <cell r="K17">
            <v>34.240106080415984</v>
          </cell>
          <cell r="L17">
            <v>43.919743842436461</v>
          </cell>
          <cell r="M17">
            <v>24.935389038662095</v>
          </cell>
          <cell r="N17">
            <v>1</v>
          </cell>
          <cell r="O17">
            <v>0</v>
          </cell>
          <cell r="P17">
            <v>48.252083180474358</v>
          </cell>
          <cell r="Q17">
            <v>46.79031533540617</v>
          </cell>
          <cell r="R17">
            <v>30.884879955542857</v>
          </cell>
          <cell r="S17">
            <v>0</v>
          </cell>
          <cell r="T17">
            <v>0</v>
          </cell>
          <cell r="U17">
            <v>35.657450755069782</v>
          </cell>
          <cell r="V17">
            <v>38.563904391701605</v>
          </cell>
          <cell r="W17">
            <v>34.240106080415984</v>
          </cell>
          <cell r="X17">
            <v>43.537000976707169</v>
          </cell>
          <cell r="Y17">
            <v>26.166956808226516</v>
          </cell>
          <cell r="Z17">
            <v>1</v>
          </cell>
          <cell r="AA17">
            <v>0</v>
          </cell>
          <cell r="AB17">
            <v>1</v>
          </cell>
          <cell r="AC17">
            <v>1</v>
          </cell>
          <cell r="AD17">
            <v>1</v>
          </cell>
          <cell r="AE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BO17">
            <v>0</v>
          </cell>
          <cell r="BP17">
            <v>65400</v>
          </cell>
          <cell r="BQ17">
            <v>32700</v>
          </cell>
          <cell r="BR17">
            <v>62400</v>
          </cell>
          <cell r="BS17">
            <v>31200</v>
          </cell>
          <cell r="BT17">
            <v>67200</v>
          </cell>
          <cell r="BU17">
            <v>33600</v>
          </cell>
          <cell r="BV17">
            <v>8400</v>
          </cell>
          <cell r="BW17">
            <v>4200</v>
          </cell>
          <cell r="CJ17">
            <v>305100</v>
          </cell>
        </row>
        <row r="18">
          <cell r="D18">
            <v>37196</v>
          </cell>
          <cell r="E18">
            <v>4.9376107771212769</v>
          </cell>
          <cell r="F18">
            <v>1.1475064583280887</v>
          </cell>
          <cell r="G18">
            <v>-0.20236109742300318</v>
          </cell>
          <cell r="H18">
            <v>0</v>
          </cell>
          <cell r="I18">
            <v>-0.26187906725329824</v>
          </cell>
          <cell r="J18">
            <v>1.3332025241986092</v>
          </cell>
          <cell r="K18">
            <v>37.06798782400984</v>
          </cell>
          <cell r="L18">
            <v>70.231204399748165</v>
          </cell>
          <cell r="M18">
            <v>19.848846151937863</v>
          </cell>
          <cell r="N18">
            <v>1</v>
          </cell>
          <cell r="O18">
            <v>0</v>
          </cell>
          <cell r="P18">
            <v>49.031099759899142</v>
          </cell>
          <cell r="Q18">
            <v>50.85215342300409</v>
          </cell>
          <cell r="R18">
            <v>32.469830047684695</v>
          </cell>
          <cell r="S18">
            <v>1</v>
          </cell>
          <cell r="T18">
            <v>0</v>
          </cell>
          <cell r="U18">
            <v>37.514372597737058</v>
          </cell>
          <cell r="V18">
            <v>39.032080828409576</v>
          </cell>
          <cell r="W18">
            <v>37.06798782400984</v>
          </cell>
          <cell r="X18">
            <v>79.992151451916556</v>
          </cell>
          <cell r="Y18">
            <v>18.982264511208768</v>
          </cell>
          <cell r="Z18">
            <v>1</v>
          </cell>
          <cell r="AA18">
            <v>0</v>
          </cell>
          <cell r="AB18">
            <v>1</v>
          </cell>
          <cell r="AC18">
            <v>1</v>
          </cell>
          <cell r="AD18">
            <v>1</v>
          </cell>
          <cell r="AE18">
            <v>0</v>
          </cell>
          <cell r="AR18">
            <v>0</v>
          </cell>
          <cell r="AS18">
            <v>60000</v>
          </cell>
          <cell r="AT18">
            <v>0</v>
          </cell>
          <cell r="AU18">
            <v>60000</v>
          </cell>
          <cell r="AV18">
            <v>0</v>
          </cell>
          <cell r="BO18">
            <v>120000</v>
          </cell>
          <cell r="BP18">
            <v>65400</v>
          </cell>
          <cell r="BQ18">
            <v>32700</v>
          </cell>
          <cell r="BR18">
            <v>62400</v>
          </cell>
          <cell r="BS18">
            <v>31200</v>
          </cell>
          <cell r="BT18">
            <v>67200</v>
          </cell>
          <cell r="BU18">
            <v>33600</v>
          </cell>
          <cell r="BV18">
            <v>8400</v>
          </cell>
          <cell r="BW18">
            <v>4200</v>
          </cell>
          <cell r="CJ18">
            <v>305100</v>
          </cell>
        </row>
        <row r="19">
          <cell r="D19">
            <v>37226</v>
          </cell>
          <cell r="E19">
            <v>4.9909906845037302</v>
          </cell>
          <cell r="F19">
            <v>1.142287516586324</v>
          </cell>
          <cell r="G19">
            <v>-0.20144074462621891</v>
          </cell>
          <cell r="H19">
            <v>0</v>
          </cell>
          <cell r="I19">
            <v>-0.26068802245745981</v>
          </cell>
          <cell r="J19">
            <v>1.3271390234197953</v>
          </cell>
          <cell r="K19">
            <v>37.477269965347027</v>
          </cell>
          <cell r="L19">
            <v>109.29937814307314</v>
          </cell>
          <cell r="M19">
            <v>25.466391214378017</v>
          </cell>
          <cell r="N19">
            <v>1</v>
          </cell>
          <cell r="O19">
            <v>0</v>
          </cell>
          <cell r="P19">
            <v>49.385972809426434</v>
          </cell>
          <cell r="Q19">
            <v>102.00011351426426</v>
          </cell>
          <cell r="R19">
            <v>26.073389131771634</v>
          </cell>
          <cell r="S19">
            <v>1</v>
          </cell>
          <cell r="T19">
            <v>0</v>
          </cell>
          <cell r="U19">
            <v>37.921624549081329</v>
          </cell>
          <cell r="V19">
            <v>39.432430133777977</v>
          </cell>
          <cell r="W19">
            <v>37.477269965347027</v>
          </cell>
          <cell r="X19">
            <v>124.18229433428084</v>
          </cell>
          <cell r="Y19">
            <v>16.543368932490999</v>
          </cell>
          <cell r="Z19">
            <v>1</v>
          </cell>
          <cell r="AA19">
            <v>0</v>
          </cell>
          <cell r="AB19">
            <v>1</v>
          </cell>
          <cell r="AC19">
            <v>1</v>
          </cell>
          <cell r="AD19">
            <v>1</v>
          </cell>
          <cell r="AE19">
            <v>0</v>
          </cell>
          <cell r="AR19">
            <v>0</v>
          </cell>
          <cell r="AS19">
            <v>60000</v>
          </cell>
          <cell r="AT19">
            <v>0</v>
          </cell>
          <cell r="AU19">
            <v>60000</v>
          </cell>
          <cell r="AV19">
            <v>0</v>
          </cell>
          <cell r="BO19">
            <v>120000</v>
          </cell>
          <cell r="BP19">
            <v>65400</v>
          </cell>
          <cell r="BQ19">
            <v>32700</v>
          </cell>
          <cell r="BR19">
            <v>62400</v>
          </cell>
          <cell r="BS19">
            <v>31200</v>
          </cell>
          <cell r="BT19">
            <v>67200</v>
          </cell>
          <cell r="BU19">
            <v>33600</v>
          </cell>
          <cell r="BV19">
            <v>8400</v>
          </cell>
          <cell r="BW19">
            <v>4200</v>
          </cell>
          <cell r="CJ19">
            <v>305100</v>
          </cell>
        </row>
        <row r="20">
          <cell r="D20">
            <v>37257</v>
          </cell>
          <cell r="E20">
            <v>4.958002989935073</v>
          </cell>
          <cell r="F20">
            <v>1.1298208526065174</v>
          </cell>
          <cell r="G20">
            <v>-0.19577271558735063</v>
          </cell>
          <cell r="H20">
            <v>0</v>
          </cell>
          <cell r="I20">
            <v>-0.25945781583865751</v>
          </cell>
          <cell r="J20">
            <v>1.3138000311102929</v>
          </cell>
          <cell r="K20">
            <v>37.239088805723121</v>
          </cell>
          <cell r="L20">
            <v>120.10538165913125</v>
          </cell>
          <cell r="M20">
            <v>28.386663323485728</v>
          </cell>
          <cell r="N20">
            <v>1</v>
          </cell>
          <cell r="O20">
            <v>0</v>
          </cell>
          <cell r="P20">
            <v>49.03852265784024</v>
          </cell>
          <cell r="Q20">
            <v>115.01057363902672</v>
          </cell>
          <cell r="R20">
            <v>37.206707315279623</v>
          </cell>
          <cell r="S20">
            <v>1</v>
          </cell>
          <cell r="T20">
            <v>0</v>
          </cell>
          <cell r="U20">
            <v>37.716727057607912</v>
          </cell>
          <cell r="V20">
            <v>39.185022424513051</v>
          </cell>
          <cell r="W20">
            <v>37.239088805723121</v>
          </cell>
          <cell r="X20">
            <v>137.74851313615997</v>
          </cell>
          <cell r="Y20">
            <v>20.817495135911049</v>
          </cell>
          <cell r="Z20">
            <v>1</v>
          </cell>
          <cell r="AA20">
            <v>0</v>
          </cell>
          <cell r="AB20">
            <v>1</v>
          </cell>
          <cell r="AC20">
            <v>1</v>
          </cell>
          <cell r="AD20">
            <v>1</v>
          </cell>
          <cell r="AE20">
            <v>0</v>
          </cell>
          <cell r="AR20">
            <v>0</v>
          </cell>
          <cell r="AS20">
            <v>60000</v>
          </cell>
          <cell r="AT20">
            <v>0</v>
          </cell>
          <cell r="AU20">
            <v>60000</v>
          </cell>
          <cell r="AV20">
            <v>0</v>
          </cell>
          <cell r="BO20">
            <v>120000</v>
          </cell>
          <cell r="BP20">
            <v>65400</v>
          </cell>
          <cell r="BQ20">
            <v>32700</v>
          </cell>
          <cell r="BR20">
            <v>62400</v>
          </cell>
          <cell r="BS20">
            <v>31200</v>
          </cell>
          <cell r="BT20">
            <v>67200</v>
          </cell>
          <cell r="BU20">
            <v>33600</v>
          </cell>
          <cell r="BV20">
            <v>8400</v>
          </cell>
          <cell r="BW20">
            <v>4200</v>
          </cell>
          <cell r="CJ20">
            <v>305100</v>
          </cell>
        </row>
        <row r="21">
          <cell r="D21">
            <v>37288</v>
          </cell>
          <cell r="E21">
            <v>4.6947577811417549</v>
          </cell>
          <cell r="F21">
            <v>1.1243944885834503</v>
          </cell>
          <cell r="G21">
            <v>-0.19483244791738283</v>
          </cell>
          <cell r="H21">
            <v>0</v>
          </cell>
          <cell r="I21">
            <v>-0.25821167796279654</v>
          </cell>
          <cell r="J21">
            <v>1.3074900420479789</v>
          </cell>
          <cell r="K21">
            <v>35.274095773842191</v>
          </cell>
          <cell r="L21">
            <v>102.62740509575876</v>
          </cell>
          <cell r="M21">
            <v>26.393928245578948</v>
          </cell>
          <cell r="N21">
            <v>1</v>
          </cell>
          <cell r="O21">
            <v>0</v>
          </cell>
          <cell r="P21">
            <v>47.016858673923004</v>
          </cell>
          <cell r="Q21">
            <v>104.78699367508396</v>
          </cell>
          <cell r="R21">
            <v>34.421964051331344</v>
          </cell>
          <cell r="S21">
            <v>1</v>
          </cell>
          <cell r="T21">
            <v>0</v>
          </cell>
          <cell r="U21">
            <v>35.74943999918279</v>
          </cell>
          <cell r="V21">
            <v>37.210683358563159</v>
          </cell>
          <cell r="W21">
            <v>35.274095773842191</v>
          </cell>
          <cell r="X21">
            <v>118.30789608477222</v>
          </cell>
          <cell r="Y21">
            <v>17.088918323355987</v>
          </cell>
          <cell r="Z21">
            <v>1</v>
          </cell>
          <cell r="AA21">
            <v>0</v>
          </cell>
          <cell r="AB21">
            <v>1</v>
          </cell>
          <cell r="AC21">
            <v>1</v>
          </cell>
          <cell r="AD21">
            <v>1</v>
          </cell>
          <cell r="AE21">
            <v>0</v>
          </cell>
          <cell r="AR21">
            <v>0</v>
          </cell>
          <cell r="AS21">
            <v>60000</v>
          </cell>
          <cell r="AT21">
            <v>0</v>
          </cell>
          <cell r="AU21">
            <v>60000</v>
          </cell>
          <cell r="AV21">
            <v>0</v>
          </cell>
          <cell r="BO21">
            <v>120000</v>
          </cell>
          <cell r="BP21">
            <v>65400</v>
          </cell>
          <cell r="BQ21">
            <v>32700</v>
          </cell>
          <cell r="BR21">
            <v>62400</v>
          </cell>
          <cell r="BS21">
            <v>31200</v>
          </cell>
          <cell r="BT21">
            <v>67200</v>
          </cell>
          <cell r="BU21">
            <v>33600</v>
          </cell>
          <cell r="BV21">
            <v>8400</v>
          </cell>
          <cell r="BW21">
            <v>4200</v>
          </cell>
          <cell r="BX21">
            <v>66000</v>
          </cell>
          <cell r="BY21">
            <v>33000</v>
          </cell>
          <cell r="CJ21">
            <v>404100</v>
          </cell>
        </row>
        <row r="22">
          <cell r="D22">
            <v>37316</v>
          </cell>
          <cell r="E22">
            <v>4.3800434134444233</v>
          </cell>
          <cell r="F22">
            <v>1.1195521851867016</v>
          </cell>
          <cell r="G22">
            <v>-0.19399338490709025</v>
          </cell>
          <cell r="H22">
            <v>0</v>
          </cell>
          <cell r="I22">
            <v>-0.25709966674433654</v>
          </cell>
          <cell r="J22">
            <v>1.3018592216054132</v>
          </cell>
          <cell r="K22">
            <v>32.922078100250651</v>
          </cell>
          <cell r="L22">
            <v>53.289749107007928</v>
          </cell>
          <cell r="M22">
            <v>27.911523938050848</v>
          </cell>
          <cell r="N22">
            <v>1</v>
          </cell>
          <cell r="O22">
            <v>0</v>
          </cell>
          <cell r="P22">
            <v>44.614269762873775</v>
          </cell>
          <cell r="Q22">
            <v>54.318147773985281</v>
          </cell>
          <cell r="R22">
            <v>44.884625690979014</v>
          </cell>
          <cell r="S22">
            <v>1</v>
          </cell>
          <cell r="T22">
            <v>1</v>
          </cell>
          <cell r="U22">
            <v>33.395375214029997</v>
          </cell>
          <cell r="V22">
            <v>34.850325600833173</v>
          </cell>
          <cell r="W22">
            <v>32.922078100250651</v>
          </cell>
          <cell r="X22">
            <v>59.366650320964979</v>
          </cell>
          <cell r="Y22">
            <v>29.675785580812565</v>
          </cell>
          <cell r="Z22">
            <v>1</v>
          </cell>
          <cell r="AA22">
            <v>0</v>
          </cell>
          <cell r="AB22">
            <v>1</v>
          </cell>
          <cell r="AC22">
            <v>1</v>
          </cell>
          <cell r="AD22">
            <v>1</v>
          </cell>
          <cell r="AE22">
            <v>0</v>
          </cell>
          <cell r="AR22">
            <v>0</v>
          </cell>
          <cell r="AS22">
            <v>60000</v>
          </cell>
          <cell r="AT22">
            <v>30000</v>
          </cell>
          <cell r="AU22">
            <v>60000</v>
          </cell>
          <cell r="AV22">
            <v>30000</v>
          </cell>
          <cell r="BO22">
            <v>180000</v>
          </cell>
          <cell r="BP22">
            <v>65400</v>
          </cell>
          <cell r="BQ22">
            <v>32700</v>
          </cell>
          <cell r="BR22">
            <v>62400</v>
          </cell>
          <cell r="BS22">
            <v>31200</v>
          </cell>
          <cell r="BT22">
            <v>67200</v>
          </cell>
          <cell r="BU22">
            <v>33600</v>
          </cell>
          <cell r="BV22">
            <v>8400</v>
          </cell>
          <cell r="BW22">
            <v>4200</v>
          </cell>
          <cell r="BX22">
            <v>66000</v>
          </cell>
          <cell r="BY22">
            <v>33000</v>
          </cell>
          <cell r="CJ22">
            <v>404100</v>
          </cell>
        </row>
        <row r="23">
          <cell r="D23">
            <v>37347</v>
          </cell>
          <cell r="E23">
            <v>3.9591147063613406</v>
          </cell>
          <cell r="F23">
            <v>1.1072494713442997</v>
          </cell>
          <cell r="G23">
            <v>-0.17678773071883777</v>
          </cell>
          <cell r="H23">
            <v>-1.8609234812509239E-2</v>
          </cell>
          <cell r="I23">
            <v>-0.54897242696902249</v>
          </cell>
          <cell r="J23">
            <v>1.2002956454068459</v>
          </cell>
          <cell r="K23">
            <v>27.576067095442387</v>
          </cell>
          <cell r="L23">
            <v>33.961853532829359</v>
          </cell>
          <cell r="M23">
            <v>31.829545377229341</v>
          </cell>
          <cell r="N23">
            <v>1</v>
          </cell>
          <cell r="O23">
            <v>1</v>
          </cell>
          <cell r="P23">
            <v>40.695577638261398</v>
          </cell>
          <cell r="Q23">
            <v>45.453056029553814</v>
          </cell>
          <cell r="R23">
            <v>39.626039378886858</v>
          </cell>
          <cell r="S23">
            <v>1</v>
          </cell>
          <cell r="T23">
            <v>0</v>
          </cell>
          <cell r="U23">
            <v>30.367452317318769</v>
          </cell>
          <cell r="V23">
            <v>31.553791036616236</v>
          </cell>
          <cell r="W23">
            <v>27.576067095442387</v>
          </cell>
          <cell r="X23">
            <v>34.89231527345482</v>
          </cell>
          <cell r="Y23">
            <v>34.698469077491183</v>
          </cell>
          <cell r="Z23">
            <v>1</v>
          </cell>
          <cell r="AA23">
            <v>1</v>
          </cell>
          <cell r="AB23">
            <v>1</v>
          </cell>
          <cell r="AC23">
            <v>1</v>
          </cell>
          <cell r="AD23">
            <v>1</v>
          </cell>
          <cell r="AE23">
            <v>1</v>
          </cell>
          <cell r="AR23">
            <v>0</v>
          </cell>
          <cell r="AS23">
            <v>60000</v>
          </cell>
          <cell r="AT23">
            <v>0</v>
          </cell>
          <cell r="AU23">
            <v>60000</v>
          </cell>
          <cell r="AV23">
            <v>0</v>
          </cell>
          <cell r="BO23">
            <v>120000</v>
          </cell>
          <cell r="BP23">
            <v>65400</v>
          </cell>
          <cell r="BQ23">
            <v>32700</v>
          </cell>
          <cell r="BR23">
            <v>62400</v>
          </cell>
          <cell r="BS23">
            <v>31200</v>
          </cell>
          <cell r="BT23">
            <v>67200</v>
          </cell>
          <cell r="BU23">
            <v>33600</v>
          </cell>
          <cell r="BV23">
            <v>8400</v>
          </cell>
          <cell r="BW23">
            <v>4200</v>
          </cell>
          <cell r="BX23">
            <v>66000</v>
          </cell>
          <cell r="BY23">
            <v>33000</v>
          </cell>
          <cell r="CJ23">
            <v>404100</v>
          </cell>
        </row>
        <row r="24">
          <cell r="D24">
            <v>37377</v>
          </cell>
          <cell r="E24">
            <v>3.8575224556585814</v>
          </cell>
          <cell r="F24">
            <v>1.1021492730453089</v>
          </cell>
          <cell r="G24">
            <v>-0.17597341334336866</v>
          </cell>
          <cell r="H24">
            <v>-1.8523517194038806E-2</v>
          </cell>
          <cell r="I24">
            <v>-0.54644375722414473</v>
          </cell>
          <cell r="J24">
            <v>1.1947668590155029</v>
          </cell>
          <cell r="K24">
            <v>26.833090238258276</v>
          </cell>
          <cell r="L24">
            <v>32.416155089567908</v>
          </cell>
          <cell r="M24">
            <v>32.341463487979048</v>
          </cell>
          <cell r="N24">
            <v>1</v>
          </cell>
          <cell r="O24">
            <v>1</v>
          </cell>
          <cell r="P24">
            <v>39.892169860055631</v>
          </cell>
          <cell r="Q24">
            <v>44.549058851663325</v>
          </cell>
          <cell r="R24">
            <v>38.261519829912572</v>
          </cell>
          <cell r="S24">
            <v>1</v>
          </cell>
          <cell r="T24">
            <v>0</v>
          </cell>
          <cell r="U24">
            <v>29.611617817364095</v>
          </cell>
          <cell r="V24">
            <v>30.79249203848407</v>
          </cell>
          <cell r="W24">
            <v>26.833090238258276</v>
          </cell>
          <cell r="X24">
            <v>30.795347335089513</v>
          </cell>
          <cell r="Y24">
            <v>36.023759446310152</v>
          </cell>
          <cell r="Z24">
            <v>1</v>
          </cell>
          <cell r="AA24">
            <v>1</v>
          </cell>
          <cell r="AB24">
            <v>1</v>
          </cell>
          <cell r="AC24">
            <v>1</v>
          </cell>
          <cell r="AD24">
            <v>1</v>
          </cell>
          <cell r="AE24">
            <v>1</v>
          </cell>
          <cell r="AR24">
            <v>0</v>
          </cell>
          <cell r="AS24">
            <v>60000</v>
          </cell>
          <cell r="AT24">
            <v>0</v>
          </cell>
          <cell r="AU24">
            <v>60000</v>
          </cell>
          <cell r="AV24">
            <v>0</v>
          </cell>
          <cell r="BO24">
            <v>120000</v>
          </cell>
          <cell r="BP24">
            <v>65400</v>
          </cell>
          <cell r="BQ24">
            <v>32700</v>
          </cell>
          <cell r="BR24">
            <v>62400</v>
          </cell>
          <cell r="BS24">
            <v>31200</v>
          </cell>
          <cell r="BT24">
            <v>67200</v>
          </cell>
          <cell r="BU24">
            <v>33600</v>
          </cell>
          <cell r="BV24">
            <v>8400</v>
          </cell>
          <cell r="BW24">
            <v>4200</v>
          </cell>
          <cell r="BX24">
            <v>66000</v>
          </cell>
          <cell r="BY24">
            <v>33000</v>
          </cell>
          <cell r="CJ24">
            <v>404100</v>
          </cell>
        </row>
        <row r="25">
          <cell r="D25">
            <v>37408</v>
          </cell>
          <cell r="E25">
            <v>3.8208391036615694</v>
          </cell>
          <cell r="F25">
            <v>1.0969357137170732</v>
          </cell>
          <cell r="G25">
            <v>-0.175140996307768</v>
          </cell>
          <cell r="H25">
            <v>-1.8435894348186103E-2</v>
          </cell>
          <cell r="I25">
            <v>-0.54385888327149001</v>
          </cell>
          <cell r="J25">
            <v>1.1891151854580038</v>
          </cell>
          <cell r="K25">
            <v>26.577351652925596</v>
          </cell>
          <cell r="L25">
            <v>32.124545901714285</v>
          </cell>
          <cell r="M25">
            <v>23.998628114616608</v>
          </cell>
          <cell r="N25">
            <v>1</v>
          </cell>
          <cell r="O25">
            <v>0</v>
          </cell>
          <cell r="P25">
            <v>39.574657168396797</v>
          </cell>
          <cell r="Q25">
            <v>42.126018585605252</v>
          </cell>
          <cell r="R25">
            <v>35.744820316055666</v>
          </cell>
          <cell r="S25">
            <v>1</v>
          </cell>
          <cell r="T25">
            <v>0</v>
          </cell>
          <cell r="U25">
            <v>29.342735805153509</v>
          </cell>
          <cell r="V25">
            <v>30.518024069850377</v>
          </cell>
          <cell r="W25">
            <v>26.577351652925596</v>
          </cell>
          <cell r="X25">
            <v>31.425133542090961</v>
          </cell>
          <cell r="Y25">
            <v>25.439220940300995</v>
          </cell>
          <cell r="Z25">
            <v>1</v>
          </cell>
          <cell r="AA25">
            <v>0</v>
          </cell>
          <cell r="AB25">
            <v>1</v>
          </cell>
          <cell r="AC25">
            <v>1</v>
          </cell>
          <cell r="AD25">
            <v>1</v>
          </cell>
          <cell r="AE25">
            <v>0</v>
          </cell>
          <cell r="AR25">
            <v>0</v>
          </cell>
          <cell r="AS25">
            <v>60000</v>
          </cell>
          <cell r="AT25">
            <v>0</v>
          </cell>
          <cell r="AU25">
            <v>60000</v>
          </cell>
          <cell r="AV25">
            <v>0</v>
          </cell>
          <cell r="BO25">
            <v>120000</v>
          </cell>
          <cell r="BP25">
            <v>65400</v>
          </cell>
          <cell r="BQ25">
            <v>32700</v>
          </cell>
          <cell r="BR25">
            <v>62400</v>
          </cell>
          <cell r="BS25">
            <v>31200</v>
          </cell>
          <cell r="BT25">
            <v>67200</v>
          </cell>
          <cell r="BU25">
            <v>33600</v>
          </cell>
          <cell r="BV25">
            <v>8400</v>
          </cell>
          <cell r="BW25">
            <v>4200</v>
          </cell>
          <cell r="BX25">
            <v>66000</v>
          </cell>
          <cell r="BY25">
            <v>33000</v>
          </cell>
          <cell r="CJ25">
            <v>404100</v>
          </cell>
        </row>
        <row r="26">
          <cell r="D26">
            <v>37438</v>
          </cell>
          <cell r="E26">
            <v>3.8032620531798056</v>
          </cell>
          <cell r="F26">
            <v>1.0918894676197755</v>
          </cell>
          <cell r="G26">
            <v>-0.17433529314937593</v>
          </cell>
          <cell r="H26">
            <v>-1.8351083489407991E-2</v>
          </cell>
          <cell r="I26">
            <v>-0.54135696293753566</v>
          </cell>
          <cell r="J26">
            <v>1.1836448850668155</v>
          </cell>
          <cell r="K26">
            <v>26.464288176817025</v>
          </cell>
          <cell r="L26">
            <v>29.453489000499825</v>
          </cell>
          <cell r="M26">
            <v>24.577343959028553</v>
          </cell>
          <cell r="N26">
            <v>1</v>
          </cell>
          <cell r="O26">
            <v>0</v>
          </cell>
          <cell r="P26">
            <v>39.401802036849659</v>
          </cell>
          <cell r="Q26">
            <v>36.151634474133743</v>
          </cell>
          <cell r="R26">
            <v>33.824979246012369</v>
          </cell>
          <cell r="S26">
            <v>0</v>
          </cell>
          <cell r="T26">
            <v>0</v>
          </cell>
          <cell r="U26">
            <v>29.216950700228221</v>
          </cell>
          <cell r="V26">
            <v>30.386832272677982</v>
          </cell>
          <cell r="W26">
            <v>26.464288176817025</v>
          </cell>
          <cell r="X26">
            <v>29.228620996188319</v>
          </cell>
          <cell r="Y26">
            <v>25.934481663370374</v>
          </cell>
          <cell r="Z26">
            <v>1</v>
          </cell>
          <cell r="AA26">
            <v>0</v>
          </cell>
          <cell r="AB26">
            <v>0</v>
          </cell>
          <cell r="AC26">
            <v>0</v>
          </cell>
          <cell r="AD26">
            <v>1</v>
          </cell>
          <cell r="AE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CJ26">
            <v>0</v>
          </cell>
        </row>
        <row r="27">
          <cell r="D27">
            <v>37469</v>
          </cell>
          <cell r="E27">
            <v>3.784939862652497</v>
          </cell>
          <cell r="F27">
            <v>1.0866292971185698</v>
          </cell>
          <cell r="G27">
            <v>-0.17349543399372122</v>
          </cell>
          <cell r="H27">
            <v>-1.826267726249697E-2</v>
          </cell>
          <cell r="I27">
            <v>-0.53874897924366061</v>
          </cell>
          <cell r="J27">
            <v>1.1779426834310547</v>
          </cell>
          <cell r="K27">
            <v>26.346431625566272</v>
          </cell>
          <cell r="L27">
            <v>25.659061553808247</v>
          </cell>
          <cell r="M27">
            <v>25.224586570547224</v>
          </cell>
          <cell r="N27">
            <v>0</v>
          </cell>
          <cell r="O27">
            <v>0</v>
          </cell>
          <cell r="P27">
            <v>39.221619095626643</v>
          </cell>
          <cell r="Q27">
            <v>28.76371668843273</v>
          </cell>
          <cell r="R27">
            <v>29.799092665492033</v>
          </cell>
          <cell r="S27">
            <v>0</v>
          </cell>
          <cell r="T27">
            <v>0</v>
          </cell>
          <cell r="U27">
            <v>29.085833214940816</v>
          </cell>
          <cell r="V27">
            <v>30.250078890425002</v>
          </cell>
          <cell r="W27">
            <v>26.346431625566272</v>
          </cell>
          <cell r="X27">
            <v>27.355220012414346</v>
          </cell>
          <cell r="Y27">
            <v>24.441568654177821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1</v>
          </cell>
          <cell r="AE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CJ27">
            <v>0</v>
          </cell>
        </row>
        <row r="28">
          <cell r="D28">
            <v>37500</v>
          </cell>
          <cell r="E28">
            <v>3.7622150742381555</v>
          </cell>
          <cell r="F28">
            <v>1.0814096469428516</v>
          </cell>
          <cell r="G28">
            <v>-0.17266204446986705</v>
          </cell>
          <cell r="H28">
            <v>-1.8174952049459691E-2</v>
          </cell>
          <cell r="I28">
            <v>-0.53616108545906083</v>
          </cell>
          <cell r="J28">
            <v>1.1722844071901499</v>
          </cell>
          <cell r="K28">
            <v>26.195404915843209</v>
          </cell>
          <cell r="L28">
            <v>27.625927115178726</v>
          </cell>
          <cell r="M28">
            <v>19.371469726049117</v>
          </cell>
          <cell r="N28">
            <v>1</v>
          </cell>
          <cell r="O28">
            <v>0</v>
          </cell>
          <cell r="P28">
            <v>39.008746110712295</v>
          </cell>
          <cell r="Q28">
            <v>33.532786531253123</v>
          </cell>
          <cell r="R28">
            <v>27.860686912484248</v>
          </cell>
          <cell r="S28">
            <v>0</v>
          </cell>
          <cell r="T28">
            <v>0</v>
          </cell>
          <cell r="U28">
            <v>28.921647723262161</v>
          </cell>
          <cell r="V28">
            <v>30.080300916415219</v>
          </cell>
          <cell r="W28">
            <v>26.195404915843209</v>
          </cell>
          <cell r="X28">
            <v>25.033671242904571</v>
          </cell>
          <cell r="Y28">
            <v>20.740042420664771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CJ28">
            <v>0</v>
          </cell>
        </row>
        <row r="29">
          <cell r="D29">
            <v>37530</v>
          </cell>
          <cell r="E29">
            <v>3.7356227015598131</v>
          </cell>
          <cell r="F29">
            <v>1.076365863161302</v>
          </cell>
          <cell r="G29">
            <v>-0.17185673445432553</v>
          </cell>
          <cell r="H29">
            <v>-1.8090182574139531E-2</v>
          </cell>
          <cell r="I29">
            <v>-0.53366038593711618</v>
          </cell>
          <cell r="J29">
            <v>1.1668167760319998</v>
          </cell>
          <cell r="K29">
            <v>26.014717367170228</v>
          </cell>
          <cell r="L29">
            <v>27.949332077045572</v>
          </cell>
          <cell r="M29">
            <v>19.229572299172027</v>
          </cell>
          <cell r="N29">
            <v>1</v>
          </cell>
          <cell r="O29">
            <v>0</v>
          </cell>
          <cell r="P29">
            <v>38.768296081938594</v>
          </cell>
          <cell r="Q29">
            <v>34.280895977994412</v>
          </cell>
          <cell r="R29">
            <v>21.506892863545563</v>
          </cell>
          <cell r="S29">
            <v>0</v>
          </cell>
          <cell r="T29">
            <v>0</v>
          </cell>
          <cell r="U29">
            <v>28.728244753291158</v>
          </cell>
          <cell r="V29">
            <v>29.881493892392552</v>
          </cell>
          <cell r="W29">
            <v>26.014717367170228</v>
          </cell>
          <cell r="X29">
            <v>26.047548546483714</v>
          </cell>
          <cell r="Y29">
            <v>20.410495310704032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1</v>
          </cell>
          <cell r="AE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J29">
            <v>0</v>
          </cell>
        </row>
        <row r="30">
          <cell r="D30">
            <v>37561</v>
          </cell>
          <cell r="E30">
            <v>3.7985119535898222</v>
          </cell>
          <cell r="F30">
            <v>0.72009705281323644</v>
          </cell>
          <cell r="G30">
            <v>-0.17102305004314367</v>
          </cell>
          <cell r="H30">
            <v>0</v>
          </cell>
          <cell r="I30">
            <v>-0.1440194105626473</v>
          </cell>
          <cell r="J30">
            <v>0.85961585679580099</v>
          </cell>
          <cell r="K30">
            <v>29.408694072703813</v>
          </cell>
          <cell r="L30">
            <v>52.882127315972049</v>
          </cell>
          <cell r="M30">
            <v>14.440946313292113</v>
          </cell>
          <cell r="N30">
            <v>1</v>
          </cell>
          <cell r="O30">
            <v>0</v>
          </cell>
          <cell r="P30">
            <v>36.935958577892173</v>
          </cell>
          <cell r="Q30">
            <v>38.165143799101529</v>
          </cell>
          <cell r="R30">
            <v>23.040105285636841</v>
          </cell>
          <cell r="S30">
            <v>1</v>
          </cell>
          <cell r="T30">
            <v>0</v>
          </cell>
          <cell r="U30">
            <v>29.206166776600089</v>
          </cell>
          <cell r="V30">
            <v>30.488839651923666</v>
          </cell>
          <cell r="W30">
            <v>29.408694072703813</v>
          </cell>
          <cell r="X30">
            <v>60.575861434697572</v>
          </cell>
          <cell r="Y30">
            <v>13.638486976695475</v>
          </cell>
          <cell r="Z30">
            <v>1</v>
          </cell>
          <cell r="AA30">
            <v>0</v>
          </cell>
          <cell r="AB30">
            <v>1</v>
          </cell>
          <cell r="AC30">
            <v>1</v>
          </cell>
          <cell r="AD30">
            <v>1</v>
          </cell>
          <cell r="AE30">
            <v>0</v>
          </cell>
          <cell r="AR30">
            <v>0</v>
          </cell>
          <cell r="AS30">
            <v>60000</v>
          </cell>
          <cell r="AT30">
            <v>0</v>
          </cell>
          <cell r="AU30">
            <v>60000</v>
          </cell>
          <cell r="AV30">
            <v>0</v>
          </cell>
          <cell r="AW30">
            <v>105600</v>
          </cell>
          <cell r="AX30">
            <v>0</v>
          </cell>
          <cell r="BO30">
            <v>225600</v>
          </cell>
          <cell r="BP30">
            <v>65400</v>
          </cell>
          <cell r="BQ30">
            <v>32700</v>
          </cell>
          <cell r="BR30">
            <v>62400</v>
          </cell>
          <cell r="BS30">
            <v>31200</v>
          </cell>
          <cell r="BT30">
            <v>67200</v>
          </cell>
          <cell r="BU30">
            <v>33600</v>
          </cell>
          <cell r="BV30">
            <v>8400</v>
          </cell>
          <cell r="BW30">
            <v>4200</v>
          </cell>
          <cell r="BX30">
            <v>66000</v>
          </cell>
          <cell r="BY30">
            <v>33000</v>
          </cell>
          <cell r="BZ30">
            <v>66000</v>
          </cell>
          <cell r="CA30">
            <v>33000</v>
          </cell>
          <cell r="CJ30">
            <v>503100</v>
          </cell>
        </row>
        <row r="31">
          <cell r="D31">
            <v>37591</v>
          </cell>
          <cell r="E31">
            <v>3.8640225959044319</v>
          </cell>
          <cell r="F31">
            <v>0.71672109360620118</v>
          </cell>
          <cell r="G31">
            <v>-0.17022125973147278</v>
          </cell>
          <cell r="H31">
            <v>0</v>
          </cell>
          <cell r="I31">
            <v>-0.14334421872124023</v>
          </cell>
          <cell r="J31">
            <v>0.8555858054924026</v>
          </cell>
          <cell r="K31">
            <v>29.905087828873938</v>
          </cell>
          <cell r="L31">
            <v>80.317557552244921</v>
          </cell>
          <cell r="M31">
            <v>19.76763016236459</v>
          </cell>
          <cell r="N31">
            <v>1</v>
          </cell>
          <cell r="O31">
            <v>0</v>
          </cell>
          <cell r="P31">
            <v>37.397063010476259</v>
          </cell>
          <cell r="Q31">
            <v>74.449403598344148</v>
          </cell>
          <cell r="R31">
            <v>17.02646097976184</v>
          </cell>
          <cell r="S31">
            <v>1</v>
          </cell>
          <cell r="T31">
            <v>0</v>
          </cell>
          <cell r="U31">
            <v>29.703510021297191</v>
          </cell>
          <cell r="V31">
            <v>30.98016946928324</v>
          </cell>
          <cell r="W31">
            <v>29.905087828873938</v>
          </cell>
          <cell r="X31">
            <v>88.310301128371037</v>
          </cell>
          <cell r="Y31">
            <v>11.326312401133036</v>
          </cell>
          <cell r="Z31">
            <v>1</v>
          </cell>
          <cell r="AA31">
            <v>0</v>
          </cell>
          <cell r="AB31">
            <v>1</v>
          </cell>
          <cell r="AC31">
            <v>1</v>
          </cell>
          <cell r="AD31">
            <v>1</v>
          </cell>
          <cell r="AE31">
            <v>0</v>
          </cell>
          <cell r="AR31">
            <v>0</v>
          </cell>
          <cell r="AS31">
            <v>60000</v>
          </cell>
          <cell r="AT31">
            <v>0</v>
          </cell>
          <cell r="AU31">
            <v>60000</v>
          </cell>
          <cell r="AV31">
            <v>0</v>
          </cell>
          <cell r="AW31">
            <v>105600</v>
          </cell>
          <cell r="AX31">
            <v>0</v>
          </cell>
          <cell r="AY31">
            <v>130800</v>
          </cell>
          <cell r="AZ31">
            <v>0</v>
          </cell>
          <cell r="BO31">
            <v>356400</v>
          </cell>
          <cell r="BP31">
            <v>65400</v>
          </cell>
          <cell r="BQ31">
            <v>32700</v>
          </cell>
          <cell r="BR31">
            <v>62400</v>
          </cell>
          <cell r="BS31">
            <v>31200</v>
          </cell>
          <cell r="BT31">
            <v>67200</v>
          </cell>
          <cell r="BU31">
            <v>33600</v>
          </cell>
          <cell r="BV31">
            <v>8400</v>
          </cell>
          <cell r="BW31">
            <v>4200</v>
          </cell>
          <cell r="BX31">
            <v>66000</v>
          </cell>
          <cell r="BY31">
            <v>33000</v>
          </cell>
          <cell r="BZ31">
            <v>66000</v>
          </cell>
          <cell r="CA31">
            <v>33000</v>
          </cell>
          <cell r="CJ31">
            <v>503100</v>
          </cell>
        </row>
        <row r="32">
          <cell r="D32">
            <v>37622</v>
          </cell>
          <cell r="E32">
            <v>3.8647612464609638</v>
          </cell>
          <cell r="F32">
            <v>0.71322006855104292</v>
          </cell>
          <cell r="G32">
            <v>-0.16938976628087268</v>
          </cell>
          <cell r="H32">
            <v>0</v>
          </cell>
          <cell r="I32">
            <v>-0.14264401371020857</v>
          </cell>
          <cell r="J32">
            <v>0.85140645683280747</v>
          </cell>
          <cell r="K32">
            <v>29.915879245630663</v>
          </cell>
          <cell r="L32">
            <v>90.623524960266892</v>
          </cell>
          <cell r="M32">
            <v>22.544081118433976</v>
          </cell>
          <cell r="N32">
            <v>1</v>
          </cell>
          <cell r="O32">
            <v>0</v>
          </cell>
          <cell r="P32">
            <v>37.371257774703281</v>
          </cell>
          <cell r="Q32">
            <v>86.834543346089475</v>
          </cell>
          <cell r="R32">
            <v>27.57975990888912</v>
          </cell>
          <cell r="S32">
            <v>1</v>
          </cell>
          <cell r="T32">
            <v>0</v>
          </cell>
          <cell r="U32">
            <v>29.715286101350681</v>
          </cell>
          <cell r="V32">
            <v>30.985709348457227</v>
          </cell>
          <cell r="W32">
            <v>29.915879245630663</v>
          </cell>
          <cell r="X32">
            <v>101.25180099735769</v>
          </cell>
          <cell r="Y32">
            <v>15.3835047974767</v>
          </cell>
          <cell r="Z32">
            <v>1</v>
          </cell>
          <cell r="AA32">
            <v>0</v>
          </cell>
          <cell r="AB32">
            <v>1</v>
          </cell>
          <cell r="AC32">
            <v>1</v>
          </cell>
          <cell r="AD32">
            <v>1</v>
          </cell>
          <cell r="AE32">
            <v>0</v>
          </cell>
          <cell r="AH32">
            <v>61200</v>
          </cell>
          <cell r="AI32">
            <v>0</v>
          </cell>
          <cell r="AR32">
            <v>61200</v>
          </cell>
          <cell r="AS32">
            <v>60000</v>
          </cell>
          <cell r="AT32">
            <v>0</v>
          </cell>
          <cell r="AU32">
            <v>60000</v>
          </cell>
          <cell r="AV32">
            <v>0</v>
          </cell>
          <cell r="AW32">
            <v>105600</v>
          </cell>
          <cell r="AX32">
            <v>0</v>
          </cell>
          <cell r="AY32">
            <v>130800</v>
          </cell>
          <cell r="AZ32">
            <v>0</v>
          </cell>
          <cell r="BO32">
            <v>356400</v>
          </cell>
          <cell r="BP32">
            <v>65400</v>
          </cell>
          <cell r="BQ32">
            <v>32700</v>
          </cell>
          <cell r="BR32">
            <v>62400</v>
          </cell>
          <cell r="BS32">
            <v>31200</v>
          </cell>
          <cell r="BT32">
            <v>67200</v>
          </cell>
          <cell r="BU32">
            <v>33600</v>
          </cell>
          <cell r="BV32">
            <v>8400</v>
          </cell>
          <cell r="BW32">
            <v>4200</v>
          </cell>
          <cell r="BX32">
            <v>66000</v>
          </cell>
          <cell r="BY32">
            <v>33000</v>
          </cell>
          <cell r="BZ32">
            <v>66000</v>
          </cell>
          <cell r="CA32">
            <v>33000</v>
          </cell>
          <cell r="CJ32">
            <v>503100</v>
          </cell>
        </row>
        <row r="33">
          <cell r="D33">
            <v>37653</v>
          </cell>
          <cell r="E33">
            <v>3.7081576348070469</v>
          </cell>
          <cell r="F33">
            <v>0.70969524111139659</v>
          </cell>
          <cell r="G33">
            <v>-0.16855261976395669</v>
          </cell>
          <cell r="H33">
            <v>0</v>
          </cell>
          <cell r="I33">
            <v>-0.14193904822227932</v>
          </cell>
          <cell r="J33">
            <v>0.84719869407672965</v>
          </cell>
          <cell r="K33">
            <v>28.746639399385757</v>
          </cell>
          <cell r="L33">
            <v>74.207508648710416</v>
          </cell>
          <cell r="M33">
            <v>20.678745087883318</v>
          </cell>
          <cell r="N33">
            <v>1</v>
          </cell>
          <cell r="O33">
            <v>0</v>
          </cell>
          <cell r="P33">
            <v>36.165172466628327</v>
          </cell>
          <cell r="Q33">
            <v>77.268069376003297</v>
          </cell>
          <cell r="R33">
            <v>24.98127248712116</v>
          </cell>
          <cell r="S33">
            <v>1</v>
          </cell>
          <cell r="T33">
            <v>0</v>
          </cell>
          <cell r="U33">
            <v>28.547037612823175</v>
          </cell>
          <cell r="V33">
            <v>29.811182261052853</v>
          </cell>
          <cell r="W33">
            <v>28.746639399385757</v>
          </cell>
          <cell r="X33">
            <v>83.009020244149809</v>
          </cell>
          <cell r="Y33">
            <v>11.879191609808951</v>
          </cell>
          <cell r="Z33">
            <v>1</v>
          </cell>
          <cell r="AA33">
            <v>0</v>
          </cell>
          <cell r="AB33">
            <v>1</v>
          </cell>
          <cell r="AC33">
            <v>1</v>
          </cell>
          <cell r="AD33">
            <v>1</v>
          </cell>
          <cell r="AE33">
            <v>0</v>
          </cell>
          <cell r="AH33">
            <v>61200</v>
          </cell>
          <cell r="AI33">
            <v>0</v>
          </cell>
          <cell r="AR33">
            <v>61200</v>
          </cell>
          <cell r="AS33">
            <v>60000</v>
          </cell>
          <cell r="AT33">
            <v>0</v>
          </cell>
          <cell r="AU33">
            <v>60000</v>
          </cell>
          <cell r="AV33">
            <v>0</v>
          </cell>
          <cell r="AW33">
            <v>105600</v>
          </cell>
          <cell r="AX33">
            <v>0</v>
          </cell>
          <cell r="AY33">
            <v>130800</v>
          </cell>
          <cell r="AZ33">
            <v>0</v>
          </cell>
          <cell r="BO33">
            <v>356400</v>
          </cell>
          <cell r="BP33">
            <v>65400</v>
          </cell>
          <cell r="BQ33">
            <v>32700</v>
          </cell>
          <cell r="BR33">
            <v>62400</v>
          </cell>
          <cell r="BS33">
            <v>31200</v>
          </cell>
          <cell r="BT33">
            <v>67200</v>
          </cell>
          <cell r="BU33">
            <v>33600</v>
          </cell>
          <cell r="BV33">
            <v>8400</v>
          </cell>
          <cell r="BW33">
            <v>4200</v>
          </cell>
          <cell r="BX33">
            <v>66000</v>
          </cell>
          <cell r="BY33">
            <v>33000</v>
          </cell>
          <cell r="BZ33">
            <v>66000</v>
          </cell>
          <cell r="CA33">
            <v>33000</v>
          </cell>
          <cell r="CB33">
            <v>240000</v>
          </cell>
          <cell r="CC33">
            <v>120000</v>
          </cell>
          <cell r="CJ33">
            <v>863100</v>
          </cell>
        </row>
        <row r="34">
          <cell r="D34">
            <v>37681</v>
          </cell>
          <cell r="E34">
            <v>3.5149632835424782</v>
          </cell>
          <cell r="F34">
            <v>0.70652528312411622</v>
          </cell>
          <cell r="G34">
            <v>-0.16779975474197761</v>
          </cell>
          <cell r="H34">
            <v>0</v>
          </cell>
          <cell r="I34">
            <v>-0.14130505662482326</v>
          </cell>
          <cell r="J34">
            <v>0.84341455672941368</v>
          </cell>
          <cell r="K34">
            <v>27.302436701882414</v>
          </cell>
          <cell r="L34">
            <v>42.391516987446977</v>
          </cell>
          <cell r="M34">
            <v>22.127346266229885</v>
          </cell>
          <cell r="N34">
            <v>1</v>
          </cell>
          <cell r="O34">
            <v>0</v>
          </cell>
          <cell r="P34">
            <v>34.687833802039194</v>
          </cell>
          <cell r="Q34">
            <v>42.47983264783749</v>
          </cell>
          <cell r="R34">
            <v>34.89323253106523</v>
          </cell>
          <cell r="S34">
            <v>1</v>
          </cell>
          <cell r="T34">
            <v>1</v>
          </cell>
          <cell r="U34">
            <v>27.103726466003753</v>
          </cell>
          <cell r="V34">
            <v>28.362224626568587</v>
          </cell>
          <cell r="W34">
            <v>27.302436701882414</v>
          </cell>
          <cell r="X34">
            <v>46.074023596074461</v>
          </cell>
          <cell r="Y34">
            <v>24.599782518797635</v>
          </cell>
          <cell r="Z34">
            <v>1</v>
          </cell>
          <cell r="AA34">
            <v>0</v>
          </cell>
          <cell r="AB34">
            <v>1</v>
          </cell>
          <cell r="AC34">
            <v>1</v>
          </cell>
          <cell r="AD34">
            <v>1</v>
          </cell>
          <cell r="AE34">
            <v>0</v>
          </cell>
          <cell r="AF34">
            <v>105600</v>
          </cell>
          <cell r="AG34">
            <v>0</v>
          </cell>
          <cell r="AH34">
            <v>61200</v>
          </cell>
          <cell r="AI34">
            <v>0</v>
          </cell>
          <cell r="AR34">
            <v>166800</v>
          </cell>
          <cell r="AS34">
            <v>60000</v>
          </cell>
          <cell r="AT34">
            <v>30000</v>
          </cell>
          <cell r="AU34">
            <v>60000</v>
          </cell>
          <cell r="AV34">
            <v>30000</v>
          </cell>
          <cell r="AW34">
            <v>105600</v>
          </cell>
          <cell r="AX34">
            <v>52800</v>
          </cell>
          <cell r="AY34">
            <v>130800</v>
          </cell>
          <cell r="AZ34">
            <v>65400</v>
          </cell>
          <cell r="BA34">
            <v>60000</v>
          </cell>
          <cell r="BB34">
            <v>30000</v>
          </cell>
          <cell r="BO34">
            <v>624600</v>
          </cell>
          <cell r="BP34">
            <v>65400</v>
          </cell>
          <cell r="BQ34">
            <v>32700</v>
          </cell>
          <cell r="BR34">
            <v>62400</v>
          </cell>
          <cell r="BS34">
            <v>31200</v>
          </cell>
          <cell r="BT34">
            <v>67200</v>
          </cell>
          <cell r="BU34">
            <v>33600</v>
          </cell>
          <cell r="BV34">
            <v>8400</v>
          </cell>
          <cell r="BW34">
            <v>4200</v>
          </cell>
          <cell r="BX34">
            <v>66000</v>
          </cell>
          <cell r="BY34">
            <v>33000</v>
          </cell>
          <cell r="BZ34">
            <v>66000</v>
          </cell>
          <cell r="CA34">
            <v>33000</v>
          </cell>
          <cell r="CB34">
            <v>240000</v>
          </cell>
          <cell r="CC34">
            <v>120000</v>
          </cell>
          <cell r="CJ34">
            <v>863100</v>
          </cell>
        </row>
        <row r="35">
          <cell r="D35">
            <v>37712</v>
          </cell>
          <cell r="E35">
            <v>3.2998983201316778</v>
          </cell>
          <cell r="F35">
            <v>0.7294049549159235</v>
          </cell>
          <cell r="G35">
            <v>-0.16697221859521141</v>
          </cell>
          <cell r="H35">
            <v>0</v>
          </cell>
          <cell r="I35">
            <v>-0.30318639692288385</v>
          </cell>
          <cell r="J35">
            <v>0.86561913324359596</v>
          </cell>
          <cell r="K35">
            <v>24.475339424065957</v>
          </cell>
          <cell r="L35">
            <v>24.167031638780596</v>
          </cell>
          <cell r="M35">
            <v>25.844077167653548</v>
          </cell>
          <cell r="N35">
            <v>0</v>
          </cell>
          <cell r="O35">
            <v>1</v>
          </cell>
          <cell r="P35">
            <v>33.241380900314553</v>
          </cell>
          <cell r="Q35">
            <v>34.14142469696823</v>
          </cell>
          <cell r="R35">
            <v>29.956134217706676</v>
          </cell>
          <cell r="S35">
            <v>1</v>
          </cell>
          <cell r="T35">
            <v>0</v>
          </cell>
          <cell r="U35">
            <v>25.496945761523495</v>
          </cell>
          <cell r="V35">
            <v>26.749237400987585</v>
          </cell>
          <cell r="W35">
            <v>24.475339424065957</v>
          </cell>
          <cell r="X35">
            <v>22.997970943588378</v>
          </cell>
          <cell r="Y35">
            <v>29.355574198847936</v>
          </cell>
          <cell r="Z35">
            <v>0</v>
          </cell>
          <cell r="AA35">
            <v>1</v>
          </cell>
          <cell r="AB35">
            <v>0</v>
          </cell>
          <cell r="AC35">
            <v>0</v>
          </cell>
          <cell r="AD35">
            <v>0</v>
          </cell>
          <cell r="AE35">
            <v>1</v>
          </cell>
          <cell r="AF35">
            <v>0</v>
          </cell>
          <cell r="AG35">
            <v>52800</v>
          </cell>
          <cell r="AH35">
            <v>0</v>
          </cell>
          <cell r="AI35">
            <v>30600</v>
          </cell>
          <cell r="AR35">
            <v>83400</v>
          </cell>
          <cell r="AS35">
            <v>60000</v>
          </cell>
          <cell r="AT35">
            <v>0</v>
          </cell>
          <cell r="AU35">
            <v>60000</v>
          </cell>
          <cell r="AV35">
            <v>0</v>
          </cell>
          <cell r="AW35">
            <v>105600</v>
          </cell>
          <cell r="AX35">
            <v>0</v>
          </cell>
          <cell r="AY35">
            <v>130800</v>
          </cell>
          <cell r="AZ35">
            <v>0</v>
          </cell>
          <cell r="BA35">
            <v>60000</v>
          </cell>
          <cell r="BB35">
            <v>0</v>
          </cell>
          <cell r="BO35">
            <v>416400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J35">
            <v>0</v>
          </cell>
        </row>
        <row r="36">
          <cell r="D36">
            <v>37742</v>
          </cell>
          <cell r="E36">
            <v>3.2404792762503654</v>
          </cell>
          <cell r="F36">
            <v>0.7259373277429968</v>
          </cell>
          <cell r="G36">
            <v>-0.16617842442309566</v>
          </cell>
          <cell r="H36">
            <v>0</v>
          </cell>
          <cell r="I36">
            <v>-0.30174503382088419</v>
          </cell>
          <cell r="J36">
            <v>0.86150393714078533</v>
          </cell>
          <cell r="K36">
            <v>24.040506818221107</v>
          </cell>
          <cell r="L36">
            <v>22.740205447370982</v>
          </cell>
          <cell r="M36">
            <v>26.343089114404826</v>
          </cell>
          <cell r="N36">
            <v>0</v>
          </cell>
          <cell r="O36">
            <v>1</v>
          </cell>
          <cell r="P36">
            <v>32.76487410043363</v>
          </cell>
          <cell r="Q36">
            <v>33.323147213262864</v>
          </cell>
          <cell r="R36">
            <v>28.697518574185356</v>
          </cell>
          <cell r="S36">
            <v>1</v>
          </cell>
          <cell r="T36">
            <v>0</v>
          </cell>
          <cell r="U36">
            <v>25.057256388704523</v>
          </cell>
          <cell r="V36">
            <v>26.303594571877738</v>
          </cell>
          <cell r="W36">
            <v>24.040506818221107</v>
          </cell>
          <cell r="X36">
            <v>19.171488486748007</v>
          </cell>
          <cell r="Y36">
            <v>30.61847008708552</v>
          </cell>
          <cell r="Z36">
            <v>0</v>
          </cell>
          <cell r="AA36">
            <v>1</v>
          </cell>
          <cell r="AB36">
            <v>0</v>
          </cell>
          <cell r="AC36">
            <v>0</v>
          </cell>
          <cell r="AD36">
            <v>0</v>
          </cell>
          <cell r="AE36">
            <v>1</v>
          </cell>
          <cell r="AF36">
            <v>0</v>
          </cell>
          <cell r="AG36">
            <v>52800</v>
          </cell>
          <cell r="AH36">
            <v>0</v>
          </cell>
          <cell r="AI36">
            <v>30600</v>
          </cell>
          <cell r="AJ36">
            <v>0</v>
          </cell>
          <cell r="AK36">
            <v>25200</v>
          </cell>
          <cell r="AL36">
            <v>0</v>
          </cell>
          <cell r="AM36">
            <v>30000</v>
          </cell>
          <cell r="AR36">
            <v>138600</v>
          </cell>
          <cell r="AS36">
            <v>60000</v>
          </cell>
          <cell r="AT36">
            <v>0</v>
          </cell>
          <cell r="AU36">
            <v>60000</v>
          </cell>
          <cell r="AV36">
            <v>0</v>
          </cell>
          <cell r="AW36">
            <v>105600</v>
          </cell>
          <cell r="AX36">
            <v>0</v>
          </cell>
          <cell r="AY36">
            <v>130800</v>
          </cell>
          <cell r="AZ36">
            <v>0</v>
          </cell>
          <cell r="BA36">
            <v>60000</v>
          </cell>
          <cell r="BB36">
            <v>0</v>
          </cell>
          <cell r="BO36">
            <v>416400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J36">
            <v>0</v>
          </cell>
        </row>
        <row r="37">
          <cell r="D37">
            <v>37773</v>
          </cell>
          <cell r="E37">
            <v>3.2332668074601241</v>
          </cell>
          <cell r="F37">
            <v>0.72237185738678411</v>
          </cell>
          <cell r="G37">
            <v>-0.16536223241384215</v>
          </cell>
          <cell r="H37">
            <v>0</v>
          </cell>
          <cell r="I37">
            <v>-0.3002630009619765</v>
          </cell>
          <cell r="J37">
            <v>0.85727262593491849</v>
          </cell>
          <cell r="K37">
            <v>23.997528548736106</v>
          </cell>
          <cell r="L37">
            <v>30.539793344219589</v>
          </cell>
          <cell r="M37">
            <v>18.912217422909421</v>
          </cell>
          <cell r="N37">
            <v>1</v>
          </cell>
          <cell r="O37">
            <v>0</v>
          </cell>
          <cell r="P37">
            <v>32.679045750462819</v>
          </cell>
          <cell r="Q37">
            <v>33.873147818667036</v>
          </cell>
          <cell r="R37">
            <v>28.755621889228131</v>
          </cell>
          <cell r="S37">
            <v>1</v>
          </cell>
          <cell r="T37">
            <v>0</v>
          </cell>
          <cell r="U37">
            <v>25.009284312847115</v>
          </cell>
          <cell r="V37">
            <v>26.24950105595093</v>
          </cell>
          <cell r="W37">
            <v>23.997528548736106</v>
          </cell>
          <cell r="X37">
            <v>28.244636592919466</v>
          </cell>
          <cell r="Y37">
            <v>21.99165078173214</v>
          </cell>
          <cell r="Z37">
            <v>1</v>
          </cell>
          <cell r="AA37">
            <v>0</v>
          </cell>
          <cell r="AB37">
            <v>1</v>
          </cell>
          <cell r="AC37">
            <v>1</v>
          </cell>
          <cell r="AD37">
            <v>1</v>
          </cell>
          <cell r="AE37">
            <v>0</v>
          </cell>
          <cell r="AF37">
            <v>105600</v>
          </cell>
          <cell r="AG37">
            <v>0</v>
          </cell>
          <cell r="AH37">
            <v>61200</v>
          </cell>
          <cell r="AI37">
            <v>0</v>
          </cell>
          <cell r="AJ37">
            <v>50400</v>
          </cell>
          <cell r="AK37">
            <v>0</v>
          </cell>
          <cell r="AL37">
            <v>60000</v>
          </cell>
          <cell r="AM37">
            <v>0</v>
          </cell>
          <cell r="AN37">
            <v>126720</v>
          </cell>
          <cell r="AO37">
            <v>0</v>
          </cell>
          <cell r="AR37">
            <v>403920</v>
          </cell>
          <cell r="AS37">
            <v>60000</v>
          </cell>
          <cell r="AT37">
            <v>0</v>
          </cell>
          <cell r="AU37">
            <v>60000</v>
          </cell>
          <cell r="AV37">
            <v>0</v>
          </cell>
          <cell r="AW37">
            <v>105600</v>
          </cell>
          <cell r="AX37">
            <v>0</v>
          </cell>
          <cell r="AY37">
            <v>130800</v>
          </cell>
          <cell r="AZ37">
            <v>0</v>
          </cell>
          <cell r="BA37">
            <v>60000</v>
          </cell>
          <cell r="BB37">
            <v>0</v>
          </cell>
          <cell r="BC37">
            <v>63600</v>
          </cell>
          <cell r="BD37">
            <v>0</v>
          </cell>
          <cell r="BO37">
            <v>480000</v>
          </cell>
          <cell r="BP37">
            <v>65400</v>
          </cell>
          <cell r="BQ37">
            <v>32700</v>
          </cell>
          <cell r="BR37">
            <v>62400</v>
          </cell>
          <cell r="BS37">
            <v>31200</v>
          </cell>
          <cell r="BT37">
            <v>67200</v>
          </cell>
          <cell r="BU37">
            <v>33600</v>
          </cell>
          <cell r="BV37">
            <v>8400</v>
          </cell>
          <cell r="BW37">
            <v>4200</v>
          </cell>
          <cell r="BX37">
            <v>66000</v>
          </cell>
          <cell r="BY37">
            <v>33000</v>
          </cell>
          <cell r="BZ37">
            <v>66000</v>
          </cell>
          <cell r="CA37">
            <v>33000</v>
          </cell>
          <cell r="CB37">
            <v>240000</v>
          </cell>
          <cell r="CC37">
            <v>120000</v>
          </cell>
          <cell r="CJ37">
            <v>863100</v>
          </cell>
        </row>
        <row r="38">
          <cell r="D38">
            <v>37803</v>
          </cell>
          <cell r="E38">
            <v>3.2308579156019852</v>
          </cell>
          <cell r="F38">
            <v>0.71893084985245237</v>
          </cell>
          <cell r="G38">
            <v>-0.16457453189393489</v>
          </cell>
          <cell r="H38">
            <v>0</v>
          </cell>
          <cell r="I38">
            <v>-0.29883270264951334</v>
          </cell>
          <cell r="J38">
            <v>0.85318902060803092</v>
          </cell>
          <cell r="K38">
            <v>23.990189097143539</v>
          </cell>
          <cell r="L38">
            <v>28.012317691841343</v>
          </cell>
          <cell r="M38">
            <v>19.515074755633439</v>
          </cell>
          <cell r="N38">
            <v>1</v>
          </cell>
          <cell r="O38">
            <v>0</v>
          </cell>
          <cell r="P38">
            <v>32.630352021575121</v>
          </cell>
          <cell r="Q38">
            <v>27.648521358181064</v>
          </cell>
          <cell r="R38">
            <v>25.985452404305509</v>
          </cell>
          <cell r="S38">
            <v>0</v>
          </cell>
          <cell r="T38">
            <v>0</v>
          </cell>
          <cell r="U38">
            <v>24.997125377810377</v>
          </cell>
          <cell r="V38">
            <v>26.231434367014888</v>
          </cell>
          <cell r="W38">
            <v>23.990189097143539</v>
          </cell>
          <cell r="X38">
            <v>26.173031870950375</v>
          </cell>
          <cell r="Y38">
            <v>22.464901838538982</v>
          </cell>
          <cell r="Z38">
            <v>1</v>
          </cell>
          <cell r="AA38">
            <v>0</v>
          </cell>
          <cell r="AB38">
            <v>0</v>
          </cell>
          <cell r="AC38">
            <v>0</v>
          </cell>
          <cell r="AD38">
            <v>1</v>
          </cell>
          <cell r="AE38">
            <v>0</v>
          </cell>
          <cell r="AF38">
            <v>105600</v>
          </cell>
          <cell r="AG38">
            <v>0</v>
          </cell>
          <cell r="AH38">
            <v>61200</v>
          </cell>
          <cell r="AI38">
            <v>0</v>
          </cell>
          <cell r="AJ38">
            <v>50400</v>
          </cell>
          <cell r="AK38">
            <v>0</v>
          </cell>
          <cell r="AL38">
            <v>60000</v>
          </cell>
          <cell r="AM38">
            <v>0</v>
          </cell>
          <cell r="AN38">
            <v>126720</v>
          </cell>
          <cell r="AO38">
            <v>0</v>
          </cell>
          <cell r="AR38">
            <v>403920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J38">
            <v>0</v>
          </cell>
        </row>
        <row r="39">
          <cell r="D39">
            <v>37834</v>
          </cell>
          <cell r="E39">
            <v>3.2105952803051334</v>
          </cell>
          <cell r="F39">
            <v>0.71538096178611021</v>
          </cell>
          <cell r="G39">
            <v>-0.16376190691489273</v>
          </cell>
          <cell r="H39">
            <v>0</v>
          </cell>
          <cell r="I39">
            <v>-0.2973571467665157</v>
          </cell>
          <cell r="J39">
            <v>0.84897620163773324</v>
          </cell>
          <cell r="K39">
            <v>23.849286001539632</v>
          </cell>
          <cell r="L39">
            <v>24.426381273516103</v>
          </cell>
          <cell r="M39">
            <v>20.168571693728889</v>
          </cell>
          <cell r="N39">
            <v>1</v>
          </cell>
          <cell r="O39">
            <v>0</v>
          </cell>
          <cell r="P39">
            <v>32.446786114571502</v>
          </cell>
          <cell r="Q39">
            <v>26.003667008538493</v>
          </cell>
          <cell r="R39">
            <v>24.572905084966273</v>
          </cell>
          <cell r="S39">
            <v>0</v>
          </cell>
          <cell r="T39">
            <v>0</v>
          </cell>
          <cell r="U39">
            <v>24.851250300426805</v>
          </cell>
          <cell r="V39">
            <v>26.0794646022885</v>
          </cell>
          <cell r="W39">
            <v>23.849286001539632</v>
          </cell>
          <cell r="X39">
            <v>24.408406910670585</v>
          </cell>
          <cell r="Y39">
            <v>21.062749103939399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1</v>
          </cell>
          <cell r="AE39">
            <v>0</v>
          </cell>
          <cell r="AF39">
            <v>105600</v>
          </cell>
          <cell r="AG39">
            <v>0</v>
          </cell>
          <cell r="AH39">
            <v>61200</v>
          </cell>
          <cell r="AI39">
            <v>0</v>
          </cell>
          <cell r="AJ39">
            <v>50400</v>
          </cell>
          <cell r="AK39">
            <v>0</v>
          </cell>
          <cell r="AL39">
            <v>60000</v>
          </cell>
          <cell r="AM39">
            <v>0</v>
          </cell>
          <cell r="AN39">
            <v>126720</v>
          </cell>
          <cell r="AO39">
            <v>0</v>
          </cell>
          <cell r="AR39">
            <v>403920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J39">
            <v>0</v>
          </cell>
        </row>
        <row r="40">
          <cell r="D40">
            <v>37865</v>
          </cell>
          <cell r="E40">
            <v>3.2050301576219939</v>
          </cell>
          <cell r="F40">
            <v>0.71184774707686782</v>
          </cell>
          <cell r="G40">
            <v>-0.16295309872843963</v>
          </cell>
          <cell r="H40">
            <v>0</v>
          </cell>
          <cell r="I40">
            <v>-0.29588852137532456</v>
          </cell>
          <cell r="J40">
            <v>0.84478316972375278</v>
          </cell>
          <cell r="K40">
            <v>23.81856227185002</v>
          </cell>
          <cell r="L40">
            <v>24.62307086575527</v>
          </cell>
          <cell r="M40">
            <v>15.995133112028414</v>
          </cell>
          <cell r="N40">
            <v>1</v>
          </cell>
          <cell r="O40">
            <v>0</v>
          </cell>
          <cell r="P40">
            <v>32.373599955093098</v>
          </cell>
          <cell r="Q40">
            <v>26.707155233703208</v>
          </cell>
          <cell r="R40">
            <v>21.389738327827811</v>
          </cell>
          <cell r="S40">
            <v>0</v>
          </cell>
          <cell r="T40">
            <v>0</v>
          </cell>
          <cell r="U40">
            <v>24.815577941701658</v>
          </cell>
          <cell r="V40">
            <v>26.037726182164956</v>
          </cell>
          <cell r="W40">
            <v>23.81856227185002</v>
          </cell>
          <cell r="X40">
            <v>20.072396286585526</v>
          </cell>
          <cell r="Y40">
            <v>17.764214845561195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105600</v>
          </cell>
          <cell r="AG40">
            <v>0</v>
          </cell>
          <cell r="AH40">
            <v>61200</v>
          </cell>
          <cell r="AI40">
            <v>0</v>
          </cell>
          <cell r="AJ40">
            <v>50400</v>
          </cell>
          <cell r="AK40">
            <v>0</v>
          </cell>
          <cell r="AL40">
            <v>60000</v>
          </cell>
          <cell r="AM40">
            <v>0</v>
          </cell>
          <cell r="AN40">
            <v>126720</v>
          </cell>
          <cell r="AO40">
            <v>0</v>
          </cell>
          <cell r="AR40">
            <v>403920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J40">
            <v>0</v>
          </cell>
        </row>
        <row r="41">
          <cell r="D41">
            <v>37895</v>
          </cell>
          <cell r="E41">
            <v>3.1982177546178896</v>
          </cell>
          <cell r="F41">
            <v>0.70843894751343695</v>
          </cell>
          <cell r="G41">
            <v>-0.16217277111753378</v>
          </cell>
          <cell r="H41">
            <v>0</v>
          </cell>
          <cell r="I41">
            <v>-0.29447161071341654</v>
          </cell>
          <cell r="J41">
            <v>0.84073778710931979</v>
          </cell>
          <cell r="K41">
            <v>23.77809607928355</v>
          </cell>
          <cell r="L41">
            <v>24.931929707069273</v>
          </cell>
          <cell r="M41">
            <v>15.86732534249975</v>
          </cell>
          <cell r="N41">
            <v>1</v>
          </cell>
          <cell r="O41">
            <v>0</v>
          </cell>
          <cell r="P41">
            <v>32.292166562954066</v>
          </cell>
          <cell r="Q41">
            <v>27.859574996191064</v>
          </cell>
          <cell r="R41">
            <v>17.130565875415279</v>
          </cell>
          <cell r="S41">
            <v>0</v>
          </cell>
          <cell r="T41">
            <v>0</v>
          </cell>
          <cell r="U41">
            <v>24.77033737625267</v>
          </cell>
          <cell r="V41">
            <v>25.986633159634174</v>
          </cell>
          <cell r="W41">
            <v>23.77809607928355</v>
          </cell>
          <cell r="X41">
            <v>21.043202454151849</v>
          </cell>
          <cell r="Y41">
            <v>17.459452989030865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105600</v>
          </cell>
          <cell r="AG41">
            <v>0</v>
          </cell>
          <cell r="AH41">
            <v>61200</v>
          </cell>
          <cell r="AI41">
            <v>0</v>
          </cell>
          <cell r="AJ41">
            <v>50400</v>
          </cell>
          <cell r="AK41">
            <v>0</v>
          </cell>
          <cell r="AL41">
            <v>60000</v>
          </cell>
          <cell r="AM41">
            <v>0</v>
          </cell>
          <cell r="AN41">
            <v>126720</v>
          </cell>
          <cell r="AO41">
            <v>0</v>
          </cell>
          <cell r="AR41">
            <v>403920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J41">
            <v>0</v>
          </cell>
        </row>
        <row r="42">
          <cell r="D42">
            <v>37926</v>
          </cell>
          <cell r="E42">
            <v>3.2970134113889911</v>
          </cell>
          <cell r="F42">
            <v>0.37369549227489851</v>
          </cell>
          <cell r="G42">
            <v>-0.16136850802779709</v>
          </cell>
          <cell r="H42">
            <v>8.4930793698840563E-3</v>
          </cell>
          <cell r="I42">
            <v>-0.24629930172663764</v>
          </cell>
          <cell r="J42">
            <v>0.50533822250810134</v>
          </cell>
          <cell r="K42">
            <v>24.880355822467653</v>
          </cell>
          <cell r="L42">
            <v>51.136830886071905</v>
          </cell>
          <cell r="M42">
            <v>15.933016897902492</v>
          </cell>
          <cell r="N42">
            <v>1</v>
          </cell>
          <cell r="O42">
            <v>0</v>
          </cell>
          <cell r="P42">
            <v>30.517637254228195</v>
          </cell>
          <cell r="Q42">
            <v>34.515874559208804</v>
          </cell>
          <cell r="R42">
            <v>19.771888773090087</v>
          </cell>
          <cell r="S42">
            <v>1</v>
          </cell>
          <cell r="T42">
            <v>0</v>
          </cell>
          <cell r="U42">
            <v>25.517336775208953</v>
          </cell>
          <cell r="V42">
            <v>26.791298680691565</v>
          </cell>
          <cell r="W42">
            <v>24.880355822467653</v>
          </cell>
          <cell r="X42">
            <v>53.637198517622373</v>
          </cell>
          <cell r="Y42">
            <v>11.076572196813029</v>
          </cell>
          <cell r="Z42">
            <v>1</v>
          </cell>
          <cell r="AA42">
            <v>0</v>
          </cell>
          <cell r="AB42">
            <v>1</v>
          </cell>
          <cell r="AC42">
            <v>1</v>
          </cell>
          <cell r="AD42">
            <v>1</v>
          </cell>
          <cell r="AE42">
            <v>0</v>
          </cell>
          <cell r="AF42">
            <v>105600</v>
          </cell>
          <cell r="AG42">
            <v>0</v>
          </cell>
          <cell r="AH42">
            <v>61200</v>
          </cell>
          <cell r="AI42">
            <v>0</v>
          </cell>
          <cell r="AJ42">
            <v>50400</v>
          </cell>
          <cell r="AK42">
            <v>0</v>
          </cell>
          <cell r="AL42">
            <v>60000</v>
          </cell>
          <cell r="AM42">
            <v>0</v>
          </cell>
          <cell r="AN42">
            <v>126720</v>
          </cell>
          <cell r="AO42">
            <v>0</v>
          </cell>
          <cell r="AR42">
            <v>403920</v>
          </cell>
          <cell r="AS42">
            <v>60000</v>
          </cell>
          <cell r="AT42">
            <v>0</v>
          </cell>
          <cell r="AU42">
            <v>60000</v>
          </cell>
          <cell r="AV42">
            <v>0</v>
          </cell>
          <cell r="AW42">
            <v>105600</v>
          </cell>
          <cell r="AX42">
            <v>0</v>
          </cell>
          <cell r="AY42">
            <v>130800</v>
          </cell>
          <cell r="AZ42">
            <v>0</v>
          </cell>
          <cell r="BA42">
            <v>60000</v>
          </cell>
          <cell r="BB42">
            <v>0</v>
          </cell>
          <cell r="BC42">
            <v>63600</v>
          </cell>
          <cell r="BD42">
            <v>0</v>
          </cell>
          <cell r="BE42">
            <v>63600</v>
          </cell>
          <cell r="BF42">
            <v>0</v>
          </cell>
          <cell r="BO42">
            <v>543600</v>
          </cell>
          <cell r="BP42">
            <v>65400</v>
          </cell>
          <cell r="BQ42">
            <v>32700</v>
          </cell>
          <cell r="BR42">
            <v>62400</v>
          </cell>
          <cell r="BS42">
            <v>31200</v>
          </cell>
          <cell r="BT42">
            <v>67200</v>
          </cell>
          <cell r="BU42">
            <v>33600</v>
          </cell>
          <cell r="BV42">
            <v>8400</v>
          </cell>
          <cell r="BW42">
            <v>4200</v>
          </cell>
          <cell r="BX42">
            <v>66000</v>
          </cell>
          <cell r="BY42">
            <v>33000</v>
          </cell>
          <cell r="BZ42">
            <v>66000</v>
          </cell>
          <cell r="CA42">
            <v>33000</v>
          </cell>
          <cell r="CB42">
            <v>240000</v>
          </cell>
          <cell r="CC42">
            <v>120000</v>
          </cell>
          <cell r="CD42">
            <v>120000</v>
          </cell>
          <cell r="CE42">
            <v>60000</v>
          </cell>
          <cell r="CF42">
            <v>63600</v>
          </cell>
          <cell r="CG42">
            <v>31800</v>
          </cell>
          <cell r="CJ42">
            <v>1138500</v>
          </cell>
        </row>
        <row r="43">
          <cell r="D43">
            <v>37956</v>
          </cell>
          <cell r="E43">
            <v>3.38683530243223</v>
          </cell>
          <cell r="F43">
            <v>0.37190105641881238</v>
          </cell>
          <cell r="G43">
            <v>-0.16059363799903262</v>
          </cell>
          <cell r="H43">
            <v>8.4522967367911903E-3</v>
          </cell>
          <cell r="I43">
            <v>-0.24511660536694452</v>
          </cell>
          <cell r="J43">
            <v>0.50291165583907582</v>
          </cell>
          <cell r="K43">
            <v>25.562890227989641</v>
          </cell>
          <cell r="L43">
            <v>62.673780303306685</v>
          </cell>
          <cell r="M43">
            <v>16.312932702007</v>
          </cell>
          <cell r="N43">
            <v>1</v>
          </cell>
          <cell r="O43">
            <v>0</v>
          </cell>
          <cell r="P43">
            <v>31.173102187034793</v>
          </cell>
          <cell r="Q43">
            <v>67.204211354226757</v>
          </cell>
          <cell r="R43">
            <v>20.71657930187521</v>
          </cell>
          <cell r="S43">
            <v>1</v>
          </cell>
          <cell r="T43">
            <v>0</v>
          </cell>
          <cell r="U43">
            <v>26.19681248324898</v>
          </cell>
          <cell r="V43">
            <v>27.464656993767658</v>
          </cell>
          <cell r="W43">
            <v>25.562890227989641</v>
          </cell>
          <cell r="X43">
            <v>65.31380603594512</v>
          </cell>
          <cell r="Y43">
            <v>9.1877772831229514</v>
          </cell>
          <cell r="Z43">
            <v>1</v>
          </cell>
          <cell r="AA43">
            <v>0</v>
          </cell>
          <cell r="AB43">
            <v>1</v>
          </cell>
          <cell r="AC43">
            <v>1</v>
          </cell>
          <cell r="AD43">
            <v>1</v>
          </cell>
          <cell r="AE43">
            <v>0</v>
          </cell>
          <cell r="AF43">
            <v>105600</v>
          </cell>
          <cell r="AG43">
            <v>0</v>
          </cell>
          <cell r="AH43">
            <v>61200</v>
          </cell>
          <cell r="AI43">
            <v>0</v>
          </cell>
          <cell r="AJ43">
            <v>50400</v>
          </cell>
          <cell r="AK43">
            <v>0</v>
          </cell>
          <cell r="AL43">
            <v>60000</v>
          </cell>
          <cell r="AM43">
            <v>0</v>
          </cell>
          <cell r="AN43">
            <v>126720</v>
          </cell>
          <cell r="AO43">
            <v>0</v>
          </cell>
          <cell r="AR43">
            <v>403920</v>
          </cell>
          <cell r="AS43">
            <v>60000</v>
          </cell>
          <cell r="AT43">
            <v>0</v>
          </cell>
          <cell r="AU43">
            <v>60000</v>
          </cell>
          <cell r="AV43">
            <v>0</v>
          </cell>
          <cell r="AW43">
            <v>105600</v>
          </cell>
          <cell r="AX43">
            <v>0</v>
          </cell>
          <cell r="AY43">
            <v>130800</v>
          </cell>
          <cell r="AZ43">
            <v>0</v>
          </cell>
          <cell r="BA43">
            <v>60000</v>
          </cell>
          <cell r="BB43">
            <v>0</v>
          </cell>
          <cell r="BC43">
            <v>63600</v>
          </cell>
          <cell r="BD43">
            <v>0</v>
          </cell>
          <cell r="BE43">
            <v>63600</v>
          </cell>
          <cell r="BF43">
            <v>0</v>
          </cell>
          <cell r="BO43">
            <v>543600</v>
          </cell>
          <cell r="BP43">
            <v>65400</v>
          </cell>
          <cell r="BQ43">
            <v>32700</v>
          </cell>
          <cell r="BR43">
            <v>62400</v>
          </cell>
          <cell r="BS43">
            <v>31200</v>
          </cell>
          <cell r="BT43">
            <v>67200</v>
          </cell>
          <cell r="BU43">
            <v>33600</v>
          </cell>
          <cell r="BV43">
            <v>8400</v>
          </cell>
          <cell r="BW43">
            <v>4200</v>
          </cell>
          <cell r="BX43">
            <v>66000</v>
          </cell>
          <cell r="BY43">
            <v>33000</v>
          </cell>
          <cell r="BZ43">
            <v>66000</v>
          </cell>
          <cell r="CA43">
            <v>33000</v>
          </cell>
          <cell r="CB43">
            <v>240000</v>
          </cell>
          <cell r="CC43">
            <v>120000</v>
          </cell>
          <cell r="CD43">
            <v>120000</v>
          </cell>
          <cell r="CE43">
            <v>60000</v>
          </cell>
          <cell r="CF43">
            <v>63600</v>
          </cell>
          <cell r="CG43">
            <v>31800</v>
          </cell>
          <cell r="CJ43">
            <v>1138500</v>
          </cell>
        </row>
        <row r="44">
          <cell r="D44">
            <v>37987</v>
          </cell>
          <cell r="E44">
            <v>3.4355234063550344</v>
          </cell>
          <cell r="F44">
            <v>0.37004413679221909</v>
          </cell>
          <cell r="G44">
            <v>-0.15979178634209462</v>
          </cell>
          <cell r="H44">
            <v>8.4100940180049794E-3</v>
          </cell>
          <cell r="I44">
            <v>-0.24389272652214439</v>
          </cell>
          <cell r="J44">
            <v>0.50040059407129633</v>
          </cell>
          <cell r="K44">
            <v>25.937230098746674</v>
          </cell>
          <cell r="L44">
            <v>72.45295996511291</v>
          </cell>
          <cell r="M44">
            <v>19.074093232835295</v>
          </cell>
          <cell r="N44">
            <v>1</v>
          </cell>
          <cell r="O44">
            <v>0</v>
          </cell>
          <cell r="P44">
            <v>31.519430003197481</v>
          </cell>
          <cell r="Q44">
            <v>77.801779760564074</v>
          </cell>
          <cell r="R44">
            <v>25.61714637884317</v>
          </cell>
          <cell r="S44">
            <v>1</v>
          </cell>
          <cell r="T44">
            <v>0</v>
          </cell>
          <cell r="U44">
            <v>26.567987150097046</v>
          </cell>
          <cell r="V44">
            <v>27.829501252797794</v>
          </cell>
          <cell r="W44">
            <v>25.937230098746674</v>
          </cell>
          <cell r="X44">
            <v>77.602832129363719</v>
          </cell>
          <cell r="Y44">
            <v>13.02139725755916</v>
          </cell>
          <cell r="Z44">
            <v>1</v>
          </cell>
          <cell r="AA44">
            <v>0</v>
          </cell>
          <cell r="AB44">
            <v>1</v>
          </cell>
          <cell r="AC44">
            <v>1</v>
          </cell>
          <cell r="AD44">
            <v>1</v>
          </cell>
          <cell r="AE44">
            <v>0</v>
          </cell>
          <cell r="AF44">
            <v>105600</v>
          </cell>
          <cell r="AG44">
            <v>0</v>
          </cell>
          <cell r="AH44">
            <v>61200</v>
          </cell>
          <cell r="AI44">
            <v>0</v>
          </cell>
          <cell r="AJ44">
            <v>50400</v>
          </cell>
          <cell r="AK44">
            <v>0</v>
          </cell>
          <cell r="AL44">
            <v>60000</v>
          </cell>
          <cell r="AM44">
            <v>0</v>
          </cell>
          <cell r="AN44">
            <v>126720</v>
          </cell>
          <cell r="AO44">
            <v>0</v>
          </cell>
          <cell r="AR44">
            <v>403920</v>
          </cell>
          <cell r="AS44">
            <v>60000</v>
          </cell>
          <cell r="AT44">
            <v>0</v>
          </cell>
          <cell r="AU44">
            <v>60000</v>
          </cell>
          <cell r="AV44">
            <v>0</v>
          </cell>
          <cell r="AW44">
            <v>105600</v>
          </cell>
          <cell r="AX44">
            <v>0</v>
          </cell>
          <cell r="AY44">
            <v>130800</v>
          </cell>
          <cell r="AZ44">
            <v>0</v>
          </cell>
          <cell r="BA44">
            <v>60000</v>
          </cell>
          <cell r="BB44">
            <v>0</v>
          </cell>
          <cell r="BC44">
            <v>63600</v>
          </cell>
          <cell r="BD44">
            <v>0</v>
          </cell>
          <cell r="BE44">
            <v>63600</v>
          </cell>
          <cell r="BF44">
            <v>0</v>
          </cell>
          <cell r="BO44">
            <v>543600</v>
          </cell>
          <cell r="BP44">
            <v>65400</v>
          </cell>
          <cell r="BQ44">
            <v>32700</v>
          </cell>
          <cell r="BR44">
            <v>62400</v>
          </cell>
          <cell r="BS44">
            <v>31200</v>
          </cell>
          <cell r="BT44">
            <v>67200</v>
          </cell>
          <cell r="BU44">
            <v>33600</v>
          </cell>
          <cell r="BV44">
            <v>8400</v>
          </cell>
          <cell r="BW44">
            <v>4200</v>
          </cell>
          <cell r="BX44">
            <v>66000</v>
          </cell>
          <cell r="BY44">
            <v>33000</v>
          </cell>
          <cell r="BZ44">
            <v>66000</v>
          </cell>
          <cell r="CA44">
            <v>33000</v>
          </cell>
          <cell r="CB44">
            <v>240000</v>
          </cell>
          <cell r="CC44">
            <v>120000</v>
          </cell>
          <cell r="CD44">
            <v>120000</v>
          </cell>
          <cell r="CE44">
            <v>60000</v>
          </cell>
          <cell r="CF44">
            <v>63600</v>
          </cell>
          <cell r="CG44">
            <v>31800</v>
          </cell>
          <cell r="CJ44">
            <v>1138500</v>
          </cell>
        </row>
        <row r="45">
          <cell r="D45">
            <v>38018</v>
          </cell>
          <cell r="E45">
            <v>3.3220160907037877</v>
          </cell>
          <cell r="F45">
            <v>0.36818314355407217</v>
          </cell>
          <cell r="G45">
            <v>-0.15898817562562209</v>
          </cell>
          <cell r="H45">
            <v>8.3677987171380044E-3</v>
          </cell>
          <cell r="I45">
            <v>-0.24266616279700209</v>
          </cell>
          <cell r="J45">
            <v>0.49788402366971124</v>
          </cell>
          <cell r="K45">
            <v>25.095124459300894</v>
          </cell>
          <cell r="L45">
            <v>57.026548257295502</v>
          </cell>
          <cell r="M45">
            <v>17.179090766284322</v>
          </cell>
          <cell r="N45">
            <v>1</v>
          </cell>
          <cell r="O45">
            <v>0</v>
          </cell>
          <cell r="P45">
            <v>30.649250857801242</v>
          </cell>
          <cell r="Q45">
            <v>67.369147471678076</v>
          </cell>
          <cell r="R45">
            <v>22.693470120878267</v>
          </cell>
          <cell r="S45">
            <v>1</v>
          </cell>
          <cell r="T45">
            <v>0</v>
          </cell>
          <cell r="U45">
            <v>25.722709363086242</v>
          </cell>
          <cell r="V45">
            <v>26.977879170656941</v>
          </cell>
          <cell r="W45">
            <v>25.095124459300894</v>
          </cell>
          <cell r="X45">
            <v>60.476961396594973</v>
          </cell>
          <cell r="Y45">
            <v>9.7221618876744635</v>
          </cell>
          <cell r="Z45">
            <v>1</v>
          </cell>
          <cell r="AA45">
            <v>0</v>
          </cell>
          <cell r="AB45">
            <v>1</v>
          </cell>
          <cell r="AC45">
            <v>1</v>
          </cell>
          <cell r="AD45">
            <v>1</v>
          </cell>
          <cell r="AE45">
            <v>0</v>
          </cell>
          <cell r="AF45">
            <v>105600</v>
          </cell>
          <cell r="AG45">
            <v>0</v>
          </cell>
          <cell r="AH45">
            <v>61200</v>
          </cell>
          <cell r="AI45">
            <v>0</v>
          </cell>
          <cell r="AJ45">
            <v>50400</v>
          </cell>
          <cell r="AK45">
            <v>0</v>
          </cell>
          <cell r="AL45">
            <v>60000</v>
          </cell>
          <cell r="AM45">
            <v>0</v>
          </cell>
          <cell r="AN45">
            <v>126720</v>
          </cell>
          <cell r="AO45">
            <v>0</v>
          </cell>
          <cell r="AR45">
            <v>403920</v>
          </cell>
          <cell r="AS45">
            <v>60000</v>
          </cell>
          <cell r="AT45">
            <v>0</v>
          </cell>
          <cell r="AU45">
            <v>60000</v>
          </cell>
          <cell r="AV45">
            <v>0</v>
          </cell>
          <cell r="AW45">
            <v>105600</v>
          </cell>
          <cell r="AX45">
            <v>0</v>
          </cell>
          <cell r="AY45">
            <v>130800</v>
          </cell>
          <cell r="AZ45">
            <v>0</v>
          </cell>
          <cell r="BA45">
            <v>60000</v>
          </cell>
          <cell r="BB45">
            <v>0</v>
          </cell>
          <cell r="BC45">
            <v>63600</v>
          </cell>
          <cell r="BD45">
            <v>0</v>
          </cell>
          <cell r="BE45">
            <v>63600</v>
          </cell>
          <cell r="BF45">
            <v>0</v>
          </cell>
          <cell r="BO45">
            <v>543600</v>
          </cell>
          <cell r="BP45">
            <v>65400</v>
          </cell>
          <cell r="BQ45">
            <v>32700</v>
          </cell>
          <cell r="BR45">
            <v>62400</v>
          </cell>
          <cell r="BS45">
            <v>31200</v>
          </cell>
          <cell r="BT45">
            <v>67200</v>
          </cell>
          <cell r="BU45">
            <v>33600</v>
          </cell>
          <cell r="BV45">
            <v>8400</v>
          </cell>
          <cell r="BW45">
            <v>4200</v>
          </cell>
          <cell r="BX45">
            <v>66000</v>
          </cell>
          <cell r="BY45">
            <v>33000</v>
          </cell>
          <cell r="BZ45">
            <v>66000</v>
          </cell>
          <cell r="CA45">
            <v>33000</v>
          </cell>
          <cell r="CB45">
            <v>240000</v>
          </cell>
          <cell r="CC45">
            <v>120000</v>
          </cell>
          <cell r="CD45">
            <v>120000</v>
          </cell>
          <cell r="CE45">
            <v>60000</v>
          </cell>
          <cell r="CF45">
            <v>63600</v>
          </cell>
          <cell r="CG45">
            <v>31800</v>
          </cell>
          <cell r="CH45">
            <v>90000</v>
          </cell>
          <cell r="CI45">
            <v>45000</v>
          </cell>
          <cell r="CJ45">
            <v>1273500</v>
          </cell>
        </row>
        <row r="46">
          <cell r="D46">
            <v>38047</v>
          </cell>
          <cell r="E46">
            <v>3.1897700724104623</v>
          </cell>
          <cell r="F46">
            <v>0.36644878116464841</v>
          </cell>
          <cell r="G46">
            <v>-0.15823924641200726</v>
          </cell>
          <cell r="H46">
            <v>8.3283813901056467E-3</v>
          </cell>
          <cell r="I46">
            <v>-0.24152306031306373</v>
          </cell>
          <cell r="J46">
            <v>0.49553869271128592</v>
          </cell>
          <cell r="K46">
            <v>24.111852590730489</v>
          </cell>
          <cell r="L46">
            <v>35.453919577679734</v>
          </cell>
          <cell r="M46">
            <v>23.169557027273907</v>
          </cell>
          <cell r="N46">
            <v>1</v>
          </cell>
          <cell r="O46">
            <v>0</v>
          </cell>
          <cell r="P46">
            <v>29.639815738413112</v>
          </cell>
          <cell r="Q46">
            <v>33.455108044054384</v>
          </cell>
          <cell r="R46">
            <v>25.751355258206658</v>
          </cell>
          <cell r="S46">
            <v>1</v>
          </cell>
          <cell r="T46">
            <v>0</v>
          </cell>
          <cell r="U46">
            <v>24.736481194988414</v>
          </cell>
          <cell r="V46">
            <v>25.985738403504261</v>
          </cell>
          <cell r="W46">
            <v>24.111852590730489</v>
          </cell>
          <cell r="X46">
            <v>42.363931795665366</v>
          </cell>
          <cell r="Y46">
            <v>21.934214464689099</v>
          </cell>
          <cell r="Z46">
            <v>1</v>
          </cell>
          <cell r="AA46">
            <v>0</v>
          </cell>
          <cell r="AB46">
            <v>1</v>
          </cell>
          <cell r="AC46">
            <v>1</v>
          </cell>
          <cell r="AD46">
            <v>1</v>
          </cell>
          <cell r="AE46">
            <v>0</v>
          </cell>
          <cell r="AF46">
            <v>105600</v>
          </cell>
          <cell r="AG46">
            <v>0</v>
          </cell>
          <cell r="AH46">
            <v>61200</v>
          </cell>
          <cell r="AI46">
            <v>0</v>
          </cell>
          <cell r="AJ46">
            <v>50400</v>
          </cell>
          <cell r="AK46">
            <v>0</v>
          </cell>
          <cell r="AL46">
            <v>60000</v>
          </cell>
          <cell r="AM46">
            <v>0</v>
          </cell>
          <cell r="AN46">
            <v>126720</v>
          </cell>
          <cell r="AO46">
            <v>0</v>
          </cell>
          <cell r="AP46">
            <v>66000</v>
          </cell>
          <cell r="AQ46">
            <v>0</v>
          </cell>
          <cell r="AR46">
            <v>469920</v>
          </cell>
          <cell r="AS46">
            <v>60000</v>
          </cell>
          <cell r="AT46">
            <v>0</v>
          </cell>
          <cell r="AU46">
            <v>60000</v>
          </cell>
          <cell r="AV46">
            <v>0</v>
          </cell>
          <cell r="AW46">
            <v>105600</v>
          </cell>
          <cell r="AX46">
            <v>0</v>
          </cell>
          <cell r="AY46">
            <v>130800</v>
          </cell>
          <cell r="AZ46">
            <v>0</v>
          </cell>
          <cell r="BA46">
            <v>60000</v>
          </cell>
          <cell r="BB46">
            <v>0</v>
          </cell>
          <cell r="BC46">
            <v>63600</v>
          </cell>
          <cell r="BD46">
            <v>0</v>
          </cell>
          <cell r="BE46">
            <v>63600</v>
          </cell>
          <cell r="BF46">
            <v>0</v>
          </cell>
          <cell r="BO46">
            <v>543600</v>
          </cell>
          <cell r="BP46">
            <v>65400</v>
          </cell>
          <cell r="BQ46">
            <v>32700</v>
          </cell>
          <cell r="BR46">
            <v>62400</v>
          </cell>
          <cell r="BS46">
            <v>31200</v>
          </cell>
          <cell r="BT46">
            <v>67200</v>
          </cell>
          <cell r="BU46">
            <v>33600</v>
          </cell>
          <cell r="BV46">
            <v>8400</v>
          </cell>
          <cell r="BW46">
            <v>4200</v>
          </cell>
          <cell r="BX46">
            <v>66000</v>
          </cell>
          <cell r="BY46">
            <v>33000</v>
          </cell>
          <cell r="BZ46">
            <v>66000</v>
          </cell>
          <cell r="CA46">
            <v>33000</v>
          </cell>
          <cell r="CB46">
            <v>240000</v>
          </cell>
          <cell r="CC46">
            <v>120000</v>
          </cell>
          <cell r="CD46">
            <v>120000</v>
          </cell>
          <cell r="CE46">
            <v>60000</v>
          </cell>
          <cell r="CF46">
            <v>63600</v>
          </cell>
          <cell r="CG46">
            <v>31800</v>
          </cell>
          <cell r="CH46">
            <v>90000</v>
          </cell>
          <cell r="CI46">
            <v>45000</v>
          </cell>
          <cell r="CJ46">
            <v>1273500</v>
          </cell>
        </row>
        <row r="47">
          <cell r="D47">
            <v>38078</v>
          </cell>
          <cell r="E47">
            <v>3.0204696933212229</v>
          </cell>
          <cell r="F47">
            <v>0.40604393682507522</v>
          </cell>
          <cell r="G47">
            <v>-0.16158891363446873</v>
          </cell>
          <cell r="H47">
            <v>8.2866109556137806E-3</v>
          </cell>
          <cell r="I47">
            <v>-0.29003138344648227</v>
          </cell>
          <cell r="J47">
            <v>0.32317782726893746</v>
          </cell>
          <cell r="K47">
            <v>22.478287324060553</v>
          </cell>
          <cell r="L47">
            <v>22.846186404627193</v>
          </cell>
          <cell r="M47">
            <v>19.274657082757653</v>
          </cell>
          <cell r="N47">
            <v>1</v>
          </cell>
          <cell r="O47">
            <v>0</v>
          </cell>
          <cell r="P47">
            <v>27.077356404426205</v>
          </cell>
          <cell r="Q47">
            <v>32.45865511313918</v>
          </cell>
          <cell r="R47">
            <v>21.503755429817758</v>
          </cell>
          <cell r="S47">
            <v>1</v>
          </cell>
          <cell r="T47">
            <v>0</v>
          </cell>
          <cell r="U47">
            <v>23.441605847650656</v>
          </cell>
          <cell r="V47">
            <v>24.715672282076273</v>
          </cell>
          <cell r="W47">
            <v>22.478287324060553</v>
          </cell>
          <cell r="X47">
            <v>20.606269871753824</v>
          </cell>
          <cell r="Y47">
            <v>26.423051215146042</v>
          </cell>
          <cell r="Z47">
            <v>0</v>
          </cell>
          <cell r="AA47">
            <v>1</v>
          </cell>
          <cell r="AB47">
            <v>0</v>
          </cell>
          <cell r="AC47">
            <v>0</v>
          </cell>
          <cell r="AD47">
            <v>0</v>
          </cell>
          <cell r="AE47">
            <v>1</v>
          </cell>
          <cell r="AF47">
            <v>105600</v>
          </cell>
          <cell r="AG47">
            <v>0</v>
          </cell>
          <cell r="AH47">
            <v>61200</v>
          </cell>
          <cell r="AI47">
            <v>0</v>
          </cell>
          <cell r="AJ47">
            <v>50400</v>
          </cell>
          <cell r="AK47">
            <v>0</v>
          </cell>
          <cell r="AL47">
            <v>60000</v>
          </cell>
          <cell r="AM47">
            <v>0</v>
          </cell>
          <cell r="AN47">
            <v>126720</v>
          </cell>
          <cell r="AO47">
            <v>0</v>
          </cell>
          <cell r="AP47">
            <v>66000</v>
          </cell>
          <cell r="AQ47">
            <v>0</v>
          </cell>
          <cell r="AR47">
            <v>469920</v>
          </cell>
          <cell r="AS47">
            <v>60000</v>
          </cell>
          <cell r="AT47">
            <v>0</v>
          </cell>
          <cell r="AU47">
            <v>60000</v>
          </cell>
          <cell r="AV47">
            <v>0</v>
          </cell>
          <cell r="AW47">
            <v>105600</v>
          </cell>
          <cell r="AX47">
            <v>0</v>
          </cell>
          <cell r="AY47">
            <v>130800</v>
          </cell>
          <cell r="AZ47">
            <v>0</v>
          </cell>
          <cell r="BA47">
            <v>60000</v>
          </cell>
          <cell r="BB47">
            <v>0</v>
          </cell>
          <cell r="BC47">
            <v>63600</v>
          </cell>
          <cell r="BD47">
            <v>0</v>
          </cell>
          <cell r="BE47">
            <v>63600</v>
          </cell>
          <cell r="BF47">
            <v>0</v>
          </cell>
          <cell r="BO47">
            <v>543600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</row>
        <row r="48">
          <cell r="D48">
            <v>38108</v>
          </cell>
          <cell r="E48">
            <v>2.9687650935928191</v>
          </cell>
          <cell r="F48">
            <v>0.40408191551680039</v>
          </cell>
          <cell r="G48">
            <v>-0.16080810923627772</v>
          </cell>
          <cell r="H48">
            <v>8.2465697044244984E-3</v>
          </cell>
          <cell r="I48">
            <v>-0.28862993965485739</v>
          </cell>
          <cell r="J48">
            <v>0.32161621847255545</v>
          </cell>
          <cell r="K48">
            <v>22.101013654534714</v>
          </cell>
          <cell r="L48">
            <v>21.498807219434667</v>
          </cell>
          <cell r="M48">
            <v>19.76702758150552</v>
          </cell>
          <cell r="N48">
            <v>0</v>
          </cell>
          <cell r="O48">
            <v>0</v>
          </cell>
          <cell r="P48">
            <v>26.677859840490306</v>
          </cell>
          <cell r="Q48">
            <v>30.240171106124635</v>
          </cell>
          <cell r="R48">
            <v>19.956698684707284</v>
          </cell>
          <cell r="S48">
            <v>1</v>
          </cell>
          <cell r="T48">
            <v>0</v>
          </cell>
          <cell r="U48">
            <v>23.05967738267406</v>
          </cell>
          <cell r="V48">
            <v>24.327587474729327</v>
          </cell>
          <cell r="W48">
            <v>22.101013654534714</v>
          </cell>
          <cell r="X48">
            <v>17.001907388341404</v>
          </cell>
          <cell r="Y48">
            <v>27.617706943514857</v>
          </cell>
          <cell r="Z48">
            <v>0</v>
          </cell>
          <cell r="AA48">
            <v>1</v>
          </cell>
          <cell r="AB48">
            <v>0</v>
          </cell>
          <cell r="AC48">
            <v>0</v>
          </cell>
          <cell r="AD48">
            <v>0</v>
          </cell>
          <cell r="AE48">
            <v>1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60000</v>
          </cell>
          <cell r="AT48">
            <v>0</v>
          </cell>
          <cell r="AU48">
            <v>60000</v>
          </cell>
          <cell r="AV48">
            <v>0</v>
          </cell>
          <cell r="AW48">
            <v>105600</v>
          </cell>
          <cell r="AX48">
            <v>0</v>
          </cell>
          <cell r="AY48">
            <v>130800</v>
          </cell>
          <cell r="AZ48">
            <v>0</v>
          </cell>
          <cell r="BA48">
            <v>60000</v>
          </cell>
          <cell r="BB48">
            <v>0</v>
          </cell>
          <cell r="BC48">
            <v>63600</v>
          </cell>
          <cell r="BD48">
            <v>0</v>
          </cell>
          <cell r="BE48">
            <v>63600</v>
          </cell>
          <cell r="BF48">
            <v>0</v>
          </cell>
          <cell r="BO48">
            <v>543600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</row>
        <row r="49">
          <cell r="D49">
            <v>38139</v>
          </cell>
          <cell r="E49">
            <v>2.9703448171688067</v>
          </cell>
          <cell r="F49">
            <v>0.40206324873279425</v>
          </cell>
          <cell r="G49">
            <v>-0.16000476225080587</v>
          </cell>
          <cell r="H49">
            <v>8.2053724231182495E-3</v>
          </cell>
          <cell r="I49">
            <v>-0.28718803480913874</v>
          </cell>
          <cell r="J49">
            <v>0.32000952450161174</v>
          </cell>
          <cell r="K49">
            <v>22.123675867697511</v>
          </cell>
          <cell r="L49">
            <v>29.818323385611723</v>
          </cell>
          <cell r="M49">
            <v>16.246637397774137</v>
          </cell>
          <cell r="N49">
            <v>1</v>
          </cell>
          <cell r="O49">
            <v>0</v>
          </cell>
          <cell r="P49">
            <v>26.67765756252814</v>
          </cell>
          <cell r="Q49">
            <v>32.214292133162246</v>
          </cell>
          <cell r="R49">
            <v>24.238670137891312</v>
          </cell>
          <cell r="S49">
            <v>1</v>
          </cell>
          <cell r="T49">
            <v>0</v>
          </cell>
          <cell r="U49">
            <v>23.077550411885007</v>
          </cell>
          <cell r="V49">
            <v>24.339126421939437</v>
          </cell>
          <cell r="W49">
            <v>22.123675867697511</v>
          </cell>
          <cell r="X49">
            <v>26.94109950073506</v>
          </cell>
          <cell r="Y49">
            <v>19.73634650586563</v>
          </cell>
          <cell r="Z49">
            <v>1</v>
          </cell>
          <cell r="AA49">
            <v>0</v>
          </cell>
          <cell r="AB49">
            <v>1</v>
          </cell>
          <cell r="AC49">
            <v>1</v>
          </cell>
          <cell r="AD49">
            <v>1</v>
          </cell>
          <cell r="AE49">
            <v>0</v>
          </cell>
          <cell r="AF49">
            <v>105600</v>
          </cell>
          <cell r="AG49">
            <v>0</v>
          </cell>
          <cell r="AH49">
            <v>61200</v>
          </cell>
          <cell r="AI49">
            <v>0</v>
          </cell>
          <cell r="AJ49">
            <v>50400</v>
          </cell>
          <cell r="AK49">
            <v>0</v>
          </cell>
          <cell r="AL49">
            <v>60000</v>
          </cell>
          <cell r="AM49">
            <v>0</v>
          </cell>
          <cell r="AN49">
            <v>126720</v>
          </cell>
          <cell r="AO49">
            <v>0</v>
          </cell>
          <cell r="AP49">
            <v>66000</v>
          </cell>
          <cell r="AQ49">
            <v>0</v>
          </cell>
          <cell r="AR49">
            <v>469920</v>
          </cell>
          <cell r="AS49">
            <v>60000</v>
          </cell>
          <cell r="AT49">
            <v>0</v>
          </cell>
          <cell r="AU49">
            <v>60000</v>
          </cell>
          <cell r="AV49">
            <v>0</v>
          </cell>
          <cell r="AW49">
            <v>105600</v>
          </cell>
          <cell r="AX49">
            <v>0</v>
          </cell>
          <cell r="AY49">
            <v>130800</v>
          </cell>
          <cell r="AZ49">
            <v>0</v>
          </cell>
          <cell r="BA49">
            <v>60000</v>
          </cell>
          <cell r="BB49">
            <v>0</v>
          </cell>
          <cell r="BC49">
            <v>63600</v>
          </cell>
          <cell r="BD49">
            <v>0</v>
          </cell>
          <cell r="BE49">
            <v>63600</v>
          </cell>
          <cell r="BF49">
            <v>0</v>
          </cell>
          <cell r="BO49">
            <v>543600</v>
          </cell>
          <cell r="BP49">
            <v>65400</v>
          </cell>
          <cell r="BQ49">
            <v>32700</v>
          </cell>
          <cell r="BR49">
            <v>62400</v>
          </cell>
          <cell r="BS49">
            <v>31200</v>
          </cell>
          <cell r="BT49">
            <v>67200</v>
          </cell>
          <cell r="BU49">
            <v>33600</v>
          </cell>
          <cell r="BV49">
            <v>8400</v>
          </cell>
          <cell r="BW49">
            <v>4200</v>
          </cell>
          <cell r="BX49">
            <v>66000</v>
          </cell>
          <cell r="BY49">
            <v>33000</v>
          </cell>
          <cell r="BZ49">
            <v>66000</v>
          </cell>
          <cell r="CA49">
            <v>33000</v>
          </cell>
          <cell r="CB49">
            <v>240000</v>
          </cell>
          <cell r="CC49">
            <v>120000</v>
          </cell>
          <cell r="CD49">
            <v>120000</v>
          </cell>
          <cell r="CE49">
            <v>60000</v>
          </cell>
          <cell r="CF49">
            <v>63600</v>
          </cell>
          <cell r="CG49">
            <v>31800</v>
          </cell>
          <cell r="CH49">
            <v>90000</v>
          </cell>
          <cell r="CI49">
            <v>45000</v>
          </cell>
          <cell r="CJ49">
            <v>1273500</v>
          </cell>
        </row>
        <row r="50">
          <cell r="D50">
            <v>38169</v>
          </cell>
          <cell r="E50">
            <v>2.968202967432461</v>
          </cell>
          <cell r="F50">
            <v>0.40011539313394939</v>
          </cell>
          <cell r="G50">
            <v>-0.15922959522677579</v>
          </cell>
          <cell r="H50">
            <v>8.1656202680397832E-3</v>
          </cell>
          <cell r="I50">
            <v>-0.2857967093813924</v>
          </cell>
          <cell r="J50">
            <v>0.31845919045355159</v>
          </cell>
          <cell r="K50">
            <v>22.118046935383017</v>
          </cell>
          <cell r="L50">
            <v>27.432396052120438</v>
          </cell>
          <cell r="M50">
            <v>16.821177752161955</v>
          </cell>
          <cell r="N50">
            <v>1</v>
          </cell>
          <cell r="O50">
            <v>0</v>
          </cell>
          <cell r="P50">
            <v>26.649966184145093</v>
          </cell>
          <cell r="Q50">
            <v>26.342290984696341</v>
          </cell>
          <cell r="R50">
            <v>21.638893710305428</v>
          </cell>
          <cell r="S50">
            <v>0</v>
          </cell>
          <cell r="T50">
            <v>0</v>
          </cell>
          <cell r="U50">
            <v>23.06730029154264</v>
          </cell>
          <cell r="V50">
            <v>24.322764407753755</v>
          </cell>
          <cell r="W50">
            <v>22.118046935383017</v>
          </cell>
          <cell r="X50">
            <v>24.984483194232165</v>
          </cell>
          <cell r="Y50">
            <v>20.185627258354323</v>
          </cell>
          <cell r="Z50">
            <v>1</v>
          </cell>
          <cell r="AA50">
            <v>0</v>
          </cell>
          <cell r="AB50">
            <v>1</v>
          </cell>
          <cell r="AC50">
            <v>1</v>
          </cell>
          <cell r="AD50">
            <v>1</v>
          </cell>
          <cell r="AE50">
            <v>0</v>
          </cell>
          <cell r="AF50">
            <v>105600</v>
          </cell>
          <cell r="AG50">
            <v>0</v>
          </cell>
          <cell r="AH50">
            <v>61200</v>
          </cell>
          <cell r="AI50">
            <v>0</v>
          </cell>
          <cell r="AJ50">
            <v>50400</v>
          </cell>
          <cell r="AK50">
            <v>0</v>
          </cell>
          <cell r="AL50">
            <v>60000</v>
          </cell>
          <cell r="AM50">
            <v>0</v>
          </cell>
          <cell r="AN50">
            <v>126720</v>
          </cell>
          <cell r="AO50">
            <v>0</v>
          </cell>
          <cell r="AP50">
            <v>66000</v>
          </cell>
          <cell r="AQ50">
            <v>0</v>
          </cell>
          <cell r="AR50">
            <v>469920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O50">
            <v>0</v>
          </cell>
          <cell r="BP50">
            <v>65400</v>
          </cell>
          <cell r="BQ50">
            <v>32700</v>
          </cell>
          <cell r="BR50">
            <v>62400</v>
          </cell>
          <cell r="BS50">
            <v>31200</v>
          </cell>
          <cell r="BT50">
            <v>67200</v>
          </cell>
          <cell r="BU50">
            <v>33600</v>
          </cell>
          <cell r="BV50">
            <v>8400</v>
          </cell>
          <cell r="BW50">
            <v>4200</v>
          </cell>
          <cell r="BX50">
            <v>66000</v>
          </cell>
          <cell r="BY50">
            <v>33000</v>
          </cell>
          <cell r="BZ50">
            <v>66000</v>
          </cell>
          <cell r="CA50">
            <v>33000</v>
          </cell>
          <cell r="CB50">
            <v>240000</v>
          </cell>
          <cell r="CC50">
            <v>120000</v>
          </cell>
          <cell r="CD50">
            <v>120000</v>
          </cell>
          <cell r="CE50">
            <v>60000</v>
          </cell>
          <cell r="CF50">
            <v>63600</v>
          </cell>
          <cell r="CG50">
            <v>31800</v>
          </cell>
          <cell r="CH50">
            <v>90000</v>
          </cell>
          <cell r="CI50">
            <v>45000</v>
          </cell>
          <cell r="CJ50">
            <v>1273500</v>
          </cell>
        </row>
        <row r="51">
          <cell r="D51">
            <v>38200</v>
          </cell>
          <cell r="E51">
            <v>2.9614368861949676</v>
          </cell>
          <cell r="F51">
            <v>0.39810811364486537</v>
          </cell>
          <cell r="G51">
            <v>-0.1584307799198954</v>
          </cell>
          <cell r="H51">
            <v>8.1246553805074569E-3</v>
          </cell>
          <cell r="I51">
            <v>-0.28436293831776094</v>
          </cell>
          <cell r="J51">
            <v>0.31686155983979081</v>
          </cell>
          <cell r="K51">
            <v>22.07805460907905</v>
          </cell>
          <cell r="L51">
            <v>24.04491238653214</v>
          </cell>
          <cell r="M51">
            <v>17.443635101949507</v>
          </cell>
          <cell r="N51">
            <v>1</v>
          </cell>
          <cell r="O51">
            <v>0</v>
          </cell>
          <cell r="P51">
            <v>26.587238345260687</v>
          </cell>
          <cell r="Q51">
            <v>24.788323565928248</v>
          </cell>
          <cell r="R51">
            <v>20.319763106649148</v>
          </cell>
          <cell r="S51">
            <v>0</v>
          </cell>
          <cell r="T51">
            <v>0</v>
          </cell>
          <cell r="U51">
            <v>23.022545797063042</v>
          </cell>
          <cell r="V51">
            <v>24.271711561816065</v>
          </cell>
          <cell r="W51">
            <v>22.07805460907905</v>
          </cell>
          <cell r="X51">
            <v>23.317559375262938</v>
          </cell>
          <cell r="Y51">
            <v>18.867199269189012</v>
          </cell>
          <cell r="Z51">
            <v>1</v>
          </cell>
          <cell r="AA51">
            <v>0</v>
          </cell>
          <cell r="AB51">
            <v>0</v>
          </cell>
          <cell r="AC51">
            <v>0</v>
          </cell>
          <cell r="AD51">
            <v>1</v>
          </cell>
          <cell r="AE51">
            <v>0</v>
          </cell>
          <cell r="AF51">
            <v>105600</v>
          </cell>
          <cell r="AG51">
            <v>0</v>
          </cell>
          <cell r="AH51">
            <v>61200</v>
          </cell>
          <cell r="AI51">
            <v>0</v>
          </cell>
          <cell r="AJ51">
            <v>50400</v>
          </cell>
          <cell r="AK51">
            <v>0</v>
          </cell>
          <cell r="AL51">
            <v>60000</v>
          </cell>
          <cell r="AM51">
            <v>0</v>
          </cell>
          <cell r="AN51">
            <v>126720</v>
          </cell>
          <cell r="AO51">
            <v>0</v>
          </cell>
          <cell r="AP51">
            <v>66000</v>
          </cell>
          <cell r="AQ51">
            <v>0</v>
          </cell>
          <cell r="AR51">
            <v>469920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</row>
        <row r="52">
          <cell r="D52">
            <v>38231</v>
          </cell>
          <cell r="E52">
            <v>2.9603115873390289</v>
          </cell>
          <cell r="F52">
            <v>0.3961094150180568</v>
          </cell>
          <cell r="G52">
            <v>-0.1576353794459614</v>
          </cell>
          <cell r="H52">
            <v>8.0838656126134053E-3</v>
          </cell>
          <cell r="I52">
            <v>-0.28293529644146914</v>
          </cell>
          <cell r="J52">
            <v>0.3152707588919228</v>
          </cell>
          <cell r="K52">
            <v>22.080322181731695</v>
          </cell>
          <cell r="L52">
            <v>22.812443367373628</v>
          </cell>
          <cell r="M52">
            <v>13.516223304289612</v>
          </cell>
          <cell r="N52">
            <v>1</v>
          </cell>
          <cell r="O52">
            <v>0</v>
          </cell>
          <cell r="P52">
            <v>26.566867596732138</v>
          </cell>
          <cell r="Q52">
            <v>24.203093644164536</v>
          </cell>
          <cell r="R52">
            <v>17.33180787344314</v>
          </cell>
          <cell r="S52">
            <v>0</v>
          </cell>
          <cell r="T52">
            <v>0</v>
          </cell>
          <cell r="U52">
            <v>23.020071559198009</v>
          </cell>
          <cell r="V52">
            <v>24.262965897137317</v>
          </cell>
          <cell r="W52">
            <v>22.080322181731695</v>
          </cell>
          <cell r="X52">
            <v>17.891244037507761</v>
          </cell>
          <cell r="Y52">
            <v>15.730111563849279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105600</v>
          </cell>
          <cell r="AG52">
            <v>0</v>
          </cell>
          <cell r="AH52">
            <v>61200</v>
          </cell>
          <cell r="AI52">
            <v>0</v>
          </cell>
          <cell r="AJ52">
            <v>50400</v>
          </cell>
          <cell r="AK52">
            <v>0</v>
          </cell>
          <cell r="AL52">
            <v>60000</v>
          </cell>
          <cell r="AM52">
            <v>0</v>
          </cell>
          <cell r="AN52">
            <v>126720</v>
          </cell>
          <cell r="AO52">
            <v>0</v>
          </cell>
          <cell r="AP52">
            <v>66000</v>
          </cell>
          <cell r="AQ52">
            <v>0</v>
          </cell>
          <cell r="AR52">
            <v>469920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</row>
        <row r="53">
          <cell r="D53">
            <v>38261</v>
          </cell>
          <cell r="E53">
            <v>2.9539468598076195</v>
          </cell>
          <cell r="F53">
            <v>0.39418136201136533</v>
          </cell>
          <cell r="G53">
            <v>-0.15686809304533927</v>
          </cell>
          <cell r="H53">
            <v>8.0445175920686816E-3</v>
          </cell>
          <cell r="I53">
            <v>-0.2815581157224038</v>
          </cell>
          <cell r="J53">
            <v>0.31373618609067855</v>
          </cell>
          <cell r="K53">
            <v>22.042915580639118</v>
          </cell>
          <cell r="L53">
            <v>23.103630230087148</v>
          </cell>
          <cell r="M53">
            <v>13.402166308386422</v>
          </cell>
          <cell r="N53">
            <v>1</v>
          </cell>
          <cell r="O53">
            <v>0</v>
          </cell>
          <cell r="P53">
            <v>26.507622844237236</v>
          </cell>
          <cell r="Q53">
            <v>25.291963309463934</v>
          </cell>
          <cell r="R53">
            <v>13.329765650057803</v>
          </cell>
          <cell r="S53">
            <v>0</v>
          </cell>
          <cell r="T53">
            <v>0</v>
          </cell>
          <cell r="U53">
            <v>22.978090750717101</v>
          </cell>
          <cell r="V53">
            <v>24.21493533049766</v>
          </cell>
          <cell r="W53">
            <v>22.042915580639118</v>
          </cell>
          <cell r="X53">
            <v>18.809723538457128</v>
          </cell>
          <cell r="Y53">
            <v>15.446485798081088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105600</v>
          </cell>
          <cell r="AG53">
            <v>0</v>
          </cell>
          <cell r="AH53">
            <v>61200</v>
          </cell>
          <cell r="AI53">
            <v>0</v>
          </cell>
          <cell r="AJ53">
            <v>50400</v>
          </cell>
          <cell r="AK53">
            <v>0</v>
          </cell>
          <cell r="AL53">
            <v>60000</v>
          </cell>
          <cell r="AM53">
            <v>0</v>
          </cell>
          <cell r="AN53">
            <v>126720</v>
          </cell>
          <cell r="AO53">
            <v>0</v>
          </cell>
          <cell r="AP53">
            <v>66000</v>
          </cell>
          <cell r="AQ53">
            <v>0</v>
          </cell>
          <cell r="AR53">
            <v>469920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</row>
        <row r="54">
          <cell r="D54">
            <v>38292</v>
          </cell>
          <cell r="E54">
            <v>3.055122330865454</v>
          </cell>
          <cell r="F54">
            <v>0.27213560191099145</v>
          </cell>
          <cell r="G54">
            <v>-0.15207577753849522</v>
          </cell>
          <cell r="H54">
            <v>8.003988291499748E-3</v>
          </cell>
          <cell r="I54">
            <v>-0.23211566045349269</v>
          </cell>
          <cell r="J54">
            <v>0.19209571899599395</v>
          </cell>
          <cell r="K54">
            <v>23.172550028089709</v>
          </cell>
          <cell r="L54">
            <v>47.79959491252572</v>
          </cell>
          <cell r="M54">
            <v>13.470712294594076</v>
          </cell>
          <cell r="N54">
            <v>1</v>
          </cell>
          <cell r="O54">
            <v>0</v>
          </cell>
          <cell r="P54">
            <v>26.354135373960862</v>
          </cell>
          <cell r="Q54">
            <v>31.567729821675005</v>
          </cell>
          <cell r="R54">
            <v>15.831888840586503</v>
          </cell>
          <cell r="S54">
            <v>1</v>
          </cell>
          <cell r="T54">
            <v>0</v>
          </cell>
          <cell r="U54">
            <v>23.77284914995219</v>
          </cell>
          <cell r="V54">
            <v>24.973447393677155</v>
          </cell>
          <cell r="W54">
            <v>23.172550028089709</v>
          </cell>
          <cell r="X54">
            <v>49.530312686378174</v>
          </cell>
          <cell r="Y54">
            <v>9.4349550578082368</v>
          </cell>
          <cell r="Z54">
            <v>1</v>
          </cell>
          <cell r="AA54">
            <v>0</v>
          </cell>
          <cell r="AB54">
            <v>1</v>
          </cell>
          <cell r="AC54">
            <v>1</v>
          </cell>
          <cell r="AD54">
            <v>1</v>
          </cell>
          <cell r="AE54">
            <v>0</v>
          </cell>
          <cell r="AF54">
            <v>105600</v>
          </cell>
          <cell r="AG54">
            <v>0</v>
          </cell>
          <cell r="AH54">
            <v>61200</v>
          </cell>
          <cell r="AI54">
            <v>0</v>
          </cell>
          <cell r="AJ54">
            <v>50400</v>
          </cell>
          <cell r="AK54">
            <v>0</v>
          </cell>
          <cell r="AL54">
            <v>60000</v>
          </cell>
          <cell r="AM54">
            <v>0</v>
          </cell>
          <cell r="AN54">
            <v>126720</v>
          </cell>
          <cell r="AO54">
            <v>0</v>
          </cell>
          <cell r="AP54">
            <v>66000</v>
          </cell>
          <cell r="AQ54">
            <v>0</v>
          </cell>
          <cell r="AR54">
            <v>469920</v>
          </cell>
          <cell r="AS54">
            <v>60000</v>
          </cell>
          <cell r="AT54">
            <v>0</v>
          </cell>
          <cell r="AU54">
            <v>60000</v>
          </cell>
          <cell r="AV54">
            <v>0</v>
          </cell>
          <cell r="AW54">
            <v>105600</v>
          </cell>
          <cell r="AX54">
            <v>0</v>
          </cell>
          <cell r="AY54">
            <v>130800</v>
          </cell>
          <cell r="AZ54">
            <v>0</v>
          </cell>
          <cell r="BA54">
            <v>60000</v>
          </cell>
          <cell r="BB54">
            <v>0</v>
          </cell>
          <cell r="BC54">
            <v>63600</v>
          </cell>
          <cell r="BD54">
            <v>0</v>
          </cell>
          <cell r="BE54">
            <v>63600</v>
          </cell>
          <cell r="BF54">
            <v>0</v>
          </cell>
          <cell r="BO54">
            <v>543600</v>
          </cell>
          <cell r="BP54">
            <v>65400</v>
          </cell>
          <cell r="BQ54">
            <v>32700</v>
          </cell>
          <cell r="BR54">
            <v>62400</v>
          </cell>
          <cell r="BS54">
            <v>31200</v>
          </cell>
          <cell r="BT54">
            <v>67200</v>
          </cell>
          <cell r="BU54">
            <v>33600</v>
          </cell>
          <cell r="BV54">
            <v>8400</v>
          </cell>
          <cell r="BW54">
            <v>4200</v>
          </cell>
          <cell r="BX54">
            <v>66000</v>
          </cell>
          <cell r="BY54">
            <v>33000</v>
          </cell>
          <cell r="BZ54">
            <v>66000</v>
          </cell>
          <cell r="CA54">
            <v>33000</v>
          </cell>
          <cell r="CB54">
            <v>240000</v>
          </cell>
          <cell r="CC54">
            <v>120000</v>
          </cell>
          <cell r="CD54">
            <v>120000</v>
          </cell>
          <cell r="CE54">
            <v>60000</v>
          </cell>
          <cell r="CF54">
            <v>63600</v>
          </cell>
          <cell r="CG54">
            <v>31800</v>
          </cell>
          <cell r="CH54">
            <v>90000</v>
          </cell>
          <cell r="CI54">
            <v>45000</v>
          </cell>
          <cell r="CJ54">
            <v>1273500</v>
          </cell>
        </row>
        <row r="55">
          <cell r="D55">
            <v>38322</v>
          </cell>
          <cell r="E55">
            <v>3.1477398851245972</v>
          </cell>
          <cell r="F55">
            <v>0.27080758121011211</v>
          </cell>
          <cell r="G55">
            <v>-0.15133364832329796</v>
          </cell>
          <cell r="H55">
            <v>7.9649288591209441E-3</v>
          </cell>
          <cell r="I55">
            <v>-0.23098293691450736</v>
          </cell>
          <cell r="J55">
            <v>0.19115829261890266</v>
          </cell>
          <cell r="K55">
            <v>23.875677111575673</v>
          </cell>
          <cell r="L55">
            <v>51.02115704440191</v>
          </cell>
          <cell r="M55">
            <v>13.835081428293082</v>
          </cell>
          <cell r="N55">
            <v>1</v>
          </cell>
          <cell r="O55">
            <v>0</v>
          </cell>
          <cell r="P55">
            <v>27.041736333076248</v>
          </cell>
          <cell r="Q55">
            <v>55.165097278271666</v>
          </cell>
          <cell r="R55">
            <v>16.734315533013106</v>
          </cell>
          <cell r="S55">
            <v>1</v>
          </cell>
          <cell r="T55">
            <v>0</v>
          </cell>
          <cell r="U55">
            <v>24.473046776009745</v>
          </cell>
          <cell r="V55">
            <v>25.667786104877887</v>
          </cell>
          <cell r="W55">
            <v>23.875677111575673</v>
          </cell>
          <cell r="X55">
            <v>52.282654407676326</v>
          </cell>
          <cell r="Y55">
            <v>8.0943353777956499</v>
          </cell>
          <cell r="Z55">
            <v>1</v>
          </cell>
          <cell r="AA55">
            <v>0</v>
          </cell>
          <cell r="AB55">
            <v>1</v>
          </cell>
          <cell r="AC55">
            <v>1</v>
          </cell>
          <cell r="AD55">
            <v>1</v>
          </cell>
          <cell r="AE55">
            <v>0</v>
          </cell>
          <cell r="AF55">
            <v>105600</v>
          </cell>
          <cell r="AG55">
            <v>0</v>
          </cell>
          <cell r="AH55">
            <v>61200</v>
          </cell>
          <cell r="AI55">
            <v>0</v>
          </cell>
          <cell r="AJ55">
            <v>50400</v>
          </cell>
          <cell r="AK55">
            <v>0</v>
          </cell>
          <cell r="AL55">
            <v>60000</v>
          </cell>
          <cell r="AM55">
            <v>0</v>
          </cell>
          <cell r="AN55">
            <v>126720</v>
          </cell>
          <cell r="AO55">
            <v>0</v>
          </cell>
          <cell r="AP55">
            <v>66000</v>
          </cell>
          <cell r="AQ55">
            <v>0</v>
          </cell>
          <cell r="AR55">
            <v>469920</v>
          </cell>
          <cell r="AS55">
            <v>60000</v>
          </cell>
          <cell r="AT55">
            <v>0</v>
          </cell>
          <cell r="AU55">
            <v>60000</v>
          </cell>
          <cell r="AV55">
            <v>0</v>
          </cell>
          <cell r="AW55">
            <v>105600</v>
          </cell>
          <cell r="AX55">
            <v>0</v>
          </cell>
          <cell r="AY55">
            <v>130800</v>
          </cell>
          <cell r="AZ55">
            <v>0</v>
          </cell>
          <cell r="BA55">
            <v>60000</v>
          </cell>
          <cell r="BB55">
            <v>0</v>
          </cell>
          <cell r="BC55">
            <v>63600</v>
          </cell>
          <cell r="BD55">
            <v>0</v>
          </cell>
          <cell r="BE55">
            <v>63600</v>
          </cell>
          <cell r="BF55">
            <v>0</v>
          </cell>
          <cell r="BO55">
            <v>543600</v>
          </cell>
          <cell r="BP55">
            <v>65400</v>
          </cell>
          <cell r="BQ55">
            <v>32700</v>
          </cell>
          <cell r="BR55">
            <v>62400</v>
          </cell>
          <cell r="BS55">
            <v>31200</v>
          </cell>
          <cell r="BT55">
            <v>67200</v>
          </cell>
          <cell r="BU55">
            <v>33600</v>
          </cell>
          <cell r="BV55">
            <v>8400</v>
          </cell>
          <cell r="BW55">
            <v>4200</v>
          </cell>
          <cell r="BX55">
            <v>66000</v>
          </cell>
          <cell r="BY55">
            <v>33000</v>
          </cell>
          <cell r="BZ55">
            <v>66000</v>
          </cell>
          <cell r="CA55">
            <v>33000</v>
          </cell>
          <cell r="CB55">
            <v>240000</v>
          </cell>
          <cell r="CC55">
            <v>120000</v>
          </cell>
          <cell r="CD55">
            <v>120000</v>
          </cell>
          <cell r="CE55">
            <v>60000</v>
          </cell>
          <cell r="CF55">
            <v>63600</v>
          </cell>
          <cell r="CG55">
            <v>31800</v>
          </cell>
          <cell r="CH55">
            <v>90000</v>
          </cell>
          <cell r="CI55">
            <v>45000</v>
          </cell>
          <cell r="CJ55">
            <v>1273500</v>
          </cell>
        </row>
        <row r="56">
          <cell r="D56">
            <v>38353</v>
          </cell>
          <cell r="E56">
            <v>3.2292321041578891</v>
          </cell>
          <cell r="F56">
            <v>0.26943286267820427</v>
          </cell>
          <cell r="G56">
            <v>-0.15056542326134945</v>
          </cell>
          <cell r="H56">
            <v>7.9244959611236548E-3</v>
          </cell>
          <cell r="I56">
            <v>-0.22981038287258596</v>
          </cell>
          <cell r="J56">
            <v>0.1901879030669677</v>
          </cell>
          <cell r="K56">
            <v>24.495662909639773</v>
          </cell>
          <cell r="L56">
            <v>60.271550105582492</v>
          </cell>
          <cell r="M56">
            <v>16.443329119331583</v>
          </cell>
          <cell r="N56">
            <v>1</v>
          </cell>
          <cell r="O56">
            <v>0</v>
          </cell>
          <cell r="P56">
            <v>27.645650054186426</v>
          </cell>
          <cell r="Q56">
            <v>65.186903776203181</v>
          </cell>
          <cell r="R56">
            <v>21.364441111189372</v>
          </cell>
          <cell r="S56">
            <v>1</v>
          </cell>
          <cell r="T56">
            <v>0</v>
          </cell>
          <cell r="U56">
            <v>25.090000106724048</v>
          </cell>
          <cell r="V56">
            <v>26.278674500892595</v>
          </cell>
          <cell r="W56">
            <v>24.495662909639773</v>
          </cell>
          <cell r="X56">
            <v>63.903992434245268</v>
          </cell>
          <cell r="Y56">
            <v>11.708738863078445</v>
          </cell>
          <cell r="Z56">
            <v>1</v>
          </cell>
          <cell r="AA56">
            <v>0</v>
          </cell>
          <cell r="AB56">
            <v>1</v>
          </cell>
          <cell r="AC56">
            <v>1</v>
          </cell>
          <cell r="AD56">
            <v>1</v>
          </cell>
          <cell r="AE56">
            <v>0</v>
          </cell>
          <cell r="AF56">
            <v>105600</v>
          </cell>
          <cell r="AG56">
            <v>0</v>
          </cell>
          <cell r="AH56">
            <v>61200</v>
          </cell>
          <cell r="AI56">
            <v>0</v>
          </cell>
          <cell r="AJ56">
            <v>50400</v>
          </cell>
          <cell r="AK56">
            <v>0</v>
          </cell>
          <cell r="AL56">
            <v>60000</v>
          </cell>
          <cell r="AM56">
            <v>0</v>
          </cell>
          <cell r="AN56">
            <v>126720</v>
          </cell>
          <cell r="AO56">
            <v>0</v>
          </cell>
          <cell r="AP56">
            <v>66000</v>
          </cell>
          <cell r="AQ56">
            <v>0</v>
          </cell>
          <cell r="AR56">
            <v>469920</v>
          </cell>
          <cell r="AS56">
            <v>60000</v>
          </cell>
          <cell r="AT56">
            <v>0</v>
          </cell>
          <cell r="AU56">
            <v>60000</v>
          </cell>
          <cell r="AV56">
            <v>0</v>
          </cell>
          <cell r="AW56">
            <v>105600</v>
          </cell>
          <cell r="AX56">
            <v>0</v>
          </cell>
          <cell r="AY56">
            <v>130800</v>
          </cell>
          <cell r="AZ56">
            <v>0</v>
          </cell>
          <cell r="BA56">
            <v>60000</v>
          </cell>
          <cell r="BB56">
            <v>0</v>
          </cell>
          <cell r="BC56">
            <v>63600</v>
          </cell>
          <cell r="BD56">
            <v>0</v>
          </cell>
          <cell r="BE56">
            <v>63600</v>
          </cell>
          <cell r="BF56">
            <v>0</v>
          </cell>
          <cell r="BO56">
            <v>543600</v>
          </cell>
          <cell r="BP56">
            <v>65400</v>
          </cell>
          <cell r="BQ56">
            <v>32700</v>
          </cell>
          <cell r="BR56">
            <v>62400</v>
          </cell>
          <cell r="BS56">
            <v>31200</v>
          </cell>
          <cell r="BT56">
            <v>67200</v>
          </cell>
          <cell r="BU56">
            <v>33600</v>
          </cell>
          <cell r="BV56">
            <v>8400</v>
          </cell>
          <cell r="BW56">
            <v>4200</v>
          </cell>
          <cell r="BX56">
            <v>66000</v>
          </cell>
          <cell r="BY56">
            <v>33000</v>
          </cell>
          <cell r="BZ56">
            <v>66000</v>
          </cell>
          <cell r="CA56">
            <v>33000</v>
          </cell>
          <cell r="CB56">
            <v>240000</v>
          </cell>
          <cell r="CC56">
            <v>120000</v>
          </cell>
          <cell r="CD56">
            <v>120000</v>
          </cell>
          <cell r="CE56">
            <v>60000</v>
          </cell>
          <cell r="CF56">
            <v>63600</v>
          </cell>
          <cell r="CG56">
            <v>31800</v>
          </cell>
          <cell r="CH56">
            <v>90000</v>
          </cell>
          <cell r="CI56">
            <v>45000</v>
          </cell>
          <cell r="CJ56">
            <v>1273500</v>
          </cell>
        </row>
        <row r="57">
          <cell r="D57">
            <v>38384</v>
          </cell>
          <cell r="E57">
            <v>3.1220739319646307</v>
          </cell>
          <cell r="F57">
            <v>0.26805685274443797</v>
          </cell>
          <cell r="G57">
            <v>-0.14979647653365652</v>
          </cell>
          <cell r="H57">
            <v>7.8840250807187644E-3</v>
          </cell>
          <cell r="I57">
            <v>-0.22863672734084414</v>
          </cell>
          <cell r="J57">
            <v>0.18921660193725032</v>
          </cell>
          <cell r="K57">
            <v>23.700779034678398</v>
          </cell>
          <cell r="L57">
            <v>45.772494506714516</v>
          </cell>
          <cell r="M57">
            <v>14.664286650136901</v>
          </cell>
          <cell r="N57">
            <v>1</v>
          </cell>
          <cell r="O57">
            <v>0</v>
          </cell>
          <cell r="P57">
            <v>26.834679004264107</v>
          </cell>
          <cell r="Q57">
            <v>55.393160217130038</v>
          </cell>
          <cell r="R57">
            <v>18.622067240657721</v>
          </cell>
          <cell r="S57">
            <v>1</v>
          </cell>
          <cell r="T57">
            <v>0</v>
          </cell>
          <cell r="U57">
            <v>24.292080915732306</v>
          </cell>
          <cell r="V57">
            <v>25.47468467784012</v>
          </cell>
          <cell r="W57">
            <v>23.700779034678398</v>
          </cell>
          <cell r="X57">
            <v>47.809580716452722</v>
          </cell>
          <cell r="Y57">
            <v>8.6021474165658471</v>
          </cell>
          <cell r="Z57">
            <v>1</v>
          </cell>
          <cell r="AA57">
            <v>0</v>
          </cell>
          <cell r="AB57">
            <v>1</v>
          </cell>
          <cell r="AC57">
            <v>1</v>
          </cell>
          <cell r="AD57">
            <v>1</v>
          </cell>
          <cell r="AE57">
            <v>0</v>
          </cell>
          <cell r="AF57">
            <v>105600</v>
          </cell>
          <cell r="AG57">
            <v>0</v>
          </cell>
          <cell r="AH57">
            <v>61200</v>
          </cell>
          <cell r="AI57">
            <v>0</v>
          </cell>
          <cell r="AJ57">
            <v>50400</v>
          </cell>
          <cell r="AK57">
            <v>0</v>
          </cell>
          <cell r="AL57">
            <v>60000</v>
          </cell>
          <cell r="AM57">
            <v>0</v>
          </cell>
          <cell r="AN57">
            <v>126720</v>
          </cell>
          <cell r="AO57">
            <v>0</v>
          </cell>
          <cell r="AP57">
            <v>66000</v>
          </cell>
          <cell r="AQ57">
            <v>0</v>
          </cell>
          <cell r="AR57">
            <v>469920</v>
          </cell>
          <cell r="AS57">
            <v>60000</v>
          </cell>
          <cell r="AT57">
            <v>0</v>
          </cell>
          <cell r="AU57">
            <v>60000</v>
          </cell>
          <cell r="AV57">
            <v>0</v>
          </cell>
          <cell r="AW57">
            <v>105600</v>
          </cell>
          <cell r="AX57">
            <v>0</v>
          </cell>
          <cell r="AY57">
            <v>130800</v>
          </cell>
          <cell r="AZ57">
            <v>0</v>
          </cell>
          <cell r="BA57">
            <v>60000</v>
          </cell>
          <cell r="BB57">
            <v>0</v>
          </cell>
          <cell r="BC57">
            <v>63600</v>
          </cell>
          <cell r="BD57">
            <v>0</v>
          </cell>
          <cell r="BE57">
            <v>63600</v>
          </cell>
          <cell r="BF57">
            <v>0</v>
          </cell>
          <cell r="BO57">
            <v>543600</v>
          </cell>
          <cell r="BP57">
            <v>65400</v>
          </cell>
          <cell r="BQ57">
            <v>32700</v>
          </cell>
          <cell r="BR57">
            <v>62400</v>
          </cell>
          <cell r="BS57">
            <v>31200</v>
          </cell>
          <cell r="BT57">
            <v>67200</v>
          </cell>
          <cell r="BU57">
            <v>33600</v>
          </cell>
          <cell r="BV57">
            <v>8400</v>
          </cell>
          <cell r="BW57">
            <v>4200</v>
          </cell>
          <cell r="BX57">
            <v>66000</v>
          </cell>
          <cell r="BY57">
            <v>33000</v>
          </cell>
          <cell r="BZ57">
            <v>66000</v>
          </cell>
          <cell r="CA57">
            <v>33000</v>
          </cell>
          <cell r="CB57">
            <v>240000</v>
          </cell>
          <cell r="CC57">
            <v>120000</v>
          </cell>
          <cell r="CD57">
            <v>120000</v>
          </cell>
          <cell r="CE57">
            <v>60000</v>
          </cell>
          <cell r="CF57">
            <v>63600</v>
          </cell>
          <cell r="CG57">
            <v>31800</v>
          </cell>
          <cell r="CH57">
            <v>90000</v>
          </cell>
          <cell r="CI57">
            <v>45000</v>
          </cell>
          <cell r="CJ57">
            <v>1273500</v>
          </cell>
        </row>
        <row r="58">
          <cell r="D58">
            <v>38412</v>
          </cell>
          <cell r="E58">
            <v>2.9977848002122389</v>
          </cell>
          <cell r="F58">
            <v>0.26681854242726738</v>
          </cell>
          <cell r="G58">
            <v>-0.14910447959170822</v>
          </cell>
          <cell r="H58">
            <v>7.8476041890372748E-3</v>
          </cell>
          <cell r="I58">
            <v>-0.22758052148208097</v>
          </cell>
          <cell r="J58">
            <v>0.18834250053689458</v>
          </cell>
          <cell r="K58">
            <v>22.776532090476184</v>
          </cell>
          <cell r="L58">
            <v>33.840722179628798</v>
          </cell>
          <cell r="M58">
            <v>20.317447245417505</v>
          </cell>
          <cell r="N58">
            <v>1</v>
          </cell>
          <cell r="O58">
            <v>0</v>
          </cell>
          <cell r="P58">
            <v>25.895954755618501</v>
          </cell>
          <cell r="Q58">
            <v>31.578759256685995</v>
          </cell>
          <cell r="R58">
            <v>21.518130686340211</v>
          </cell>
          <cell r="S58">
            <v>1</v>
          </cell>
          <cell r="T58">
            <v>0</v>
          </cell>
          <cell r="U58">
            <v>23.365102404653982</v>
          </cell>
          <cell r="V58">
            <v>24.542243033009573</v>
          </cell>
          <cell r="W58">
            <v>22.776532090476184</v>
          </cell>
          <cell r="X58">
            <v>39.787885580748771</v>
          </cell>
          <cell r="Y58">
            <v>20.167364391052246</v>
          </cell>
          <cell r="Z58">
            <v>1</v>
          </cell>
          <cell r="AA58">
            <v>0</v>
          </cell>
          <cell r="AB58">
            <v>1</v>
          </cell>
          <cell r="AC58">
            <v>1</v>
          </cell>
          <cell r="AD58">
            <v>1</v>
          </cell>
          <cell r="AE58">
            <v>0</v>
          </cell>
          <cell r="AF58">
            <v>105600</v>
          </cell>
          <cell r="AG58">
            <v>0</v>
          </cell>
          <cell r="AH58">
            <v>61200</v>
          </cell>
          <cell r="AI58">
            <v>0</v>
          </cell>
          <cell r="AJ58">
            <v>50400</v>
          </cell>
          <cell r="AK58">
            <v>0</v>
          </cell>
          <cell r="AL58">
            <v>60000</v>
          </cell>
          <cell r="AM58">
            <v>0</v>
          </cell>
          <cell r="AN58">
            <v>126720</v>
          </cell>
          <cell r="AO58">
            <v>0</v>
          </cell>
          <cell r="AP58">
            <v>66000</v>
          </cell>
          <cell r="AQ58">
            <v>0</v>
          </cell>
          <cell r="AR58">
            <v>469920</v>
          </cell>
          <cell r="AS58">
            <v>60000</v>
          </cell>
          <cell r="AT58">
            <v>0</v>
          </cell>
          <cell r="AU58">
            <v>60000</v>
          </cell>
          <cell r="AV58">
            <v>0</v>
          </cell>
          <cell r="AW58">
            <v>105600</v>
          </cell>
          <cell r="AX58">
            <v>0</v>
          </cell>
          <cell r="AY58">
            <v>130800</v>
          </cell>
          <cell r="AZ58">
            <v>0</v>
          </cell>
          <cell r="BA58">
            <v>60000</v>
          </cell>
          <cell r="BB58">
            <v>0</v>
          </cell>
          <cell r="BC58">
            <v>63600</v>
          </cell>
          <cell r="BD58">
            <v>0</v>
          </cell>
          <cell r="BE58">
            <v>63600</v>
          </cell>
          <cell r="BF58">
            <v>0</v>
          </cell>
          <cell r="BO58">
            <v>543600</v>
          </cell>
          <cell r="BP58">
            <v>65400</v>
          </cell>
          <cell r="BQ58">
            <v>32700</v>
          </cell>
          <cell r="BR58">
            <v>62400</v>
          </cell>
          <cell r="BS58">
            <v>31200</v>
          </cell>
          <cell r="BT58">
            <v>67200</v>
          </cell>
          <cell r="BU58">
            <v>33600</v>
          </cell>
          <cell r="BV58">
            <v>8400</v>
          </cell>
          <cell r="BW58">
            <v>4200</v>
          </cell>
          <cell r="BX58">
            <v>66000</v>
          </cell>
          <cell r="BY58">
            <v>33000</v>
          </cell>
          <cell r="BZ58">
            <v>66000</v>
          </cell>
          <cell r="CA58">
            <v>33000</v>
          </cell>
          <cell r="CB58">
            <v>240000</v>
          </cell>
          <cell r="CC58">
            <v>120000</v>
          </cell>
          <cell r="CD58">
            <v>120000</v>
          </cell>
          <cell r="CE58">
            <v>60000</v>
          </cell>
          <cell r="CF58">
            <v>63600</v>
          </cell>
          <cell r="CG58">
            <v>31800</v>
          </cell>
          <cell r="CH58">
            <v>90000</v>
          </cell>
          <cell r="CI58">
            <v>45000</v>
          </cell>
          <cell r="CJ58">
            <v>1273500</v>
          </cell>
        </row>
        <row r="59">
          <cell r="D59">
            <v>38443</v>
          </cell>
          <cell r="E59">
            <v>2.838337842107467</v>
          </cell>
          <cell r="F59">
            <v>0.26548414479134497</v>
          </cell>
          <cell r="G59">
            <v>-0.14835878679516334</v>
          </cell>
          <cell r="H59">
            <v>7.8083571997454391E-3</v>
          </cell>
          <cell r="I59">
            <v>-0.27719668059096308</v>
          </cell>
          <cell r="J59">
            <v>0.18740057279389052</v>
          </cell>
          <cell r="K59">
            <v>21.208558711373779</v>
          </cell>
          <cell r="L59">
            <v>21.95894409548421</v>
          </cell>
          <cell r="M59">
            <v>16.655225907057019</v>
          </cell>
          <cell r="N59">
            <v>1</v>
          </cell>
          <cell r="O59">
            <v>0</v>
          </cell>
          <cell r="P59">
            <v>24.693038111760181</v>
          </cell>
          <cell r="Q59">
            <v>30.639993651801106</v>
          </cell>
          <cell r="R59">
            <v>17.529761913428512</v>
          </cell>
          <cell r="S59">
            <v>1</v>
          </cell>
          <cell r="T59">
            <v>0</v>
          </cell>
          <cell r="U59">
            <v>22.174842914842277</v>
          </cell>
          <cell r="V59">
            <v>23.346096494804094</v>
          </cell>
          <cell r="W59">
            <v>21.208558711373779</v>
          </cell>
          <cell r="X59">
            <v>19.287171963381006</v>
          </cell>
          <cell r="Y59">
            <v>24.399932865347647</v>
          </cell>
          <cell r="Z59">
            <v>0</v>
          </cell>
          <cell r="AA59">
            <v>1</v>
          </cell>
          <cell r="AB59">
            <v>0</v>
          </cell>
          <cell r="AC59">
            <v>0</v>
          </cell>
          <cell r="AD59">
            <v>0</v>
          </cell>
          <cell r="AE59">
            <v>1</v>
          </cell>
          <cell r="AF59">
            <v>105600</v>
          </cell>
          <cell r="AG59">
            <v>0</v>
          </cell>
          <cell r="AH59">
            <v>61200</v>
          </cell>
          <cell r="AI59">
            <v>0</v>
          </cell>
          <cell r="AJ59">
            <v>50400</v>
          </cell>
          <cell r="AK59">
            <v>0</v>
          </cell>
          <cell r="AL59">
            <v>60000</v>
          </cell>
          <cell r="AM59">
            <v>0</v>
          </cell>
          <cell r="AN59">
            <v>126720</v>
          </cell>
          <cell r="AO59">
            <v>0</v>
          </cell>
          <cell r="AP59">
            <v>66000</v>
          </cell>
          <cell r="AQ59">
            <v>0</v>
          </cell>
          <cell r="AR59">
            <v>469920</v>
          </cell>
          <cell r="AS59">
            <v>60000</v>
          </cell>
          <cell r="AT59">
            <v>0</v>
          </cell>
          <cell r="AU59">
            <v>60000</v>
          </cell>
          <cell r="AV59">
            <v>0</v>
          </cell>
          <cell r="AW59">
            <v>105600</v>
          </cell>
          <cell r="AX59">
            <v>0</v>
          </cell>
          <cell r="AY59">
            <v>130800</v>
          </cell>
          <cell r="AZ59">
            <v>0</v>
          </cell>
          <cell r="BA59">
            <v>60000</v>
          </cell>
          <cell r="BB59">
            <v>0</v>
          </cell>
          <cell r="BC59">
            <v>63600</v>
          </cell>
          <cell r="BD59">
            <v>0</v>
          </cell>
          <cell r="BE59">
            <v>63600</v>
          </cell>
          <cell r="BF59">
            <v>0</v>
          </cell>
          <cell r="BO59">
            <v>543600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  <cell r="CH59">
            <v>0</v>
          </cell>
          <cell r="CI59">
            <v>0</v>
          </cell>
          <cell r="CJ59">
            <v>0</v>
          </cell>
        </row>
        <row r="60">
          <cell r="D60">
            <v>38473</v>
          </cell>
          <cell r="E60">
            <v>2.7898970132455627</v>
          </cell>
          <cell r="F60">
            <v>0.26422422966671072</v>
          </cell>
          <cell r="G60">
            <v>-0.14765471657845597</v>
          </cell>
          <cell r="H60">
            <v>7.7713008725503142E-3</v>
          </cell>
          <cell r="I60">
            <v>-0.27588118097553616</v>
          </cell>
          <cell r="J60">
            <v>0.18651122094120753</v>
          </cell>
          <cell r="K60">
            <v>20.855118742025201</v>
          </cell>
          <cell r="L60">
            <v>20.689037823071374</v>
          </cell>
          <cell r="M60">
            <v>17.127947123100892</v>
          </cell>
          <cell r="N60">
            <v>0</v>
          </cell>
          <cell r="O60">
            <v>0</v>
          </cell>
          <cell r="P60">
            <v>24.323061756400776</v>
          </cell>
          <cell r="Q60">
            <v>28.551759405749856</v>
          </cell>
          <cell r="R60">
            <v>16.086592806179148</v>
          </cell>
          <cell r="S60">
            <v>1</v>
          </cell>
          <cell r="T60">
            <v>0</v>
          </cell>
          <cell r="U60">
            <v>21.816817225003302</v>
          </cell>
          <cell r="V60">
            <v>22.982512355885849</v>
          </cell>
          <cell r="W60">
            <v>20.855118742025201</v>
          </cell>
          <cell r="X60">
            <v>15.892837450658739</v>
          </cell>
          <cell r="Y60">
            <v>25.530261375673643</v>
          </cell>
          <cell r="Z60">
            <v>0</v>
          </cell>
          <cell r="AA60">
            <v>1</v>
          </cell>
          <cell r="AB60">
            <v>0</v>
          </cell>
          <cell r="AC60">
            <v>0</v>
          </cell>
          <cell r="AD60">
            <v>0</v>
          </cell>
          <cell r="AE60">
            <v>1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60000</v>
          </cell>
          <cell r="AT60">
            <v>0</v>
          </cell>
          <cell r="AU60">
            <v>60000</v>
          </cell>
          <cell r="AV60">
            <v>0</v>
          </cell>
          <cell r="AW60">
            <v>105600</v>
          </cell>
          <cell r="AX60">
            <v>0</v>
          </cell>
          <cell r="AY60">
            <v>130800</v>
          </cell>
          <cell r="AZ60">
            <v>0</v>
          </cell>
          <cell r="BA60">
            <v>60000</v>
          </cell>
          <cell r="BB60">
            <v>0</v>
          </cell>
          <cell r="BC60">
            <v>63600</v>
          </cell>
          <cell r="BD60">
            <v>0</v>
          </cell>
          <cell r="BE60">
            <v>63600</v>
          </cell>
          <cell r="BF60">
            <v>0</v>
          </cell>
          <cell r="BO60">
            <v>543600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  <cell r="CH60">
            <v>0</v>
          </cell>
          <cell r="CI60">
            <v>0</v>
          </cell>
          <cell r="CJ60">
            <v>0</v>
          </cell>
        </row>
        <row r="61">
          <cell r="D61">
            <v>38504</v>
          </cell>
          <cell r="E61">
            <v>2.7916889799829514</v>
          </cell>
          <cell r="F61">
            <v>0.26292915600947464</v>
          </cell>
          <cell r="G61">
            <v>-0.14693099894647113</v>
          </cell>
          <cell r="H61">
            <v>7.7332104708669018E-3</v>
          </cell>
          <cell r="I61">
            <v>-0.27452897171577501</v>
          </cell>
          <cell r="J61">
            <v>0.18559705130080562</v>
          </cell>
          <cell r="K61">
            <v>20.878700062003823</v>
          </cell>
          <cell r="L61">
            <v>27.470465549591331</v>
          </cell>
          <cell r="M61">
            <v>13.819247111439154</v>
          </cell>
          <cell r="N61">
            <v>1</v>
          </cell>
          <cell r="O61">
            <v>0</v>
          </cell>
          <cell r="P61">
            <v>24.329645234628181</v>
          </cell>
          <cell r="Q61">
            <v>29.293401263643826</v>
          </cell>
          <cell r="R61">
            <v>20.9106011132241</v>
          </cell>
          <cell r="S61">
            <v>1</v>
          </cell>
          <cell r="T61">
            <v>0</v>
          </cell>
          <cell r="U61">
            <v>21.835684857773604</v>
          </cell>
          <cell r="V61">
            <v>22.995666428403638</v>
          </cell>
          <cell r="W61">
            <v>20.878700062003823</v>
          </cell>
          <cell r="X61">
            <v>24.795688050976128</v>
          </cell>
          <cell r="Y61">
            <v>18.02620255005586</v>
          </cell>
          <cell r="Z61">
            <v>1</v>
          </cell>
          <cell r="AA61">
            <v>0</v>
          </cell>
          <cell r="AB61">
            <v>1</v>
          </cell>
          <cell r="AC61">
            <v>1</v>
          </cell>
          <cell r="AD61">
            <v>1</v>
          </cell>
          <cell r="AE61">
            <v>0</v>
          </cell>
          <cell r="AF61">
            <v>105600</v>
          </cell>
          <cell r="AG61">
            <v>0</v>
          </cell>
          <cell r="AH61">
            <v>61200</v>
          </cell>
          <cell r="AI61">
            <v>0</v>
          </cell>
          <cell r="AJ61">
            <v>50400</v>
          </cell>
          <cell r="AK61">
            <v>0</v>
          </cell>
          <cell r="AL61">
            <v>60000</v>
          </cell>
          <cell r="AM61">
            <v>0</v>
          </cell>
          <cell r="AN61">
            <v>126720</v>
          </cell>
          <cell r="AO61">
            <v>0</v>
          </cell>
          <cell r="AP61">
            <v>66000</v>
          </cell>
          <cell r="AQ61">
            <v>0</v>
          </cell>
          <cell r="AR61">
            <v>469920</v>
          </cell>
          <cell r="AS61">
            <v>60000</v>
          </cell>
          <cell r="AT61">
            <v>0</v>
          </cell>
          <cell r="AU61">
            <v>60000</v>
          </cell>
          <cell r="AV61">
            <v>0</v>
          </cell>
          <cell r="AW61">
            <v>105600</v>
          </cell>
          <cell r="AX61">
            <v>0</v>
          </cell>
          <cell r="AY61">
            <v>130800</v>
          </cell>
          <cell r="AZ61">
            <v>0</v>
          </cell>
          <cell r="BA61">
            <v>60000</v>
          </cell>
          <cell r="BB61">
            <v>0</v>
          </cell>
          <cell r="BC61">
            <v>63600</v>
          </cell>
          <cell r="BD61">
            <v>0</v>
          </cell>
          <cell r="BE61">
            <v>63600</v>
          </cell>
          <cell r="BF61">
            <v>0</v>
          </cell>
          <cell r="BO61">
            <v>543600</v>
          </cell>
          <cell r="BP61">
            <v>65400</v>
          </cell>
          <cell r="BQ61">
            <v>32700</v>
          </cell>
          <cell r="BR61">
            <v>62400</v>
          </cell>
          <cell r="BS61">
            <v>31200</v>
          </cell>
          <cell r="BT61">
            <v>67200</v>
          </cell>
          <cell r="BU61">
            <v>33600</v>
          </cell>
          <cell r="BV61">
            <v>8400</v>
          </cell>
          <cell r="BW61">
            <v>4200</v>
          </cell>
          <cell r="BX61">
            <v>66000</v>
          </cell>
          <cell r="BY61">
            <v>33000</v>
          </cell>
          <cell r="BZ61">
            <v>66000</v>
          </cell>
          <cell r="CA61">
            <v>33000</v>
          </cell>
          <cell r="CB61">
            <v>240000</v>
          </cell>
          <cell r="CC61">
            <v>120000</v>
          </cell>
          <cell r="CD61">
            <v>120000</v>
          </cell>
          <cell r="CE61">
            <v>60000</v>
          </cell>
          <cell r="CF61">
            <v>63600</v>
          </cell>
          <cell r="CG61">
            <v>31800</v>
          </cell>
          <cell r="CH61">
            <v>90000</v>
          </cell>
          <cell r="CI61">
            <v>45000</v>
          </cell>
          <cell r="CJ61">
            <v>1273500</v>
          </cell>
        </row>
        <row r="62">
          <cell r="D62">
            <v>38534</v>
          </cell>
          <cell r="E62">
            <v>2.7899966033047736</v>
          </cell>
          <cell r="F62">
            <v>0.26168244003410296</v>
          </cell>
          <cell r="G62">
            <v>-0.14623430472493987</v>
          </cell>
          <cell r="H62">
            <v>7.6965423539442036E-3</v>
          </cell>
          <cell r="I62">
            <v>-0.2732272535650192</v>
          </cell>
          <cell r="J62">
            <v>0.18471701649466088</v>
          </cell>
          <cell r="K62">
            <v>20.875770123048159</v>
          </cell>
          <cell r="L62">
            <v>25.227504617956722</v>
          </cell>
          <cell r="M62">
            <v>14.36944457481383</v>
          </cell>
          <cell r="N62">
            <v>1</v>
          </cell>
          <cell r="O62">
            <v>0</v>
          </cell>
          <cell r="P62">
            <v>24.31035214849576</v>
          </cell>
          <cell r="Q62">
            <v>23.766922788979699</v>
          </cell>
          <cell r="R62">
            <v>18.471701649466088</v>
          </cell>
          <cell r="S62">
            <v>0</v>
          </cell>
          <cell r="T62">
            <v>0</v>
          </cell>
          <cell r="U62">
            <v>21.828217239348753</v>
          </cell>
          <cell r="V62">
            <v>22.982698592440382</v>
          </cell>
          <cell r="W62">
            <v>20.875770123048159</v>
          </cell>
          <cell r="X62">
            <v>22.956920608104543</v>
          </cell>
          <cell r="Y62">
            <v>18.454323352217262</v>
          </cell>
          <cell r="Z62">
            <v>1</v>
          </cell>
          <cell r="AA62">
            <v>0</v>
          </cell>
          <cell r="AB62">
            <v>0</v>
          </cell>
          <cell r="AC62">
            <v>0</v>
          </cell>
          <cell r="AD62">
            <v>1</v>
          </cell>
          <cell r="AE62">
            <v>0</v>
          </cell>
          <cell r="AF62">
            <v>105600</v>
          </cell>
          <cell r="AG62">
            <v>0</v>
          </cell>
          <cell r="AH62">
            <v>61200</v>
          </cell>
          <cell r="AI62">
            <v>0</v>
          </cell>
          <cell r="AJ62">
            <v>50400</v>
          </cell>
          <cell r="AK62">
            <v>0</v>
          </cell>
          <cell r="AL62">
            <v>60000</v>
          </cell>
          <cell r="AM62">
            <v>0</v>
          </cell>
          <cell r="AN62">
            <v>126720</v>
          </cell>
          <cell r="AO62">
            <v>0</v>
          </cell>
          <cell r="AP62">
            <v>66000</v>
          </cell>
          <cell r="AQ62">
            <v>0</v>
          </cell>
          <cell r="AR62">
            <v>469920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</row>
        <row r="63">
          <cell r="D63">
            <v>38565</v>
          </cell>
          <cell r="E63">
            <v>2.7839922850014749</v>
          </cell>
          <cell r="F63">
            <v>0.26040092899601142</v>
          </cell>
          <cell r="G63">
            <v>-0.14551816620365343</v>
          </cell>
          <cell r="H63">
            <v>7.6588508528238654E-3</v>
          </cell>
          <cell r="I63">
            <v>-0.27188920527524718</v>
          </cell>
          <cell r="J63">
            <v>0.18381242046777277</v>
          </cell>
          <cell r="K63">
            <v>20.840773097946705</v>
          </cell>
          <cell r="L63">
            <v>22.040420161191431</v>
          </cell>
          <cell r="M63">
            <v>14.965394566417832</v>
          </cell>
          <cell r="N63">
            <v>1</v>
          </cell>
          <cell r="O63">
            <v>0</v>
          </cell>
          <cell r="P63">
            <v>24.258535291019356</v>
          </cell>
          <cell r="Q63">
            <v>22.310232534275919</v>
          </cell>
          <cell r="R63">
            <v>17.240073269706521</v>
          </cell>
          <cell r="S63">
            <v>0</v>
          </cell>
          <cell r="T63">
            <v>0</v>
          </cell>
          <cell r="U63">
            <v>21.788555890983659</v>
          </cell>
          <cell r="V63">
            <v>22.937383518907239</v>
          </cell>
          <cell r="W63">
            <v>20.840773097946705</v>
          </cell>
          <cell r="X63">
            <v>21.391295486870838</v>
          </cell>
          <cell r="Y63">
            <v>17.216569723539905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1</v>
          </cell>
          <cell r="AE63">
            <v>0</v>
          </cell>
          <cell r="AF63">
            <v>105600</v>
          </cell>
          <cell r="AG63">
            <v>0</v>
          </cell>
          <cell r="AH63">
            <v>61200</v>
          </cell>
          <cell r="AI63">
            <v>0</v>
          </cell>
          <cell r="AJ63">
            <v>50400</v>
          </cell>
          <cell r="AK63">
            <v>0</v>
          </cell>
          <cell r="AL63">
            <v>60000</v>
          </cell>
          <cell r="AM63">
            <v>0</v>
          </cell>
          <cell r="AN63">
            <v>126720</v>
          </cell>
          <cell r="AO63">
            <v>0</v>
          </cell>
          <cell r="AP63">
            <v>66000</v>
          </cell>
          <cell r="AQ63">
            <v>0</v>
          </cell>
          <cell r="AR63">
            <v>469920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</row>
        <row r="64">
          <cell r="D64">
            <v>38596</v>
          </cell>
          <cell r="E64">
            <v>2.7833208031176855</v>
          </cell>
          <cell r="F64">
            <v>0.25912625220701341</v>
          </cell>
          <cell r="G64">
            <v>-0.14480584682156633</v>
          </cell>
          <cell r="H64">
            <v>7.6213603590298065E-3</v>
          </cell>
          <cell r="I64">
            <v>-0.27055829274555809</v>
          </cell>
          <cell r="J64">
            <v>0.18291264861671536</v>
          </cell>
          <cell r="K64">
            <v>20.845718827790954</v>
          </cell>
          <cell r="L64">
            <v>20.259609603791059</v>
          </cell>
          <cell r="M64">
            <v>11.271991971005082</v>
          </cell>
          <cell r="N64">
            <v>0</v>
          </cell>
          <cell r="O64">
            <v>0</v>
          </cell>
          <cell r="P64">
            <v>24.246750888008005</v>
          </cell>
          <cell r="Q64">
            <v>21.271216762052191</v>
          </cell>
          <cell r="R64">
            <v>14.434856520002453</v>
          </cell>
          <cell r="S64">
            <v>0</v>
          </cell>
          <cell r="T64">
            <v>0</v>
          </cell>
          <cell r="U64">
            <v>21.788862172220892</v>
          </cell>
          <cell r="V64">
            <v>22.932066226075364</v>
          </cell>
          <cell r="W64">
            <v>20.845718827790954</v>
          </cell>
          <cell r="X64">
            <v>15.691097076625631</v>
          </cell>
          <cell r="Y64">
            <v>14.170594826184322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  <cell r="CH64">
            <v>0</v>
          </cell>
          <cell r="CI64">
            <v>0</v>
          </cell>
          <cell r="CJ64">
            <v>0</v>
          </cell>
        </row>
        <row r="65">
          <cell r="D65">
            <v>38626</v>
          </cell>
          <cell r="E65">
            <v>2.7777257067371344</v>
          </cell>
          <cell r="F65">
            <v>0.25789916447040573</v>
          </cell>
          <cell r="G65">
            <v>-0.1441201213216973</v>
          </cell>
          <cell r="H65">
            <v>7.5852695432472262E-3</v>
          </cell>
          <cell r="I65">
            <v>-0.26927706878527652</v>
          </cell>
          <cell r="J65">
            <v>0.18204646903793342</v>
          </cell>
          <cell r="K65">
            <v>20.813364784638935</v>
          </cell>
          <cell r="L65">
            <v>20.54293406172425</v>
          </cell>
          <cell r="M65">
            <v>11.173102037203165</v>
          </cell>
          <cell r="N65">
            <v>0</v>
          </cell>
          <cell r="O65">
            <v>0</v>
          </cell>
          <cell r="P65">
            <v>24.198291318313011</v>
          </cell>
          <cell r="Q65">
            <v>22.308277726690093</v>
          </cell>
          <cell r="R65">
            <v>10.672474247348847</v>
          </cell>
          <cell r="S65">
            <v>0</v>
          </cell>
          <cell r="T65">
            <v>0</v>
          </cell>
          <cell r="U65">
            <v>21.752041890615779</v>
          </cell>
          <cell r="V65">
            <v>22.889832322102862</v>
          </cell>
          <cell r="W65">
            <v>20.813364784638935</v>
          </cell>
          <cell r="X65">
            <v>16.564950859733099</v>
          </cell>
          <cell r="Y65">
            <v>13.908251098920184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  <cell r="CH65">
            <v>0</v>
          </cell>
          <cell r="CI65">
            <v>0</v>
          </cell>
          <cell r="CJ65">
            <v>0</v>
          </cell>
        </row>
        <row r="66">
          <cell r="D66">
            <v>38657</v>
          </cell>
          <cell r="E66">
            <v>2.8735887923202621</v>
          </cell>
          <cell r="F66">
            <v>0.22644513729868102</v>
          </cell>
          <cell r="G66">
            <v>-0.14341525362249799</v>
          </cell>
          <cell r="H66">
            <v>7.548171243289368E-3</v>
          </cell>
          <cell r="I66">
            <v>-0.21889696605539166</v>
          </cell>
          <cell r="J66">
            <v>0.15096342486578737</v>
          </cell>
          <cell r="K66">
            <v>21.910188696986527</v>
          </cell>
          <cell r="L66">
            <v>43.84179281990793</v>
          </cell>
          <cell r="M66">
            <v>11.246775152501158</v>
          </cell>
          <cell r="N66">
            <v>1</v>
          </cell>
          <cell r="O66">
            <v>0</v>
          </cell>
          <cell r="P66">
            <v>24.684141628895372</v>
          </cell>
          <cell r="Q66">
            <v>28.237708621145522</v>
          </cell>
          <cell r="R66">
            <v>13.043239908404029</v>
          </cell>
          <cell r="S66">
            <v>1</v>
          </cell>
          <cell r="T66">
            <v>0</v>
          </cell>
          <cell r="U66">
            <v>22.47630154023323</v>
          </cell>
          <cell r="V66">
            <v>23.608527226726636</v>
          </cell>
          <cell r="W66">
            <v>21.910188696986527</v>
          </cell>
          <cell r="X66">
            <v>45.544393708908977</v>
          </cell>
          <cell r="Y66">
            <v>8.2444360294830208</v>
          </cell>
          <cell r="Z66">
            <v>1</v>
          </cell>
          <cell r="AA66">
            <v>0</v>
          </cell>
          <cell r="AB66">
            <v>1</v>
          </cell>
          <cell r="AC66">
            <v>1</v>
          </cell>
          <cell r="AD66">
            <v>1</v>
          </cell>
          <cell r="AE66">
            <v>0</v>
          </cell>
          <cell r="AF66">
            <v>105600</v>
          </cell>
          <cell r="AG66">
            <v>0</v>
          </cell>
          <cell r="AH66">
            <v>61200</v>
          </cell>
          <cell r="AI66">
            <v>0</v>
          </cell>
          <cell r="AJ66">
            <v>50400</v>
          </cell>
          <cell r="AK66">
            <v>0</v>
          </cell>
          <cell r="AL66">
            <v>60000</v>
          </cell>
          <cell r="AM66">
            <v>0</v>
          </cell>
          <cell r="AN66">
            <v>126720</v>
          </cell>
          <cell r="AO66">
            <v>0</v>
          </cell>
          <cell r="AP66">
            <v>66000</v>
          </cell>
          <cell r="AQ66">
            <v>0</v>
          </cell>
          <cell r="AR66">
            <v>469920</v>
          </cell>
          <cell r="AS66">
            <v>60000</v>
          </cell>
          <cell r="AT66">
            <v>0</v>
          </cell>
          <cell r="AU66">
            <v>60000</v>
          </cell>
          <cell r="AV66">
            <v>0</v>
          </cell>
          <cell r="AW66">
            <v>105600</v>
          </cell>
          <cell r="AX66">
            <v>0</v>
          </cell>
          <cell r="AY66">
            <v>130800</v>
          </cell>
          <cell r="AZ66">
            <v>0</v>
          </cell>
          <cell r="BA66">
            <v>60000</v>
          </cell>
          <cell r="BB66">
            <v>0</v>
          </cell>
          <cell r="BC66">
            <v>63600</v>
          </cell>
          <cell r="BD66">
            <v>0</v>
          </cell>
          <cell r="BE66">
            <v>63600</v>
          </cell>
          <cell r="BF66">
            <v>0</v>
          </cell>
          <cell r="BO66">
            <v>543600</v>
          </cell>
          <cell r="BP66">
            <v>65400</v>
          </cell>
          <cell r="BQ66">
            <v>32700</v>
          </cell>
          <cell r="BR66">
            <v>62400</v>
          </cell>
          <cell r="BS66">
            <v>31200</v>
          </cell>
          <cell r="BT66">
            <v>67200</v>
          </cell>
          <cell r="BU66">
            <v>33600</v>
          </cell>
          <cell r="BV66">
            <v>8400</v>
          </cell>
          <cell r="BW66">
            <v>4200</v>
          </cell>
          <cell r="BX66">
            <v>66000</v>
          </cell>
          <cell r="BY66">
            <v>33000</v>
          </cell>
          <cell r="BZ66">
            <v>66000</v>
          </cell>
          <cell r="CA66">
            <v>33000</v>
          </cell>
          <cell r="CB66">
            <v>240000</v>
          </cell>
          <cell r="CC66">
            <v>120000</v>
          </cell>
          <cell r="CD66">
            <v>120000</v>
          </cell>
          <cell r="CE66">
            <v>60000</v>
          </cell>
          <cell r="CF66">
            <v>63600</v>
          </cell>
          <cell r="CG66">
            <v>31800</v>
          </cell>
          <cell r="CH66">
            <v>90000</v>
          </cell>
          <cell r="CI66">
            <v>45000</v>
          </cell>
          <cell r="CJ66">
            <v>1273500</v>
          </cell>
        </row>
        <row r="67">
          <cell r="D67">
            <v>38687</v>
          </cell>
          <cell r="E67">
            <v>2.9614108819973066</v>
          </cell>
          <cell r="F67">
            <v>0.22537373531181937</v>
          </cell>
          <cell r="G67">
            <v>-0.14273669903081895</v>
          </cell>
          <cell r="H67">
            <v>7.512457843727313E-3</v>
          </cell>
          <cell r="I67">
            <v>-0.21786127746809206</v>
          </cell>
          <cell r="J67">
            <v>0.15024915687454626</v>
          </cell>
          <cell r="K67">
            <v>22.576622033969109</v>
          </cell>
          <cell r="L67">
            <v>43.335086280246074</v>
          </cell>
          <cell r="M67">
            <v>11.599234910714971</v>
          </cell>
          <cell r="N67">
            <v>1</v>
          </cell>
          <cell r="O67">
            <v>0</v>
          </cell>
          <cell r="P67">
            <v>25.337450291538897</v>
          </cell>
          <cell r="Q67">
            <v>47.125648053701433</v>
          </cell>
          <cell r="R67">
            <v>13.905559468739257</v>
          </cell>
          <cell r="S67">
            <v>1</v>
          </cell>
          <cell r="T67">
            <v>0</v>
          </cell>
          <cell r="U67">
            <v>23.140056372248658</v>
          </cell>
          <cell r="V67">
            <v>24.266925048807753</v>
          </cell>
          <cell r="W67">
            <v>22.576622033969109</v>
          </cell>
          <cell r="X67">
            <v>44.368930693304364</v>
          </cell>
          <cell r="Y67">
            <v>7.5554566954412259</v>
          </cell>
          <cell r="Z67">
            <v>1</v>
          </cell>
          <cell r="AA67">
            <v>0</v>
          </cell>
          <cell r="AB67">
            <v>1</v>
          </cell>
          <cell r="AC67">
            <v>1</v>
          </cell>
          <cell r="AD67">
            <v>1</v>
          </cell>
          <cell r="AE67">
            <v>0</v>
          </cell>
          <cell r="AF67">
            <v>105600</v>
          </cell>
          <cell r="AG67">
            <v>0</v>
          </cell>
          <cell r="AH67">
            <v>61200</v>
          </cell>
          <cell r="AI67">
            <v>0</v>
          </cell>
          <cell r="AJ67">
            <v>50400</v>
          </cell>
          <cell r="AK67">
            <v>0</v>
          </cell>
          <cell r="AL67">
            <v>60000</v>
          </cell>
          <cell r="AM67">
            <v>0</v>
          </cell>
          <cell r="AN67">
            <v>126720</v>
          </cell>
          <cell r="AO67">
            <v>0</v>
          </cell>
          <cell r="AP67">
            <v>66000</v>
          </cell>
          <cell r="AQ67">
            <v>0</v>
          </cell>
          <cell r="AR67">
            <v>469920</v>
          </cell>
          <cell r="AS67">
            <v>60000</v>
          </cell>
          <cell r="AT67">
            <v>0</v>
          </cell>
          <cell r="AU67">
            <v>60000</v>
          </cell>
          <cell r="AV67">
            <v>0</v>
          </cell>
          <cell r="AW67">
            <v>105600</v>
          </cell>
          <cell r="AX67">
            <v>0</v>
          </cell>
          <cell r="AY67">
            <v>130800</v>
          </cell>
          <cell r="AZ67">
            <v>0</v>
          </cell>
          <cell r="BA67">
            <v>60000</v>
          </cell>
          <cell r="BB67">
            <v>0</v>
          </cell>
          <cell r="BC67">
            <v>63600</v>
          </cell>
          <cell r="BD67">
            <v>0</v>
          </cell>
          <cell r="BE67">
            <v>63600</v>
          </cell>
          <cell r="BF67">
            <v>0</v>
          </cell>
          <cell r="BO67">
            <v>543600</v>
          </cell>
          <cell r="BP67">
            <v>65400</v>
          </cell>
          <cell r="BQ67">
            <v>32700</v>
          </cell>
          <cell r="BR67">
            <v>62400</v>
          </cell>
          <cell r="BS67">
            <v>31200</v>
          </cell>
          <cell r="BT67">
            <v>67200</v>
          </cell>
          <cell r="BU67">
            <v>33600</v>
          </cell>
          <cell r="BV67">
            <v>8400</v>
          </cell>
          <cell r="BW67">
            <v>4200</v>
          </cell>
          <cell r="BX67">
            <v>66000</v>
          </cell>
          <cell r="BY67">
            <v>33000</v>
          </cell>
          <cell r="BZ67">
            <v>66000</v>
          </cell>
          <cell r="CA67">
            <v>33000</v>
          </cell>
          <cell r="CB67">
            <v>240000</v>
          </cell>
          <cell r="CC67">
            <v>120000</v>
          </cell>
          <cell r="CD67">
            <v>120000</v>
          </cell>
          <cell r="CE67">
            <v>60000</v>
          </cell>
          <cell r="CF67">
            <v>63600</v>
          </cell>
          <cell r="CG67">
            <v>31800</v>
          </cell>
          <cell r="CH67">
            <v>90000</v>
          </cell>
          <cell r="CI67">
            <v>45000</v>
          </cell>
          <cell r="CJ67">
            <v>1273500</v>
          </cell>
        </row>
        <row r="68">
          <cell r="D68">
            <v>38718</v>
          </cell>
          <cell r="E68">
            <v>3.0536654879319221</v>
          </cell>
          <cell r="F68">
            <v>0.22425939935852549</v>
          </cell>
          <cell r="G68">
            <v>-0.14203095292706613</v>
          </cell>
          <cell r="H68">
            <v>7.4753133119508496E-3</v>
          </cell>
          <cell r="I68">
            <v>-0.21678408604657462</v>
          </cell>
          <cell r="J68">
            <v>0.149506266239017</v>
          </cell>
          <cell r="K68">
            <v>23.276610514140103</v>
          </cell>
          <cell r="L68">
            <v>52.091196627696903</v>
          </cell>
          <cell r="M68">
            <v>14.068539653091499</v>
          </cell>
          <cell r="N68">
            <v>1</v>
          </cell>
          <cell r="O68">
            <v>0</v>
          </cell>
          <cell r="P68">
            <v>26.023788156282045</v>
          </cell>
          <cell r="Q68">
            <v>56.61054771140379</v>
          </cell>
          <cell r="R68">
            <v>18.28461636103178</v>
          </cell>
          <cell r="S68">
            <v>1</v>
          </cell>
          <cell r="T68">
            <v>0</v>
          </cell>
          <cell r="U68">
            <v>23.837259012536418</v>
          </cell>
          <cell r="V68">
            <v>24.958556009329047</v>
          </cell>
          <cell r="W68">
            <v>23.276610514140103</v>
          </cell>
          <cell r="X68">
            <v>55.362523302940211</v>
          </cell>
          <cell r="Y68">
            <v>10.966389249574359</v>
          </cell>
          <cell r="Z68">
            <v>1</v>
          </cell>
          <cell r="AA68">
            <v>0</v>
          </cell>
          <cell r="AB68">
            <v>1</v>
          </cell>
          <cell r="AC68">
            <v>1</v>
          </cell>
          <cell r="AD68">
            <v>1</v>
          </cell>
          <cell r="AE68">
            <v>0</v>
          </cell>
          <cell r="AF68">
            <v>105600</v>
          </cell>
          <cell r="AG68">
            <v>0</v>
          </cell>
          <cell r="AH68">
            <v>61200</v>
          </cell>
          <cell r="AI68">
            <v>0</v>
          </cell>
          <cell r="AJ68">
            <v>50400</v>
          </cell>
          <cell r="AK68">
            <v>0</v>
          </cell>
          <cell r="AL68">
            <v>60000</v>
          </cell>
          <cell r="AM68">
            <v>0</v>
          </cell>
          <cell r="AN68">
            <v>126720</v>
          </cell>
          <cell r="AO68">
            <v>0</v>
          </cell>
          <cell r="AP68">
            <v>66000</v>
          </cell>
          <cell r="AQ68">
            <v>0</v>
          </cell>
          <cell r="AR68">
            <v>469920</v>
          </cell>
          <cell r="AS68">
            <v>60000</v>
          </cell>
          <cell r="AT68">
            <v>0</v>
          </cell>
          <cell r="AU68">
            <v>60000</v>
          </cell>
          <cell r="AV68">
            <v>0</v>
          </cell>
          <cell r="AW68">
            <v>105600</v>
          </cell>
          <cell r="AX68">
            <v>0</v>
          </cell>
          <cell r="AY68">
            <v>130800</v>
          </cell>
          <cell r="AZ68">
            <v>0</v>
          </cell>
          <cell r="BA68">
            <v>60000</v>
          </cell>
          <cell r="BB68">
            <v>0</v>
          </cell>
          <cell r="BC68">
            <v>63600</v>
          </cell>
          <cell r="BD68">
            <v>0</v>
          </cell>
          <cell r="BE68">
            <v>63600</v>
          </cell>
          <cell r="BF68">
            <v>0</v>
          </cell>
          <cell r="BO68">
            <v>543600</v>
          </cell>
          <cell r="BP68">
            <v>65400</v>
          </cell>
          <cell r="BQ68">
            <v>32700</v>
          </cell>
          <cell r="BR68">
            <v>62400</v>
          </cell>
          <cell r="BS68">
            <v>31200</v>
          </cell>
          <cell r="BT68">
            <v>67200</v>
          </cell>
          <cell r="BU68">
            <v>33600</v>
          </cell>
          <cell r="BV68">
            <v>8400</v>
          </cell>
          <cell r="BW68">
            <v>4200</v>
          </cell>
          <cell r="BX68">
            <v>66000</v>
          </cell>
          <cell r="BY68">
            <v>33000</v>
          </cell>
          <cell r="BZ68">
            <v>66000</v>
          </cell>
          <cell r="CA68">
            <v>33000</v>
          </cell>
          <cell r="CB68">
            <v>240000</v>
          </cell>
          <cell r="CC68">
            <v>120000</v>
          </cell>
          <cell r="CD68">
            <v>120000</v>
          </cell>
          <cell r="CE68">
            <v>60000</v>
          </cell>
          <cell r="CF68">
            <v>63600</v>
          </cell>
          <cell r="CG68">
            <v>31800</v>
          </cell>
          <cell r="CH68">
            <v>90000</v>
          </cell>
          <cell r="CI68">
            <v>45000</v>
          </cell>
          <cell r="CJ68">
            <v>1273500</v>
          </cell>
        </row>
        <row r="69">
          <cell r="D69">
            <v>38749</v>
          </cell>
          <cell r="E69">
            <v>2.9526602560957262</v>
          </cell>
          <cell r="F69">
            <v>0.22312294126667956</v>
          </cell>
          <cell r="G69">
            <v>-0.14131119613556373</v>
          </cell>
          <cell r="H69">
            <v>7.4374313755559852E-3</v>
          </cell>
          <cell r="I69">
            <v>-0.21568550989112356</v>
          </cell>
          <cell r="J69">
            <v>0.1487486275111197</v>
          </cell>
          <cell r="K69">
            <v>22.52731059653452</v>
          </cell>
          <cell r="L69">
            <v>38.439842534299402</v>
          </cell>
          <cell r="M69">
            <v>12.398198103051829</v>
          </cell>
          <cell r="N69">
            <v>1</v>
          </cell>
          <cell r="O69">
            <v>0</v>
          </cell>
          <cell r="P69">
            <v>25.260566627051347</v>
          </cell>
          <cell r="Q69">
            <v>47.398750156418288</v>
          </cell>
          <cell r="R69">
            <v>15.707855065174241</v>
          </cell>
          <cell r="S69">
            <v>1</v>
          </cell>
          <cell r="T69">
            <v>0</v>
          </cell>
          <cell r="U69">
            <v>23.085117949701218</v>
          </cell>
          <cell r="V69">
            <v>24.200732656034617</v>
          </cell>
          <cell r="W69">
            <v>22.52731059653452</v>
          </cell>
          <cell r="X69">
            <v>40.207105142455852</v>
          </cell>
          <cell r="Y69">
            <v>8.036608567764798</v>
          </cell>
          <cell r="Z69">
            <v>1</v>
          </cell>
          <cell r="AA69">
            <v>0</v>
          </cell>
          <cell r="AB69">
            <v>1</v>
          </cell>
          <cell r="AC69">
            <v>1</v>
          </cell>
          <cell r="AD69">
            <v>1</v>
          </cell>
          <cell r="AE69">
            <v>0</v>
          </cell>
          <cell r="AF69">
            <v>105600</v>
          </cell>
          <cell r="AG69">
            <v>0</v>
          </cell>
          <cell r="AH69">
            <v>61200</v>
          </cell>
          <cell r="AI69">
            <v>0</v>
          </cell>
          <cell r="AJ69">
            <v>50400</v>
          </cell>
          <cell r="AK69">
            <v>0</v>
          </cell>
          <cell r="AL69">
            <v>60000</v>
          </cell>
          <cell r="AM69">
            <v>0</v>
          </cell>
          <cell r="AN69">
            <v>126720</v>
          </cell>
          <cell r="AO69">
            <v>0</v>
          </cell>
          <cell r="AP69">
            <v>66000</v>
          </cell>
          <cell r="AQ69">
            <v>0</v>
          </cell>
          <cell r="AR69">
            <v>469920</v>
          </cell>
          <cell r="AS69">
            <v>60000</v>
          </cell>
          <cell r="AT69">
            <v>0</v>
          </cell>
          <cell r="AU69">
            <v>60000</v>
          </cell>
          <cell r="AV69">
            <v>0</v>
          </cell>
          <cell r="AW69">
            <v>105600</v>
          </cell>
          <cell r="AX69">
            <v>0</v>
          </cell>
          <cell r="AY69">
            <v>130800</v>
          </cell>
          <cell r="AZ69">
            <v>0</v>
          </cell>
          <cell r="BA69">
            <v>60000</v>
          </cell>
          <cell r="BB69">
            <v>0</v>
          </cell>
          <cell r="BC69">
            <v>63600</v>
          </cell>
          <cell r="BD69">
            <v>0</v>
          </cell>
          <cell r="BE69">
            <v>63600</v>
          </cell>
          <cell r="BF69">
            <v>0</v>
          </cell>
          <cell r="BO69">
            <v>543600</v>
          </cell>
          <cell r="BP69">
            <v>65400</v>
          </cell>
          <cell r="BQ69">
            <v>32700</v>
          </cell>
          <cell r="BR69">
            <v>62400</v>
          </cell>
          <cell r="BS69">
            <v>31200</v>
          </cell>
          <cell r="BT69">
            <v>67200</v>
          </cell>
          <cell r="BU69">
            <v>33600</v>
          </cell>
          <cell r="BV69">
            <v>8400</v>
          </cell>
          <cell r="BW69">
            <v>4200</v>
          </cell>
          <cell r="BX69">
            <v>66000</v>
          </cell>
          <cell r="BY69">
            <v>33000</v>
          </cell>
          <cell r="BZ69">
            <v>66000</v>
          </cell>
          <cell r="CA69">
            <v>33000</v>
          </cell>
          <cell r="CB69">
            <v>240000</v>
          </cell>
          <cell r="CC69">
            <v>120000</v>
          </cell>
          <cell r="CD69">
            <v>120000</v>
          </cell>
          <cell r="CE69">
            <v>60000</v>
          </cell>
          <cell r="CF69">
            <v>63600</v>
          </cell>
          <cell r="CG69">
            <v>31800</v>
          </cell>
          <cell r="CH69">
            <v>90000</v>
          </cell>
          <cell r="CI69">
            <v>45000</v>
          </cell>
          <cell r="CJ69">
            <v>1273500</v>
          </cell>
        </row>
        <row r="70">
          <cell r="D70">
            <v>38777</v>
          </cell>
          <cell r="E70">
            <v>2.8354850121702659</v>
          </cell>
          <cell r="F70">
            <v>0.22210065369479887</v>
          </cell>
          <cell r="G70">
            <v>-0.14066374734003928</v>
          </cell>
          <cell r="H70">
            <v>7.4033551231599626E-3</v>
          </cell>
          <cell r="I70">
            <v>-0.21469729857163891</v>
          </cell>
          <cell r="J70">
            <v>0.14806710246319926</v>
          </cell>
          <cell r="K70">
            <v>21.655907851989703</v>
          </cell>
          <cell r="L70">
            <v>31.181596132557242</v>
          </cell>
          <cell r="M70">
            <v>17.738438875091273</v>
          </cell>
          <cell r="N70">
            <v>1</v>
          </cell>
          <cell r="O70">
            <v>0</v>
          </cell>
          <cell r="P70">
            <v>24.376640859750989</v>
          </cell>
          <cell r="Q70">
            <v>28.99153866229441</v>
          </cell>
          <cell r="R70">
            <v>18.449160966914629</v>
          </cell>
          <cell r="S70">
            <v>1</v>
          </cell>
          <cell r="T70">
            <v>0</v>
          </cell>
          <cell r="U70">
            <v>22.211159486226702</v>
          </cell>
          <cell r="V70">
            <v>23.321662754700693</v>
          </cell>
          <cell r="W70">
            <v>21.655907851989703</v>
          </cell>
          <cell r="X70">
            <v>36.843857550065671</v>
          </cell>
          <cell r="Y70">
            <v>18.976246752356037</v>
          </cell>
          <cell r="Z70">
            <v>1</v>
          </cell>
          <cell r="AA70">
            <v>0</v>
          </cell>
          <cell r="AB70">
            <v>1</v>
          </cell>
          <cell r="AC70">
            <v>1</v>
          </cell>
          <cell r="AD70">
            <v>1</v>
          </cell>
          <cell r="AE70">
            <v>0</v>
          </cell>
          <cell r="AF70">
            <v>105600</v>
          </cell>
          <cell r="AG70">
            <v>0</v>
          </cell>
          <cell r="AH70">
            <v>61200</v>
          </cell>
          <cell r="AI70">
            <v>0</v>
          </cell>
          <cell r="AJ70">
            <v>50400</v>
          </cell>
          <cell r="AK70">
            <v>0</v>
          </cell>
          <cell r="AL70">
            <v>60000</v>
          </cell>
          <cell r="AM70">
            <v>0</v>
          </cell>
          <cell r="AN70">
            <v>126720</v>
          </cell>
          <cell r="AO70">
            <v>0</v>
          </cell>
          <cell r="AP70">
            <v>66000</v>
          </cell>
          <cell r="AQ70">
            <v>0</v>
          </cell>
          <cell r="AR70">
            <v>469920</v>
          </cell>
          <cell r="AS70">
            <v>60000</v>
          </cell>
          <cell r="AT70">
            <v>0</v>
          </cell>
          <cell r="AU70">
            <v>60000</v>
          </cell>
          <cell r="AV70">
            <v>0</v>
          </cell>
          <cell r="AW70">
            <v>105600</v>
          </cell>
          <cell r="AX70">
            <v>0</v>
          </cell>
          <cell r="AY70">
            <v>130800</v>
          </cell>
          <cell r="AZ70">
            <v>0</v>
          </cell>
          <cell r="BA70">
            <v>60000</v>
          </cell>
          <cell r="BB70">
            <v>0</v>
          </cell>
          <cell r="BC70">
            <v>63600</v>
          </cell>
          <cell r="BD70">
            <v>0</v>
          </cell>
          <cell r="BE70">
            <v>63600</v>
          </cell>
          <cell r="BF70">
            <v>0</v>
          </cell>
          <cell r="BO70">
            <v>543600</v>
          </cell>
          <cell r="BP70">
            <v>65400</v>
          </cell>
          <cell r="BQ70">
            <v>32700</v>
          </cell>
          <cell r="BR70">
            <v>62400</v>
          </cell>
          <cell r="BS70">
            <v>31200</v>
          </cell>
          <cell r="BT70">
            <v>67200</v>
          </cell>
          <cell r="BU70">
            <v>33600</v>
          </cell>
          <cell r="BV70">
            <v>8400</v>
          </cell>
          <cell r="BW70">
            <v>4200</v>
          </cell>
          <cell r="BX70">
            <v>66000</v>
          </cell>
          <cell r="BY70">
            <v>33000</v>
          </cell>
          <cell r="BZ70">
            <v>66000</v>
          </cell>
          <cell r="CA70">
            <v>33000</v>
          </cell>
          <cell r="CB70">
            <v>240000</v>
          </cell>
          <cell r="CC70">
            <v>120000</v>
          </cell>
          <cell r="CD70">
            <v>120000</v>
          </cell>
          <cell r="CE70">
            <v>60000</v>
          </cell>
          <cell r="CF70">
            <v>63600</v>
          </cell>
          <cell r="CG70">
            <v>31800</v>
          </cell>
          <cell r="CH70">
            <v>90000</v>
          </cell>
          <cell r="CI70">
            <v>45000</v>
          </cell>
          <cell r="CJ70">
            <v>1273500</v>
          </cell>
        </row>
        <row r="71">
          <cell r="D71">
            <v>38808</v>
          </cell>
          <cell r="E71">
            <v>2.6848275455962294</v>
          </cell>
          <cell r="F71">
            <v>0.25043658861528617</v>
          </cell>
          <cell r="G71">
            <v>-0.13994985834383639</v>
          </cell>
          <cell r="H71">
            <v>7.3657820180966513E-3</v>
          </cell>
          <cell r="I71">
            <v>-0.26148526164243113</v>
          </cell>
          <cell r="J71">
            <v>0.17677876843431964</v>
          </cell>
          <cell r="K71">
            <v>20.175067129653485</v>
          </cell>
          <cell r="L71">
            <v>19.974671965484479</v>
          </cell>
          <cell r="M71">
            <v>14.289617115107504</v>
          </cell>
          <cell r="N71">
            <v>0</v>
          </cell>
          <cell r="O71">
            <v>0</v>
          </cell>
          <cell r="P71">
            <v>23.462047355229117</v>
          </cell>
          <cell r="Q71">
            <v>28.10782418105682</v>
          </cell>
          <cell r="R71">
            <v>14.694735126102819</v>
          </cell>
          <cell r="S71">
            <v>1</v>
          </cell>
          <cell r="T71">
            <v>0</v>
          </cell>
          <cell r="U71">
            <v>21.086582654392945</v>
          </cell>
          <cell r="V71">
            <v>22.191449957107444</v>
          </cell>
          <cell r="W71">
            <v>20.175067129653485</v>
          </cell>
          <cell r="X71">
            <v>17.5058363620556</v>
          </cell>
          <cell r="Y71">
            <v>22.967750552592346</v>
          </cell>
          <cell r="Z71">
            <v>0</v>
          </cell>
          <cell r="AA71">
            <v>1</v>
          </cell>
          <cell r="AB71">
            <v>0</v>
          </cell>
          <cell r="AC71">
            <v>0</v>
          </cell>
          <cell r="AD71">
            <v>0</v>
          </cell>
          <cell r="AE71">
            <v>1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60000</v>
          </cell>
          <cell r="AT71">
            <v>0</v>
          </cell>
          <cell r="AU71">
            <v>60000</v>
          </cell>
          <cell r="AV71">
            <v>0</v>
          </cell>
          <cell r="AW71">
            <v>105600</v>
          </cell>
          <cell r="AX71">
            <v>0</v>
          </cell>
          <cell r="AY71">
            <v>130800</v>
          </cell>
          <cell r="AZ71">
            <v>0</v>
          </cell>
          <cell r="BA71">
            <v>60000</v>
          </cell>
          <cell r="BB71">
            <v>0</v>
          </cell>
          <cell r="BC71">
            <v>63600</v>
          </cell>
          <cell r="BD71">
            <v>0</v>
          </cell>
          <cell r="BE71">
            <v>63600</v>
          </cell>
          <cell r="BF71">
            <v>0</v>
          </cell>
          <cell r="BO71">
            <v>543600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</row>
        <row r="72">
          <cell r="D72">
            <v>38838</v>
          </cell>
          <cell r="E72">
            <v>2.6386469029817206</v>
          </cell>
          <cell r="F72">
            <v>0.24920554083716248</v>
          </cell>
          <cell r="G72">
            <v>-0.1392619198795908</v>
          </cell>
          <cell r="H72">
            <v>7.3295747305047792E-3</v>
          </cell>
          <cell r="I72">
            <v>-0.26019990293291961</v>
          </cell>
          <cell r="J72">
            <v>0.17590979353211469</v>
          </cell>
          <cell r="K72">
            <v>19.838352500366007</v>
          </cell>
          <cell r="L72">
            <v>18.777048124150074</v>
          </cell>
          <cell r="M72">
            <v>14.73977478304511</v>
          </cell>
          <cell r="N72">
            <v>0</v>
          </cell>
          <cell r="O72">
            <v>0</v>
          </cell>
          <cell r="P72">
            <v>23.109175223853764</v>
          </cell>
          <cell r="Q72">
            <v>26.137263488980039</v>
          </cell>
          <cell r="R72">
            <v>13.339826009518697</v>
          </cell>
          <cell r="S72">
            <v>1</v>
          </cell>
          <cell r="T72">
            <v>0</v>
          </cell>
          <cell r="U72">
            <v>20.74538737326597</v>
          </cell>
          <cell r="V72">
            <v>21.844823582841691</v>
          </cell>
          <cell r="W72">
            <v>19.838352500366007</v>
          </cell>
          <cell r="X72">
            <v>14.304715294717074</v>
          </cell>
          <cell r="Y72">
            <v>24.030143491019956</v>
          </cell>
          <cell r="Z72">
            <v>0</v>
          </cell>
          <cell r="AA72">
            <v>1</v>
          </cell>
          <cell r="AB72">
            <v>0</v>
          </cell>
          <cell r="AC72">
            <v>0</v>
          </cell>
          <cell r="AD72">
            <v>0</v>
          </cell>
          <cell r="AE72">
            <v>1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60000</v>
          </cell>
          <cell r="AT72">
            <v>0</v>
          </cell>
          <cell r="AU72">
            <v>60000</v>
          </cell>
          <cell r="AV72">
            <v>0</v>
          </cell>
          <cell r="AW72">
            <v>105600</v>
          </cell>
          <cell r="AX72">
            <v>0</v>
          </cell>
          <cell r="AY72">
            <v>130800</v>
          </cell>
          <cell r="AZ72">
            <v>0</v>
          </cell>
          <cell r="BA72">
            <v>60000</v>
          </cell>
          <cell r="BB72">
            <v>0</v>
          </cell>
          <cell r="BC72">
            <v>63600</v>
          </cell>
          <cell r="BD72">
            <v>0</v>
          </cell>
          <cell r="BE72">
            <v>63600</v>
          </cell>
          <cell r="BF72">
            <v>0</v>
          </cell>
          <cell r="BO72">
            <v>543600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</row>
        <row r="73">
          <cell r="D73">
            <v>38869</v>
          </cell>
          <cell r="E73">
            <v>2.6398194535812731</v>
          </cell>
          <cell r="F73">
            <v>0.24793884370652844</v>
          </cell>
          <cell r="G73">
            <v>-0.13855405971835411</v>
          </cell>
          <cell r="H73">
            <v>7.2923189325449535E-3</v>
          </cell>
          <cell r="I73">
            <v>-0.25887732210534581</v>
          </cell>
          <cell r="J73">
            <v>0.17501565438107888</v>
          </cell>
          <cell r="K73">
            <v>19.857065986069454</v>
          </cell>
          <cell r="L73">
            <v>25.269891052833973</v>
          </cell>
          <cell r="M73">
            <v>13.031373932457832</v>
          </cell>
          <cell r="N73">
            <v>1</v>
          </cell>
          <cell r="O73">
            <v>0</v>
          </cell>
          <cell r="P73">
            <v>23.111263309717639</v>
          </cell>
          <cell r="Q73">
            <v>27.131695958903343</v>
          </cell>
          <cell r="R73">
            <v>19.536122420287928</v>
          </cell>
          <cell r="S73">
            <v>1</v>
          </cell>
          <cell r="T73">
            <v>0</v>
          </cell>
          <cell r="U73">
            <v>20.759490453971893</v>
          </cell>
          <cell r="V73">
            <v>21.853338293853636</v>
          </cell>
          <cell r="W73">
            <v>19.857065986069454</v>
          </cell>
          <cell r="X73">
            <v>22.771949063758868</v>
          </cell>
          <cell r="Y73">
            <v>16.910335924987006</v>
          </cell>
          <cell r="Z73">
            <v>1</v>
          </cell>
          <cell r="AA73">
            <v>0</v>
          </cell>
          <cell r="AB73">
            <v>1</v>
          </cell>
          <cell r="AC73">
            <v>1</v>
          </cell>
          <cell r="AD73">
            <v>1</v>
          </cell>
          <cell r="AE73">
            <v>0</v>
          </cell>
          <cell r="AF73">
            <v>105600</v>
          </cell>
          <cell r="AG73">
            <v>0</v>
          </cell>
          <cell r="AH73">
            <v>61200</v>
          </cell>
          <cell r="AI73">
            <v>0</v>
          </cell>
          <cell r="AJ73">
            <v>50400</v>
          </cell>
          <cell r="AK73">
            <v>0</v>
          </cell>
          <cell r="AL73">
            <v>60000</v>
          </cell>
          <cell r="AM73">
            <v>0</v>
          </cell>
          <cell r="AN73">
            <v>126720</v>
          </cell>
          <cell r="AO73">
            <v>0</v>
          </cell>
          <cell r="AP73">
            <v>66000</v>
          </cell>
          <cell r="AQ73">
            <v>0</v>
          </cell>
          <cell r="AR73">
            <v>469920</v>
          </cell>
          <cell r="AS73">
            <v>60000</v>
          </cell>
          <cell r="AT73">
            <v>0</v>
          </cell>
          <cell r="AU73">
            <v>60000</v>
          </cell>
          <cell r="AV73">
            <v>0</v>
          </cell>
          <cell r="AW73">
            <v>105600</v>
          </cell>
          <cell r="AX73">
            <v>0</v>
          </cell>
          <cell r="AY73">
            <v>130800</v>
          </cell>
          <cell r="AZ73">
            <v>0</v>
          </cell>
          <cell r="BA73">
            <v>60000</v>
          </cell>
          <cell r="BB73">
            <v>0</v>
          </cell>
          <cell r="BC73">
            <v>63600</v>
          </cell>
          <cell r="BD73">
            <v>0</v>
          </cell>
          <cell r="BE73">
            <v>63600</v>
          </cell>
          <cell r="BF73">
            <v>0</v>
          </cell>
          <cell r="BO73">
            <v>543600</v>
          </cell>
          <cell r="BP73">
            <v>65400</v>
          </cell>
          <cell r="BQ73">
            <v>32700</v>
          </cell>
          <cell r="BR73">
            <v>62400</v>
          </cell>
          <cell r="BS73">
            <v>31200</v>
          </cell>
          <cell r="BT73">
            <v>67200</v>
          </cell>
          <cell r="BU73">
            <v>33600</v>
          </cell>
          <cell r="BV73">
            <v>8400</v>
          </cell>
          <cell r="BW73">
            <v>4200</v>
          </cell>
          <cell r="BX73">
            <v>66000</v>
          </cell>
          <cell r="BY73">
            <v>33000</v>
          </cell>
          <cell r="BZ73">
            <v>66000</v>
          </cell>
          <cell r="CA73">
            <v>33000</v>
          </cell>
          <cell r="CB73">
            <v>240000</v>
          </cell>
          <cell r="CC73">
            <v>120000</v>
          </cell>
          <cell r="CD73">
            <v>120000</v>
          </cell>
          <cell r="CE73">
            <v>60000</v>
          </cell>
          <cell r="CF73">
            <v>63600</v>
          </cell>
          <cell r="CG73">
            <v>31800</v>
          </cell>
          <cell r="CH73">
            <v>90000</v>
          </cell>
          <cell r="CI73">
            <v>45000</v>
          </cell>
          <cell r="CJ73">
            <v>1273500</v>
          </cell>
        </row>
        <row r="74">
          <cell r="D74">
            <v>38899</v>
          </cell>
          <cell r="E74">
            <v>2.6377078477072704</v>
          </cell>
          <cell r="F74">
            <v>0.24671820308678735</v>
          </cell>
          <cell r="G74">
            <v>-0.13787193701908704</v>
          </cell>
          <cell r="H74">
            <v>7.2564177378466868E-3</v>
          </cell>
          <cell r="I74">
            <v>-0.25760282969355736</v>
          </cell>
          <cell r="J74">
            <v>0.17415402570832048</v>
          </cell>
          <cell r="K74">
            <v>19.850787635102847</v>
          </cell>
          <cell r="L74">
            <v>23.153592213467931</v>
          </cell>
          <cell r="M74">
            <v>13.547731916559766</v>
          </cell>
          <cell r="N74">
            <v>1</v>
          </cell>
          <cell r="O74">
            <v>0</v>
          </cell>
          <cell r="P74">
            <v>23.08896405061693</v>
          </cell>
          <cell r="Q74">
            <v>21.918630078588667</v>
          </cell>
          <cell r="R74">
            <v>17.233992127385882</v>
          </cell>
          <cell r="S74">
            <v>0</v>
          </cell>
          <cell r="T74">
            <v>0</v>
          </cell>
          <cell r="U74">
            <v>20.748769330161377</v>
          </cell>
          <cell r="V74">
            <v>21.837231990838376</v>
          </cell>
          <cell r="W74">
            <v>19.850787635102847</v>
          </cell>
          <cell r="X74">
            <v>21.037070196731687</v>
          </cell>
          <cell r="Y74">
            <v>17.311308611502856</v>
          </cell>
          <cell r="Z74">
            <v>1</v>
          </cell>
          <cell r="AA74">
            <v>0</v>
          </cell>
          <cell r="AB74">
            <v>0</v>
          </cell>
          <cell r="AC74">
            <v>0</v>
          </cell>
          <cell r="AD74">
            <v>1</v>
          </cell>
          <cell r="AE74">
            <v>0</v>
          </cell>
          <cell r="AF74">
            <v>105600</v>
          </cell>
          <cell r="AG74">
            <v>0</v>
          </cell>
          <cell r="AH74">
            <v>61200</v>
          </cell>
          <cell r="AI74">
            <v>0</v>
          </cell>
          <cell r="AJ74">
            <v>50400</v>
          </cell>
          <cell r="AK74">
            <v>0</v>
          </cell>
          <cell r="AL74">
            <v>60000</v>
          </cell>
          <cell r="AM74">
            <v>0</v>
          </cell>
          <cell r="AN74">
            <v>126720</v>
          </cell>
          <cell r="AO74">
            <v>0</v>
          </cell>
          <cell r="AP74">
            <v>66000</v>
          </cell>
          <cell r="AQ74">
            <v>0</v>
          </cell>
          <cell r="AR74">
            <v>469920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</row>
        <row r="75">
          <cell r="D75">
            <v>38930</v>
          </cell>
          <cell r="E75">
            <v>2.6314994489370114</v>
          </cell>
          <cell r="F75">
            <v>0.24546222568959777</v>
          </cell>
          <cell r="G75">
            <v>-0.13717006729712816</v>
          </cell>
          <cell r="H75">
            <v>7.2194772261646402E-3</v>
          </cell>
          <cell r="I75">
            <v>-0.2562914415288447</v>
          </cell>
          <cell r="J75">
            <v>0.17326745342795136</v>
          </cell>
          <cell r="K75">
            <v>19.814060055561249</v>
          </cell>
          <cell r="L75">
            <v>20.147932482681316</v>
          </cell>
          <cell r="M75">
            <v>14.106858499925705</v>
          </cell>
          <cell r="N75">
            <v>1</v>
          </cell>
          <cell r="O75">
            <v>0</v>
          </cell>
          <cell r="P75">
            <v>23.035751767737221</v>
          </cell>
          <cell r="Q75">
            <v>20.543639590683046</v>
          </cell>
          <cell r="R75">
            <v>16.070556305442491</v>
          </cell>
          <cell r="S75">
            <v>0</v>
          </cell>
          <cell r="T75">
            <v>0</v>
          </cell>
          <cell r="U75">
            <v>20.707470362299123</v>
          </cell>
          <cell r="V75">
            <v>21.790391946223817</v>
          </cell>
          <cell r="W75">
            <v>19.814060055561249</v>
          </cell>
          <cell r="X75">
            <v>19.56014283882271</v>
          </cell>
          <cell r="Y75">
            <v>16.141625113925922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105600</v>
          </cell>
          <cell r="AG75">
            <v>0</v>
          </cell>
          <cell r="AH75">
            <v>61200</v>
          </cell>
          <cell r="AI75">
            <v>0</v>
          </cell>
          <cell r="AJ75">
            <v>50400</v>
          </cell>
          <cell r="AK75">
            <v>0</v>
          </cell>
          <cell r="AL75">
            <v>60000</v>
          </cell>
          <cell r="AM75">
            <v>0</v>
          </cell>
          <cell r="AN75">
            <v>126720</v>
          </cell>
          <cell r="AO75">
            <v>0</v>
          </cell>
          <cell r="AP75">
            <v>66000</v>
          </cell>
          <cell r="AQ75">
            <v>0</v>
          </cell>
          <cell r="AR75">
            <v>469920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</row>
        <row r="76">
          <cell r="D76">
            <v>38961</v>
          </cell>
          <cell r="E76">
            <v>2.6303033371931837</v>
          </cell>
          <cell r="F76">
            <v>0.24421166975578443</v>
          </cell>
          <cell r="G76">
            <v>-0.13647122721646776</v>
          </cell>
          <cell r="H76">
            <v>7.1826961692877771E-3</v>
          </cell>
          <cell r="I76">
            <v>-0.25498571400971604</v>
          </cell>
          <cell r="J76">
            <v>0.17238470806290662</v>
          </cell>
          <cell r="K76">
            <v>19.814882173876004</v>
          </cell>
          <cell r="L76">
            <v>18.081502617285576</v>
          </cell>
          <cell r="M76">
            <v>10.623207634376621</v>
          </cell>
          <cell r="N76">
            <v>0</v>
          </cell>
          <cell r="O76">
            <v>0</v>
          </cell>
          <cell r="P76">
            <v>23.020160339420677</v>
          </cell>
          <cell r="Q76">
            <v>19.182179132500632</v>
          </cell>
          <cell r="R76">
            <v>13.424459140398856</v>
          </cell>
          <cell r="S76">
            <v>0</v>
          </cell>
          <cell r="T76">
            <v>0</v>
          </cell>
          <cell r="U76">
            <v>20.70374082482537</v>
          </cell>
          <cell r="V76">
            <v>21.781145250218536</v>
          </cell>
          <cell r="W76">
            <v>19.814882173876004</v>
          </cell>
          <cell r="X76">
            <v>13.822785402124087</v>
          </cell>
          <cell r="Y76">
            <v>13.01676168296404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</row>
        <row r="77">
          <cell r="D77">
            <v>38991</v>
          </cell>
          <cell r="E77">
            <v>2.6244712761920019</v>
          </cell>
          <cell r="F77">
            <v>0.24300659964740759</v>
          </cell>
          <cell r="G77">
            <v>-0.13579780568531599</v>
          </cell>
          <cell r="H77">
            <v>7.1472529308061056E-3</v>
          </cell>
          <cell r="I77">
            <v>-0.2537274790436167</v>
          </cell>
          <cell r="J77">
            <v>0.17153407033934651</v>
          </cell>
          <cell r="K77">
            <v>19.780578478612888</v>
          </cell>
          <cell r="L77">
            <v>18.349641524680173</v>
          </cell>
          <cell r="M77">
            <v>10.527903567077393</v>
          </cell>
          <cell r="N77">
            <v>0</v>
          </cell>
          <cell r="O77">
            <v>0</v>
          </cell>
          <cell r="P77">
            <v>22.970040098985116</v>
          </cell>
          <cell r="Q77">
            <v>20.159612010349839</v>
          </cell>
          <cell r="R77">
            <v>9.8775035503740369</v>
          </cell>
          <cell r="S77">
            <v>0</v>
          </cell>
          <cell r="T77">
            <v>0</v>
          </cell>
          <cell r="U77">
            <v>20.665051028800146</v>
          </cell>
          <cell r="V77">
            <v>21.737138968421061</v>
          </cell>
          <cell r="W77">
            <v>19.780578478612888</v>
          </cell>
          <cell r="X77">
            <v>14.647983052378901</v>
          </cell>
          <cell r="Y77">
            <v>12.76856515528708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</row>
        <row r="78">
          <cell r="D78">
            <v>39022</v>
          </cell>
          <cell r="E78">
            <v>2.7141862997622748</v>
          </cell>
          <cell r="F78">
            <v>0.21332352369103547</v>
          </cell>
          <cell r="G78">
            <v>-0.13510489833765579</v>
          </cell>
          <cell r="H78">
            <v>7.1107841230345159E-3</v>
          </cell>
          <cell r="I78">
            <v>-0.20621273956800096</v>
          </cell>
          <cell r="J78">
            <v>0.14221568246069033</v>
          </cell>
          <cell r="K78">
            <v>20.809801701457054</v>
          </cell>
          <cell r="L78">
            <v>40.299443389366346</v>
          </cell>
          <cell r="M78">
            <v>10.595068343321429</v>
          </cell>
          <cell r="N78">
            <v>1</v>
          </cell>
          <cell r="O78">
            <v>0</v>
          </cell>
          <cell r="P78">
            <v>23.42301486667224</v>
          </cell>
          <cell r="Q78">
            <v>25.745375030393454</v>
          </cell>
          <cell r="R78">
            <v>12.109665361527782</v>
          </cell>
          <cell r="S78">
            <v>1</v>
          </cell>
          <cell r="T78">
            <v>0</v>
          </cell>
          <cell r="U78">
            <v>21.343110510684642</v>
          </cell>
          <cell r="V78">
            <v>22.409728129139818</v>
          </cell>
          <cell r="W78">
            <v>20.809801701457054</v>
          </cell>
          <cell r="X78">
            <v>41.949760695640769</v>
          </cell>
          <cell r="Y78">
            <v>7.4318758848699309</v>
          </cell>
          <cell r="Z78">
            <v>1</v>
          </cell>
          <cell r="AA78">
            <v>0</v>
          </cell>
          <cell r="AB78">
            <v>1</v>
          </cell>
          <cell r="AC78">
            <v>1</v>
          </cell>
          <cell r="AD78">
            <v>1</v>
          </cell>
          <cell r="AE78">
            <v>0</v>
          </cell>
          <cell r="AF78">
            <v>105600</v>
          </cell>
          <cell r="AG78">
            <v>0</v>
          </cell>
          <cell r="AH78">
            <v>61200</v>
          </cell>
          <cell r="AI78">
            <v>0</v>
          </cell>
          <cell r="AJ78">
            <v>50400</v>
          </cell>
          <cell r="AK78">
            <v>0</v>
          </cell>
          <cell r="AL78">
            <v>60000</v>
          </cell>
          <cell r="AM78">
            <v>0</v>
          </cell>
          <cell r="AN78">
            <v>126720</v>
          </cell>
          <cell r="AO78">
            <v>0</v>
          </cell>
          <cell r="AP78">
            <v>66000</v>
          </cell>
          <cell r="AQ78">
            <v>0</v>
          </cell>
          <cell r="AR78">
            <v>469920</v>
          </cell>
          <cell r="AS78">
            <v>60000</v>
          </cell>
          <cell r="AT78">
            <v>0</v>
          </cell>
          <cell r="AU78">
            <v>60000</v>
          </cell>
          <cell r="AV78">
            <v>0</v>
          </cell>
          <cell r="AW78">
            <v>105600</v>
          </cell>
          <cell r="AX78">
            <v>0</v>
          </cell>
          <cell r="AY78">
            <v>130800</v>
          </cell>
          <cell r="AZ78">
            <v>0</v>
          </cell>
          <cell r="BA78">
            <v>60000</v>
          </cell>
          <cell r="BB78">
            <v>0</v>
          </cell>
          <cell r="BC78">
            <v>63600</v>
          </cell>
          <cell r="BD78">
            <v>0</v>
          </cell>
          <cell r="BE78">
            <v>63600</v>
          </cell>
          <cell r="BF78">
            <v>0</v>
          </cell>
          <cell r="BO78">
            <v>543600</v>
          </cell>
          <cell r="BP78">
            <v>65400</v>
          </cell>
          <cell r="BQ78">
            <v>32700</v>
          </cell>
          <cell r="BR78">
            <v>62400</v>
          </cell>
          <cell r="BS78">
            <v>31200</v>
          </cell>
          <cell r="BT78">
            <v>67200</v>
          </cell>
          <cell r="BU78">
            <v>33600</v>
          </cell>
          <cell r="BV78">
            <v>8400</v>
          </cell>
          <cell r="BW78">
            <v>4200</v>
          </cell>
          <cell r="BX78">
            <v>66000</v>
          </cell>
          <cell r="BY78">
            <v>33000</v>
          </cell>
          <cell r="BZ78">
            <v>66000</v>
          </cell>
          <cell r="CA78">
            <v>33000</v>
          </cell>
          <cell r="CB78">
            <v>240000</v>
          </cell>
          <cell r="CC78">
            <v>120000</v>
          </cell>
          <cell r="CD78">
            <v>120000</v>
          </cell>
          <cell r="CE78">
            <v>60000</v>
          </cell>
          <cell r="CF78">
            <v>63600</v>
          </cell>
          <cell r="CG78">
            <v>31800</v>
          </cell>
          <cell r="CH78">
            <v>90000</v>
          </cell>
          <cell r="CI78">
            <v>45000</v>
          </cell>
          <cell r="CJ78">
            <v>1273500</v>
          </cell>
        </row>
        <row r="79">
          <cell r="D79">
            <v>39052</v>
          </cell>
          <cell r="E79">
            <v>2.7962937537538348</v>
          </cell>
          <cell r="F79">
            <v>0.21226926268374252</v>
          </cell>
          <cell r="G79">
            <v>-0.13443719969970361</v>
          </cell>
          <cell r="H79">
            <v>7.0756420894580842E-3</v>
          </cell>
          <cell r="I79">
            <v>-0.20519362059428442</v>
          </cell>
          <cell r="J79">
            <v>0.14151284178916168</v>
          </cell>
          <cell r="K79">
            <v>21.433250998696629</v>
          </cell>
          <cell r="L79">
            <v>37.511114986732949</v>
          </cell>
          <cell r="M79">
            <v>10.924791386123282</v>
          </cell>
          <cell r="N79">
            <v>1</v>
          </cell>
          <cell r="O79">
            <v>0</v>
          </cell>
          <cell r="P79">
            <v>24.033549466572474</v>
          </cell>
          <cell r="Q79">
            <v>41.097685749190155</v>
          </cell>
          <cell r="R79">
            <v>12.920122455350462</v>
          </cell>
          <cell r="S79">
            <v>1</v>
          </cell>
          <cell r="T79">
            <v>0</v>
          </cell>
          <cell r="U79">
            <v>21.963924155405984</v>
          </cell>
          <cell r="V79">
            <v>23.025270468824697</v>
          </cell>
          <cell r="W79">
            <v>21.433250998696629</v>
          </cell>
          <cell r="X79">
            <v>38.382745726357733</v>
          </cell>
          <cell r="Y79">
            <v>7.4122209274490318</v>
          </cell>
          <cell r="Z79">
            <v>1</v>
          </cell>
          <cell r="AA79">
            <v>0</v>
          </cell>
          <cell r="AB79">
            <v>1</v>
          </cell>
          <cell r="AC79">
            <v>1</v>
          </cell>
          <cell r="AD79">
            <v>1</v>
          </cell>
          <cell r="AE79">
            <v>0</v>
          </cell>
          <cell r="AF79">
            <v>105600</v>
          </cell>
          <cell r="AG79">
            <v>0</v>
          </cell>
          <cell r="AH79">
            <v>61200</v>
          </cell>
          <cell r="AI79">
            <v>0</v>
          </cell>
          <cell r="AJ79">
            <v>50400</v>
          </cell>
          <cell r="AK79">
            <v>0</v>
          </cell>
          <cell r="AL79">
            <v>60000</v>
          </cell>
          <cell r="AM79">
            <v>0</v>
          </cell>
          <cell r="AN79">
            <v>126720</v>
          </cell>
          <cell r="AO79">
            <v>0</v>
          </cell>
          <cell r="AP79">
            <v>66000</v>
          </cell>
          <cell r="AQ79">
            <v>0</v>
          </cell>
          <cell r="AR79">
            <v>469920</v>
          </cell>
          <cell r="AS79">
            <v>60000</v>
          </cell>
          <cell r="AT79">
            <v>0</v>
          </cell>
          <cell r="AU79">
            <v>60000</v>
          </cell>
          <cell r="AV79">
            <v>0</v>
          </cell>
          <cell r="AW79">
            <v>105600</v>
          </cell>
          <cell r="AX79">
            <v>0</v>
          </cell>
          <cell r="AY79">
            <v>130800</v>
          </cell>
          <cell r="AZ79">
            <v>0</v>
          </cell>
          <cell r="BA79">
            <v>60000</v>
          </cell>
          <cell r="BB79">
            <v>0</v>
          </cell>
          <cell r="BC79">
            <v>63600</v>
          </cell>
          <cell r="BD79">
            <v>0</v>
          </cell>
          <cell r="BE79">
            <v>63600</v>
          </cell>
          <cell r="BF79">
            <v>0</v>
          </cell>
          <cell r="BO79">
            <v>543600</v>
          </cell>
          <cell r="BP79">
            <v>65400</v>
          </cell>
          <cell r="BQ79">
            <v>32700</v>
          </cell>
          <cell r="BR79">
            <v>62400</v>
          </cell>
          <cell r="BS79">
            <v>31200</v>
          </cell>
          <cell r="BT79">
            <v>67200</v>
          </cell>
          <cell r="BU79">
            <v>33600</v>
          </cell>
          <cell r="BV79">
            <v>8400</v>
          </cell>
          <cell r="BW79">
            <v>4200</v>
          </cell>
          <cell r="BX79">
            <v>66000</v>
          </cell>
          <cell r="BY79">
            <v>33000</v>
          </cell>
          <cell r="BZ79">
            <v>66000</v>
          </cell>
          <cell r="CA79">
            <v>33000</v>
          </cell>
          <cell r="CB79">
            <v>240000</v>
          </cell>
          <cell r="CC79">
            <v>120000</v>
          </cell>
          <cell r="CD79">
            <v>120000</v>
          </cell>
          <cell r="CE79">
            <v>60000</v>
          </cell>
          <cell r="CF79">
            <v>63600</v>
          </cell>
          <cell r="CG79">
            <v>31800</v>
          </cell>
          <cell r="CH79">
            <v>90000</v>
          </cell>
          <cell r="CI79">
            <v>45000</v>
          </cell>
          <cell r="CJ79">
            <v>1273500</v>
          </cell>
        </row>
        <row r="80">
          <cell r="D80">
            <v>39083</v>
          </cell>
          <cell r="E80">
            <v>2.8932277284310119</v>
          </cell>
          <cell r="F80">
            <v>0.21118450572489136</v>
          </cell>
          <cell r="G80">
            <v>-0.13375018695909788</v>
          </cell>
          <cell r="H80">
            <v>7.0394835241630463E-3</v>
          </cell>
          <cell r="I80">
            <v>-0.20414502220072833</v>
          </cell>
          <cell r="J80">
            <v>0.14078967048326094</v>
          </cell>
          <cell r="K80">
            <v>22.168120296727128</v>
          </cell>
          <cell r="L80">
            <v>45.766802633855612</v>
          </cell>
          <cell r="M80">
            <v>13.248307992474853</v>
          </cell>
          <cell r="N80">
            <v>1</v>
          </cell>
          <cell r="O80">
            <v>0</v>
          </cell>
          <cell r="P80">
            <v>24.755130491857045</v>
          </cell>
          <cell r="Q80">
            <v>50.038993341008663</v>
          </cell>
          <cell r="R80">
            <v>17.042589611998736</v>
          </cell>
          <cell r="S80">
            <v>1</v>
          </cell>
          <cell r="T80">
            <v>0</v>
          </cell>
          <cell r="U80">
            <v>22.696081561039353</v>
          </cell>
          <cell r="V80">
            <v>23.752004089663814</v>
          </cell>
          <cell r="W80">
            <v>22.168120296727128</v>
          </cell>
          <cell r="X80">
            <v>48.745824147059587</v>
          </cell>
          <cell r="Y80">
            <v>10.62158797318914</v>
          </cell>
          <cell r="Z80">
            <v>1</v>
          </cell>
          <cell r="AA80">
            <v>0</v>
          </cell>
          <cell r="AB80">
            <v>1</v>
          </cell>
          <cell r="AC80">
            <v>1</v>
          </cell>
          <cell r="AD80">
            <v>1</v>
          </cell>
          <cell r="AE80">
            <v>0</v>
          </cell>
          <cell r="AF80">
            <v>105600</v>
          </cell>
          <cell r="AG80">
            <v>0</v>
          </cell>
          <cell r="AH80">
            <v>61200</v>
          </cell>
          <cell r="AI80">
            <v>0</v>
          </cell>
          <cell r="AJ80">
            <v>50400</v>
          </cell>
          <cell r="AK80">
            <v>0</v>
          </cell>
          <cell r="AL80">
            <v>60000</v>
          </cell>
          <cell r="AM80">
            <v>0</v>
          </cell>
          <cell r="AN80">
            <v>126720</v>
          </cell>
          <cell r="AO80">
            <v>0</v>
          </cell>
          <cell r="AP80">
            <v>66000</v>
          </cell>
          <cell r="AQ80">
            <v>0</v>
          </cell>
          <cell r="AR80">
            <v>469920</v>
          </cell>
          <cell r="AS80">
            <v>60000</v>
          </cell>
          <cell r="AT80">
            <v>0</v>
          </cell>
          <cell r="AU80">
            <v>60000</v>
          </cell>
          <cell r="AV80">
            <v>0</v>
          </cell>
          <cell r="AW80">
            <v>105600</v>
          </cell>
          <cell r="AX80">
            <v>0</v>
          </cell>
          <cell r="AY80">
            <v>130800</v>
          </cell>
          <cell r="AZ80">
            <v>0</v>
          </cell>
          <cell r="BA80">
            <v>60000</v>
          </cell>
          <cell r="BB80">
            <v>0</v>
          </cell>
          <cell r="BC80">
            <v>63600</v>
          </cell>
          <cell r="BD80">
            <v>0</v>
          </cell>
          <cell r="BE80">
            <v>63600</v>
          </cell>
          <cell r="BF80">
            <v>0</v>
          </cell>
          <cell r="BO80">
            <v>543600</v>
          </cell>
          <cell r="BP80">
            <v>65400</v>
          </cell>
          <cell r="BQ80">
            <v>32700</v>
          </cell>
          <cell r="BR80">
            <v>62400</v>
          </cell>
          <cell r="BS80">
            <v>31200</v>
          </cell>
          <cell r="BT80">
            <v>67200</v>
          </cell>
          <cell r="BU80">
            <v>33600</v>
          </cell>
          <cell r="BV80">
            <v>8400</v>
          </cell>
          <cell r="BW80">
            <v>4200</v>
          </cell>
          <cell r="BX80">
            <v>66000</v>
          </cell>
          <cell r="BY80">
            <v>33000</v>
          </cell>
          <cell r="BZ80">
            <v>66000</v>
          </cell>
          <cell r="CA80">
            <v>33000</v>
          </cell>
          <cell r="CB80">
            <v>240000</v>
          </cell>
          <cell r="CC80">
            <v>120000</v>
          </cell>
          <cell r="CD80">
            <v>120000</v>
          </cell>
          <cell r="CE80">
            <v>60000</v>
          </cell>
          <cell r="CF80">
            <v>63600</v>
          </cell>
          <cell r="CG80">
            <v>31800</v>
          </cell>
          <cell r="CH80">
            <v>90000</v>
          </cell>
          <cell r="CI80">
            <v>45000</v>
          </cell>
          <cell r="CJ80">
            <v>1273500</v>
          </cell>
        </row>
        <row r="81">
          <cell r="D81">
            <v>39114</v>
          </cell>
          <cell r="E81">
            <v>2.7978910014421636</v>
          </cell>
          <cell r="F81">
            <v>0.21010445567775946</v>
          </cell>
          <cell r="G81">
            <v>-0.133066155262581</v>
          </cell>
          <cell r="H81">
            <v>7.0034818559253156E-3</v>
          </cell>
          <cell r="I81">
            <v>-0.20310097382183412</v>
          </cell>
          <cell r="J81">
            <v>0.14006963711850631</v>
          </cell>
          <cell r="K81">
            <v>21.460925207152474</v>
          </cell>
          <cell r="L81">
            <v>32.926472490277</v>
          </cell>
          <cell r="M81">
            <v>11.674804253827501</v>
          </cell>
          <cell r="N81">
            <v>1</v>
          </cell>
          <cell r="O81">
            <v>0</v>
          </cell>
          <cell r="P81">
            <v>24.034704789205026</v>
          </cell>
          <cell r="Q81">
            <v>41.378903265958108</v>
          </cell>
          <cell r="R81">
            <v>14.616266633316133</v>
          </cell>
          <cell r="S81">
            <v>1</v>
          </cell>
          <cell r="T81">
            <v>0</v>
          </cell>
          <cell r="U81">
            <v>21.986186346346869</v>
          </cell>
          <cell r="V81">
            <v>23.036708624735667</v>
          </cell>
          <cell r="W81">
            <v>21.460925207152474</v>
          </cell>
          <cell r="X81">
            <v>34.48956217591288</v>
          </cell>
          <cell r="Y81">
            <v>7.8607596733919429</v>
          </cell>
          <cell r="Z81">
            <v>1</v>
          </cell>
          <cell r="AA81">
            <v>0</v>
          </cell>
          <cell r="AB81">
            <v>1</v>
          </cell>
          <cell r="AC81">
            <v>1</v>
          </cell>
          <cell r="AD81">
            <v>1</v>
          </cell>
          <cell r="AE81">
            <v>0</v>
          </cell>
          <cell r="AF81">
            <v>105600</v>
          </cell>
          <cell r="AG81">
            <v>0</v>
          </cell>
          <cell r="AH81">
            <v>61200</v>
          </cell>
          <cell r="AI81">
            <v>0</v>
          </cell>
          <cell r="AJ81">
            <v>50400</v>
          </cell>
          <cell r="AK81">
            <v>0</v>
          </cell>
          <cell r="AL81">
            <v>60000</v>
          </cell>
          <cell r="AM81">
            <v>0</v>
          </cell>
          <cell r="AN81">
            <v>126720</v>
          </cell>
          <cell r="AO81">
            <v>0</v>
          </cell>
          <cell r="AP81">
            <v>66000</v>
          </cell>
          <cell r="AQ81">
            <v>0</v>
          </cell>
          <cell r="AR81">
            <v>469920</v>
          </cell>
          <cell r="AS81">
            <v>60000</v>
          </cell>
          <cell r="AT81">
            <v>0</v>
          </cell>
          <cell r="AU81">
            <v>60000</v>
          </cell>
          <cell r="AV81">
            <v>0</v>
          </cell>
          <cell r="AW81">
            <v>105600</v>
          </cell>
          <cell r="AX81">
            <v>0</v>
          </cell>
          <cell r="AY81">
            <v>130800</v>
          </cell>
          <cell r="AZ81">
            <v>0</v>
          </cell>
          <cell r="BA81">
            <v>60000</v>
          </cell>
          <cell r="BB81">
            <v>0</v>
          </cell>
          <cell r="BC81">
            <v>63600</v>
          </cell>
          <cell r="BD81">
            <v>0</v>
          </cell>
          <cell r="BE81">
            <v>63600</v>
          </cell>
          <cell r="BF81">
            <v>0</v>
          </cell>
          <cell r="BO81">
            <v>543600</v>
          </cell>
          <cell r="BP81">
            <v>65400</v>
          </cell>
          <cell r="BQ81">
            <v>32700</v>
          </cell>
          <cell r="BR81">
            <v>62400</v>
          </cell>
          <cell r="BS81">
            <v>31200</v>
          </cell>
          <cell r="BT81">
            <v>67200</v>
          </cell>
          <cell r="BU81">
            <v>33600</v>
          </cell>
          <cell r="BV81">
            <v>8400</v>
          </cell>
          <cell r="BW81">
            <v>4200</v>
          </cell>
          <cell r="BX81">
            <v>66000</v>
          </cell>
          <cell r="BY81">
            <v>33000</v>
          </cell>
          <cell r="BZ81">
            <v>66000</v>
          </cell>
          <cell r="CA81">
            <v>33000</v>
          </cell>
          <cell r="CB81">
            <v>240000</v>
          </cell>
          <cell r="CC81">
            <v>120000</v>
          </cell>
          <cell r="CD81">
            <v>120000</v>
          </cell>
          <cell r="CE81">
            <v>60000</v>
          </cell>
          <cell r="CF81">
            <v>63600</v>
          </cell>
          <cell r="CG81">
            <v>31800</v>
          </cell>
          <cell r="CH81">
            <v>90000</v>
          </cell>
          <cell r="CI81">
            <v>45000</v>
          </cell>
          <cell r="CJ81">
            <v>1273500</v>
          </cell>
        </row>
        <row r="82">
          <cell r="D82">
            <v>39142</v>
          </cell>
          <cell r="E82">
            <v>2.6873585285177874</v>
          </cell>
          <cell r="F82">
            <v>0.20913295941772667</v>
          </cell>
          <cell r="G82">
            <v>-0.13245087429789354</v>
          </cell>
          <cell r="H82">
            <v>6.9710986472575551E-3</v>
          </cell>
          <cell r="I82">
            <v>-0.2021618607704691</v>
          </cell>
          <cell r="J82">
            <v>0.1394219729451511</v>
          </cell>
          <cell r="K82">
            <v>20.638975008104889</v>
          </cell>
          <cell r="L82">
            <v>28.733647955058558</v>
          </cell>
          <cell r="M82">
            <v>16.702752358829102</v>
          </cell>
          <cell r="N82">
            <v>1</v>
          </cell>
          <cell r="O82">
            <v>0</v>
          </cell>
          <cell r="P82">
            <v>23.200853760972038</v>
          </cell>
          <cell r="Q82">
            <v>26.895665244285993</v>
          </cell>
          <cell r="R82">
            <v>17.197700362784389</v>
          </cell>
          <cell r="S82">
            <v>1</v>
          </cell>
          <cell r="T82">
            <v>0</v>
          </cell>
          <cell r="U82">
            <v>21.161807406649203</v>
          </cell>
          <cell r="V82">
            <v>22.207472203737836</v>
          </cell>
          <cell r="W82">
            <v>20.638975008104889</v>
          </cell>
          <cell r="X82">
            <v>34.099002845154587</v>
          </cell>
          <cell r="Y82">
            <v>18.064317284484591</v>
          </cell>
          <cell r="Z82">
            <v>1</v>
          </cell>
          <cell r="AA82">
            <v>0</v>
          </cell>
          <cell r="AB82">
            <v>1</v>
          </cell>
          <cell r="AC82">
            <v>1</v>
          </cell>
          <cell r="AD82">
            <v>1</v>
          </cell>
          <cell r="AE82">
            <v>0</v>
          </cell>
          <cell r="AF82">
            <v>105600</v>
          </cell>
          <cell r="AG82">
            <v>0</v>
          </cell>
          <cell r="AH82">
            <v>61200</v>
          </cell>
          <cell r="AI82">
            <v>0</v>
          </cell>
          <cell r="AJ82">
            <v>50400</v>
          </cell>
          <cell r="AK82">
            <v>0</v>
          </cell>
          <cell r="AL82">
            <v>60000</v>
          </cell>
          <cell r="AM82">
            <v>0</v>
          </cell>
          <cell r="AN82">
            <v>126720</v>
          </cell>
          <cell r="AO82">
            <v>0</v>
          </cell>
          <cell r="AP82">
            <v>66000</v>
          </cell>
          <cell r="AQ82">
            <v>0</v>
          </cell>
          <cell r="AR82">
            <v>469920</v>
          </cell>
          <cell r="AS82">
            <v>60000</v>
          </cell>
          <cell r="AT82">
            <v>0</v>
          </cell>
          <cell r="AU82">
            <v>60000</v>
          </cell>
          <cell r="AV82">
            <v>0</v>
          </cell>
          <cell r="AW82">
            <v>105600</v>
          </cell>
          <cell r="AX82">
            <v>0</v>
          </cell>
          <cell r="AY82">
            <v>130800</v>
          </cell>
          <cell r="AZ82">
            <v>0</v>
          </cell>
          <cell r="BA82">
            <v>60000</v>
          </cell>
          <cell r="BB82">
            <v>0</v>
          </cell>
          <cell r="BC82">
            <v>63600</v>
          </cell>
          <cell r="BD82">
            <v>0</v>
          </cell>
          <cell r="BE82">
            <v>63600</v>
          </cell>
          <cell r="BF82">
            <v>0</v>
          </cell>
          <cell r="BO82">
            <v>543600</v>
          </cell>
          <cell r="BP82">
            <v>65400</v>
          </cell>
          <cell r="BQ82">
            <v>32700</v>
          </cell>
          <cell r="BR82">
            <v>62400</v>
          </cell>
          <cell r="BS82">
            <v>31200</v>
          </cell>
          <cell r="BT82">
            <v>67200</v>
          </cell>
          <cell r="BU82">
            <v>33600</v>
          </cell>
          <cell r="BV82">
            <v>8400</v>
          </cell>
          <cell r="BW82">
            <v>4200</v>
          </cell>
          <cell r="BX82">
            <v>66000</v>
          </cell>
          <cell r="BY82">
            <v>33000</v>
          </cell>
          <cell r="BZ82">
            <v>66000</v>
          </cell>
          <cell r="CA82">
            <v>33000</v>
          </cell>
          <cell r="CB82">
            <v>240000</v>
          </cell>
          <cell r="CC82">
            <v>120000</v>
          </cell>
          <cell r="CD82">
            <v>120000</v>
          </cell>
          <cell r="CE82">
            <v>60000</v>
          </cell>
          <cell r="CF82">
            <v>63600</v>
          </cell>
          <cell r="CG82">
            <v>31800</v>
          </cell>
          <cell r="CH82">
            <v>90000</v>
          </cell>
          <cell r="CI82">
            <v>45000</v>
          </cell>
          <cell r="CJ82">
            <v>1273500</v>
          </cell>
        </row>
        <row r="83">
          <cell r="D83">
            <v>39173</v>
          </cell>
          <cell r="E83">
            <v>2.5452896584288491</v>
          </cell>
          <cell r="F83">
            <v>0.23580340159831301</v>
          </cell>
          <cell r="G83">
            <v>-0.13177248912846903</v>
          </cell>
          <cell r="H83">
            <v>6.9353941646562644E-3</v>
          </cell>
          <cell r="I83">
            <v>-0.24620649284529739</v>
          </cell>
          <cell r="J83">
            <v>0.16644945995175034</v>
          </cell>
          <cell r="K83">
            <v>19.243123741876637</v>
          </cell>
          <cell r="L83">
            <v>18.183389082797966</v>
          </cell>
          <cell r="M83">
            <v>13.454664679433153</v>
          </cell>
          <cell r="N83">
            <v>0</v>
          </cell>
          <cell r="O83">
            <v>0</v>
          </cell>
          <cell r="P83">
            <v>22.338043387854498</v>
          </cell>
          <cell r="Q83">
            <v>26.064371958544317</v>
          </cell>
          <cell r="R83">
            <v>13.66272650437284</v>
          </cell>
          <cell r="S83">
            <v>1</v>
          </cell>
          <cell r="T83">
            <v>0</v>
          </cell>
          <cell r="U83">
            <v>20.101378769752852</v>
          </cell>
          <cell r="V83">
            <v>21.141687894451291</v>
          </cell>
          <cell r="W83">
            <v>19.243123741876637</v>
          </cell>
          <cell r="X83">
            <v>15.892330186711661</v>
          </cell>
          <cell r="Y83">
            <v>21.820753024659243</v>
          </cell>
          <cell r="Z83">
            <v>0</v>
          </cell>
          <cell r="AA83">
            <v>1</v>
          </cell>
          <cell r="AB83">
            <v>0</v>
          </cell>
          <cell r="AC83">
            <v>0</v>
          </cell>
          <cell r="AD83">
            <v>0</v>
          </cell>
          <cell r="AE83">
            <v>1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60000</v>
          </cell>
          <cell r="AT83">
            <v>0</v>
          </cell>
          <cell r="AU83">
            <v>60000</v>
          </cell>
          <cell r="AV83">
            <v>0</v>
          </cell>
          <cell r="AW83">
            <v>105600</v>
          </cell>
          <cell r="AX83">
            <v>0</v>
          </cell>
          <cell r="AY83">
            <v>130800</v>
          </cell>
          <cell r="AZ83">
            <v>0</v>
          </cell>
          <cell r="BA83">
            <v>60000</v>
          </cell>
          <cell r="BB83">
            <v>0</v>
          </cell>
          <cell r="BC83">
            <v>63600</v>
          </cell>
          <cell r="BD83">
            <v>0</v>
          </cell>
          <cell r="BE83">
            <v>63600</v>
          </cell>
          <cell r="BF83">
            <v>0</v>
          </cell>
          <cell r="BO83">
            <v>543600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</row>
        <row r="84">
          <cell r="D84">
            <v>39203</v>
          </cell>
          <cell r="E84">
            <v>2.5016086601942074</v>
          </cell>
          <cell r="F84">
            <v>0.23463363985269808</v>
          </cell>
          <cell r="G84">
            <v>-0.13111879874121363</v>
          </cell>
          <cell r="H84">
            <v>6.9009894074322968E-3</v>
          </cell>
          <cell r="I84">
            <v>-0.2449851239638465</v>
          </cell>
          <cell r="J84">
            <v>0.1656237457783751</v>
          </cell>
          <cell r="K84">
            <v>18.924676521727704</v>
          </cell>
          <cell r="L84">
            <v>17.058037422660774</v>
          </cell>
          <cell r="M84">
            <v>13.877889698346348</v>
          </cell>
          <cell r="N84">
            <v>0</v>
          </cell>
          <cell r="O84">
            <v>0</v>
          </cell>
          <cell r="P84">
            <v>22.004243044794368</v>
          </cell>
          <cell r="Q84">
            <v>24.20982577115663</v>
          </cell>
          <cell r="R84">
            <v>12.387275986340972</v>
          </cell>
          <cell r="S84">
            <v>1</v>
          </cell>
          <cell r="T84">
            <v>0</v>
          </cell>
          <cell r="U84">
            <v>19.778673960897454</v>
          </cell>
          <cell r="V84">
            <v>20.813822372012297</v>
          </cell>
          <cell r="W84">
            <v>18.924676521727704</v>
          </cell>
          <cell r="X84">
            <v>12.880571810154706</v>
          </cell>
          <cell r="Y84">
            <v>22.819075663408693</v>
          </cell>
          <cell r="Z84">
            <v>0</v>
          </cell>
          <cell r="AA84">
            <v>1</v>
          </cell>
          <cell r="AB84">
            <v>0</v>
          </cell>
          <cell r="AC84">
            <v>0</v>
          </cell>
          <cell r="AD84">
            <v>0</v>
          </cell>
          <cell r="AE84">
            <v>1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60000</v>
          </cell>
          <cell r="AT84">
            <v>0</v>
          </cell>
          <cell r="AU84">
            <v>60000</v>
          </cell>
          <cell r="AV84">
            <v>0</v>
          </cell>
          <cell r="AW84">
            <v>105600</v>
          </cell>
          <cell r="AX84">
            <v>0</v>
          </cell>
          <cell r="AY84">
            <v>130800</v>
          </cell>
          <cell r="AZ84">
            <v>0</v>
          </cell>
          <cell r="BA84">
            <v>60000</v>
          </cell>
          <cell r="BB84">
            <v>0</v>
          </cell>
          <cell r="BC84">
            <v>63600</v>
          </cell>
          <cell r="BD84">
            <v>0</v>
          </cell>
          <cell r="BE84">
            <v>63600</v>
          </cell>
          <cell r="BF84">
            <v>0</v>
          </cell>
          <cell r="BO84">
            <v>543600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</row>
        <row r="85">
          <cell r="D85">
            <v>39234</v>
          </cell>
          <cell r="E85">
            <v>2.5025076370397725</v>
          </cell>
          <cell r="F85">
            <v>0.23343006765254395</v>
          </cell>
          <cell r="G85">
            <v>-0.13044621427642161</v>
          </cell>
          <cell r="H85">
            <v>6.8655902250748212E-3</v>
          </cell>
          <cell r="I85">
            <v>-0.24372845299015614</v>
          </cell>
          <cell r="J85">
            <v>0</v>
          </cell>
          <cell r="K85">
            <v>18.940843880372125</v>
          </cell>
          <cell r="L85">
            <v>23.275877207680985</v>
          </cell>
          <cell r="M85">
            <v>12.371793585584827</v>
          </cell>
          <cell r="N85">
            <v>1</v>
          </cell>
          <cell r="O85">
            <v>0</v>
          </cell>
          <cell r="P85">
            <v>20.768807277798295</v>
          </cell>
          <cell r="Q85">
            <v>25.215908394449581</v>
          </cell>
          <cell r="R85">
            <v>18.49590006635157</v>
          </cell>
          <cell r="S85">
            <v>1</v>
          </cell>
          <cell r="T85">
            <v>0</v>
          </cell>
          <cell r="U85">
            <v>19.790460670725132</v>
          </cell>
          <cell r="V85">
            <v>20.820299204486357</v>
          </cell>
          <cell r="W85">
            <v>18.940843880372125</v>
          </cell>
          <cell r="X85">
            <v>20.943106805482099</v>
          </cell>
          <cell r="Y85">
            <v>15.831160056875467</v>
          </cell>
          <cell r="Z85">
            <v>1</v>
          </cell>
          <cell r="AA85">
            <v>0</v>
          </cell>
          <cell r="AB85">
            <v>1</v>
          </cell>
          <cell r="AC85">
            <v>1</v>
          </cell>
          <cell r="AD85">
            <v>1</v>
          </cell>
          <cell r="AE85">
            <v>0</v>
          </cell>
          <cell r="AF85">
            <v>105600</v>
          </cell>
          <cell r="AG85">
            <v>0</v>
          </cell>
          <cell r="AH85">
            <v>61200</v>
          </cell>
          <cell r="AI85">
            <v>0</v>
          </cell>
          <cell r="AJ85">
            <v>50400</v>
          </cell>
          <cell r="AK85">
            <v>0</v>
          </cell>
          <cell r="AL85">
            <v>60000</v>
          </cell>
          <cell r="AM85">
            <v>0</v>
          </cell>
          <cell r="AN85">
            <v>126720</v>
          </cell>
          <cell r="AO85">
            <v>0</v>
          </cell>
          <cell r="AP85">
            <v>66000</v>
          </cell>
          <cell r="AQ85">
            <v>0</v>
          </cell>
          <cell r="AR85">
            <v>469920</v>
          </cell>
          <cell r="AS85">
            <v>60000</v>
          </cell>
          <cell r="AT85">
            <v>0</v>
          </cell>
          <cell r="AU85">
            <v>60000</v>
          </cell>
          <cell r="AV85">
            <v>0</v>
          </cell>
          <cell r="AW85">
            <v>105600</v>
          </cell>
          <cell r="AX85">
            <v>0</v>
          </cell>
          <cell r="AY85">
            <v>130800</v>
          </cell>
          <cell r="AZ85">
            <v>0</v>
          </cell>
          <cell r="BA85">
            <v>60000</v>
          </cell>
          <cell r="BB85">
            <v>0</v>
          </cell>
          <cell r="BC85">
            <v>63600</v>
          </cell>
          <cell r="BD85">
            <v>0</v>
          </cell>
          <cell r="BE85">
            <v>63600</v>
          </cell>
          <cell r="BF85">
            <v>0</v>
          </cell>
          <cell r="BO85">
            <v>543600</v>
          </cell>
          <cell r="BP85">
            <v>65400</v>
          </cell>
          <cell r="BQ85">
            <v>32700</v>
          </cell>
          <cell r="BR85">
            <v>62400</v>
          </cell>
          <cell r="BS85">
            <v>31200</v>
          </cell>
          <cell r="BT85">
            <v>67200</v>
          </cell>
          <cell r="BU85">
            <v>33600</v>
          </cell>
          <cell r="BV85">
            <v>8400</v>
          </cell>
          <cell r="BW85">
            <v>4200</v>
          </cell>
          <cell r="BX85">
            <v>66000</v>
          </cell>
          <cell r="BY85">
            <v>33000</v>
          </cell>
          <cell r="BZ85">
            <v>66000</v>
          </cell>
          <cell r="CA85">
            <v>33000</v>
          </cell>
          <cell r="CB85">
            <v>240000</v>
          </cell>
          <cell r="CC85">
            <v>120000</v>
          </cell>
          <cell r="CD85">
            <v>120000</v>
          </cell>
          <cell r="CE85">
            <v>60000</v>
          </cell>
          <cell r="CF85">
            <v>63600</v>
          </cell>
          <cell r="CG85">
            <v>31800</v>
          </cell>
          <cell r="CH85">
            <v>90000</v>
          </cell>
          <cell r="CI85">
            <v>45000</v>
          </cell>
          <cell r="CJ85">
            <v>1273500</v>
          </cell>
        </row>
        <row r="86">
          <cell r="D86">
            <v>39264</v>
          </cell>
          <cell r="E86">
            <v>2.5003216645831343</v>
          </cell>
          <cell r="F86">
            <v>0.23227031856783215</v>
          </cell>
          <cell r="G86">
            <v>-0.12979811919967091</v>
          </cell>
          <cell r="H86">
            <v>6.831479957877416E-3</v>
          </cell>
          <cell r="I86">
            <v>-0.24251753850464824</v>
          </cell>
          <cell r="J86">
            <v>0</v>
          </cell>
          <cell r="K86">
            <v>18.933530945588647</v>
          </cell>
          <cell r="L86">
            <v>21.284990187626498</v>
          </cell>
          <cell r="M86">
            <v>12.856845280725295</v>
          </cell>
          <cell r="N86">
            <v>1</v>
          </cell>
          <cell r="O86">
            <v>0</v>
          </cell>
          <cell r="P86">
            <v>20.752412484373508</v>
          </cell>
          <cell r="Q86">
            <v>20.308592390498696</v>
          </cell>
          <cell r="R86">
            <v>16.327237099327021</v>
          </cell>
          <cell r="S86">
            <v>0</v>
          </cell>
          <cell r="T86">
            <v>0</v>
          </cell>
          <cell r="U86">
            <v>19.778926590375974</v>
          </cell>
          <cell r="V86">
            <v>20.803648584057587</v>
          </cell>
          <cell r="W86">
            <v>18.933530945588647</v>
          </cell>
          <cell r="X86">
            <v>19.311316000597195</v>
          </cell>
          <cell r="Y86">
            <v>16.208374711199234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1</v>
          </cell>
          <cell r="AE86">
            <v>0</v>
          </cell>
          <cell r="AF86">
            <v>105600</v>
          </cell>
          <cell r="AG86">
            <v>0</v>
          </cell>
          <cell r="AH86">
            <v>61200</v>
          </cell>
          <cell r="AI86">
            <v>0</v>
          </cell>
          <cell r="AJ86">
            <v>50400</v>
          </cell>
          <cell r="AK86">
            <v>0</v>
          </cell>
          <cell r="AL86">
            <v>60000</v>
          </cell>
          <cell r="AM86">
            <v>0</v>
          </cell>
          <cell r="AN86">
            <v>126720</v>
          </cell>
          <cell r="AO86">
            <v>0</v>
          </cell>
          <cell r="AP86">
            <v>66000</v>
          </cell>
          <cell r="AQ86">
            <v>0</v>
          </cell>
          <cell r="AR86">
            <v>469920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</row>
        <row r="87">
          <cell r="D87">
            <v>39295</v>
          </cell>
          <cell r="E87">
            <v>2.494272960846009</v>
          </cell>
          <cell r="F87">
            <v>0.23107705904295456</v>
          </cell>
          <cell r="G87">
            <v>-0.1291312977004746</v>
          </cell>
          <cell r="H87">
            <v>6.7963840894986628E-3</v>
          </cell>
          <cell r="I87">
            <v>-0.24127163517720251</v>
          </cell>
          <cell r="J87">
            <v>0</v>
          </cell>
          <cell r="K87">
            <v>18.897509942516049</v>
          </cell>
          <cell r="L87">
            <v>18.457087593962253</v>
          </cell>
          <cell r="M87">
            <v>13.382080272222868</v>
          </cell>
          <cell r="N87">
            <v>0</v>
          </cell>
          <cell r="O87">
            <v>0</v>
          </cell>
          <cell r="P87">
            <v>20.707047206345067</v>
          </cell>
          <cell r="Q87">
            <v>19.014892337751427</v>
          </cell>
          <cell r="R87">
            <v>15.230696744566503</v>
          </cell>
          <cell r="S87">
            <v>0</v>
          </cell>
          <cell r="T87">
            <v>0</v>
          </cell>
          <cell r="U87">
            <v>19.738562473591507</v>
          </cell>
          <cell r="V87">
            <v>20.758020087016305</v>
          </cell>
          <cell r="W87">
            <v>18.897509942516049</v>
          </cell>
          <cell r="X87">
            <v>17.922551623952977</v>
          </cell>
          <cell r="Y87">
            <v>15.106933993941396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</row>
        <row r="88">
          <cell r="D88">
            <v>39326</v>
          </cell>
          <cell r="E88">
            <v>2.4929435197683696</v>
          </cell>
          <cell r="F88">
            <v>0.22988901457044908</v>
          </cell>
          <cell r="G88">
            <v>-0.12846739049525094</v>
          </cell>
          <cell r="H88">
            <v>6.7614416050132079E-3</v>
          </cell>
          <cell r="I88">
            <v>-0.24003117697796886</v>
          </cell>
          <cell r="J88">
            <v>0</v>
          </cell>
          <cell r="K88">
            <v>18.896842570928005</v>
          </cell>
          <cell r="L88">
            <v>16.301452088126652</v>
          </cell>
          <cell r="M88">
            <v>10.101593757889733</v>
          </cell>
          <cell r="N88">
            <v>0</v>
          </cell>
          <cell r="O88">
            <v>0</v>
          </cell>
          <cell r="P88">
            <v>20.697076398262773</v>
          </cell>
          <cell r="Q88">
            <v>17.493708327896083</v>
          </cell>
          <cell r="R88">
            <v>12.738555983844883</v>
          </cell>
          <cell r="S88">
            <v>0</v>
          </cell>
          <cell r="T88">
            <v>0</v>
          </cell>
          <cell r="U88">
            <v>19.733570969548389</v>
          </cell>
          <cell r="V88">
            <v>20.74778721030037</v>
          </cell>
          <cell r="W88">
            <v>18.896842570928005</v>
          </cell>
          <cell r="X88">
            <v>12.328521412196467</v>
          </cell>
          <cell r="Y88">
            <v>11.909499931502394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</row>
        <row r="89">
          <cell r="D89">
            <v>39356</v>
          </cell>
          <cell r="E89">
            <v>2.4872572560393915</v>
          </cell>
          <cell r="F89">
            <v>0.22874424318458023</v>
          </cell>
          <cell r="G89">
            <v>-0.12782766530903011</v>
          </cell>
          <cell r="H89">
            <v>6.7277718583700066E-3</v>
          </cell>
          <cell r="I89">
            <v>-0.23883590097213522</v>
          </cell>
          <cell r="J89">
            <v>0</v>
          </cell>
          <cell r="K89">
            <v>18.863160163004423</v>
          </cell>
          <cell r="L89">
            <v>16.556664832197097</v>
          </cell>
          <cell r="M89">
            <v>10.01092452525457</v>
          </cell>
          <cell r="N89">
            <v>0</v>
          </cell>
          <cell r="O89">
            <v>0</v>
          </cell>
          <cell r="P89">
            <v>20.654429420295436</v>
          </cell>
          <cell r="Q89">
            <v>18.415761215398685</v>
          </cell>
          <cell r="R89">
            <v>9.3986972861428999</v>
          </cell>
          <cell r="S89">
            <v>0</v>
          </cell>
          <cell r="T89">
            <v>0</v>
          </cell>
          <cell r="U89">
            <v>19.69572193047771</v>
          </cell>
          <cell r="V89">
            <v>20.704887709233208</v>
          </cell>
          <cell r="W89">
            <v>18.863160163004423</v>
          </cell>
          <cell r="X89">
            <v>13.108100928595066</v>
          </cell>
          <cell r="Y89">
            <v>11.677026770502412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</row>
        <row r="90">
          <cell r="D90">
            <v>39387</v>
          </cell>
          <cell r="E90">
            <v>2.5715004321069483</v>
          </cell>
          <cell r="F90">
            <v>0.20079389110673726</v>
          </cell>
          <cell r="G90">
            <v>-0.12716946436760027</v>
          </cell>
          <cell r="H90">
            <v>6.6931297035579089E-3</v>
          </cell>
          <cell r="I90">
            <v>-0.19410076140317933</v>
          </cell>
          <cell r="J90">
            <v>0</v>
          </cell>
          <cell r="K90">
            <v>19.830497530278269</v>
          </cell>
          <cell r="L90">
            <v>37.220114535713925</v>
          </cell>
          <cell r="M90">
            <v>10.073160203854652</v>
          </cell>
          <cell r="N90">
            <v>1</v>
          </cell>
          <cell r="O90">
            <v>0</v>
          </cell>
          <cell r="P90">
            <v>21.286253240802111</v>
          </cell>
          <cell r="Q90">
            <v>23.67543987649713</v>
          </cell>
          <cell r="R90">
            <v>11.498796830712486</v>
          </cell>
          <cell r="S90">
            <v>1</v>
          </cell>
          <cell r="T90">
            <v>0</v>
          </cell>
          <cell r="U90">
            <v>20.332482258045111</v>
          </cell>
          <cell r="V90">
            <v>21.336451713578796</v>
          </cell>
          <cell r="W90">
            <v>19.830497530278269</v>
          </cell>
          <cell r="X90">
            <v>38.809155004869602</v>
          </cell>
          <cell r="Y90">
            <v>6.6549881486144047</v>
          </cell>
          <cell r="Z90">
            <v>1</v>
          </cell>
          <cell r="AA90">
            <v>0</v>
          </cell>
          <cell r="AB90">
            <v>1</v>
          </cell>
          <cell r="AC90">
            <v>1</v>
          </cell>
          <cell r="AD90">
            <v>1</v>
          </cell>
          <cell r="AE90">
            <v>0</v>
          </cell>
          <cell r="AF90">
            <v>105600</v>
          </cell>
          <cell r="AG90">
            <v>0</v>
          </cell>
          <cell r="AH90">
            <v>61200</v>
          </cell>
          <cell r="AI90">
            <v>0</v>
          </cell>
          <cell r="AJ90">
            <v>50400</v>
          </cell>
          <cell r="AK90">
            <v>0</v>
          </cell>
          <cell r="AL90">
            <v>60000</v>
          </cell>
          <cell r="AM90">
            <v>0</v>
          </cell>
          <cell r="AN90">
            <v>126720</v>
          </cell>
          <cell r="AO90">
            <v>0</v>
          </cell>
          <cell r="AP90">
            <v>66000</v>
          </cell>
          <cell r="AQ90">
            <v>0</v>
          </cell>
          <cell r="AR90">
            <v>469920</v>
          </cell>
          <cell r="AS90">
            <v>60000</v>
          </cell>
          <cell r="AT90">
            <v>0</v>
          </cell>
          <cell r="AU90">
            <v>60000</v>
          </cell>
          <cell r="AV90">
            <v>0</v>
          </cell>
          <cell r="AW90">
            <v>105600</v>
          </cell>
          <cell r="AX90">
            <v>0</v>
          </cell>
          <cell r="AY90">
            <v>130800</v>
          </cell>
          <cell r="AZ90">
            <v>0</v>
          </cell>
          <cell r="BA90">
            <v>60000</v>
          </cell>
          <cell r="BB90">
            <v>0</v>
          </cell>
          <cell r="BC90">
            <v>63600</v>
          </cell>
          <cell r="BD90">
            <v>0</v>
          </cell>
          <cell r="BE90">
            <v>63600</v>
          </cell>
          <cell r="BF90">
            <v>0</v>
          </cell>
          <cell r="BO90">
            <v>543600</v>
          </cell>
          <cell r="BP90">
            <v>65400</v>
          </cell>
          <cell r="BQ90">
            <v>32700</v>
          </cell>
          <cell r="BR90">
            <v>62400</v>
          </cell>
          <cell r="BS90">
            <v>31200</v>
          </cell>
          <cell r="BT90">
            <v>67200</v>
          </cell>
          <cell r="BU90">
            <v>33600</v>
          </cell>
          <cell r="BV90">
            <v>8400</v>
          </cell>
          <cell r="BW90">
            <v>4200</v>
          </cell>
          <cell r="BX90">
            <v>66000</v>
          </cell>
          <cell r="BY90">
            <v>33000</v>
          </cell>
          <cell r="BZ90">
            <v>66000</v>
          </cell>
          <cell r="CA90">
            <v>33000</v>
          </cell>
          <cell r="CB90">
            <v>240000</v>
          </cell>
          <cell r="CC90">
            <v>120000</v>
          </cell>
          <cell r="CD90">
            <v>120000</v>
          </cell>
          <cell r="CE90">
            <v>60000</v>
          </cell>
          <cell r="CF90">
            <v>63600</v>
          </cell>
          <cell r="CG90">
            <v>31800</v>
          </cell>
          <cell r="CH90">
            <v>90000</v>
          </cell>
          <cell r="CI90">
            <v>45000</v>
          </cell>
          <cell r="CJ90">
            <v>1273500</v>
          </cell>
        </row>
        <row r="91">
          <cell r="D91">
            <v>39417</v>
          </cell>
          <cell r="E91">
            <v>2.6485824334324732</v>
          </cell>
          <cell r="F91">
            <v>0.19979248932103141</v>
          </cell>
          <cell r="G91">
            <v>-0.12653524323665324</v>
          </cell>
          <cell r="H91">
            <v>6.6597496440343809E-3</v>
          </cell>
          <cell r="I91">
            <v>-0.19313273967699701</v>
          </cell>
          <cell r="J91">
            <v>0</v>
          </cell>
          <cell r="K91">
            <v>20.415872703166073</v>
          </cell>
          <cell r="L91">
            <v>32.968544820433046</v>
          </cell>
          <cell r="M91">
            <v>10.382549695049599</v>
          </cell>
          <cell r="N91">
            <v>1</v>
          </cell>
          <cell r="O91">
            <v>0</v>
          </cell>
          <cell r="P91">
            <v>21.864368250743549</v>
          </cell>
          <cell r="Q91">
            <v>36.348165372763368</v>
          </cell>
          <cell r="R91">
            <v>12.260599094667295</v>
          </cell>
          <cell r="S91">
            <v>1</v>
          </cell>
          <cell r="T91">
            <v>0</v>
          </cell>
          <cell r="U91">
            <v>20.915353926468651</v>
          </cell>
          <cell r="V91">
            <v>21.914316373073806</v>
          </cell>
          <cell r="W91">
            <v>20.415872703166073</v>
          </cell>
          <cell r="X91">
            <v>33.713476530902561</v>
          </cell>
          <cell r="Y91">
            <v>7.2775163684376905</v>
          </cell>
          <cell r="Z91">
            <v>1</v>
          </cell>
          <cell r="AA91">
            <v>0</v>
          </cell>
          <cell r="AB91">
            <v>1</v>
          </cell>
          <cell r="AC91">
            <v>1</v>
          </cell>
          <cell r="AD91">
            <v>1</v>
          </cell>
          <cell r="AE91">
            <v>0</v>
          </cell>
          <cell r="AF91">
            <v>105600</v>
          </cell>
          <cell r="AG91">
            <v>0</v>
          </cell>
          <cell r="AH91">
            <v>61200</v>
          </cell>
          <cell r="AI91">
            <v>0</v>
          </cell>
          <cell r="AJ91">
            <v>50400</v>
          </cell>
          <cell r="AK91">
            <v>0</v>
          </cell>
          <cell r="AL91">
            <v>60000</v>
          </cell>
          <cell r="AM91">
            <v>0</v>
          </cell>
          <cell r="AN91">
            <v>126720</v>
          </cell>
          <cell r="AO91">
            <v>0</v>
          </cell>
          <cell r="AP91">
            <v>66000</v>
          </cell>
          <cell r="AQ91">
            <v>0</v>
          </cell>
          <cell r="AR91">
            <v>469920</v>
          </cell>
          <cell r="AS91">
            <v>60000</v>
          </cell>
          <cell r="AT91">
            <v>0</v>
          </cell>
          <cell r="AU91">
            <v>60000</v>
          </cell>
          <cell r="AV91">
            <v>0</v>
          </cell>
          <cell r="AW91">
            <v>105600</v>
          </cell>
          <cell r="AX91">
            <v>0</v>
          </cell>
          <cell r="AY91">
            <v>130800</v>
          </cell>
          <cell r="AZ91">
            <v>0</v>
          </cell>
          <cell r="BA91">
            <v>60000</v>
          </cell>
          <cell r="BB91">
            <v>0</v>
          </cell>
          <cell r="BC91">
            <v>63600</v>
          </cell>
          <cell r="BD91">
            <v>0</v>
          </cell>
          <cell r="BE91">
            <v>63600</v>
          </cell>
          <cell r="BF91">
            <v>0</v>
          </cell>
          <cell r="BO91">
            <v>543600</v>
          </cell>
          <cell r="BP91">
            <v>65400</v>
          </cell>
          <cell r="BQ91">
            <v>32700</v>
          </cell>
          <cell r="BR91">
            <v>62400</v>
          </cell>
          <cell r="BS91">
            <v>31200</v>
          </cell>
          <cell r="BT91">
            <v>67200</v>
          </cell>
          <cell r="BU91">
            <v>33600</v>
          </cell>
          <cell r="BV91">
            <v>8400</v>
          </cell>
          <cell r="BW91">
            <v>4200</v>
          </cell>
          <cell r="BX91">
            <v>66000</v>
          </cell>
          <cell r="BY91">
            <v>33000</v>
          </cell>
          <cell r="BZ91">
            <v>66000</v>
          </cell>
          <cell r="CA91">
            <v>33000</v>
          </cell>
          <cell r="CB91">
            <v>240000</v>
          </cell>
          <cell r="CC91">
            <v>120000</v>
          </cell>
          <cell r="CD91">
            <v>120000</v>
          </cell>
          <cell r="CE91">
            <v>60000</v>
          </cell>
          <cell r="CF91">
            <v>63600</v>
          </cell>
          <cell r="CG91">
            <v>31800</v>
          </cell>
          <cell r="CH91">
            <v>90000</v>
          </cell>
          <cell r="CI91">
            <v>45000</v>
          </cell>
          <cell r="CJ91">
            <v>1273500</v>
          </cell>
        </row>
        <row r="92">
          <cell r="D92">
            <v>39448</v>
          </cell>
          <cell r="E92">
            <v>2.7495666581675766</v>
          </cell>
          <cell r="F92">
            <v>0.19876385480729469</v>
          </cell>
          <cell r="G92">
            <v>-0.12588377471128664</v>
          </cell>
          <cell r="H92">
            <v>6.6254618269098236E-3</v>
          </cell>
          <cell r="I92">
            <v>-0.19213839298038485</v>
          </cell>
          <cell r="J92">
            <v>0</v>
          </cell>
          <cell r="K92">
            <v>21.180711988903937</v>
          </cell>
          <cell r="L92">
            <v>40.74935998406955</v>
          </cell>
          <cell r="M92">
            <v>12.568501085647934</v>
          </cell>
          <cell r="N92">
            <v>1</v>
          </cell>
          <cell r="O92">
            <v>0</v>
          </cell>
          <cell r="P92">
            <v>22.621749936256826</v>
          </cell>
          <cell r="Q92">
            <v>44.774126693918355</v>
          </cell>
          <cell r="R92">
            <v>16.139625010352329</v>
          </cell>
          <cell r="S92">
            <v>1</v>
          </cell>
          <cell r="T92">
            <v>0</v>
          </cell>
          <cell r="U92">
            <v>21.677621625922175</v>
          </cell>
          <cell r="V92">
            <v>22.671440899958647</v>
          </cell>
          <cell r="W92">
            <v>21.180711988903937</v>
          </cell>
          <cell r="X92">
            <v>43.478094950953306</v>
          </cell>
          <cell r="Y92">
            <v>10.296309393800813</v>
          </cell>
          <cell r="Z92">
            <v>1</v>
          </cell>
          <cell r="AA92">
            <v>0</v>
          </cell>
          <cell r="AB92">
            <v>1</v>
          </cell>
          <cell r="AC92">
            <v>1</v>
          </cell>
          <cell r="AD92">
            <v>1</v>
          </cell>
          <cell r="AE92">
            <v>0</v>
          </cell>
          <cell r="AF92">
            <v>105600</v>
          </cell>
          <cell r="AG92">
            <v>0</v>
          </cell>
          <cell r="AH92">
            <v>61200</v>
          </cell>
          <cell r="AI92">
            <v>0</v>
          </cell>
          <cell r="AJ92">
            <v>50400</v>
          </cell>
          <cell r="AK92">
            <v>0</v>
          </cell>
          <cell r="AL92">
            <v>60000</v>
          </cell>
          <cell r="AM92">
            <v>0</v>
          </cell>
          <cell r="AN92">
            <v>126720</v>
          </cell>
          <cell r="AO92">
            <v>0</v>
          </cell>
          <cell r="AP92">
            <v>66000</v>
          </cell>
          <cell r="AQ92">
            <v>0</v>
          </cell>
          <cell r="AR92">
            <v>469920</v>
          </cell>
          <cell r="AS92">
            <v>60000</v>
          </cell>
          <cell r="AT92">
            <v>0</v>
          </cell>
          <cell r="AU92">
            <v>60000</v>
          </cell>
          <cell r="AV92">
            <v>0</v>
          </cell>
          <cell r="AW92">
            <v>105600</v>
          </cell>
          <cell r="AX92">
            <v>0</v>
          </cell>
          <cell r="AY92">
            <v>130800</v>
          </cell>
          <cell r="AZ92">
            <v>0</v>
          </cell>
          <cell r="BA92">
            <v>60000</v>
          </cell>
          <cell r="BB92">
            <v>0</v>
          </cell>
          <cell r="BC92">
            <v>63600</v>
          </cell>
          <cell r="BD92">
            <v>0</v>
          </cell>
          <cell r="BE92">
            <v>63600</v>
          </cell>
          <cell r="BF92">
            <v>0</v>
          </cell>
          <cell r="BO92">
            <v>543600</v>
          </cell>
          <cell r="BP92">
            <v>65400</v>
          </cell>
          <cell r="BQ92">
            <v>32700</v>
          </cell>
          <cell r="BR92">
            <v>62400</v>
          </cell>
          <cell r="BS92">
            <v>31200</v>
          </cell>
          <cell r="BT92">
            <v>67200</v>
          </cell>
          <cell r="BU92">
            <v>33600</v>
          </cell>
          <cell r="BV92">
            <v>8400</v>
          </cell>
          <cell r="BW92">
            <v>4200</v>
          </cell>
          <cell r="BX92">
            <v>66000</v>
          </cell>
          <cell r="BY92">
            <v>33000</v>
          </cell>
          <cell r="BZ92">
            <v>66000</v>
          </cell>
          <cell r="CA92">
            <v>33000</v>
          </cell>
          <cell r="CB92">
            <v>240000</v>
          </cell>
          <cell r="CC92">
            <v>120000</v>
          </cell>
          <cell r="CD92">
            <v>120000</v>
          </cell>
          <cell r="CE92">
            <v>60000</v>
          </cell>
          <cell r="CF92">
            <v>63600</v>
          </cell>
          <cell r="CG92">
            <v>31800</v>
          </cell>
          <cell r="CH92">
            <v>90000</v>
          </cell>
          <cell r="CI92">
            <v>45000</v>
          </cell>
          <cell r="CJ92">
            <v>1273500</v>
          </cell>
        </row>
        <row r="93">
          <cell r="D93">
            <v>39479</v>
          </cell>
          <cell r="E93">
            <v>2.6596652940056531</v>
          </cell>
          <cell r="F93">
            <v>0.19774463152458385</v>
          </cell>
          <cell r="G93">
            <v>-0.12523826663223644</v>
          </cell>
          <cell r="H93">
            <v>6.5914877174861287E-3</v>
          </cell>
          <cell r="I93">
            <v>-0.19115314380709772</v>
          </cell>
          <cell r="J93">
            <v>0</v>
          </cell>
          <cell r="K93">
            <v>20.513841126489165</v>
          </cell>
          <cell r="L93">
            <v>28.67572711689435</v>
          </cell>
          <cell r="M93">
            <v>11.086882340811668</v>
          </cell>
          <cell r="N93">
            <v>1</v>
          </cell>
          <cell r="O93">
            <v>0</v>
          </cell>
          <cell r="P93">
            <v>21.947489705042397</v>
          </cell>
          <cell r="Q93">
            <v>36.634748218244489</v>
          </cell>
          <cell r="R93">
            <v>13.855307182155842</v>
          </cell>
          <cell r="S93">
            <v>1</v>
          </cell>
          <cell r="T93">
            <v>0</v>
          </cell>
          <cell r="U93">
            <v>21.008202705300626</v>
          </cell>
          <cell r="V93">
            <v>21.996925862923543</v>
          </cell>
          <cell r="W93">
            <v>20.513841126489165</v>
          </cell>
          <cell r="X93">
            <v>30.072172105824972</v>
          </cell>
          <cell r="Y93">
            <v>7.6962208156535965</v>
          </cell>
          <cell r="Z93">
            <v>1</v>
          </cell>
          <cell r="AA93">
            <v>0</v>
          </cell>
          <cell r="AB93">
            <v>1</v>
          </cell>
          <cell r="AC93">
            <v>1</v>
          </cell>
          <cell r="AD93">
            <v>1</v>
          </cell>
          <cell r="AE93">
            <v>0</v>
          </cell>
          <cell r="AF93">
            <v>105600</v>
          </cell>
          <cell r="AG93">
            <v>0</v>
          </cell>
          <cell r="AH93">
            <v>61200</v>
          </cell>
          <cell r="AI93">
            <v>0</v>
          </cell>
          <cell r="AJ93">
            <v>50400</v>
          </cell>
          <cell r="AK93">
            <v>0</v>
          </cell>
          <cell r="AL93">
            <v>60000</v>
          </cell>
          <cell r="AM93">
            <v>0</v>
          </cell>
          <cell r="AN93">
            <v>126720</v>
          </cell>
          <cell r="AO93">
            <v>0</v>
          </cell>
          <cell r="AP93">
            <v>66000</v>
          </cell>
          <cell r="AQ93">
            <v>0</v>
          </cell>
          <cell r="AR93">
            <v>469920</v>
          </cell>
          <cell r="AS93">
            <v>60000</v>
          </cell>
          <cell r="AT93">
            <v>0</v>
          </cell>
          <cell r="AU93">
            <v>60000</v>
          </cell>
          <cell r="AV93">
            <v>0</v>
          </cell>
          <cell r="AW93">
            <v>105600</v>
          </cell>
          <cell r="AX93">
            <v>0</v>
          </cell>
          <cell r="AY93">
            <v>130800</v>
          </cell>
          <cell r="AZ93">
            <v>0</v>
          </cell>
          <cell r="BA93">
            <v>60000</v>
          </cell>
          <cell r="BB93">
            <v>0</v>
          </cell>
          <cell r="BC93">
            <v>63600</v>
          </cell>
          <cell r="BD93">
            <v>0</v>
          </cell>
          <cell r="BE93">
            <v>63600</v>
          </cell>
          <cell r="BF93">
            <v>0</v>
          </cell>
          <cell r="BO93">
            <v>543600</v>
          </cell>
          <cell r="BP93">
            <v>65400</v>
          </cell>
          <cell r="BQ93">
            <v>32700</v>
          </cell>
          <cell r="BR93">
            <v>62400</v>
          </cell>
          <cell r="BS93">
            <v>31200</v>
          </cell>
          <cell r="BT93">
            <v>67200</v>
          </cell>
          <cell r="BU93">
            <v>33600</v>
          </cell>
          <cell r="BV93">
            <v>8400</v>
          </cell>
          <cell r="BW93">
            <v>4200</v>
          </cell>
          <cell r="BX93">
            <v>66000</v>
          </cell>
          <cell r="BY93">
            <v>33000</v>
          </cell>
          <cell r="BZ93">
            <v>66000</v>
          </cell>
          <cell r="CA93">
            <v>33000</v>
          </cell>
          <cell r="CB93">
            <v>240000</v>
          </cell>
          <cell r="CC93">
            <v>120000</v>
          </cell>
          <cell r="CD93">
            <v>120000</v>
          </cell>
          <cell r="CE93">
            <v>60000</v>
          </cell>
          <cell r="CF93">
            <v>63600</v>
          </cell>
          <cell r="CG93">
            <v>31800</v>
          </cell>
          <cell r="CH93">
            <v>90000</v>
          </cell>
          <cell r="CI93">
            <v>45000</v>
          </cell>
          <cell r="CJ93">
            <v>1273500</v>
          </cell>
        </row>
        <row r="94">
          <cell r="D94">
            <v>39508</v>
          </cell>
          <cell r="E94">
            <v>2.5550593577923784</v>
          </cell>
          <cell r="F94">
            <v>0.19679532922662732</v>
          </cell>
          <cell r="G94">
            <v>-0.12463704184353065</v>
          </cell>
          <cell r="H94">
            <v>6.5598443075542447E-3</v>
          </cell>
          <cell r="I94">
            <v>-0.19023548491907308</v>
          </cell>
          <cell r="J94">
            <v>0</v>
          </cell>
          <cell r="K94">
            <v>19.73617904654979</v>
          </cell>
          <cell r="L94">
            <v>26.77385395594445</v>
          </cell>
          <cell r="M94">
            <v>15.815784625513283</v>
          </cell>
          <cell r="N94">
            <v>1</v>
          </cell>
          <cell r="O94">
            <v>0</v>
          </cell>
          <cell r="P94">
            <v>21.162945183442837</v>
          </cell>
          <cell r="Q94">
            <v>25.188883732042548</v>
          </cell>
          <cell r="R94">
            <v>16.281533571349634</v>
          </cell>
          <cell r="S94">
            <v>1</v>
          </cell>
          <cell r="T94">
            <v>0</v>
          </cell>
          <cell r="U94">
            <v>20.228167369616358</v>
          </cell>
          <cell r="V94">
            <v>21.212144015749494</v>
          </cell>
          <cell r="W94">
            <v>19.73617904654979</v>
          </cell>
          <cell r="X94">
            <v>31.846583273680174</v>
          </cell>
          <cell r="Y94">
            <v>17.197848432733441</v>
          </cell>
          <cell r="Z94">
            <v>1</v>
          </cell>
          <cell r="AA94">
            <v>0</v>
          </cell>
          <cell r="AB94">
            <v>1</v>
          </cell>
          <cell r="AC94">
            <v>1</v>
          </cell>
          <cell r="AD94">
            <v>1</v>
          </cell>
          <cell r="AE94">
            <v>0</v>
          </cell>
          <cell r="AF94">
            <v>105600</v>
          </cell>
          <cell r="AG94">
            <v>0</v>
          </cell>
          <cell r="AH94">
            <v>61200</v>
          </cell>
          <cell r="AI94">
            <v>0</v>
          </cell>
          <cell r="AJ94">
            <v>50400</v>
          </cell>
          <cell r="AK94">
            <v>0</v>
          </cell>
          <cell r="AL94">
            <v>60000</v>
          </cell>
          <cell r="AM94">
            <v>0</v>
          </cell>
          <cell r="AN94">
            <v>126720</v>
          </cell>
          <cell r="AO94">
            <v>0</v>
          </cell>
          <cell r="AP94">
            <v>66000</v>
          </cell>
          <cell r="AQ94">
            <v>0</v>
          </cell>
          <cell r="AR94">
            <v>469920</v>
          </cell>
          <cell r="AS94">
            <v>60000</v>
          </cell>
          <cell r="AT94">
            <v>0</v>
          </cell>
          <cell r="AU94">
            <v>60000</v>
          </cell>
          <cell r="AV94">
            <v>0</v>
          </cell>
          <cell r="AW94">
            <v>105600</v>
          </cell>
          <cell r="AX94">
            <v>0</v>
          </cell>
          <cell r="AY94">
            <v>130800</v>
          </cell>
          <cell r="AZ94">
            <v>0</v>
          </cell>
          <cell r="BA94">
            <v>60000</v>
          </cell>
          <cell r="BB94">
            <v>0</v>
          </cell>
          <cell r="BC94">
            <v>63600</v>
          </cell>
          <cell r="BD94">
            <v>0</v>
          </cell>
          <cell r="BE94">
            <v>63600</v>
          </cell>
          <cell r="BF94">
            <v>0</v>
          </cell>
          <cell r="BO94">
            <v>543600</v>
          </cell>
          <cell r="BP94">
            <v>65400</v>
          </cell>
          <cell r="BQ94">
            <v>32700</v>
          </cell>
          <cell r="BR94">
            <v>62400</v>
          </cell>
          <cell r="BS94">
            <v>31200</v>
          </cell>
          <cell r="BT94">
            <v>67200</v>
          </cell>
          <cell r="BU94">
            <v>33600</v>
          </cell>
          <cell r="BV94">
            <v>8400</v>
          </cell>
          <cell r="BW94">
            <v>4200</v>
          </cell>
          <cell r="BX94">
            <v>66000</v>
          </cell>
          <cell r="BY94">
            <v>33000</v>
          </cell>
          <cell r="BZ94">
            <v>66000</v>
          </cell>
          <cell r="CA94">
            <v>33000</v>
          </cell>
          <cell r="CB94">
            <v>240000</v>
          </cell>
          <cell r="CC94">
            <v>120000</v>
          </cell>
          <cell r="CD94">
            <v>120000</v>
          </cell>
          <cell r="CE94">
            <v>60000</v>
          </cell>
          <cell r="CF94">
            <v>63600</v>
          </cell>
          <cell r="CG94">
            <v>31800</v>
          </cell>
          <cell r="CH94">
            <v>90000</v>
          </cell>
          <cell r="CI94">
            <v>45000</v>
          </cell>
          <cell r="CJ94">
            <v>1273500</v>
          </cell>
        </row>
        <row r="95">
          <cell r="D95">
            <v>39539</v>
          </cell>
          <cell r="E95">
            <v>2.4212077520419837</v>
          </cell>
          <cell r="F95">
            <v>0.22188965921678561</v>
          </cell>
          <cell r="G95">
            <v>-0.12399716250349783</v>
          </cell>
          <cell r="H95">
            <v>6.5261664475525175E-3</v>
          </cell>
          <cell r="I95">
            <v>-0.23167890888811435</v>
          </cell>
          <cell r="J95">
            <v>0</v>
          </cell>
          <cell r="K95">
            <v>18.421466323654023</v>
          </cell>
          <cell r="L95">
            <v>16.84714887211501</v>
          </cell>
          <cell r="M95">
            <v>12.758655404965172</v>
          </cell>
          <cell r="N95">
            <v>0</v>
          </cell>
          <cell r="O95">
            <v>0</v>
          </cell>
          <cell r="P95">
            <v>20.159058140314876</v>
          </cell>
          <cell r="Q95">
            <v>24.406948819938997</v>
          </cell>
          <cell r="R95">
            <v>12.954440398391748</v>
          </cell>
          <cell r="S95">
            <v>1</v>
          </cell>
          <cell r="T95">
            <v>0</v>
          </cell>
          <cell r="U95">
            <v>19.229079421538643</v>
          </cell>
          <cell r="V95">
            <v>20.208004388671522</v>
          </cell>
          <cell r="W95">
            <v>18.421466323654023</v>
          </cell>
          <cell r="X95">
            <v>14.715051999600441</v>
          </cell>
          <cell r="Y95">
            <v>20.73140262069505</v>
          </cell>
          <cell r="Z95">
            <v>0</v>
          </cell>
          <cell r="AA95">
            <v>1</v>
          </cell>
          <cell r="AB95">
            <v>0</v>
          </cell>
          <cell r="AC95">
            <v>0</v>
          </cell>
          <cell r="AD95">
            <v>0</v>
          </cell>
          <cell r="AE95">
            <v>1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60000</v>
          </cell>
          <cell r="AT95">
            <v>0</v>
          </cell>
          <cell r="AU95">
            <v>60000</v>
          </cell>
          <cell r="AV95">
            <v>0</v>
          </cell>
          <cell r="AW95">
            <v>105600</v>
          </cell>
          <cell r="AX95">
            <v>0</v>
          </cell>
          <cell r="AY95">
            <v>130800</v>
          </cell>
          <cell r="AZ95">
            <v>0</v>
          </cell>
          <cell r="BA95">
            <v>60000</v>
          </cell>
          <cell r="BB95">
            <v>0</v>
          </cell>
          <cell r="BC95">
            <v>63600</v>
          </cell>
          <cell r="BD95">
            <v>0</v>
          </cell>
          <cell r="BE95">
            <v>63600</v>
          </cell>
          <cell r="BF95">
            <v>0</v>
          </cell>
          <cell r="BO95">
            <v>543600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</row>
        <row r="96">
          <cell r="D96">
            <v>39569</v>
          </cell>
          <cell r="E96">
            <v>2.379948348504715</v>
          </cell>
          <cell r="F96">
            <v>0.22078647707820004</v>
          </cell>
          <cell r="G96">
            <v>-0.12338067836722942</v>
          </cell>
          <cell r="H96">
            <v>6.4937199140647061E-3</v>
          </cell>
          <cell r="I96">
            <v>-0.23052705694929707</v>
          </cell>
          <cell r="J96">
            <v>0</v>
          </cell>
          <cell r="K96">
            <v>18.120659686665633</v>
          </cell>
          <cell r="L96">
            <v>15.789330903637035</v>
          </cell>
          <cell r="M96">
            <v>13.156276545895096</v>
          </cell>
          <cell r="N96">
            <v>0</v>
          </cell>
          <cell r="O96">
            <v>0</v>
          </cell>
          <cell r="P96">
            <v>19.849612613785364</v>
          </cell>
          <cell r="Q96">
            <v>22.662173348845254</v>
          </cell>
          <cell r="R96">
            <v>11.75363304445712</v>
          </cell>
          <cell r="S96">
            <v>1</v>
          </cell>
          <cell r="T96">
            <v>0</v>
          </cell>
          <cell r="U96">
            <v>18.924257526031141</v>
          </cell>
          <cell r="V96">
            <v>19.898315513140847</v>
          </cell>
          <cell r="W96">
            <v>18.120659686665633</v>
          </cell>
          <cell r="X96">
            <v>11.882061328763811</v>
          </cell>
          <cell r="Y96">
            <v>21.669595558769362</v>
          </cell>
          <cell r="Z96">
            <v>0</v>
          </cell>
          <cell r="AA96">
            <v>1</v>
          </cell>
          <cell r="AB96">
            <v>0</v>
          </cell>
          <cell r="AC96">
            <v>0</v>
          </cell>
          <cell r="AD96">
            <v>0</v>
          </cell>
          <cell r="AE96">
            <v>1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60000</v>
          </cell>
          <cell r="AT96">
            <v>0</v>
          </cell>
          <cell r="AU96">
            <v>60000</v>
          </cell>
          <cell r="AV96">
            <v>0</v>
          </cell>
          <cell r="AW96">
            <v>105600</v>
          </cell>
          <cell r="AX96">
            <v>0</v>
          </cell>
          <cell r="AY96">
            <v>130800</v>
          </cell>
          <cell r="AZ96">
            <v>0</v>
          </cell>
          <cell r="BA96">
            <v>60000</v>
          </cell>
          <cell r="BB96">
            <v>0</v>
          </cell>
          <cell r="BC96">
            <v>63600</v>
          </cell>
          <cell r="BD96">
            <v>0</v>
          </cell>
          <cell r="BE96">
            <v>63600</v>
          </cell>
          <cell r="BF96">
            <v>0</v>
          </cell>
          <cell r="BO96">
            <v>543600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</v>
          </cell>
          <cell r="CJ96">
            <v>0</v>
          </cell>
        </row>
        <row r="97">
          <cell r="D97">
            <v>39600</v>
          </cell>
          <cell r="E97">
            <v>2.3806356774013611</v>
          </cell>
          <cell r="F97">
            <v>0.21965159574395191</v>
          </cell>
          <cell r="G97">
            <v>-0.12274647997456135</v>
          </cell>
          <cell r="H97">
            <v>6.4603410512927032E-3</v>
          </cell>
          <cell r="I97">
            <v>-0.22934210732089094</v>
          </cell>
          <cell r="J97">
            <v>0</v>
          </cell>
          <cell r="K97">
            <v>18.134701775603528</v>
          </cell>
          <cell r="L97">
            <v>21.992931299464452</v>
          </cell>
          <cell r="M97">
            <v>11.738439690198842</v>
          </cell>
          <cell r="N97">
            <v>1</v>
          </cell>
          <cell r="O97">
            <v>0</v>
          </cell>
          <cell r="P97">
            <v>19.85476758051021</v>
          </cell>
          <cell r="Q97">
            <v>23.829630474893683</v>
          </cell>
          <cell r="R97">
            <v>17.501063907951931</v>
          </cell>
          <cell r="S97">
            <v>1</v>
          </cell>
          <cell r="T97">
            <v>0</v>
          </cell>
          <cell r="U97">
            <v>18.934168980700999</v>
          </cell>
          <cell r="V97">
            <v>19.903220138394904</v>
          </cell>
          <cell r="W97">
            <v>18.134701775603528</v>
          </cell>
          <cell r="X97">
            <v>19.809417767086519</v>
          </cell>
          <cell r="Y97">
            <v>14.805627221417335</v>
          </cell>
          <cell r="Z97">
            <v>1</v>
          </cell>
          <cell r="AA97">
            <v>0</v>
          </cell>
          <cell r="AB97">
            <v>0</v>
          </cell>
          <cell r="AC97">
            <v>0</v>
          </cell>
          <cell r="AD97">
            <v>1</v>
          </cell>
          <cell r="AE97">
            <v>0</v>
          </cell>
          <cell r="AF97">
            <v>105600</v>
          </cell>
          <cell r="AG97">
            <v>0</v>
          </cell>
          <cell r="AH97">
            <v>61200</v>
          </cell>
          <cell r="AI97">
            <v>0</v>
          </cell>
          <cell r="AJ97">
            <v>50400</v>
          </cell>
          <cell r="AK97">
            <v>0</v>
          </cell>
          <cell r="AL97">
            <v>60000</v>
          </cell>
          <cell r="AM97">
            <v>0</v>
          </cell>
          <cell r="AN97">
            <v>126720</v>
          </cell>
          <cell r="AO97">
            <v>0</v>
          </cell>
          <cell r="AP97">
            <v>66000</v>
          </cell>
          <cell r="AQ97">
            <v>0</v>
          </cell>
          <cell r="AR97">
            <v>469920</v>
          </cell>
          <cell r="AS97">
            <v>60000</v>
          </cell>
          <cell r="AT97">
            <v>0</v>
          </cell>
          <cell r="AU97">
            <v>60000</v>
          </cell>
          <cell r="AV97">
            <v>0</v>
          </cell>
          <cell r="AW97">
            <v>105600</v>
          </cell>
          <cell r="AX97">
            <v>0</v>
          </cell>
          <cell r="AY97">
            <v>130800</v>
          </cell>
          <cell r="AZ97">
            <v>0</v>
          </cell>
          <cell r="BA97">
            <v>60000</v>
          </cell>
          <cell r="BB97">
            <v>0</v>
          </cell>
          <cell r="BC97">
            <v>63600</v>
          </cell>
          <cell r="BD97">
            <v>0</v>
          </cell>
          <cell r="BE97">
            <v>63600</v>
          </cell>
          <cell r="BF97">
            <v>0</v>
          </cell>
          <cell r="BO97">
            <v>543600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>
            <v>0</v>
          </cell>
        </row>
        <row r="98">
          <cell r="D98">
            <v>39630</v>
          </cell>
          <cell r="E98">
            <v>2.3784276381159271</v>
          </cell>
          <cell r="F98">
            <v>0.21855821539443657</v>
          </cell>
          <cell r="G98">
            <v>-0.12213547330865572</v>
          </cell>
          <cell r="H98">
            <v>6.4281828057187219E-3</v>
          </cell>
          <cell r="I98">
            <v>-0.22820048960301462</v>
          </cell>
          <cell r="J98">
            <v>0</v>
          </cell>
          <cell r="K98">
            <v>18.126703613846843</v>
          </cell>
          <cell r="L98">
            <v>20.118914718653638</v>
          </cell>
          <cell r="M98">
            <v>12.194262782448414</v>
          </cell>
          <cell r="N98">
            <v>1</v>
          </cell>
          <cell r="O98">
            <v>0</v>
          </cell>
          <cell r="P98">
            <v>19.838207285869451</v>
          </cell>
          <cell r="Q98">
            <v>19.211283524266715</v>
          </cell>
          <cell r="R98">
            <v>15.459779647753527</v>
          </cell>
          <cell r="S98">
            <v>0</v>
          </cell>
          <cell r="T98">
            <v>0</v>
          </cell>
          <cell r="U98">
            <v>18.922191236054534</v>
          </cell>
          <cell r="V98">
            <v>19.886418656912344</v>
          </cell>
          <cell r="W98">
            <v>18.126703613846843</v>
          </cell>
          <cell r="X98">
            <v>18.273261520251154</v>
          </cell>
          <cell r="Y98">
            <v>15.160884119860626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1</v>
          </cell>
          <cell r="AE98">
            <v>0</v>
          </cell>
          <cell r="AF98">
            <v>105600</v>
          </cell>
          <cell r="AG98">
            <v>0</v>
          </cell>
          <cell r="AH98">
            <v>61200</v>
          </cell>
          <cell r="AI98">
            <v>0</v>
          </cell>
          <cell r="AJ98">
            <v>50400</v>
          </cell>
          <cell r="AK98">
            <v>0</v>
          </cell>
          <cell r="AL98">
            <v>60000</v>
          </cell>
          <cell r="AM98">
            <v>0</v>
          </cell>
          <cell r="AN98">
            <v>126720</v>
          </cell>
          <cell r="AO98">
            <v>0</v>
          </cell>
          <cell r="AP98">
            <v>66000</v>
          </cell>
          <cell r="AQ98">
            <v>0</v>
          </cell>
          <cell r="AR98">
            <v>469920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</row>
        <row r="99">
          <cell r="D99">
            <v>39661</v>
          </cell>
          <cell r="E99">
            <v>2.3725823758606284</v>
          </cell>
          <cell r="F99">
            <v>0.21743342528102796</v>
          </cell>
          <cell r="G99">
            <v>-0.12150691412763326</v>
          </cell>
          <cell r="H99">
            <v>6.3951007435596452E-3</v>
          </cell>
          <cell r="I99">
            <v>-0.2270260763963674</v>
          </cell>
          <cell r="J99">
            <v>0</v>
          </cell>
          <cell r="K99">
            <v>18.091672245981957</v>
          </cell>
          <cell r="L99">
            <v>17.457334243949262</v>
          </cell>
          <cell r="M99">
            <v>12.687879875222336</v>
          </cell>
          <cell r="N99">
            <v>0</v>
          </cell>
          <cell r="O99">
            <v>0</v>
          </cell>
          <cell r="P99">
            <v>19.794367818954711</v>
          </cell>
          <cell r="Q99">
            <v>17.993271758819866</v>
          </cell>
          <cell r="R99">
            <v>14.42734727747056</v>
          </cell>
          <cell r="S99">
            <v>0</v>
          </cell>
          <cell r="T99">
            <v>0</v>
          </cell>
          <cell r="U99">
            <v>18.883065962997463</v>
          </cell>
          <cell r="V99">
            <v>19.842331074531408</v>
          </cell>
          <cell r="W99">
            <v>18.091672245981957</v>
          </cell>
          <cell r="X99">
            <v>16.965804942666725</v>
          </cell>
          <cell r="Y99">
            <v>14.124804375112156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</row>
        <row r="100">
          <cell r="D100">
            <v>39692</v>
          </cell>
          <cell r="E100">
            <v>2.371180265650894</v>
          </cell>
          <cell r="F100">
            <v>0.21631373499364209</v>
          </cell>
          <cell r="G100">
            <v>-0.12088120484938822</v>
          </cell>
          <cell r="H100">
            <v>6.3621686762835904E-3</v>
          </cell>
          <cell r="I100">
            <v>-0.22585698800806744</v>
          </cell>
          <cell r="J100">
            <v>0</v>
          </cell>
          <cell r="K100">
            <v>18.089924582321199</v>
          </cell>
          <cell r="L100">
            <v>15.233825126773972</v>
          </cell>
          <cell r="M100">
            <v>9.6005125325119387</v>
          </cell>
          <cell r="N100">
            <v>0</v>
          </cell>
          <cell r="O100">
            <v>0</v>
          </cell>
          <cell r="P100">
            <v>19.783851992381706</v>
          </cell>
          <cell r="Q100">
            <v>16.353982620955335</v>
          </cell>
          <cell r="R100">
            <v>12.081758316262537</v>
          </cell>
          <cell r="S100">
            <v>0</v>
          </cell>
          <cell r="T100">
            <v>0</v>
          </cell>
          <cell r="U100">
            <v>18.877242956011294</v>
          </cell>
          <cell r="V100">
            <v>19.831568257453835</v>
          </cell>
          <cell r="W100">
            <v>18.089924582321199</v>
          </cell>
          <cell r="X100">
            <v>11.518604527736571</v>
          </cell>
          <cell r="Y100">
            <v>10.85680013207323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</row>
        <row r="101">
          <cell r="D101">
            <v>39722</v>
          </cell>
          <cell r="E101">
            <v>2.3656858834007255</v>
          </cell>
          <cell r="F101">
            <v>0.21523500143330124</v>
          </cell>
          <cell r="G101">
            <v>-0.12027838315390363</v>
          </cell>
          <cell r="H101">
            <v>6.3304412186265067E-3</v>
          </cell>
          <cell r="I101">
            <v>-0.22473066326124097</v>
          </cell>
          <cell r="J101">
            <v>0</v>
          </cell>
          <cell r="K101">
            <v>18.057164151046134</v>
          </cell>
          <cell r="L101">
            <v>15.474377724106059</v>
          </cell>
          <cell r="M101">
            <v>9.5146531515956401</v>
          </cell>
          <cell r="N101">
            <v>0</v>
          </cell>
          <cell r="O101">
            <v>0</v>
          </cell>
          <cell r="P101">
            <v>19.742644125505443</v>
          </cell>
          <cell r="Q101">
            <v>17.221993234016423</v>
          </cell>
          <cell r="R101">
            <v>8.9385830007006266</v>
          </cell>
          <cell r="S101">
            <v>0</v>
          </cell>
          <cell r="T101">
            <v>0</v>
          </cell>
          <cell r="U101">
            <v>18.840556251851165</v>
          </cell>
          <cell r="V101">
            <v>19.790122434645141</v>
          </cell>
          <cell r="W101">
            <v>18.057164151046134</v>
          </cell>
          <cell r="X101">
            <v>12.252467625945073</v>
          </cell>
          <cell r="Y101">
            <v>10.639717633877307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</row>
        <row r="102">
          <cell r="D102">
            <v>39753</v>
          </cell>
          <cell r="E102">
            <v>2.444806992709621</v>
          </cell>
          <cell r="F102">
            <v>0.18893407980754409</v>
          </cell>
          <cell r="G102">
            <v>-0.11965825054477794</v>
          </cell>
          <cell r="H102">
            <v>6.2978026602514706E-3</v>
          </cell>
          <cell r="I102">
            <v>-0.18263627714729264</v>
          </cell>
          <cell r="J102">
            <v>0</v>
          </cell>
          <cell r="K102">
            <v>18.966280366717463</v>
          </cell>
          <cell r="L102">
            <v>34.917783004229278</v>
          </cell>
          <cell r="M102">
            <v>9.5726600435822338</v>
          </cell>
          <cell r="N102">
            <v>1</v>
          </cell>
          <cell r="O102">
            <v>0</v>
          </cell>
          <cell r="P102">
            <v>20.336052445322157</v>
          </cell>
          <cell r="Q102">
            <v>22.171442020317667</v>
          </cell>
          <cell r="R102">
            <v>10.914092010215796</v>
          </cell>
          <cell r="S102">
            <v>1</v>
          </cell>
          <cell r="T102">
            <v>0</v>
          </cell>
          <cell r="U102">
            <v>19.438615566236322</v>
          </cell>
          <cell r="V102">
            <v>20.383285965274045</v>
          </cell>
          <cell r="W102">
            <v>18.966280366717463</v>
          </cell>
          <cell r="X102">
            <v>36.435836460733753</v>
          </cell>
          <cell r="Y102">
            <v>5.9160225037150909</v>
          </cell>
          <cell r="Z102">
            <v>1</v>
          </cell>
          <cell r="AA102">
            <v>0</v>
          </cell>
          <cell r="AB102">
            <v>1</v>
          </cell>
          <cell r="AC102">
            <v>1</v>
          </cell>
          <cell r="AD102">
            <v>1</v>
          </cell>
          <cell r="AE102">
            <v>0</v>
          </cell>
          <cell r="AF102">
            <v>105600</v>
          </cell>
          <cell r="AG102">
            <v>0</v>
          </cell>
          <cell r="AH102">
            <v>61200</v>
          </cell>
          <cell r="AI102">
            <v>0</v>
          </cell>
          <cell r="AJ102">
            <v>50400</v>
          </cell>
          <cell r="AK102">
            <v>0</v>
          </cell>
          <cell r="AL102">
            <v>60000</v>
          </cell>
          <cell r="AM102">
            <v>0</v>
          </cell>
          <cell r="AN102">
            <v>126720</v>
          </cell>
          <cell r="AO102">
            <v>0</v>
          </cell>
          <cell r="AP102">
            <v>66000</v>
          </cell>
          <cell r="AQ102">
            <v>0</v>
          </cell>
          <cell r="AR102">
            <v>469920</v>
          </cell>
          <cell r="AS102">
            <v>60000</v>
          </cell>
          <cell r="AT102">
            <v>0</v>
          </cell>
          <cell r="AU102">
            <v>60000</v>
          </cell>
          <cell r="AV102">
            <v>0</v>
          </cell>
          <cell r="AW102">
            <v>105600</v>
          </cell>
          <cell r="AX102">
            <v>0</v>
          </cell>
          <cell r="AY102">
            <v>130800</v>
          </cell>
          <cell r="AZ102">
            <v>0</v>
          </cell>
          <cell r="BA102">
            <v>60000</v>
          </cell>
          <cell r="BB102">
            <v>0</v>
          </cell>
          <cell r="BC102">
            <v>63600</v>
          </cell>
          <cell r="BD102">
            <v>0</v>
          </cell>
          <cell r="BE102">
            <v>63600</v>
          </cell>
          <cell r="BF102">
            <v>0</v>
          </cell>
          <cell r="BO102">
            <v>543600</v>
          </cell>
          <cell r="BP102">
            <v>65400</v>
          </cell>
          <cell r="BQ102">
            <v>32700</v>
          </cell>
          <cell r="BR102">
            <v>62400</v>
          </cell>
          <cell r="BS102">
            <v>31200</v>
          </cell>
          <cell r="BT102">
            <v>67200</v>
          </cell>
          <cell r="BU102">
            <v>33600</v>
          </cell>
          <cell r="BV102">
            <v>8400</v>
          </cell>
          <cell r="BW102">
            <v>4200</v>
          </cell>
          <cell r="BX102">
            <v>66000</v>
          </cell>
          <cell r="BY102">
            <v>33000</v>
          </cell>
          <cell r="BZ102">
            <v>66000</v>
          </cell>
          <cell r="CA102">
            <v>33000</v>
          </cell>
          <cell r="CB102">
            <v>240000</v>
          </cell>
          <cell r="CC102">
            <v>120000</v>
          </cell>
          <cell r="CD102">
            <v>120000</v>
          </cell>
          <cell r="CE102">
            <v>60000</v>
          </cell>
          <cell r="CF102">
            <v>63600</v>
          </cell>
          <cell r="CG102">
            <v>31800</v>
          </cell>
          <cell r="CH102">
            <v>90000</v>
          </cell>
          <cell r="CI102">
            <v>45000</v>
          </cell>
          <cell r="CJ102">
            <v>1273500</v>
          </cell>
        </row>
        <row r="103">
          <cell r="D103">
            <v>39783</v>
          </cell>
          <cell r="E103">
            <v>2.5171960860617433</v>
          </cell>
          <cell r="F103">
            <v>0.18799074578504429</v>
          </cell>
          <cell r="G103">
            <v>-0.11906080566386139</v>
          </cell>
          <cell r="H103">
            <v>6.2663581928348103E-3</v>
          </cell>
          <cell r="I103">
            <v>-0.18172438759220949</v>
          </cell>
          <cell r="J103">
            <v>0</v>
          </cell>
          <cell r="K103">
            <v>19.516037738521504</v>
          </cell>
          <cell r="L103">
            <v>29.749960387561558</v>
          </cell>
          <cell r="M103">
            <v>9.8632477955219908</v>
          </cell>
          <cell r="N103">
            <v>1</v>
          </cell>
          <cell r="O103">
            <v>0</v>
          </cell>
          <cell r="P103">
            <v>20.878970645463074</v>
          </cell>
          <cell r="Q103">
            <v>32.774606208363792</v>
          </cell>
          <cell r="R103">
            <v>11.630360805901407</v>
          </cell>
          <cell r="S103">
            <v>1</v>
          </cell>
          <cell r="T103">
            <v>0</v>
          </cell>
          <cell r="U103">
            <v>19.986014602984113</v>
          </cell>
          <cell r="V103">
            <v>20.925968331909335</v>
          </cell>
          <cell r="W103">
            <v>19.516037738521504</v>
          </cell>
          <cell r="X103">
            <v>30.40034133393403</v>
          </cell>
          <cell r="Y103">
            <v>7.1534818253157697</v>
          </cell>
          <cell r="Z103">
            <v>1</v>
          </cell>
          <cell r="AA103">
            <v>0</v>
          </cell>
          <cell r="AB103">
            <v>1</v>
          </cell>
          <cell r="AC103">
            <v>1</v>
          </cell>
          <cell r="AD103">
            <v>1</v>
          </cell>
          <cell r="AE103">
            <v>0</v>
          </cell>
          <cell r="AF103">
            <v>105600</v>
          </cell>
          <cell r="AG103">
            <v>0</v>
          </cell>
          <cell r="AH103">
            <v>61200</v>
          </cell>
          <cell r="AI103">
            <v>0</v>
          </cell>
          <cell r="AJ103">
            <v>50400</v>
          </cell>
          <cell r="AK103">
            <v>0</v>
          </cell>
          <cell r="AL103">
            <v>60000</v>
          </cell>
          <cell r="AM103">
            <v>0</v>
          </cell>
          <cell r="AN103">
            <v>126720</v>
          </cell>
          <cell r="AO103">
            <v>0</v>
          </cell>
          <cell r="AP103">
            <v>66000</v>
          </cell>
          <cell r="AQ103">
            <v>0</v>
          </cell>
          <cell r="AR103">
            <v>469920</v>
          </cell>
          <cell r="AS103">
            <v>60000</v>
          </cell>
          <cell r="AT103">
            <v>0</v>
          </cell>
          <cell r="AU103">
            <v>60000</v>
          </cell>
          <cell r="AV103">
            <v>0</v>
          </cell>
          <cell r="AW103">
            <v>105600</v>
          </cell>
          <cell r="AX103">
            <v>0</v>
          </cell>
          <cell r="AY103">
            <v>130800</v>
          </cell>
          <cell r="AZ103">
            <v>0</v>
          </cell>
          <cell r="BA103">
            <v>60000</v>
          </cell>
          <cell r="BB103">
            <v>0</v>
          </cell>
          <cell r="BC103">
            <v>63600</v>
          </cell>
          <cell r="BD103">
            <v>0</v>
          </cell>
          <cell r="BE103">
            <v>63600</v>
          </cell>
          <cell r="BF103">
            <v>0</v>
          </cell>
          <cell r="BO103">
            <v>543600</v>
          </cell>
          <cell r="BP103">
            <v>65400</v>
          </cell>
          <cell r="BQ103">
            <v>32700</v>
          </cell>
          <cell r="BR103">
            <v>62400</v>
          </cell>
          <cell r="BS103">
            <v>31200</v>
          </cell>
          <cell r="BT103">
            <v>67200</v>
          </cell>
          <cell r="BU103">
            <v>33600</v>
          </cell>
          <cell r="BV103">
            <v>8400</v>
          </cell>
          <cell r="BW103">
            <v>4200</v>
          </cell>
          <cell r="BX103">
            <v>66000</v>
          </cell>
          <cell r="BY103">
            <v>33000</v>
          </cell>
          <cell r="BZ103">
            <v>66000</v>
          </cell>
          <cell r="CA103">
            <v>33000</v>
          </cell>
          <cell r="CB103">
            <v>240000</v>
          </cell>
          <cell r="CC103">
            <v>120000</v>
          </cell>
          <cell r="CD103">
            <v>120000</v>
          </cell>
          <cell r="CE103">
            <v>60000</v>
          </cell>
          <cell r="CF103">
            <v>63600</v>
          </cell>
          <cell r="CG103">
            <v>31800</v>
          </cell>
          <cell r="CH103">
            <v>90000</v>
          </cell>
          <cell r="CI103">
            <v>45000</v>
          </cell>
          <cell r="CJ103">
            <v>1273500</v>
          </cell>
        </row>
        <row r="104">
          <cell r="D104">
            <v>39814</v>
          </cell>
          <cell r="E104">
            <v>2.6214016149340611</v>
          </cell>
          <cell r="F104">
            <v>0.18702032924618747</v>
          </cell>
          <cell r="G104">
            <v>-0.1184462085225854</v>
          </cell>
          <cell r="H104">
            <v>6.2340109748729158E-3</v>
          </cell>
          <cell r="I104">
            <v>-0.18078631827131453</v>
          </cell>
          <cell r="J104">
            <v>0</v>
          </cell>
          <cell r="K104">
            <v>20.304614724970598</v>
          </cell>
          <cell r="L104">
            <v>37.077202946952326</v>
          </cell>
          <cell r="M104">
            <v>11.919428983957015</v>
          </cell>
          <cell r="N104">
            <v>1</v>
          </cell>
          <cell r="O104">
            <v>0</v>
          </cell>
          <cell r="P104">
            <v>21.66051211200546</v>
          </cell>
          <cell r="Q104">
            <v>40.709636509826751</v>
          </cell>
          <cell r="R104">
            <v>15.279560899413516</v>
          </cell>
          <cell r="S104">
            <v>1</v>
          </cell>
          <cell r="T104">
            <v>0</v>
          </cell>
          <cell r="U104">
            <v>20.772165548086068</v>
          </cell>
          <cell r="V104">
            <v>21.707267194317005</v>
          </cell>
          <cell r="W104">
            <v>20.304614724970598</v>
          </cell>
          <cell r="X104">
            <v>39.594429890594931</v>
          </cell>
          <cell r="Y104">
            <v>9.9922441695229125</v>
          </cell>
          <cell r="Z104">
            <v>1</v>
          </cell>
          <cell r="AA104">
            <v>0</v>
          </cell>
          <cell r="AB104">
            <v>1</v>
          </cell>
          <cell r="AC104">
            <v>1</v>
          </cell>
          <cell r="AD104">
            <v>1</v>
          </cell>
          <cell r="AE104">
            <v>0</v>
          </cell>
          <cell r="AF104">
            <v>105600</v>
          </cell>
          <cell r="AG104">
            <v>0</v>
          </cell>
          <cell r="AH104">
            <v>61200</v>
          </cell>
          <cell r="AI104">
            <v>0</v>
          </cell>
          <cell r="AJ104">
            <v>50400</v>
          </cell>
          <cell r="AK104">
            <v>0</v>
          </cell>
          <cell r="AL104">
            <v>60000</v>
          </cell>
          <cell r="AM104">
            <v>0</v>
          </cell>
          <cell r="AN104">
            <v>126720</v>
          </cell>
          <cell r="AO104">
            <v>0</v>
          </cell>
          <cell r="AP104">
            <v>66000</v>
          </cell>
          <cell r="AQ104">
            <v>0</v>
          </cell>
          <cell r="AR104">
            <v>469920</v>
          </cell>
          <cell r="AS104">
            <v>60000</v>
          </cell>
          <cell r="AT104">
            <v>0</v>
          </cell>
          <cell r="AU104">
            <v>60000</v>
          </cell>
          <cell r="AV104">
            <v>0</v>
          </cell>
          <cell r="AW104">
            <v>105600</v>
          </cell>
          <cell r="AX104">
            <v>0</v>
          </cell>
          <cell r="AY104">
            <v>130800</v>
          </cell>
          <cell r="AZ104">
            <v>0</v>
          </cell>
          <cell r="BA104">
            <v>60000</v>
          </cell>
          <cell r="BB104">
            <v>0</v>
          </cell>
          <cell r="BC104">
            <v>63600</v>
          </cell>
          <cell r="BD104">
            <v>0</v>
          </cell>
          <cell r="BE104">
            <v>63600</v>
          </cell>
          <cell r="BF104">
            <v>0</v>
          </cell>
          <cell r="BO104">
            <v>543600</v>
          </cell>
          <cell r="BP104">
            <v>65400</v>
          </cell>
          <cell r="BQ104">
            <v>32700</v>
          </cell>
          <cell r="BR104">
            <v>62400</v>
          </cell>
          <cell r="BS104">
            <v>31200</v>
          </cell>
          <cell r="BT104">
            <v>67200</v>
          </cell>
          <cell r="BU104">
            <v>33600</v>
          </cell>
          <cell r="BV104">
            <v>8400</v>
          </cell>
          <cell r="BW104">
            <v>4200</v>
          </cell>
          <cell r="BX104">
            <v>66000</v>
          </cell>
          <cell r="BY104">
            <v>33000</v>
          </cell>
          <cell r="BZ104">
            <v>66000</v>
          </cell>
          <cell r="CA104">
            <v>33000</v>
          </cell>
          <cell r="CB104">
            <v>240000</v>
          </cell>
          <cell r="CC104">
            <v>120000</v>
          </cell>
          <cell r="CD104">
            <v>120000</v>
          </cell>
          <cell r="CE104">
            <v>60000</v>
          </cell>
          <cell r="CF104">
            <v>63600</v>
          </cell>
          <cell r="CG104">
            <v>31800</v>
          </cell>
          <cell r="CH104">
            <v>90000</v>
          </cell>
          <cell r="CI104">
            <v>45000</v>
          </cell>
          <cell r="CJ104">
            <v>1273500</v>
          </cell>
        </row>
        <row r="105">
          <cell r="D105">
            <v>39845</v>
          </cell>
          <cell r="E105">
            <v>2.5365406939748723</v>
          </cell>
          <cell r="F105">
            <v>0.18605432963140872</v>
          </cell>
          <cell r="G105">
            <v>-0.11783440876655886</v>
          </cell>
          <cell r="H105">
            <v>6.2018109877136239E-3</v>
          </cell>
          <cell r="I105">
            <v>-0.17985251864369509</v>
          </cell>
          <cell r="J105">
            <v>0</v>
          </cell>
          <cell r="K105">
            <v>19.675161314983828</v>
          </cell>
          <cell r="L105">
            <v>25.722431562237716</v>
          </cell>
          <cell r="M105">
            <v>10.52447324615002</v>
          </cell>
          <cell r="N105">
            <v>1</v>
          </cell>
          <cell r="O105">
            <v>0</v>
          </cell>
          <cell r="P105">
            <v>21.024055204811543</v>
          </cell>
          <cell r="Q105">
            <v>33.057189428974226</v>
          </cell>
          <cell r="R105">
            <v>13.129233860989743</v>
          </cell>
          <cell r="S105">
            <v>1</v>
          </cell>
          <cell r="T105">
            <v>0</v>
          </cell>
          <cell r="U105">
            <v>20.140297139062348</v>
          </cell>
          <cell r="V105">
            <v>21.070568787219393</v>
          </cell>
          <cell r="W105">
            <v>19.675161314983828</v>
          </cell>
          <cell r="X105">
            <v>26.986294297980372</v>
          </cell>
          <cell r="Y105">
            <v>7.5439322527299426</v>
          </cell>
          <cell r="Z105">
            <v>1</v>
          </cell>
          <cell r="AA105">
            <v>0</v>
          </cell>
          <cell r="AB105">
            <v>1</v>
          </cell>
          <cell r="AC105">
            <v>1</v>
          </cell>
          <cell r="AD105">
            <v>1</v>
          </cell>
          <cell r="AE105">
            <v>0</v>
          </cell>
          <cell r="AF105">
            <v>105600</v>
          </cell>
          <cell r="AG105">
            <v>0</v>
          </cell>
          <cell r="AH105">
            <v>61200</v>
          </cell>
          <cell r="AI105">
            <v>0</v>
          </cell>
          <cell r="AJ105">
            <v>50400</v>
          </cell>
          <cell r="AK105">
            <v>0</v>
          </cell>
          <cell r="AL105">
            <v>60000</v>
          </cell>
          <cell r="AM105">
            <v>0</v>
          </cell>
          <cell r="AN105">
            <v>126720</v>
          </cell>
          <cell r="AO105">
            <v>0</v>
          </cell>
          <cell r="AP105">
            <v>66000</v>
          </cell>
          <cell r="AQ105">
            <v>0</v>
          </cell>
          <cell r="AR105">
            <v>469920</v>
          </cell>
          <cell r="AS105">
            <v>60000</v>
          </cell>
          <cell r="AT105">
            <v>0</v>
          </cell>
          <cell r="AU105">
            <v>60000</v>
          </cell>
          <cell r="AV105">
            <v>0</v>
          </cell>
          <cell r="AW105">
            <v>105600</v>
          </cell>
          <cell r="AX105">
            <v>0</v>
          </cell>
          <cell r="AY105">
            <v>130800</v>
          </cell>
          <cell r="AZ105">
            <v>0</v>
          </cell>
          <cell r="BA105">
            <v>60000</v>
          </cell>
          <cell r="BB105">
            <v>0</v>
          </cell>
          <cell r="BC105">
            <v>63600</v>
          </cell>
          <cell r="BD105">
            <v>0</v>
          </cell>
          <cell r="BE105">
            <v>63600</v>
          </cell>
          <cell r="BF105">
            <v>0</v>
          </cell>
          <cell r="BO105">
            <v>543600</v>
          </cell>
          <cell r="BP105">
            <v>65400</v>
          </cell>
          <cell r="BQ105">
            <v>32700</v>
          </cell>
          <cell r="BR105">
            <v>62400</v>
          </cell>
          <cell r="BS105">
            <v>31200</v>
          </cell>
          <cell r="BT105">
            <v>67200</v>
          </cell>
          <cell r="BU105">
            <v>33600</v>
          </cell>
          <cell r="BV105">
            <v>8400</v>
          </cell>
          <cell r="BW105">
            <v>4200</v>
          </cell>
          <cell r="BX105">
            <v>66000</v>
          </cell>
          <cell r="BY105">
            <v>33000</v>
          </cell>
          <cell r="BZ105">
            <v>66000</v>
          </cell>
          <cell r="CA105">
            <v>33000</v>
          </cell>
          <cell r="CB105">
            <v>240000</v>
          </cell>
          <cell r="CC105">
            <v>120000</v>
          </cell>
          <cell r="CD105">
            <v>120000</v>
          </cell>
          <cell r="CE105">
            <v>60000</v>
          </cell>
          <cell r="CF105">
            <v>63600</v>
          </cell>
          <cell r="CG105">
            <v>31800</v>
          </cell>
          <cell r="CH105">
            <v>90000</v>
          </cell>
          <cell r="CI105">
            <v>45000</v>
          </cell>
          <cell r="CJ105">
            <v>1273500</v>
          </cell>
        </row>
        <row r="106">
          <cell r="D106">
            <v>39873</v>
          </cell>
          <cell r="E106">
            <v>2.4382770195771495</v>
          </cell>
          <cell r="F106">
            <v>0.18518559642358098</v>
          </cell>
          <cell r="G106">
            <v>-0.11728421106826796</v>
          </cell>
          <cell r="H106">
            <v>6.1728532141193662E-3</v>
          </cell>
          <cell r="I106">
            <v>-0.17901274320946159</v>
          </cell>
          <cell r="J106">
            <v>0</v>
          </cell>
          <cell r="K106">
            <v>18.944482072757658</v>
          </cell>
          <cell r="L106">
            <v>25.268111795522689</v>
          </cell>
          <cell r="M106">
            <v>14.975341897453582</v>
          </cell>
          <cell r="N106">
            <v>1</v>
          </cell>
          <cell r="O106">
            <v>0</v>
          </cell>
          <cell r="P106">
            <v>20.287077646828621</v>
          </cell>
          <cell r="Q106">
            <v>23.826406134261138</v>
          </cell>
          <cell r="R106">
            <v>15.413614475656056</v>
          </cell>
          <cell r="S106">
            <v>1</v>
          </cell>
          <cell r="T106">
            <v>0</v>
          </cell>
          <cell r="U106">
            <v>19.407446063816611</v>
          </cell>
          <cell r="V106">
            <v>20.333374045934516</v>
          </cell>
          <cell r="W106">
            <v>18.944482072757658</v>
          </cell>
          <cell r="X106">
            <v>30.058509284310563</v>
          </cell>
          <cell r="Y106">
            <v>16.385745100940444</v>
          </cell>
          <cell r="Z106">
            <v>1</v>
          </cell>
          <cell r="AA106">
            <v>0</v>
          </cell>
          <cell r="AB106">
            <v>1</v>
          </cell>
          <cell r="AC106">
            <v>1</v>
          </cell>
          <cell r="AD106">
            <v>1</v>
          </cell>
          <cell r="AE106">
            <v>0</v>
          </cell>
          <cell r="AF106">
            <v>105600</v>
          </cell>
          <cell r="AG106">
            <v>0</v>
          </cell>
          <cell r="AH106">
            <v>61200</v>
          </cell>
          <cell r="AI106">
            <v>0</v>
          </cell>
          <cell r="AJ106">
            <v>50400</v>
          </cell>
          <cell r="AK106">
            <v>0</v>
          </cell>
          <cell r="AL106">
            <v>60000</v>
          </cell>
          <cell r="AM106">
            <v>0</v>
          </cell>
          <cell r="AN106">
            <v>126720</v>
          </cell>
          <cell r="AO106">
            <v>0</v>
          </cell>
          <cell r="AP106">
            <v>66000</v>
          </cell>
          <cell r="AQ106">
            <v>0</v>
          </cell>
          <cell r="AR106">
            <v>469920</v>
          </cell>
          <cell r="AS106">
            <v>60000</v>
          </cell>
          <cell r="AT106">
            <v>0</v>
          </cell>
          <cell r="AU106">
            <v>60000</v>
          </cell>
          <cell r="AV106">
            <v>0</v>
          </cell>
          <cell r="AW106">
            <v>105600</v>
          </cell>
          <cell r="AX106">
            <v>0</v>
          </cell>
          <cell r="AY106">
            <v>130800</v>
          </cell>
          <cell r="AZ106">
            <v>0</v>
          </cell>
          <cell r="BA106">
            <v>60000</v>
          </cell>
          <cell r="BB106">
            <v>0</v>
          </cell>
          <cell r="BC106">
            <v>63600</v>
          </cell>
          <cell r="BD106">
            <v>0</v>
          </cell>
          <cell r="BE106">
            <v>63600</v>
          </cell>
          <cell r="BF106">
            <v>0</v>
          </cell>
          <cell r="BO106">
            <v>543600</v>
          </cell>
          <cell r="BP106">
            <v>65400</v>
          </cell>
          <cell r="BQ106">
            <v>32700</v>
          </cell>
          <cell r="BR106">
            <v>62400</v>
          </cell>
          <cell r="BS106">
            <v>31200</v>
          </cell>
          <cell r="BT106">
            <v>67200</v>
          </cell>
          <cell r="BU106">
            <v>33600</v>
          </cell>
          <cell r="BV106">
            <v>8400</v>
          </cell>
          <cell r="BW106">
            <v>4200</v>
          </cell>
          <cell r="BX106">
            <v>66000</v>
          </cell>
          <cell r="BY106">
            <v>33000</v>
          </cell>
          <cell r="BZ106">
            <v>66000</v>
          </cell>
          <cell r="CA106">
            <v>33000</v>
          </cell>
          <cell r="CB106">
            <v>240000</v>
          </cell>
          <cell r="CC106">
            <v>120000</v>
          </cell>
          <cell r="CD106">
            <v>120000</v>
          </cell>
          <cell r="CE106">
            <v>60000</v>
          </cell>
          <cell r="CF106">
            <v>63600</v>
          </cell>
          <cell r="CG106">
            <v>31800</v>
          </cell>
          <cell r="CH106">
            <v>90000</v>
          </cell>
          <cell r="CI106">
            <v>45000</v>
          </cell>
          <cell r="CJ106">
            <v>1273500</v>
          </cell>
        </row>
        <row r="107">
          <cell r="D107">
            <v>39904</v>
          </cell>
          <cell r="E107">
            <v>2.312060862776899</v>
          </cell>
          <cell r="F107">
            <v>0.20879168481916222</v>
          </cell>
          <cell r="G107">
            <v>-0.11667770622247299</v>
          </cell>
          <cell r="H107">
            <v>6.1409319064459466E-3</v>
          </cell>
          <cell r="I107">
            <v>-0.21800308267883109</v>
          </cell>
          <cell r="J107">
            <v>0</v>
          </cell>
          <cell r="K107">
            <v>17.705433350735508</v>
          </cell>
          <cell r="L107">
            <v>15.926046456331285</v>
          </cell>
          <cell r="M107">
            <v>12.097635855698515</v>
          </cell>
          <cell r="N107">
            <v>0</v>
          </cell>
          <cell r="O107">
            <v>0</v>
          </cell>
          <cell r="P107">
            <v>19.340456470826744</v>
          </cell>
          <cell r="Q107">
            <v>23.089100870595932</v>
          </cell>
          <cell r="R107">
            <v>12.281863812891894</v>
          </cell>
          <cell r="S107">
            <v>1</v>
          </cell>
          <cell r="T107">
            <v>0</v>
          </cell>
          <cell r="U107">
            <v>18.465373674158194</v>
          </cell>
          <cell r="V107">
            <v>19.386513460125087</v>
          </cell>
          <cell r="W107">
            <v>17.705433350735508</v>
          </cell>
          <cell r="X107">
            <v>13.9366465511971</v>
          </cell>
          <cell r="Y107">
            <v>19.709062603818658</v>
          </cell>
          <cell r="Z107">
            <v>0</v>
          </cell>
          <cell r="AA107">
            <v>1</v>
          </cell>
          <cell r="AB107">
            <v>0</v>
          </cell>
          <cell r="AC107">
            <v>0</v>
          </cell>
          <cell r="AD107">
            <v>0</v>
          </cell>
          <cell r="AE107">
            <v>1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60000</v>
          </cell>
          <cell r="AT107">
            <v>0</v>
          </cell>
          <cell r="AU107">
            <v>60000</v>
          </cell>
          <cell r="AV107">
            <v>0</v>
          </cell>
          <cell r="AW107">
            <v>105600</v>
          </cell>
          <cell r="AX107">
            <v>0</v>
          </cell>
          <cell r="AY107">
            <v>130800</v>
          </cell>
          <cell r="AZ107">
            <v>0</v>
          </cell>
          <cell r="BA107">
            <v>60000</v>
          </cell>
          <cell r="BB107">
            <v>0</v>
          </cell>
          <cell r="BC107">
            <v>63600</v>
          </cell>
          <cell r="BD107">
            <v>0</v>
          </cell>
          <cell r="BE107">
            <v>63600</v>
          </cell>
          <cell r="BF107">
            <v>0</v>
          </cell>
          <cell r="BO107">
            <v>543600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>
            <v>0</v>
          </cell>
          <cell r="CH107">
            <v>0</v>
          </cell>
          <cell r="CI107">
            <v>0</v>
          </cell>
          <cell r="CJ107">
            <v>0</v>
          </cell>
        </row>
        <row r="108">
          <cell r="D108">
            <v>39934</v>
          </cell>
          <cell r="E108">
            <v>2.2729865787686321</v>
          </cell>
          <cell r="F108">
            <v>0.20774608515627283</v>
          </cell>
          <cell r="G108">
            <v>-0.11609340052850541</v>
          </cell>
          <cell r="H108">
            <v>6.1101789751844948E-3</v>
          </cell>
          <cell r="I108">
            <v>-0.21691135361904956</v>
          </cell>
          <cell r="J108">
            <v>0</v>
          </cell>
          <cell r="K108">
            <v>17.420564188621867</v>
          </cell>
          <cell r="L108">
            <v>14.929764188661599</v>
          </cell>
          <cell r="M108">
            <v>12.470875288351554</v>
          </cell>
          <cell r="N108">
            <v>0</v>
          </cell>
          <cell r="O108">
            <v>0</v>
          </cell>
          <cell r="P108">
            <v>19.047399340764741</v>
          </cell>
          <cell r="Q108">
            <v>21.445929127057827</v>
          </cell>
          <cell r="R108">
            <v>11.151076629711703</v>
          </cell>
          <cell r="S108">
            <v>1</v>
          </cell>
          <cell r="T108">
            <v>0</v>
          </cell>
          <cell r="U108">
            <v>18.176698836800952</v>
          </cell>
          <cell r="V108">
            <v>19.093225683078625</v>
          </cell>
          <cell r="W108">
            <v>17.420564188621867</v>
          </cell>
          <cell r="X108">
            <v>11.27002770285787</v>
          </cell>
          <cell r="Y108">
            <v>20.59012627834381</v>
          </cell>
          <cell r="Z108">
            <v>0</v>
          </cell>
          <cell r="AA108">
            <v>1</v>
          </cell>
          <cell r="AB108">
            <v>0</v>
          </cell>
          <cell r="AC108">
            <v>0</v>
          </cell>
          <cell r="AD108">
            <v>0</v>
          </cell>
          <cell r="AE108">
            <v>1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60000</v>
          </cell>
          <cell r="AT108">
            <v>0</v>
          </cell>
          <cell r="AU108">
            <v>60000</v>
          </cell>
          <cell r="AV108">
            <v>0</v>
          </cell>
          <cell r="AW108">
            <v>105600</v>
          </cell>
          <cell r="AX108">
            <v>0</v>
          </cell>
          <cell r="AY108">
            <v>130800</v>
          </cell>
          <cell r="AZ108">
            <v>0</v>
          </cell>
          <cell r="BA108">
            <v>60000</v>
          </cell>
          <cell r="BB108">
            <v>0</v>
          </cell>
          <cell r="BC108">
            <v>63600</v>
          </cell>
          <cell r="BD108">
            <v>0</v>
          </cell>
          <cell r="BE108">
            <v>63600</v>
          </cell>
          <cell r="BF108">
            <v>0</v>
          </cell>
          <cell r="BO108">
            <v>543600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</row>
        <row r="109">
          <cell r="D109">
            <v>39965</v>
          </cell>
          <cell r="E109">
            <v>2.2733753393896823</v>
          </cell>
          <cell r="F109">
            <v>0.20667048539906202</v>
          </cell>
          <cell r="G109">
            <v>-0.11549233007594642</v>
          </cell>
          <cell r="H109">
            <v>6.0785436882077057E-3</v>
          </cell>
          <cell r="I109">
            <v>-0.21578830093137355</v>
          </cell>
          <cell r="J109">
            <v>0</v>
          </cell>
          <cell r="K109">
            <v>17.431902788437316</v>
          </cell>
          <cell r="L109">
            <v>20.888008482986383</v>
          </cell>
          <cell r="M109">
            <v>11.135892036796518</v>
          </cell>
          <cell r="N109">
            <v>1</v>
          </cell>
          <cell r="O109">
            <v>0</v>
          </cell>
          <cell r="P109">
            <v>19.050315045422618</v>
          </cell>
          <cell r="Q109">
            <v>22.626447948227057</v>
          </cell>
          <cell r="R109">
            <v>16.557953006677788</v>
          </cell>
          <cell r="S109">
            <v>1</v>
          </cell>
          <cell r="T109">
            <v>0</v>
          </cell>
          <cell r="U109">
            <v>18.18412256985302</v>
          </cell>
          <cell r="V109">
            <v>19.095904123084175</v>
          </cell>
          <cell r="W109">
            <v>17.431902788437316</v>
          </cell>
          <cell r="X109">
            <v>18.842494555931381</v>
          </cell>
          <cell r="Y109">
            <v>13.838080878049023</v>
          </cell>
          <cell r="Z109">
            <v>1</v>
          </cell>
          <cell r="AA109">
            <v>0</v>
          </cell>
          <cell r="AB109">
            <v>0</v>
          </cell>
          <cell r="AC109">
            <v>0</v>
          </cell>
          <cell r="AD109">
            <v>1</v>
          </cell>
          <cell r="AE109">
            <v>0</v>
          </cell>
          <cell r="AF109">
            <v>105600</v>
          </cell>
          <cell r="AG109">
            <v>0</v>
          </cell>
          <cell r="AH109">
            <v>61200</v>
          </cell>
          <cell r="AI109">
            <v>0</v>
          </cell>
          <cell r="AJ109">
            <v>50400</v>
          </cell>
          <cell r="AK109">
            <v>0</v>
          </cell>
          <cell r="AL109">
            <v>60000</v>
          </cell>
          <cell r="AM109">
            <v>0</v>
          </cell>
          <cell r="AN109">
            <v>126720</v>
          </cell>
          <cell r="AO109">
            <v>0</v>
          </cell>
          <cell r="AP109">
            <v>66000</v>
          </cell>
          <cell r="AQ109">
            <v>0</v>
          </cell>
          <cell r="AR109">
            <v>469920</v>
          </cell>
          <cell r="AS109">
            <v>60000</v>
          </cell>
          <cell r="AT109">
            <v>0</v>
          </cell>
          <cell r="AU109">
            <v>60000</v>
          </cell>
          <cell r="AV109">
            <v>0</v>
          </cell>
          <cell r="AW109">
            <v>105600</v>
          </cell>
          <cell r="AX109">
            <v>0</v>
          </cell>
          <cell r="AY109">
            <v>130800</v>
          </cell>
          <cell r="AZ109">
            <v>0</v>
          </cell>
          <cell r="BA109">
            <v>60000</v>
          </cell>
          <cell r="BB109">
            <v>0</v>
          </cell>
          <cell r="BC109">
            <v>63600</v>
          </cell>
          <cell r="BD109">
            <v>0</v>
          </cell>
          <cell r="BE109">
            <v>63600</v>
          </cell>
          <cell r="BF109">
            <v>0</v>
          </cell>
          <cell r="BO109">
            <v>543600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</row>
        <row r="110">
          <cell r="D110">
            <v>39995</v>
          </cell>
          <cell r="E110">
            <v>2.2710489780221557</v>
          </cell>
          <cell r="F110">
            <v>0.20563426165846416</v>
          </cell>
          <cell r="G110">
            <v>-0.11491326386796527</v>
          </cell>
          <cell r="H110">
            <v>6.0480665193665926E-3</v>
          </cell>
          <cell r="I110">
            <v>-0.21470636143751404</v>
          </cell>
          <cell r="J110">
            <v>0</v>
          </cell>
          <cell r="K110">
            <v>17.422569624384813</v>
          </cell>
          <cell r="L110">
            <v>19.123080099886252</v>
          </cell>
          <cell r="M110">
            <v>11.563903185028925</v>
          </cell>
          <cell r="N110">
            <v>1</v>
          </cell>
          <cell r="O110">
            <v>0</v>
          </cell>
          <cell r="P110">
            <v>19.032867335166166</v>
          </cell>
          <cell r="Q110">
            <v>18.27935479124864</v>
          </cell>
          <cell r="R110">
            <v>14.636320976867154</v>
          </cell>
          <cell r="S110">
            <v>0</v>
          </cell>
          <cell r="T110">
            <v>0</v>
          </cell>
          <cell r="U110">
            <v>18.171017856156428</v>
          </cell>
          <cell r="V110">
            <v>19.078227834061419</v>
          </cell>
          <cell r="W110">
            <v>17.422569624384813</v>
          </cell>
          <cell r="X110">
            <v>17.395477514880625</v>
          </cell>
          <cell r="Y110">
            <v>14.172289102392359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105600</v>
          </cell>
          <cell r="AG110">
            <v>0</v>
          </cell>
          <cell r="AH110">
            <v>61200</v>
          </cell>
          <cell r="AI110">
            <v>0</v>
          </cell>
          <cell r="AJ110">
            <v>50400</v>
          </cell>
          <cell r="AK110">
            <v>0</v>
          </cell>
          <cell r="AL110">
            <v>60000</v>
          </cell>
          <cell r="AM110">
            <v>0</v>
          </cell>
          <cell r="AN110">
            <v>126720</v>
          </cell>
          <cell r="AO110">
            <v>0</v>
          </cell>
          <cell r="AP110">
            <v>66000</v>
          </cell>
          <cell r="AQ110">
            <v>0</v>
          </cell>
          <cell r="AR110">
            <v>469920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</row>
        <row r="111">
          <cell r="D111">
            <v>40026</v>
          </cell>
          <cell r="E111">
            <v>2.2652932439998739</v>
          </cell>
          <cell r="F111">
            <v>0.20456831419919178</v>
          </cell>
          <cell r="G111">
            <v>-0.11431758734660717</v>
          </cell>
          <cell r="H111">
            <v>6.0167151235056403E-3</v>
          </cell>
          <cell r="I111">
            <v>-0.21359338688445023</v>
          </cell>
          <cell r="J111">
            <v>0</v>
          </cell>
          <cell r="K111">
            <v>17.387748928365678</v>
          </cell>
          <cell r="L111">
            <v>16.617265634423678</v>
          </cell>
          <cell r="M111">
            <v>12.027413531887774</v>
          </cell>
          <cell r="N111">
            <v>0</v>
          </cell>
          <cell r="O111">
            <v>0</v>
          </cell>
          <cell r="P111">
            <v>18.989699329999056</v>
          </cell>
          <cell r="Q111">
            <v>17.131674852122838</v>
          </cell>
          <cell r="R111">
            <v>13.663960045481311</v>
          </cell>
          <cell r="S111">
            <v>0</v>
          </cell>
          <cell r="T111">
            <v>0</v>
          </cell>
          <cell r="U111">
            <v>18.132317424899501</v>
          </cell>
          <cell r="V111">
            <v>19.034824693425346</v>
          </cell>
          <cell r="W111">
            <v>17.387748928365678</v>
          </cell>
          <cell r="X111">
            <v>16.16368498298138</v>
          </cell>
          <cell r="Y111">
            <v>13.197454784909766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</row>
        <row r="112">
          <cell r="D112">
            <v>40057</v>
          </cell>
          <cell r="E112">
            <v>2.2637188183656471</v>
          </cell>
          <cell r="F112">
            <v>0.20350724437977791</v>
          </cell>
          <cell r="G112">
            <v>-0.11372463656517</v>
          </cell>
          <cell r="H112">
            <v>5.9855071876405265E-3</v>
          </cell>
          <cell r="I112">
            <v>-0.21248550516123868</v>
          </cell>
          <cell r="J112">
            <v>0</v>
          </cell>
          <cell r="K112">
            <v>17.384249849033061</v>
          </cell>
          <cell r="L112">
            <v>14.356206711776204</v>
          </cell>
          <cell r="M112">
            <v>9.1219129539641628</v>
          </cell>
          <cell r="N112">
            <v>0</v>
          </cell>
          <cell r="O112">
            <v>0</v>
          </cell>
          <cell r="P112">
            <v>18.977891137742354</v>
          </cell>
          <cell r="Q112">
            <v>15.409283761307195</v>
          </cell>
          <cell r="R112">
            <v>11.456260757143967</v>
          </cell>
          <cell r="S112">
            <v>0</v>
          </cell>
          <cell r="T112">
            <v>0</v>
          </cell>
          <cell r="U112">
            <v>18.124956363503578</v>
          </cell>
          <cell r="V112">
            <v>19.02278244164966</v>
          </cell>
          <cell r="W112">
            <v>17.384249849033061</v>
          </cell>
          <cell r="X112">
            <v>10.879156706311777</v>
          </cell>
          <cell r="Y112">
            <v>9.8590030527467984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</row>
        <row r="113">
          <cell r="D113">
            <v>40087</v>
          </cell>
          <cell r="E113">
            <v>2.2583036209840945</v>
          </cell>
          <cell r="F113">
            <v>0.20248502930764561</v>
          </cell>
          <cell r="G113">
            <v>-0.11315339873074313</v>
          </cell>
          <cell r="H113">
            <v>5.9554420384601648E-3</v>
          </cell>
          <cell r="I113">
            <v>-0.21141819236533585</v>
          </cell>
          <cell r="J113">
            <v>0</v>
          </cell>
          <cell r="K113">
            <v>17.351640714640691</v>
          </cell>
          <cell r="L113">
            <v>14.581867715521113</v>
          </cell>
          <cell r="M113">
            <v>9.0403610143825297</v>
          </cell>
          <cell r="N113">
            <v>0</v>
          </cell>
          <cell r="O113">
            <v>0</v>
          </cell>
          <cell r="P113">
            <v>18.937277157380709</v>
          </cell>
          <cell r="Q113">
            <v>16.22519937227748</v>
          </cell>
          <cell r="R113">
            <v>8.4984157888826548</v>
          </cell>
          <cell r="S113">
            <v>0</v>
          </cell>
          <cell r="T113">
            <v>0</v>
          </cell>
          <cell r="U113">
            <v>18.088626666900137</v>
          </cell>
          <cell r="V113">
            <v>18.98194297266916</v>
          </cell>
          <cell r="W113">
            <v>17.351640714640691</v>
          </cell>
          <cell r="X113">
            <v>11.568941054084521</v>
          </cell>
          <cell r="Y113">
            <v>9.6561927729293977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0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</row>
        <row r="114">
          <cell r="D114">
            <v>40118</v>
          </cell>
          <cell r="E114">
            <v>2.3324814779494489</v>
          </cell>
          <cell r="F114">
            <v>0.17773544409063621</v>
          </cell>
          <cell r="G114">
            <v>-0.11256578125740294</v>
          </cell>
          <cell r="H114">
            <v>5.9245148030212073E-3</v>
          </cell>
          <cell r="I114">
            <v>-0.17181092928761499</v>
          </cell>
          <cell r="J114">
            <v>0</v>
          </cell>
          <cell r="K114">
            <v>18.205029114963754</v>
          </cell>
          <cell r="L114">
            <v>32.872138435694502</v>
          </cell>
          <cell r="M114">
            <v>9.0941302226375527</v>
          </cell>
          <cell r="N114">
            <v>1</v>
          </cell>
          <cell r="O114">
            <v>0</v>
          </cell>
          <cell r="P114">
            <v>19.493611084620866</v>
          </cell>
          <cell r="Q114">
            <v>20.880552051765843</v>
          </cell>
          <cell r="R114">
            <v>10.35605187568107</v>
          </cell>
          <cell r="S114">
            <v>1</v>
          </cell>
          <cell r="T114">
            <v>0</v>
          </cell>
          <cell r="U114">
            <v>18.649367725190345</v>
          </cell>
          <cell r="V114">
            <v>19.538044945643527</v>
          </cell>
          <cell r="W114">
            <v>18.205029114963754</v>
          </cell>
          <cell r="X114">
            <v>34.318244320837572</v>
          </cell>
          <cell r="Y114">
            <v>5.2139431388220974</v>
          </cell>
          <cell r="Z114">
            <v>1</v>
          </cell>
          <cell r="AA114">
            <v>0</v>
          </cell>
          <cell r="AB114">
            <v>1</v>
          </cell>
          <cell r="AC114">
            <v>1</v>
          </cell>
          <cell r="AD114">
            <v>1</v>
          </cell>
          <cell r="AE114">
            <v>0</v>
          </cell>
          <cell r="AF114">
            <v>105600</v>
          </cell>
          <cell r="AG114">
            <v>0</v>
          </cell>
          <cell r="AH114">
            <v>61200</v>
          </cell>
          <cell r="AI114">
            <v>0</v>
          </cell>
          <cell r="AJ114">
            <v>50400</v>
          </cell>
          <cell r="AK114">
            <v>0</v>
          </cell>
          <cell r="AL114">
            <v>60000</v>
          </cell>
          <cell r="AM114">
            <v>0</v>
          </cell>
          <cell r="AN114">
            <v>126720</v>
          </cell>
          <cell r="AO114">
            <v>0</v>
          </cell>
          <cell r="AP114">
            <v>66000</v>
          </cell>
          <cell r="AQ114">
            <v>0</v>
          </cell>
          <cell r="AR114">
            <v>469920</v>
          </cell>
          <cell r="AS114">
            <v>60000</v>
          </cell>
          <cell r="AT114">
            <v>0</v>
          </cell>
          <cell r="AU114">
            <v>60000</v>
          </cell>
          <cell r="AV114">
            <v>0</v>
          </cell>
          <cell r="AW114">
            <v>105600</v>
          </cell>
          <cell r="AX114">
            <v>0</v>
          </cell>
          <cell r="AY114">
            <v>130800</v>
          </cell>
          <cell r="AZ114">
            <v>0</v>
          </cell>
          <cell r="BA114">
            <v>60000</v>
          </cell>
          <cell r="BB114">
            <v>0</v>
          </cell>
          <cell r="BC114">
            <v>63600</v>
          </cell>
          <cell r="BD114">
            <v>0</v>
          </cell>
          <cell r="BE114">
            <v>63600</v>
          </cell>
          <cell r="BF114">
            <v>0</v>
          </cell>
          <cell r="BO114">
            <v>543600</v>
          </cell>
          <cell r="BP114">
            <v>65400</v>
          </cell>
          <cell r="BQ114">
            <v>32700</v>
          </cell>
          <cell r="BR114">
            <v>62400</v>
          </cell>
          <cell r="BS114">
            <v>31200</v>
          </cell>
          <cell r="BT114">
            <v>67200</v>
          </cell>
          <cell r="BU114">
            <v>33600</v>
          </cell>
          <cell r="BV114">
            <v>8400</v>
          </cell>
          <cell r="BW114">
            <v>4200</v>
          </cell>
          <cell r="BX114">
            <v>66000</v>
          </cell>
          <cell r="BY114">
            <v>33000</v>
          </cell>
          <cell r="BZ114">
            <v>66000</v>
          </cell>
          <cell r="CA114">
            <v>33000</v>
          </cell>
          <cell r="CB114">
            <v>240000</v>
          </cell>
          <cell r="CC114">
            <v>120000</v>
          </cell>
          <cell r="CD114">
            <v>120000</v>
          </cell>
          <cell r="CE114">
            <v>60000</v>
          </cell>
          <cell r="CF114">
            <v>63600</v>
          </cell>
          <cell r="CG114">
            <v>31800</v>
          </cell>
          <cell r="CH114">
            <v>90000</v>
          </cell>
          <cell r="CI114">
            <v>45000</v>
          </cell>
          <cell r="CJ114">
            <v>1273500</v>
          </cell>
        </row>
        <row r="115">
          <cell r="D115">
            <v>40148</v>
          </cell>
          <cell r="E115">
            <v>2.4003300984929328</v>
          </cell>
          <cell r="F115">
            <v>0.17684160843513749</v>
          </cell>
          <cell r="G115">
            <v>-0.11199968534225374</v>
          </cell>
          <cell r="H115">
            <v>5.8947202811712495E-3</v>
          </cell>
          <cell r="I115">
            <v>-0.17094688815396622</v>
          </cell>
          <cell r="J115">
            <v>0</v>
          </cell>
          <cell r="K115">
            <v>18.72037407754225</v>
          </cell>
          <cell r="L115">
            <v>27.059222757089582</v>
          </cell>
          <cell r="M115">
            <v>9.3667105267811159</v>
          </cell>
          <cell r="N115">
            <v>1</v>
          </cell>
          <cell r="O115">
            <v>0</v>
          </cell>
          <cell r="P115">
            <v>20.002475738696997</v>
          </cell>
          <cell r="Q115">
            <v>29.777051248056637</v>
          </cell>
          <cell r="R115">
            <v>11.029021646071408</v>
          </cell>
          <cell r="S115">
            <v>1</v>
          </cell>
          <cell r="T115">
            <v>0</v>
          </cell>
          <cell r="U115">
            <v>19.162478098630093</v>
          </cell>
          <cell r="V115">
            <v>20.046686140805779</v>
          </cell>
          <cell r="W115">
            <v>18.72037407754225</v>
          </cell>
          <cell r="X115">
            <v>27.63070543325848</v>
          </cell>
          <cell r="Y115">
            <v>7.0399576623393783</v>
          </cell>
          <cell r="Z115">
            <v>1</v>
          </cell>
          <cell r="AA115">
            <v>0</v>
          </cell>
          <cell r="AB115">
            <v>1</v>
          </cell>
          <cell r="AC115">
            <v>1</v>
          </cell>
          <cell r="AD115">
            <v>1</v>
          </cell>
          <cell r="AE115">
            <v>0</v>
          </cell>
          <cell r="AF115">
            <v>105600</v>
          </cell>
          <cell r="AG115">
            <v>0</v>
          </cell>
          <cell r="AH115">
            <v>61200</v>
          </cell>
          <cell r="AI115">
            <v>0</v>
          </cell>
          <cell r="AJ115">
            <v>50400</v>
          </cell>
          <cell r="AK115">
            <v>0</v>
          </cell>
          <cell r="AL115">
            <v>60000</v>
          </cell>
          <cell r="AM115">
            <v>0</v>
          </cell>
          <cell r="AN115">
            <v>126720</v>
          </cell>
          <cell r="AO115">
            <v>0</v>
          </cell>
          <cell r="AP115">
            <v>66000</v>
          </cell>
          <cell r="AQ115">
            <v>0</v>
          </cell>
          <cell r="AR115">
            <v>469920</v>
          </cell>
          <cell r="AS115">
            <v>60000</v>
          </cell>
          <cell r="AT115">
            <v>0</v>
          </cell>
          <cell r="AU115">
            <v>60000</v>
          </cell>
          <cell r="AV115">
            <v>0</v>
          </cell>
          <cell r="AW115">
            <v>105600</v>
          </cell>
          <cell r="AX115">
            <v>0</v>
          </cell>
          <cell r="AY115">
            <v>130800</v>
          </cell>
          <cell r="AZ115">
            <v>0</v>
          </cell>
          <cell r="BA115">
            <v>60000</v>
          </cell>
          <cell r="BB115">
            <v>0</v>
          </cell>
          <cell r="BC115">
            <v>63600</v>
          </cell>
          <cell r="BD115">
            <v>0</v>
          </cell>
          <cell r="BE115">
            <v>63600</v>
          </cell>
          <cell r="BF115">
            <v>0</v>
          </cell>
          <cell r="BO115">
            <v>543600</v>
          </cell>
          <cell r="BP115">
            <v>65400</v>
          </cell>
          <cell r="BQ115">
            <v>32700</v>
          </cell>
          <cell r="BR115">
            <v>62400</v>
          </cell>
          <cell r="BS115">
            <v>31200</v>
          </cell>
          <cell r="BT115">
            <v>67200</v>
          </cell>
          <cell r="BU115">
            <v>33600</v>
          </cell>
          <cell r="BV115">
            <v>8400</v>
          </cell>
          <cell r="BW115">
            <v>4200</v>
          </cell>
          <cell r="BX115">
            <v>66000</v>
          </cell>
          <cell r="BY115">
            <v>33000</v>
          </cell>
          <cell r="BZ115">
            <v>66000</v>
          </cell>
          <cell r="CA115">
            <v>33000</v>
          </cell>
          <cell r="CB115">
            <v>240000</v>
          </cell>
          <cell r="CC115">
            <v>120000</v>
          </cell>
          <cell r="CD115">
            <v>120000</v>
          </cell>
          <cell r="CE115">
            <v>60000</v>
          </cell>
          <cell r="CF115">
            <v>63600</v>
          </cell>
          <cell r="CG115">
            <v>31800</v>
          </cell>
          <cell r="CH115">
            <v>90000</v>
          </cell>
          <cell r="CI115">
            <v>45000</v>
          </cell>
          <cell r="CJ115">
            <v>1273500</v>
          </cell>
        </row>
        <row r="116">
          <cell r="D116">
            <v>40179</v>
          </cell>
          <cell r="E116">
            <v>2.5068906280637671</v>
          </cell>
          <cell r="F116">
            <v>0.1759221493378082</v>
          </cell>
          <cell r="G116">
            <v>-0.11141736124727854</v>
          </cell>
          <cell r="H116">
            <v>5.864071644593607E-3</v>
          </cell>
          <cell r="I116">
            <v>-0.1700580776932146</v>
          </cell>
          <cell r="J116">
            <v>0</v>
          </cell>
          <cell r="K116">
            <v>19.526244127779144</v>
          </cell>
          <cell r="L116">
            <v>33.955418715673723</v>
          </cell>
          <cell r="M116">
            <v>11.300066059131881</v>
          </cell>
          <cell r="N116">
            <v>1</v>
          </cell>
          <cell r="O116">
            <v>0</v>
          </cell>
          <cell r="P116">
            <v>20.801679710478254</v>
          </cell>
          <cell r="Q116">
            <v>37.245523465183169</v>
          </cell>
          <cell r="R116">
            <v>14.460800675567835</v>
          </cell>
          <cell r="S116">
            <v>1</v>
          </cell>
          <cell r="T116">
            <v>0</v>
          </cell>
          <cell r="U116">
            <v>19.966049501123663</v>
          </cell>
          <cell r="V116">
            <v>20.845660247812706</v>
          </cell>
          <cell r="W116">
            <v>19.526244127779144</v>
          </cell>
          <cell r="X116">
            <v>36.283151554264037</v>
          </cell>
          <cell r="Y116">
            <v>9.7083940513757074</v>
          </cell>
          <cell r="Z116">
            <v>1</v>
          </cell>
          <cell r="AA116">
            <v>0</v>
          </cell>
          <cell r="AB116">
            <v>1</v>
          </cell>
          <cell r="AC116">
            <v>1</v>
          </cell>
          <cell r="AD116">
            <v>1</v>
          </cell>
          <cell r="AE116">
            <v>0</v>
          </cell>
          <cell r="AF116">
            <v>105600</v>
          </cell>
          <cell r="AG116">
            <v>0</v>
          </cell>
          <cell r="AH116">
            <v>61200</v>
          </cell>
          <cell r="AI116">
            <v>0</v>
          </cell>
          <cell r="AJ116">
            <v>50400</v>
          </cell>
          <cell r="AK116">
            <v>0</v>
          </cell>
          <cell r="AL116">
            <v>60000</v>
          </cell>
          <cell r="AM116">
            <v>0</v>
          </cell>
          <cell r="AN116">
            <v>126720</v>
          </cell>
          <cell r="AO116">
            <v>0</v>
          </cell>
          <cell r="AP116">
            <v>66000</v>
          </cell>
          <cell r="AQ116">
            <v>0</v>
          </cell>
          <cell r="AR116">
            <v>469920</v>
          </cell>
          <cell r="AS116">
            <v>60000</v>
          </cell>
          <cell r="AT116">
            <v>0</v>
          </cell>
          <cell r="AU116">
            <v>60000</v>
          </cell>
          <cell r="AV116">
            <v>0</v>
          </cell>
          <cell r="AW116">
            <v>105600</v>
          </cell>
          <cell r="AX116">
            <v>0</v>
          </cell>
          <cell r="AY116">
            <v>130800</v>
          </cell>
          <cell r="AZ116">
            <v>0</v>
          </cell>
          <cell r="BA116">
            <v>60000</v>
          </cell>
          <cell r="BB116">
            <v>0</v>
          </cell>
          <cell r="BC116">
            <v>63600</v>
          </cell>
          <cell r="BD116">
            <v>0</v>
          </cell>
          <cell r="BE116">
            <v>63600</v>
          </cell>
          <cell r="BF116">
            <v>0</v>
          </cell>
          <cell r="BO116">
            <v>543600</v>
          </cell>
          <cell r="BP116">
            <v>65400</v>
          </cell>
          <cell r="BQ116">
            <v>32700</v>
          </cell>
          <cell r="BR116">
            <v>62400</v>
          </cell>
          <cell r="BS116">
            <v>31200</v>
          </cell>
          <cell r="BT116">
            <v>67200</v>
          </cell>
          <cell r="BU116">
            <v>33600</v>
          </cell>
          <cell r="BV116">
            <v>8400</v>
          </cell>
          <cell r="BW116">
            <v>4200</v>
          </cell>
          <cell r="BX116">
            <v>66000</v>
          </cell>
          <cell r="BY116">
            <v>33000</v>
          </cell>
          <cell r="BZ116">
            <v>66000</v>
          </cell>
          <cell r="CA116">
            <v>33000</v>
          </cell>
          <cell r="CB116">
            <v>240000</v>
          </cell>
          <cell r="CC116">
            <v>120000</v>
          </cell>
          <cell r="CD116">
            <v>120000</v>
          </cell>
          <cell r="CE116">
            <v>60000</v>
          </cell>
          <cell r="CF116">
            <v>63600</v>
          </cell>
          <cell r="CG116">
            <v>31800</v>
          </cell>
          <cell r="CH116">
            <v>90000</v>
          </cell>
          <cell r="CI116">
            <v>45000</v>
          </cell>
          <cell r="CJ116">
            <v>1273500</v>
          </cell>
        </row>
        <row r="117">
          <cell r="D117">
            <v>40210</v>
          </cell>
          <cell r="E117">
            <v>2.4267625363214163</v>
          </cell>
          <cell r="F117">
            <v>0.17500691367702517</v>
          </cell>
          <cell r="G117">
            <v>-0.11083771199544928</v>
          </cell>
          <cell r="H117">
            <v>5.8335637892341728E-3</v>
          </cell>
          <cell r="I117">
            <v>-0.16917334988779101</v>
          </cell>
          <cell r="J117">
            <v>0</v>
          </cell>
          <cell r="K117">
            <v>18.931918898252189</v>
          </cell>
          <cell r="L117">
            <v>23.27835069815584</v>
          </cell>
          <cell r="M117">
            <v>9.9870612071689049</v>
          </cell>
          <cell r="N117">
            <v>1</v>
          </cell>
          <cell r="O117">
            <v>0</v>
          </cell>
          <cell r="P117">
            <v>20.20071902241062</v>
          </cell>
          <cell r="Q117">
            <v>30.051476938550532</v>
          </cell>
          <cell r="R117">
            <v>12.437157998647256</v>
          </cell>
          <cell r="S117">
            <v>1</v>
          </cell>
          <cell r="T117">
            <v>0</v>
          </cell>
          <cell r="U117">
            <v>19.369436182444751</v>
          </cell>
          <cell r="V117">
            <v>20.24447075082988</v>
          </cell>
          <cell r="W117">
            <v>18.931918898252189</v>
          </cell>
          <cell r="X117">
            <v>24.427260739824238</v>
          </cell>
          <cell r="Y117">
            <v>7.4034959585370181</v>
          </cell>
          <cell r="Z117">
            <v>1</v>
          </cell>
          <cell r="AA117">
            <v>0</v>
          </cell>
          <cell r="AB117">
            <v>1</v>
          </cell>
          <cell r="AC117">
            <v>1</v>
          </cell>
          <cell r="AD117">
            <v>1</v>
          </cell>
          <cell r="AE117">
            <v>0</v>
          </cell>
          <cell r="AF117">
            <v>105600</v>
          </cell>
          <cell r="AG117">
            <v>0</v>
          </cell>
          <cell r="AH117">
            <v>61200</v>
          </cell>
          <cell r="AI117">
            <v>0</v>
          </cell>
          <cell r="AJ117">
            <v>50400</v>
          </cell>
          <cell r="AK117">
            <v>0</v>
          </cell>
          <cell r="AL117">
            <v>60000</v>
          </cell>
          <cell r="AM117">
            <v>0</v>
          </cell>
          <cell r="AN117">
            <v>126720</v>
          </cell>
          <cell r="AO117">
            <v>0</v>
          </cell>
          <cell r="AP117">
            <v>66000</v>
          </cell>
          <cell r="AQ117">
            <v>0</v>
          </cell>
          <cell r="AR117">
            <v>469920</v>
          </cell>
          <cell r="AS117">
            <v>60000</v>
          </cell>
          <cell r="AT117">
            <v>0</v>
          </cell>
          <cell r="AU117">
            <v>60000</v>
          </cell>
          <cell r="AV117">
            <v>0</v>
          </cell>
          <cell r="AW117">
            <v>105600</v>
          </cell>
          <cell r="AX117">
            <v>0</v>
          </cell>
          <cell r="AY117">
            <v>130800</v>
          </cell>
          <cell r="AZ117">
            <v>0</v>
          </cell>
          <cell r="BA117">
            <v>60000</v>
          </cell>
          <cell r="BB117">
            <v>0</v>
          </cell>
          <cell r="BC117">
            <v>63600</v>
          </cell>
          <cell r="BD117">
            <v>0</v>
          </cell>
          <cell r="BE117">
            <v>63600</v>
          </cell>
          <cell r="BF117">
            <v>0</v>
          </cell>
          <cell r="BO117">
            <v>543600</v>
          </cell>
          <cell r="BP117">
            <v>65400</v>
          </cell>
          <cell r="BQ117">
            <v>32700</v>
          </cell>
          <cell r="BR117">
            <v>62400</v>
          </cell>
          <cell r="BS117">
            <v>31200</v>
          </cell>
          <cell r="BT117">
            <v>67200</v>
          </cell>
          <cell r="BU117">
            <v>33600</v>
          </cell>
          <cell r="BV117">
            <v>8400</v>
          </cell>
          <cell r="BW117">
            <v>4200</v>
          </cell>
          <cell r="BX117">
            <v>66000</v>
          </cell>
          <cell r="BY117">
            <v>33000</v>
          </cell>
          <cell r="BZ117">
            <v>66000</v>
          </cell>
          <cell r="CA117">
            <v>33000</v>
          </cell>
          <cell r="CB117">
            <v>240000</v>
          </cell>
          <cell r="CC117">
            <v>120000</v>
          </cell>
          <cell r="CD117">
            <v>120000</v>
          </cell>
          <cell r="CE117">
            <v>60000</v>
          </cell>
          <cell r="CF117">
            <v>63600</v>
          </cell>
          <cell r="CG117">
            <v>31800</v>
          </cell>
          <cell r="CH117">
            <v>90000</v>
          </cell>
          <cell r="CI117">
            <v>45000</v>
          </cell>
          <cell r="CJ117">
            <v>1273500</v>
          </cell>
        </row>
        <row r="118">
          <cell r="D118">
            <v>40238</v>
          </cell>
          <cell r="E118">
            <v>2.3340638031486756</v>
          </cell>
          <cell r="F118">
            <v>0.17418386590661758</v>
          </cell>
          <cell r="G118">
            <v>-0.11031644840752448</v>
          </cell>
          <cell r="H118">
            <v>5.80612886355392E-3</v>
          </cell>
          <cell r="I118">
            <v>-0.16837773704306366</v>
          </cell>
          <cell r="J118">
            <v>0</v>
          </cell>
          <cell r="K118">
            <v>18.24264549579209</v>
          </cell>
          <cell r="L118">
            <v>23.904358108299235</v>
          </cell>
          <cell r="M118">
            <v>14.172760555935119</v>
          </cell>
          <cell r="N118">
            <v>1</v>
          </cell>
          <cell r="O118">
            <v>0</v>
          </cell>
          <cell r="P118">
            <v>19.505478523615068</v>
          </cell>
          <cell r="Q118">
            <v>22.589499034097248</v>
          </cell>
          <cell r="R118">
            <v>14.584995705247447</v>
          </cell>
          <cell r="S118">
            <v>1</v>
          </cell>
          <cell r="T118">
            <v>0</v>
          </cell>
          <cell r="U118">
            <v>18.678105160558633</v>
          </cell>
          <cell r="V118">
            <v>19.549024490091721</v>
          </cell>
          <cell r="W118">
            <v>18.24264549579209</v>
          </cell>
          <cell r="X118">
            <v>28.423870025023174</v>
          </cell>
          <cell r="Y118">
            <v>15.617953133027406</v>
          </cell>
          <cell r="Z118">
            <v>1</v>
          </cell>
          <cell r="AA118">
            <v>0</v>
          </cell>
          <cell r="AB118">
            <v>1</v>
          </cell>
          <cell r="AC118">
            <v>1</v>
          </cell>
          <cell r="AD118">
            <v>1</v>
          </cell>
          <cell r="AE118">
            <v>0</v>
          </cell>
          <cell r="AF118">
            <v>105600</v>
          </cell>
          <cell r="AG118">
            <v>0</v>
          </cell>
          <cell r="AH118">
            <v>61200</v>
          </cell>
          <cell r="AI118">
            <v>0</v>
          </cell>
          <cell r="AJ118">
            <v>50400</v>
          </cell>
          <cell r="AK118">
            <v>0</v>
          </cell>
          <cell r="AL118">
            <v>60000</v>
          </cell>
          <cell r="AM118">
            <v>0</v>
          </cell>
          <cell r="AN118">
            <v>126720</v>
          </cell>
          <cell r="AO118">
            <v>0</v>
          </cell>
          <cell r="AP118">
            <v>66000</v>
          </cell>
          <cell r="AQ118">
            <v>0</v>
          </cell>
          <cell r="AR118">
            <v>469920</v>
          </cell>
          <cell r="AS118">
            <v>60000</v>
          </cell>
          <cell r="AT118">
            <v>0</v>
          </cell>
          <cell r="AU118">
            <v>60000</v>
          </cell>
          <cell r="AV118">
            <v>0</v>
          </cell>
          <cell r="AW118">
            <v>105600</v>
          </cell>
          <cell r="AX118">
            <v>0</v>
          </cell>
          <cell r="AY118">
            <v>130800</v>
          </cell>
          <cell r="AZ118">
            <v>0</v>
          </cell>
          <cell r="BA118">
            <v>60000</v>
          </cell>
          <cell r="BB118">
            <v>0</v>
          </cell>
          <cell r="BC118">
            <v>63600</v>
          </cell>
          <cell r="BD118">
            <v>0</v>
          </cell>
          <cell r="BE118">
            <v>63600</v>
          </cell>
          <cell r="BF118">
            <v>0</v>
          </cell>
          <cell r="BO118">
            <v>543600</v>
          </cell>
          <cell r="BP118">
            <v>65400</v>
          </cell>
          <cell r="BQ118">
            <v>32700</v>
          </cell>
          <cell r="BR118">
            <v>62400</v>
          </cell>
          <cell r="BS118">
            <v>31200</v>
          </cell>
          <cell r="BT118">
            <v>67200</v>
          </cell>
          <cell r="BU118">
            <v>33600</v>
          </cell>
          <cell r="BV118">
            <v>8400</v>
          </cell>
          <cell r="BW118">
            <v>4200</v>
          </cell>
          <cell r="BX118">
            <v>66000</v>
          </cell>
          <cell r="BY118">
            <v>33000</v>
          </cell>
          <cell r="BZ118">
            <v>66000</v>
          </cell>
          <cell r="CA118">
            <v>33000</v>
          </cell>
          <cell r="CB118">
            <v>240000</v>
          </cell>
          <cell r="CC118">
            <v>120000</v>
          </cell>
          <cell r="CD118">
            <v>120000</v>
          </cell>
          <cell r="CE118">
            <v>60000</v>
          </cell>
          <cell r="CF118">
            <v>63600</v>
          </cell>
          <cell r="CG118">
            <v>31800</v>
          </cell>
          <cell r="CH118">
            <v>90000</v>
          </cell>
          <cell r="CI118">
            <v>45000</v>
          </cell>
          <cell r="CJ118">
            <v>1273500</v>
          </cell>
        </row>
        <row r="119">
          <cell r="D119">
            <v>40269</v>
          </cell>
          <cell r="E119">
            <v>2.2150528410454871</v>
          </cell>
          <cell r="F119">
            <v>0.19638017365201191</v>
          </cell>
          <cell r="G119">
            <v>-0.10974186174671252</v>
          </cell>
          <cell r="H119">
            <v>5.7758874603532906E-3</v>
          </cell>
          <cell r="I119">
            <v>-0.20504400484254182</v>
          </cell>
          <cell r="J119">
            <v>0</v>
          </cell>
          <cell r="K119">
            <v>17.07506627152209</v>
          </cell>
          <cell r="L119">
            <v>15.116020323307866</v>
          </cell>
          <cell r="M119">
            <v>11.465136608801282</v>
          </cell>
          <cell r="N119">
            <v>0</v>
          </cell>
          <cell r="O119">
            <v>0</v>
          </cell>
          <cell r="P119">
            <v>18.612896307841154</v>
          </cell>
          <cell r="Q119">
            <v>21.894252178081182</v>
          </cell>
          <cell r="R119">
            <v>11.63841323261188</v>
          </cell>
          <cell r="S119">
            <v>1</v>
          </cell>
          <cell r="T119">
            <v>0</v>
          </cell>
          <cell r="U119">
            <v>17.789832344740809</v>
          </cell>
          <cell r="V119">
            <v>18.656215463793803</v>
          </cell>
          <cell r="W119">
            <v>17.07506627152209</v>
          </cell>
          <cell r="X119">
            <v>13.258516014922344</v>
          </cell>
          <cell r="Y119">
            <v>18.742068811924963</v>
          </cell>
          <cell r="Z119">
            <v>0</v>
          </cell>
          <cell r="AA119">
            <v>1</v>
          </cell>
          <cell r="AB119">
            <v>0</v>
          </cell>
          <cell r="AC119">
            <v>0</v>
          </cell>
          <cell r="AD119">
            <v>0</v>
          </cell>
          <cell r="AE119">
            <v>1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60000</v>
          </cell>
          <cell r="AT119">
            <v>0</v>
          </cell>
          <cell r="AU119">
            <v>60000</v>
          </cell>
          <cell r="AV119">
            <v>0</v>
          </cell>
          <cell r="AW119">
            <v>105600</v>
          </cell>
          <cell r="AX119">
            <v>0</v>
          </cell>
          <cell r="AY119">
            <v>130800</v>
          </cell>
          <cell r="AZ119">
            <v>0</v>
          </cell>
          <cell r="BA119">
            <v>60000</v>
          </cell>
          <cell r="BB119">
            <v>0</v>
          </cell>
          <cell r="BC119">
            <v>63600</v>
          </cell>
          <cell r="BD119">
            <v>0</v>
          </cell>
          <cell r="BE119">
            <v>63600</v>
          </cell>
          <cell r="BF119">
            <v>0</v>
          </cell>
          <cell r="BO119">
            <v>543600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</row>
        <row r="120">
          <cell r="D120">
            <v>40299</v>
          </cell>
          <cell r="E120">
            <v>2.1780198227586118</v>
          </cell>
          <cell r="F120">
            <v>0.1953896410918016</v>
          </cell>
          <cell r="G120">
            <v>-0.10918832884541854</v>
          </cell>
          <cell r="H120">
            <v>5.7467541497588709E-3</v>
          </cell>
          <cell r="I120">
            <v>-0.20400977231643988</v>
          </cell>
          <cell r="J120">
            <v>0</v>
          </cell>
          <cell r="K120">
            <v>16.805075378316289</v>
          </cell>
          <cell r="L120">
            <v>14.177762689839737</v>
          </cell>
          <cell r="M120">
            <v>11.815326531904237</v>
          </cell>
          <cell r="N120">
            <v>0</v>
          </cell>
          <cell r="O120">
            <v>0</v>
          </cell>
          <cell r="P120">
            <v>18.335148670689588</v>
          </cell>
          <cell r="Q120">
            <v>20.347130040036376</v>
          </cell>
          <cell r="R120">
            <v>10.574027635556321</v>
          </cell>
          <cell r="S120">
            <v>1</v>
          </cell>
          <cell r="T120">
            <v>0</v>
          </cell>
          <cell r="U120">
            <v>17.516236204348949</v>
          </cell>
          <cell r="V120">
            <v>18.378249326812782</v>
          </cell>
          <cell r="W120">
            <v>16.805075378316289</v>
          </cell>
          <cell r="X120">
            <v>10.749270156535992</v>
          </cell>
          <cell r="Y120">
            <v>19.569023617444049</v>
          </cell>
          <cell r="Z120">
            <v>0</v>
          </cell>
          <cell r="AA120">
            <v>1</v>
          </cell>
          <cell r="AB120">
            <v>0</v>
          </cell>
          <cell r="AC120">
            <v>0</v>
          </cell>
          <cell r="AD120">
            <v>0</v>
          </cell>
          <cell r="AE120">
            <v>1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60000</v>
          </cell>
          <cell r="AT120">
            <v>0</v>
          </cell>
          <cell r="AU120">
            <v>60000</v>
          </cell>
          <cell r="AV120">
            <v>0</v>
          </cell>
          <cell r="AW120">
            <v>105600</v>
          </cell>
          <cell r="AX120">
            <v>0</v>
          </cell>
          <cell r="AY120">
            <v>130800</v>
          </cell>
          <cell r="AZ120">
            <v>0</v>
          </cell>
          <cell r="BA120">
            <v>60000</v>
          </cell>
          <cell r="BB120">
            <v>0</v>
          </cell>
          <cell r="BC120">
            <v>63600</v>
          </cell>
          <cell r="BD120">
            <v>0</v>
          </cell>
          <cell r="BE120">
            <v>63600</v>
          </cell>
          <cell r="BF120">
            <v>0</v>
          </cell>
          <cell r="BO120">
            <v>543600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</row>
        <row r="121">
          <cell r="D121">
            <v>40330</v>
          </cell>
          <cell r="E121">
            <v>2.1780955388226126</v>
          </cell>
          <cell r="F121">
            <v>0.19437073049860584</v>
          </cell>
          <cell r="G121">
            <v>-0.10861893763157385</v>
          </cell>
          <cell r="H121">
            <v>5.7167861911354657E-3</v>
          </cell>
          <cell r="I121">
            <v>-0.20294590978530902</v>
          </cell>
          <cell r="J121">
            <v>0</v>
          </cell>
          <cell r="K121">
            <v>16.813622217779777</v>
          </cell>
          <cell r="L121">
            <v>19.846000243583767</v>
          </cell>
          <cell r="M121">
            <v>10.558904095027204</v>
          </cell>
          <cell r="N121">
            <v>1</v>
          </cell>
          <cell r="O121">
            <v>0</v>
          </cell>
          <cell r="P121">
            <v>18.335716541169596</v>
          </cell>
          <cell r="Q121">
            <v>21.490061674285769</v>
          </cell>
          <cell r="R121">
            <v>15.65827737752004</v>
          </cell>
          <cell r="S121">
            <v>1</v>
          </cell>
          <cell r="T121">
            <v>0</v>
          </cell>
          <cell r="U121">
            <v>17.521074508932792</v>
          </cell>
          <cell r="V121">
            <v>18.37859243760311</v>
          </cell>
          <cell r="W121">
            <v>16.813622217779777</v>
          </cell>
          <cell r="X121">
            <v>17.929649448398056</v>
          </cell>
          <cell r="Y121">
            <v>12.920514158639637</v>
          </cell>
          <cell r="Z121">
            <v>1</v>
          </cell>
          <cell r="AA121">
            <v>0</v>
          </cell>
          <cell r="AB121">
            <v>0</v>
          </cell>
          <cell r="AC121">
            <v>0</v>
          </cell>
          <cell r="AD121">
            <v>1</v>
          </cell>
          <cell r="AE121">
            <v>0</v>
          </cell>
          <cell r="AF121">
            <v>105600</v>
          </cell>
          <cell r="AG121">
            <v>0</v>
          </cell>
          <cell r="AH121">
            <v>61200</v>
          </cell>
          <cell r="AI121">
            <v>0</v>
          </cell>
          <cell r="AJ121">
            <v>50400</v>
          </cell>
          <cell r="AK121">
            <v>0</v>
          </cell>
          <cell r="AL121">
            <v>60000</v>
          </cell>
          <cell r="AM121">
            <v>0</v>
          </cell>
          <cell r="AN121">
            <v>126720</v>
          </cell>
          <cell r="AO121">
            <v>0</v>
          </cell>
          <cell r="AP121">
            <v>66000</v>
          </cell>
          <cell r="AQ121">
            <v>0</v>
          </cell>
          <cell r="AR121">
            <v>469920</v>
          </cell>
          <cell r="AS121">
            <v>60000</v>
          </cell>
          <cell r="AT121">
            <v>0</v>
          </cell>
          <cell r="AU121">
            <v>60000</v>
          </cell>
          <cell r="AV121">
            <v>0</v>
          </cell>
          <cell r="AW121">
            <v>105600</v>
          </cell>
          <cell r="AX121">
            <v>0</v>
          </cell>
          <cell r="AY121">
            <v>130800</v>
          </cell>
          <cell r="AZ121">
            <v>0</v>
          </cell>
          <cell r="BA121">
            <v>60000</v>
          </cell>
          <cell r="BB121">
            <v>0</v>
          </cell>
          <cell r="BC121">
            <v>63600</v>
          </cell>
          <cell r="BD121">
            <v>0</v>
          </cell>
          <cell r="BE121">
            <v>63600</v>
          </cell>
          <cell r="BF121">
            <v>0</v>
          </cell>
          <cell r="BO121">
            <v>543600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</row>
        <row r="122">
          <cell r="D122">
            <v>40360</v>
          </cell>
          <cell r="E122">
            <v>2.1756280630931291</v>
          </cell>
          <cell r="F122">
            <v>0.1933891611638337</v>
          </cell>
          <cell r="G122">
            <v>-0.10807041359155412</v>
          </cell>
          <cell r="H122">
            <v>5.6879165048186377E-3</v>
          </cell>
          <cell r="I122">
            <v>-0.20192103592106161</v>
          </cell>
          <cell r="J122">
            <v>0</v>
          </cell>
          <cell r="K122">
            <v>16.802802703790505</v>
          </cell>
          <cell r="L122">
            <v>18.184441504332728</v>
          </cell>
          <cell r="M122">
            <v>10.960615104785514</v>
          </cell>
          <cell r="N122">
            <v>1</v>
          </cell>
          <cell r="O122">
            <v>0</v>
          </cell>
          <cell r="P122">
            <v>18.317210473198468</v>
          </cell>
          <cell r="Q122">
            <v>17.399995625029366</v>
          </cell>
          <cell r="R122">
            <v>13.850076689233383</v>
          </cell>
          <cell r="S122">
            <v>0</v>
          </cell>
          <cell r="T122">
            <v>0</v>
          </cell>
          <cell r="U122">
            <v>17.506682371261814</v>
          </cell>
          <cell r="V122">
            <v>18.359869846984608</v>
          </cell>
          <cell r="W122">
            <v>16.802802703790505</v>
          </cell>
          <cell r="X122">
            <v>16.567103357953275</v>
          </cell>
          <cell r="Y122">
            <v>13.234823622540954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105600</v>
          </cell>
          <cell r="AG122">
            <v>0</v>
          </cell>
          <cell r="AH122">
            <v>61200</v>
          </cell>
          <cell r="AI122">
            <v>0</v>
          </cell>
          <cell r="AJ122">
            <v>50400</v>
          </cell>
          <cell r="AK122">
            <v>0</v>
          </cell>
          <cell r="AL122">
            <v>60000</v>
          </cell>
          <cell r="AM122">
            <v>0</v>
          </cell>
          <cell r="AN122">
            <v>126720</v>
          </cell>
          <cell r="AO122">
            <v>0</v>
          </cell>
          <cell r="AP122">
            <v>66000</v>
          </cell>
          <cell r="AQ122">
            <v>0</v>
          </cell>
          <cell r="AR122">
            <v>469920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D122">
            <v>0</v>
          </cell>
          <cell r="CE122">
            <v>0</v>
          </cell>
          <cell r="CF122">
            <v>0</v>
          </cell>
          <cell r="CG122">
            <v>0</v>
          </cell>
          <cell r="CH122">
            <v>0</v>
          </cell>
          <cell r="CI122">
            <v>0</v>
          </cell>
          <cell r="CJ122">
            <v>0</v>
          </cell>
        </row>
        <row r="123">
          <cell r="D123">
            <v>40391</v>
          </cell>
          <cell r="E123">
            <v>2.1699273423573366</v>
          </cell>
          <cell r="F123">
            <v>0.19237947754928147</v>
          </cell>
          <cell r="G123">
            <v>-0.10750617863048081</v>
          </cell>
          <cell r="H123">
            <v>5.6582199279200428E-3</v>
          </cell>
          <cell r="I123">
            <v>-0.2008668074411615</v>
          </cell>
          <cell r="J123">
            <v>0</v>
          </cell>
          <cell r="K123">
            <v>16.767954011871314</v>
          </cell>
          <cell r="L123">
            <v>15.826212676519937</v>
          </cell>
          <cell r="M123">
            <v>11.395654934830967</v>
          </cell>
          <cell r="N123">
            <v>0</v>
          </cell>
          <cell r="O123">
            <v>0</v>
          </cell>
          <cell r="P123">
            <v>18.274455067680023</v>
          </cell>
          <cell r="Q123">
            <v>16.318961868083555</v>
          </cell>
          <cell r="R123">
            <v>12.934690755225217</v>
          </cell>
          <cell r="S123">
            <v>0</v>
          </cell>
          <cell r="T123">
            <v>0</v>
          </cell>
          <cell r="U123">
            <v>17.468158727951419</v>
          </cell>
          <cell r="V123">
            <v>18.316891717139427</v>
          </cell>
          <cell r="W123">
            <v>16.767954011871314</v>
          </cell>
          <cell r="X123">
            <v>15.407008468228025</v>
          </cell>
          <cell r="Y123">
            <v>12.318061824305014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O123">
            <v>0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</row>
        <row r="124">
          <cell r="D124">
            <v>40422</v>
          </cell>
          <cell r="E124">
            <v>2.1681600166408832</v>
          </cell>
          <cell r="F124">
            <v>0.1913744562974819</v>
          </cell>
          <cell r="G124">
            <v>-0.10694454910741635</v>
          </cell>
          <cell r="H124">
            <v>5.628660479337703E-3</v>
          </cell>
          <cell r="I124">
            <v>-0.19981744701648843</v>
          </cell>
          <cell r="J124">
            <v>0</v>
          </cell>
          <cell r="K124">
            <v>16.762569272182962</v>
          </cell>
          <cell r="L124">
            <v>13.560313754800831</v>
          </cell>
          <cell r="M124">
            <v>8.6625084777007242</v>
          </cell>
          <cell r="N124">
            <v>0</v>
          </cell>
          <cell r="O124">
            <v>0</v>
          </cell>
          <cell r="P124">
            <v>18.261200124806624</v>
          </cell>
          <cell r="Q124">
            <v>14.550209785225434</v>
          </cell>
          <cell r="R124">
            <v>10.857686064642428</v>
          </cell>
          <cell r="S124">
            <v>0</v>
          </cell>
          <cell r="T124">
            <v>0</v>
          </cell>
          <cell r="U124">
            <v>17.459116006501002</v>
          </cell>
          <cell r="V124">
            <v>18.303415078401656</v>
          </cell>
          <cell r="W124">
            <v>16.762569272182962</v>
          </cell>
          <cell r="X124">
            <v>10.305725275514462</v>
          </cell>
          <cell r="Y124">
            <v>8.9106431099383538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</row>
        <row r="125">
          <cell r="D125">
            <v>40452</v>
          </cell>
          <cell r="E125">
            <v>2.1627913033480128</v>
          </cell>
          <cell r="F125">
            <v>0.19040627735326887</v>
          </cell>
          <cell r="G125">
            <v>-0.10640350793270906</v>
          </cell>
          <cell r="H125">
            <v>5.6001846280373194E-3</v>
          </cell>
          <cell r="I125">
            <v>-0.19880655429532482</v>
          </cell>
          <cell r="J125">
            <v>0</v>
          </cell>
          <cell r="K125">
            <v>16.72988561789516</v>
          </cell>
          <cell r="L125">
            <v>13.771720255679911</v>
          </cell>
          <cell r="M125">
            <v>8.5850830347812099</v>
          </cell>
          <cell r="N125">
            <v>0</v>
          </cell>
          <cell r="O125">
            <v>0</v>
          </cell>
          <cell r="P125">
            <v>18.220934775110095</v>
          </cell>
          <cell r="Q125">
            <v>15.316626784354568</v>
          </cell>
          <cell r="R125">
            <v>8.0754662336298146</v>
          </cell>
          <cell r="S125">
            <v>0</v>
          </cell>
          <cell r="T125">
            <v>0</v>
          </cell>
          <cell r="U125">
            <v>17.422908465614778</v>
          </cell>
          <cell r="V125">
            <v>18.262936159820374</v>
          </cell>
          <cell r="W125">
            <v>16.72988561789516</v>
          </cell>
          <cell r="X125">
            <v>10.953610851399198</v>
          </cell>
          <cell r="Y125">
            <v>8.7214189043619363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0</v>
          </cell>
          <cell r="CF125">
            <v>0</v>
          </cell>
          <cell r="CG125">
            <v>0</v>
          </cell>
          <cell r="CH125">
            <v>0</v>
          </cell>
          <cell r="CI125">
            <v>0</v>
          </cell>
          <cell r="CJ125">
            <v>0</v>
          </cell>
        </row>
        <row r="126">
          <cell r="D126">
            <v>40483</v>
          </cell>
          <cell r="E126">
            <v>2.2322570138327515</v>
          </cell>
          <cell r="F126">
            <v>0.16712680413022848</v>
          </cell>
          <cell r="G126">
            <v>-0.10584697594914472</v>
          </cell>
          <cell r="H126">
            <v>5.5708934710076161E-3</v>
          </cell>
          <cell r="I126">
            <v>-0.16155591065922087</v>
          </cell>
          <cell r="J126">
            <v>0</v>
          </cell>
          <cell r="K126">
            <v>17.530258273801479</v>
          </cell>
          <cell r="L126">
            <v>30.969458529813096</v>
          </cell>
          <cell r="M126">
            <v>8.6348848800618061</v>
          </cell>
          <cell r="N126">
            <v>1</v>
          </cell>
          <cell r="O126">
            <v>0</v>
          </cell>
          <cell r="P126">
            <v>18.741927603745637</v>
          </cell>
          <cell r="Q126">
            <v>19.693229609483254</v>
          </cell>
          <cell r="R126">
            <v>9.8214851893864275</v>
          </cell>
          <cell r="S126">
            <v>1</v>
          </cell>
          <cell r="T126">
            <v>0</v>
          </cell>
          <cell r="U126">
            <v>17.94807528412705</v>
          </cell>
          <cell r="V126">
            <v>18.783709304778192</v>
          </cell>
          <cell r="W126">
            <v>17.530258273801479</v>
          </cell>
          <cell r="X126">
            <v>32.344259043735342</v>
          </cell>
          <cell r="Y126">
            <v>4.5458535421001853</v>
          </cell>
          <cell r="Z126">
            <v>1</v>
          </cell>
          <cell r="AA126">
            <v>0</v>
          </cell>
          <cell r="AB126">
            <v>1</v>
          </cell>
          <cell r="AC126">
            <v>1</v>
          </cell>
          <cell r="AD126">
            <v>1</v>
          </cell>
          <cell r="AE126">
            <v>0</v>
          </cell>
          <cell r="AF126">
            <v>105600</v>
          </cell>
          <cell r="AG126">
            <v>0</v>
          </cell>
          <cell r="AH126">
            <v>61200</v>
          </cell>
          <cell r="AI126">
            <v>0</v>
          </cell>
          <cell r="AJ126">
            <v>50400</v>
          </cell>
          <cell r="AK126">
            <v>0</v>
          </cell>
          <cell r="AL126">
            <v>60000</v>
          </cell>
          <cell r="AM126">
            <v>0</v>
          </cell>
          <cell r="AN126">
            <v>126720</v>
          </cell>
          <cell r="AO126">
            <v>0</v>
          </cell>
          <cell r="AP126">
            <v>66000</v>
          </cell>
          <cell r="AQ126">
            <v>0</v>
          </cell>
          <cell r="AR126">
            <v>469920</v>
          </cell>
          <cell r="AS126">
            <v>60000</v>
          </cell>
          <cell r="AT126">
            <v>0</v>
          </cell>
          <cell r="AU126">
            <v>60000</v>
          </cell>
          <cell r="AV126">
            <v>0</v>
          </cell>
          <cell r="AW126">
            <v>105600</v>
          </cell>
          <cell r="AX126">
            <v>0</v>
          </cell>
          <cell r="AY126">
            <v>130800</v>
          </cell>
          <cell r="AZ126">
            <v>0</v>
          </cell>
          <cell r="BA126">
            <v>60000</v>
          </cell>
          <cell r="BB126">
            <v>0</v>
          </cell>
          <cell r="BC126">
            <v>63600</v>
          </cell>
          <cell r="BD126">
            <v>0</v>
          </cell>
          <cell r="BE126">
            <v>63600</v>
          </cell>
          <cell r="BF126">
            <v>0</v>
          </cell>
          <cell r="BO126">
            <v>543600</v>
          </cell>
          <cell r="BP126">
            <v>65400</v>
          </cell>
          <cell r="BQ126">
            <v>32700</v>
          </cell>
          <cell r="BR126">
            <v>62400</v>
          </cell>
          <cell r="BS126">
            <v>31200</v>
          </cell>
          <cell r="BT126">
            <v>67200</v>
          </cell>
          <cell r="BU126">
            <v>33600</v>
          </cell>
          <cell r="BV126">
            <v>8400</v>
          </cell>
          <cell r="BW126">
            <v>4200</v>
          </cell>
          <cell r="BX126">
            <v>66000</v>
          </cell>
          <cell r="BY126">
            <v>33000</v>
          </cell>
          <cell r="BZ126">
            <v>66000</v>
          </cell>
          <cell r="CA126">
            <v>33000</v>
          </cell>
          <cell r="CB126">
            <v>240000</v>
          </cell>
          <cell r="CC126">
            <v>120000</v>
          </cell>
          <cell r="CD126">
            <v>120000</v>
          </cell>
          <cell r="CE126">
            <v>60000</v>
          </cell>
          <cell r="CF126">
            <v>63600</v>
          </cell>
          <cell r="CG126">
            <v>31800</v>
          </cell>
          <cell r="CH126">
            <v>90000</v>
          </cell>
          <cell r="CI126">
            <v>45000</v>
          </cell>
          <cell r="CJ126">
            <v>1273500</v>
          </cell>
        </row>
        <row r="127">
          <cell r="D127">
            <v>40513</v>
          </cell>
          <cell r="E127">
            <v>2.2957765113099242</v>
          </cell>
          <cell r="F127">
            <v>0.16628028811998483</v>
          </cell>
          <cell r="G127">
            <v>-0.10531084914265706</v>
          </cell>
          <cell r="H127">
            <v>5.5426762706661612E-3</v>
          </cell>
          <cell r="I127">
            <v>-0.16073761184931867</v>
          </cell>
          <cell r="J127">
            <v>0</v>
          </cell>
          <cell r="K127">
            <v>18.012791745954541</v>
          </cell>
          <cell r="L127">
            <v>24.711560634345702</v>
          </cell>
          <cell r="M127">
            <v>8.8904527381485217</v>
          </cell>
          <cell r="N127">
            <v>1</v>
          </cell>
          <cell r="O127">
            <v>0</v>
          </cell>
          <cell r="P127">
            <v>19.218323834824432</v>
          </cell>
          <cell r="Q127">
            <v>27.15958170638028</v>
          </cell>
          <cell r="R127">
            <v>10.45348744647638</v>
          </cell>
          <cell r="S127">
            <v>1</v>
          </cell>
          <cell r="T127">
            <v>0</v>
          </cell>
          <cell r="U127">
            <v>18.428492466254504</v>
          </cell>
          <cell r="V127">
            <v>19.25989390685443</v>
          </cell>
          <cell r="W127">
            <v>18.012791745954541</v>
          </cell>
          <cell r="X127">
            <v>25.215373255813574</v>
          </cell>
          <cell r="Y127">
            <v>6.9350604847848913</v>
          </cell>
          <cell r="Z127">
            <v>1</v>
          </cell>
          <cell r="AA127">
            <v>0</v>
          </cell>
          <cell r="AB127">
            <v>1</v>
          </cell>
          <cell r="AC127">
            <v>1</v>
          </cell>
          <cell r="AD127">
            <v>1</v>
          </cell>
          <cell r="AE127">
            <v>0</v>
          </cell>
          <cell r="AF127">
            <v>105600</v>
          </cell>
          <cell r="AG127">
            <v>0</v>
          </cell>
          <cell r="AH127">
            <v>61200</v>
          </cell>
          <cell r="AI127">
            <v>0</v>
          </cell>
          <cell r="AJ127">
            <v>50400</v>
          </cell>
          <cell r="AK127">
            <v>0</v>
          </cell>
          <cell r="AL127">
            <v>60000</v>
          </cell>
          <cell r="AM127">
            <v>0</v>
          </cell>
          <cell r="AN127">
            <v>126720</v>
          </cell>
          <cell r="AO127">
            <v>0</v>
          </cell>
          <cell r="AP127">
            <v>66000</v>
          </cell>
          <cell r="AQ127">
            <v>0</v>
          </cell>
          <cell r="AR127">
            <v>469920</v>
          </cell>
          <cell r="AS127">
            <v>60000</v>
          </cell>
          <cell r="AT127">
            <v>0</v>
          </cell>
          <cell r="AU127">
            <v>60000</v>
          </cell>
          <cell r="AV127">
            <v>0</v>
          </cell>
          <cell r="AW127">
            <v>105600</v>
          </cell>
          <cell r="AX127">
            <v>0</v>
          </cell>
          <cell r="AY127">
            <v>130800</v>
          </cell>
          <cell r="AZ127">
            <v>0</v>
          </cell>
          <cell r="BA127">
            <v>60000</v>
          </cell>
          <cell r="BB127">
            <v>0</v>
          </cell>
          <cell r="BC127">
            <v>63600</v>
          </cell>
          <cell r="BD127">
            <v>0</v>
          </cell>
          <cell r="BE127">
            <v>63600</v>
          </cell>
          <cell r="BF127">
            <v>0</v>
          </cell>
          <cell r="BO127">
            <v>543600</v>
          </cell>
          <cell r="BP127">
            <v>65400</v>
          </cell>
          <cell r="BQ127">
            <v>32700</v>
          </cell>
          <cell r="BR127">
            <v>62400</v>
          </cell>
          <cell r="BS127">
            <v>31200</v>
          </cell>
          <cell r="BT127">
            <v>67200</v>
          </cell>
          <cell r="BU127">
            <v>33600</v>
          </cell>
          <cell r="BV127">
            <v>8400</v>
          </cell>
          <cell r="BW127">
            <v>4200</v>
          </cell>
          <cell r="BX127">
            <v>66000</v>
          </cell>
          <cell r="BY127">
            <v>33000</v>
          </cell>
          <cell r="BZ127">
            <v>66000</v>
          </cell>
          <cell r="CA127">
            <v>33000</v>
          </cell>
          <cell r="CB127">
            <v>240000</v>
          </cell>
          <cell r="CC127">
            <v>120000</v>
          </cell>
          <cell r="CD127">
            <v>120000</v>
          </cell>
          <cell r="CE127">
            <v>60000</v>
          </cell>
          <cell r="CF127">
            <v>63600</v>
          </cell>
          <cell r="CG127">
            <v>31800</v>
          </cell>
          <cell r="CH127">
            <v>90000</v>
          </cell>
          <cell r="CI127">
            <v>45000</v>
          </cell>
          <cell r="CJ127">
            <v>1273500</v>
          </cell>
        </row>
        <row r="128">
          <cell r="D128">
            <v>40544</v>
          </cell>
          <cell r="E128">
            <v>2.4039340673627594</v>
          </cell>
          <cell r="F128">
            <v>0.16540830738734583</v>
          </cell>
          <cell r="G128">
            <v>-0.10475859467865237</v>
          </cell>
          <cell r="H128">
            <v>5.5136102462448608E-3</v>
          </cell>
          <cell r="I128">
            <v>-0.15989469714110097</v>
          </cell>
          <cell r="J128">
            <v>0</v>
          </cell>
          <cell r="K128">
            <v>18.83029527666244</v>
          </cell>
          <cell r="L128">
            <v>31.198304480178919</v>
          </cell>
          <cell r="M128">
            <v>10.707431098207522</v>
          </cell>
          <cell r="N128">
            <v>1</v>
          </cell>
          <cell r="O128">
            <v>0</v>
          </cell>
          <cell r="P128">
            <v>20.029505505220694</v>
          </cell>
          <cell r="Q128">
            <v>34.184849052727074</v>
          </cell>
          <cell r="R128">
            <v>13.6792670209335</v>
          </cell>
          <cell r="S128">
            <v>1</v>
          </cell>
          <cell r="T128">
            <v>0</v>
          </cell>
          <cell r="U128">
            <v>19.243816045130803</v>
          </cell>
          <cell r="V128">
            <v>20.070857582067532</v>
          </cell>
          <cell r="W128">
            <v>18.83029527666244</v>
          </cell>
          <cell r="X128">
            <v>33.353558161221699</v>
          </cell>
          <cell r="Y128">
            <v>9.4420677888257885</v>
          </cell>
          <cell r="Z128">
            <v>1</v>
          </cell>
          <cell r="AA128">
            <v>0</v>
          </cell>
          <cell r="AB128">
            <v>1</v>
          </cell>
          <cell r="AC128">
            <v>1</v>
          </cell>
          <cell r="AD128">
            <v>1</v>
          </cell>
          <cell r="AE128">
            <v>0</v>
          </cell>
          <cell r="AF128">
            <v>105600</v>
          </cell>
          <cell r="AG128">
            <v>0</v>
          </cell>
          <cell r="AH128">
            <v>61200</v>
          </cell>
          <cell r="AI128">
            <v>0</v>
          </cell>
          <cell r="AJ128">
            <v>50400</v>
          </cell>
          <cell r="AK128">
            <v>0</v>
          </cell>
          <cell r="AL128">
            <v>60000</v>
          </cell>
          <cell r="AM128">
            <v>0</v>
          </cell>
          <cell r="AN128">
            <v>126720</v>
          </cell>
          <cell r="AO128">
            <v>0</v>
          </cell>
          <cell r="AP128">
            <v>66000</v>
          </cell>
          <cell r="AQ128">
            <v>0</v>
          </cell>
          <cell r="AR128">
            <v>469920</v>
          </cell>
          <cell r="AS128">
            <v>60000</v>
          </cell>
          <cell r="AT128">
            <v>0</v>
          </cell>
          <cell r="AU128">
            <v>60000</v>
          </cell>
          <cell r="AV128">
            <v>0</v>
          </cell>
          <cell r="AW128">
            <v>105600</v>
          </cell>
          <cell r="AX128">
            <v>0</v>
          </cell>
          <cell r="AY128">
            <v>130800</v>
          </cell>
          <cell r="AZ128">
            <v>0</v>
          </cell>
          <cell r="BA128">
            <v>60000</v>
          </cell>
          <cell r="BB128">
            <v>0</v>
          </cell>
          <cell r="BC128">
            <v>63600</v>
          </cell>
          <cell r="BD128">
            <v>0</v>
          </cell>
          <cell r="BE128">
            <v>63600</v>
          </cell>
          <cell r="BF128">
            <v>0</v>
          </cell>
          <cell r="BO128">
            <v>543600</v>
          </cell>
          <cell r="BP128">
            <v>65400</v>
          </cell>
          <cell r="BQ128">
            <v>32700</v>
          </cell>
          <cell r="BR128">
            <v>62400</v>
          </cell>
          <cell r="BS128">
            <v>31200</v>
          </cell>
          <cell r="BT128">
            <v>67200</v>
          </cell>
          <cell r="BU128">
            <v>33600</v>
          </cell>
          <cell r="BV128">
            <v>8400</v>
          </cell>
          <cell r="BW128">
            <v>4200</v>
          </cell>
          <cell r="BX128">
            <v>66000</v>
          </cell>
          <cell r="BY128">
            <v>33000</v>
          </cell>
          <cell r="BZ128">
            <v>66000</v>
          </cell>
          <cell r="CA128">
            <v>33000</v>
          </cell>
          <cell r="CB128">
            <v>240000</v>
          </cell>
          <cell r="CC128">
            <v>120000</v>
          </cell>
          <cell r="CD128">
            <v>120000</v>
          </cell>
          <cell r="CE128">
            <v>60000</v>
          </cell>
          <cell r="CF128">
            <v>63600</v>
          </cell>
          <cell r="CG128">
            <v>31800</v>
          </cell>
          <cell r="CH128">
            <v>90000</v>
          </cell>
          <cell r="CI128">
            <v>45000</v>
          </cell>
          <cell r="CJ128">
            <v>1273500</v>
          </cell>
        </row>
        <row r="129">
          <cell r="D129">
            <v>40575</v>
          </cell>
          <cell r="E129">
            <v>2.3282092429586929</v>
          </cell>
          <cell r="F129">
            <v>0.16453775568612672</v>
          </cell>
          <cell r="G129">
            <v>-0.10420724526788025</v>
          </cell>
          <cell r="H129">
            <v>5.4845918562042243E-3</v>
          </cell>
          <cell r="I129">
            <v>-0.15905316382992249</v>
          </cell>
          <cell r="J129">
            <v>0</v>
          </cell>
          <cell r="K129">
            <v>18.268670593465778</v>
          </cell>
          <cell r="L129">
            <v>21.161840995221773</v>
          </cell>
          <cell r="M129">
            <v>9.4718901356646938</v>
          </cell>
          <cell r="N129">
            <v>1</v>
          </cell>
          <cell r="O129">
            <v>0</v>
          </cell>
          <cell r="P129">
            <v>19.461569322190197</v>
          </cell>
          <cell r="Q129">
            <v>27.423422356944776</v>
          </cell>
          <cell r="R129">
            <v>11.775418715270469</v>
          </cell>
          <cell r="S129">
            <v>1</v>
          </cell>
          <cell r="T129">
            <v>0</v>
          </cell>
          <cell r="U129">
            <v>18.680014982681094</v>
          </cell>
          <cell r="V129">
            <v>19.502703761111729</v>
          </cell>
          <cell r="W129">
            <v>18.268670593465778</v>
          </cell>
          <cell r="X129">
            <v>22.20883310353506</v>
          </cell>
          <cell r="Y129">
            <v>7.2728443730303605</v>
          </cell>
          <cell r="Z129">
            <v>1</v>
          </cell>
          <cell r="AA129">
            <v>0</v>
          </cell>
          <cell r="AB129">
            <v>1</v>
          </cell>
          <cell r="AC129">
            <v>1</v>
          </cell>
          <cell r="AD129">
            <v>1</v>
          </cell>
          <cell r="AE129">
            <v>0</v>
          </cell>
          <cell r="AF129">
            <v>105600</v>
          </cell>
          <cell r="AG129">
            <v>0</v>
          </cell>
          <cell r="AH129">
            <v>61200</v>
          </cell>
          <cell r="AI129">
            <v>0</v>
          </cell>
          <cell r="AJ129">
            <v>50400</v>
          </cell>
          <cell r="AK129">
            <v>0</v>
          </cell>
          <cell r="AL129">
            <v>60000</v>
          </cell>
          <cell r="AM129">
            <v>0</v>
          </cell>
          <cell r="AN129">
            <v>126720</v>
          </cell>
          <cell r="AO129">
            <v>0</v>
          </cell>
          <cell r="AP129">
            <v>66000</v>
          </cell>
          <cell r="AQ129">
            <v>0</v>
          </cell>
          <cell r="AR129">
            <v>469920</v>
          </cell>
          <cell r="AS129">
            <v>60000</v>
          </cell>
          <cell r="AT129">
            <v>0</v>
          </cell>
          <cell r="AU129">
            <v>60000</v>
          </cell>
          <cell r="AV129">
            <v>0</v>
          </cell>
          <cell r="AW129">
            <v>105600</v>
          </cell>
          <cell r="AX129">
            <v>0</v>
          </cell>
          <cell r="AY129">
            <v>130800</v>
          </cell>
          <cell r="AZ129">
            <v>0</v>
          </cell>
          <cell r="BA129">
            <v>60000</v>
          </cell>
          <cell r="BB129">
            <v>0</v>
          </cell>
          <cell r="BC129">
            <v>63600</v>
          </cell>
          <cell r="BD129">
            <v>0</v>
          </cell>
          <cell r="BE129">
            <v>63600</v>
          </cell>
          <cell r="BF129">
            <v>0</v>
          </cell>
          <cell r="BO129">
            <v>543600</v>
          </cell>
          <cell r="BP129">
            <v>65400</v>
          </cell>
          <cell r="BQ129">
            <v>32700</v>
          </cell>
          <cell r="BR129">
            <v>62400</v>
          </cell>
          <cell r="BS129">
            <v>31200</v>
          </cell>
          <cell r="BT129">
            <v>67200</v>
          </cell>
          <cell r="BU129">
            <v>33600</v>
          </cell>
          <cell r="BV129">
            <v>8400</v>
          </cell>
          <cell r="BW129">
            <v>4200</v>
          </cell>
          <cell r="BX129">
            <v>66000</v>
          </cell>
          <cell r="BY129">
            <v>33000</v>
          </cell>
          <cell r="BZ129">
            <v>66000</v>
          </cell>
          <cell r="CA129">
            <v>33000</v>
          </cell>
          <cell r="CB129">
            <v>240000</v>
          </cell>
          <cell r="CC129">
            <v>120000</v>
          </cell>
          <cell r="CD129">
            <v>120000</v>
          </cell>
          <cell r="CE129">
            <v>60000</v>
          </cell>
          <cell r="CF129">
            <v>63600</v>
          </cell>
          <cell r="CG129">
            <v>31800</v>
          </cell>
          <cell r="CH129">
            <v>90000</v>
          </cell>
          <cell r="CI129">
            <v>45000</v>
          </cell>
          <cell r="CJ129">
            <v>1273500</v>
          </cell>
        </row>
        <row r="130">
          <cell r="D130">
            <v>40603</v>
          </cell>
          <cell r="E130">
            <v>2.2407126955633294</v>
          </cell>
          <cell r="F130">
            <v>0.16375488639926888</v>
          </cell>
          <cell r="G130">
            <v>-0.1037114280528703</v>
          </cell>
          <cell r="H130">
            <v>5.4584962133089636E-3</v>
          </cell>
          <cell r="I130">
            <v>-0.15829639018595992</v>
          </cell>
          <cell r="J130">
            <v>0</v>
          </cell>
          <cell r="K130">
            <v>17.61812229033027</v>
          </cell>
          <cell r="L130">
            <v>22.629468533152991</v>
          </cell>
          <cell r="M130">
            <v>13.406066699886813</v>
          </cell>
          <cell r="N130">
            <v>1</v>
          </cell>
          <cell r="O130">
            <v>0</v>
          </cell>
          <cell r="P130">
            <v>18.80534521672497</v>
          </cell>
          <cell r="Q130">
            <v>21.428095656983015</v>
          </cell>
          <cell r="R130">
            <v>13.793619931031749</v>
          </cell>
          <cell r="S130">
            <v>1</v>
          </cell>
          <cell r="T130">
            <v>0</v>
          </cell>
          <cell r="U130">
            <v>18.027509506328446</v>
          </cell>
          <cell r="V130">
            <v>18.846283938324788</v>
          </cell>
          <cell r="W130">
            <v>17.61812229033027</v>
          </cell>
          <cell r="X130">
            <v>26.889787156573046</v>
          </cell>
          <cell r="Y130">
            <v>14.891679837963624</v>
          </cell>
          <cell r="Z130">
            <v>1</v>
          </cell>
          <cell r="AA130">
            <v>0</v>
          </cell>
          <cell r="AB130">
            <v>1</v>
          </cell>
          <cell r="AC130">
            <v>1</v>
          </cell>
          <cell r="AD130">
            <v>1</v>
          </cell>
          <cell r="AE130">
            <v>0</v>
          </cell>
          <cell r="AF130">
            <v>105600</v>
          </cell>
          <cell r="AG130">
            <v>0</v>
          </cell>
          <cell r="AH130">
            <v>61200</v>
          </cell>
          <cell r="AI130">
            <v>0</v>
          </cell>
          <cell r="AJ130">
            <v>50400</v>
          </cell>
          <cell r="AK130">
            <v>0</v>
          </cell>
          <cell r="AL130">
            <v>60000</v>
          </cell>
          <cell r="AM130">
            <v>0</v>
          </cell>
          <cell r="AN130">
            <v>126720</v>
          </cell>
          <cell r="AO130">
            <v>0</v>
          </cell>
          <cell r="AP130">
            <v>66000</v>
          </cell>
          <cell r="AQ130">
            <v>0</v>
          </cell>
          <cell r="AR130">
            <v>469920</v>
          </cell>
          <cell r="AS130">
            <v>60000</v>
          </cell>
          <cell r="AT130">
            <v>0</v>
          </cell>
          <cell r="AU130">
            <v>60000</v>
          </cell>
          <cell r="AV130">
            <v>0</v>
          </cell>
          <cell r="AW130">
            <v>105600</v>
          </cell>
          <cell r="AX130">
            <v>0</v>
          </cell>
          <cell r="AY130">
            <v>130800</v>
          </cell>
          <cell r="AZ130">
            <v>0</v>
          </cell>
          <cell r="BA130">
            <v>60000</v>
          </cell>
          <cell r="BB130">
            <v>0</v>
          </cell>
          <cell r="BC130">
            <v>63600</v>
          </cell>
          <cell r="BD130">
            <v>0</v>
          </cell>
          <cell r="BE130">
            <v>63600</v>
          </cell>
          <cell r="BF130">
            <v>0</v>
          </cell>
          <cell r="BO130">
            <v>543600</v>
          </cell>
          <cell r="BP130">
            <v>65400</v>
          </cell>
          <cell r="BQ130">
            <v>32700</v>
          </cell>
          <cell r="BR130">
            <v>62400</v>
          </cell>
          <cell r="BS130">
            <v>31200</v>
          </cell>
          <cell r="BT130">
            <v>67200</v>
          </cell>
          <cell r="BU130">
            <v>33600</v>
          </cell>
          <cell r="BV130">
            <v>8400</v>
          </cell>
          <cell r="BW130">
            <v>4200</v>
          </cell>
          <cell r="BX130">
            <v>66000</v>
          </cell>
          <cell r="BY130">
            <v>33000</v>
          </cell>
          <cell r="BZ130">
            <v>66000</v>
          </cell>
          <cell r="CA130">
            <v>33000</v>
          </cell>
          <cell r="CB130">
            <v>240000</v>
          </cell>
          <cell r="CC130">
            <v>120000</v>
          </cell>
          <cell r="CD130">
            <v>120000</v>
          </cell>
          <cell r="CE130">
            <v>60000</v>
          </cell>
          <cell r="CF130">
            <v>63600</v>
          </cell>
          <cell r="CG130">
            <v>31800</v>
          </cell>
          <cell r="CH130">
            <v>90000</v>
          </cell>
          <cell r="CI130">
            <v>45000</v>
          </cell>
          <cell r="CJ130">
            <v>1273500</v>
          </cell>
        </row>
        <row r="131">
          <cell r="D131">
            <v>40634</v>
          </cell>
          <cell r="E131">
            <v>2.1284545276730116</v>
          </cell>
          <cell r="F131">
            <v>0.18461085189000612</v>
          </cell>
          <cell r="G131">
            <v>-0.10316488782088577</v>
          </cell>
          <cell r="H131">
            <v>5.4297309379413563E-3</v>
          </cell>
          <cell r="I131">
            <v>0</v>
          </cell>
          <cell r="J131">
            <v>0</v>
          </cell>
          <cell r="K131">
            <v>17.963408957547585</v>
          </cell>
          <cell r="L131">
            <v>14.365618971463343</v>
          </cell>
          <cell r="M131">
            <v>10.859461875882712</v>
          </cell>
          <cell r="N131">
            <v>0</v>
          </cell>
          <cell r="O131">
            <v>0</v>
          </cell>
          <cell r="P131">
            <v>17.963408957547585</v>
          </cell>
          <cell r="Q131">
            <v>20.772200423447593</v>
          </cell>
          <cell r="R131">
            <v>11.022353804020954</v>
          </cell>
          <cell r="S131">
            <v>1</v>
          </cell>
          <cell r="T131">
            <v>0</v>
          </cell>
          <cell r="U131">
            <v>17.189672298890944</v>
          </cell>
          <cell r="V131">
            <v>18.004131939582145</v>
          </cell>
          <cell r="W131">
            <v>17.963408957547585</v>
          </cell>
          <cell r="X131">
            <v>12.630782464243119</v>
          </cell>
          <cell r="Y131">
            <v>17.826558122548725</v>
          </cell>
          <cell r="Z131">
            <v>0</v>
          </cell>
          <cell r="AA131">
            <v>1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60000</v>
          </cell>
          <cell r="AT131">
            <v>0</v>
          </cell>
          <cell r="AU131">
            <v>60000</v>
          </cell>
          <cell r="AV131">
            <v>0</v>
          </cell>
          <cell r="AW131">
            <v>105600</v>
          </cell>
          <cell r="AX131">
            <v>0</v>
          </cell>
          <cell r="AY131">
            <v>130800</v>
          </cell>
          <cell r="AZ131">
            <v>0</v>
          </cell>
          <cell r="BA131">
            <v>60000</v>
          </cell>
          <cell r="BB131">
            <v>0</v>
          </cell>
          <cell r="BC131">
            <v>63600</v>
          </cell>
          <cell r="BD131">
            <v>0</v>
          </cell>
          <cell r="BE131">
            <v>63600</v>
          </cell>
          <cell r="BF131">
            <v>0</v>
          </cell>
          <cell r="BO131">
            <v>543600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</row>
        <row r="132">
          <cell r="D132">
            <v>40664</v>
          </cell>
          <cell r="E132">
            <v>2.093282565063467</v>
          </cell>
          <cell r="F132">
            <v>0.18366866377331068</v>
          </cell>
          <cell r="G132">
            <v>-0.10263837093214419</v>
          </cell>
          <cell r="H132">
            <v>5.4020195227444312E-3</v>
          </cell>
          <cell r="I132">
            <v>0</v>
          </cell>
          <cell r="J132">
            <v>0</v>
          </cell>
          <cell r="K132">
            <v>17.699619237976002</v>
          </cell>
          <cell r="L132">
            <v>13.481999034082174</v>
          </cell>
          <cell r="M132">
            <v>11.187582431603717</v>
          </cell>
          <cell r="N132">
            <v>0</v>
          </cell>
          <cell r="O132">
            <v>0</v>
          </cell>
          <cell r="P132">
            <v>17.699619237976002</v>
          </cell>
          <cell r="Q132">
            <v>19.315681621065004</v>
          </cell>
          <cell r="R132">
            <v>10.02074621469092</v>
          </cell>
          <cell r="S132">
            <v>1</v>
          </cell>
          <cell r="T132">
            <v>0</v>
          </cell>
          <cell r="U132">
            <v>16.929831455984921</v>
          </cell>
          <cell r="V132">
            <v>17.740134384396583</v>
          </cell>
          <cell r="W132">
            <v>17.699619237976002</v>
          </cell>
          <cell r="X132">
            <v>10.270461146509204</v>
          </cell>
          <cell r="Y132">
            <v>18.601788637467457</v>
          </cell>
          <cell r="Z132">
            <v>0</v>
          </cell>
          <cell r="AA132">
            <v>1</v>
          </cell>
          <cell r="AB132">
            <v>0</v>
          </cell>
          <cell r="AC132">
            <v>0</v>
          </cell>
          <cell r="AD132">
            <v>0</v>
          </cell>
          <cell r="AE132">
            <v>1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60000</v>
          </cell>
          <cell r="AT132">
            <v>0</v>
          </cell>
          <cell r="AU132">
            <v>60000</v>
          </cell>
          <cell r="AV132">
            <v>0</v>
          </cell>
          <cell r="AW132">
            <v>105600</v>
          </cell>
          <cell r="AX132">
            <v>0</v>
          </cell>
          <cell r="AY132">
            <v>130800</v>
          </cell>
          <cell r="AZ132">
            <v>0</v>
          </cell>
          <cell r="BA132">
            <v>60000</v>
          </cell>
          <cell r="BB132">
            <v>0</v>
          </cell>
          <cell r="BC132">
            <v>63600</v>
          </cell>
          <cell r="BD132">
            <v>0</v>
          </cell>
          <cell r="BE132">
            <v>63600</v>
          </cell>
          <cell r="BF132">
            <v>0</v>
          </cell>
          <cell r="BO132">
            <v>543600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</row>
        <row r="133">
          <cell r="D133">
            <v>40695</v>
          </cell>
          <cell r="E133">
            <v>2.092983726442966</v>
          </cell>
          <cell r="F133">
            <v>0.1826994780463693</v>
          </cell>
          <cell r="G133">
            <v>-0.10209676714355931</v>
          </cell>
          <cell r="H133">
            <v>5.3735140601873319E-3</v>
          </cell>
          <cell r="I133">
            <v>0</v>
          </cell>
          <cell r="J133">
            <v>0</v>
          </cell>
          <cell r="K133">
            <v>17.697377948322245</v>
          </cell>
          <cell r="L133">
            <v>18.872329570865318</v>
          </cell>
          <cell r="M133">
            <v>9.924880469166002</v>
          </cell>
          <cell r="N133">
            <v>1</v>
          </cell>
          <cell r="O133">
            <v>0</v>
          </cell>
          <cell r="P133">
            <v>17.697377948322245</v>
          </cell>
          <cell r="Q133">
            <v>20.425697559190159</v>
          </cell>
          <cell r="R133">
            <v>14.718055010853103</v>
          </cell>
          <cell r="S133">
            <v>1</v>
          </cell>
          <cell r="T133">
            <v>0</v>
          </cell>
          <cell r="U133">
            <v>16.931652194745553</v>
          </cell>
          <cell r="V133">
            <v>17.73767930377365</v>
          </cell>
          <cell r="W133">
            <v>17.697377948322245</v>
          </cell>
          <cell r="X133">
            <v>17.07717340439584</v>
          </cell>
          <cell r="Y133">
            <v>12.049250896351694</v>
          </cell>
          <cell r="Z133">
            <v>1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105600</v>
          </cell>
          <cell r="AG133">
            <v>0</v>
          </cell>
          <cell r="AH133">
            <v>61200</v>
          </cell>
          <cell r="AI133">
            <v>0</v>
          </cell>
          <cell r="AJ133">
            <v>50400</v>
          </cell>
          <cell r="AK133">
            <v>0</v>
          </cell>
          <cell r="AL133">
            <v>60000</v>
          </cell>
          <cell r="AM133">
            <v>0</v>
          </cell>
          <cell r="AN133">
            <v>126720</v>
          </cell>
          <cell r="AO133">
            <v>0</v>
          </cell>
          <cell r="AP133">
            <v>66000</v>
          </cell>
          <cell r="AQ133">
            <v>0</v>
          </cell>
          <cell r="AR133">
            <v>469920</v>
          </cell>
          <cell r="AS133">
            <v>60000</v>
          </cell>
          <cell r="AT133">
            <v>0</v>
          </cell>
          <cell r="AU133">
            <v>60000</v>
          </cell>
          <cell r="AV133">
            <v>0</v>
          </cell>
          <cell r="AW133">
            <v>105600</v>
          </cell>
          <cell r="AX133">
            <v>0</v>
          </cell>
          <cell r="AY133">
            <v>130800</v>
          </cell>
          <cell r="AZ133">
            <v>0</v>
          </cell>
          <cell r="BA133">
            <v>60000</v>
          </cell>
          <cell r="BB133">
            <v>0</v>
          </cell>
          <cell r="BC133">
            <v>63600</v>
          </cell>
          <cell r="BD133">
            <v>0</v>
          </cell>
          <cell r="BE133">
            <v>63600</v>
          </cell>
          <cell r="BF133">
            <v>0</v>
          </cell>
          <cell r="BO133">
            <v>543600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</row>
        <row r="134">
          <cell r="D134">
            <v>40725</v>
          </cell>
          <cell r="E134">
            <v>2.090306783266028</v>
          </cell>
          <cell r="F134">
            <v>0.18176580724052419</v>
          </cell>
          <cell r="G134">
            <v>-0.10157500992852821</v>
          </cell>
          <cell r="H134">
            <v>5.3460531541330639E-3</v>
          </cell>
          <cell r="I134">
            <v>0</v>
          </cell>
          <cell r="J134">
            <v>0</v>
          </cell>
          <cell r="K134">
            <v>17.677300874495209</v>
          </cell>
          <cell r="L134">
            <v>17.308389046937631</v>
          </cell>
          <cell r="M134">
            <v>10.301844428014414</v>
          </cell>
          <cell r="N134">
            <v>0</v>
          </cell>
          <cell r="O134">
            <v>0</v>
          </cell>
          <cell r="P134">
            <v>17.677300874495209</v>
          </cell>
          <cell r="Q134">
            <v>16.579076487128567</v>
          </cell>
          <cell r="R134">
            <v>13.017639430314011</v>
          </cell>
          <cell r="S134">
            <v>0</v>
          </cell>
          <cell r="T134">
            <v>0</v>
          </cell>
          <cell r="U134">
            <v>16.915488300031249</v>
          </cell>
          <cell r="V134">
            <v>17.717396273151209</v>
          </cell>
          <cell r="W134">
            <v>17.677300874495209</v>
          </cell>
          <cell r="X134">
            <v>15.794351950046776</v>
          </cell>
          <cell r="Y134">
            <v>12.344419317592742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</row>
        <row r="135">
          <cell r="D135">
            <v>40756</v>
          </cell>
          <cell r="E135">
            <v>2.084579795173485</v>
          </cell>
          <cell r="F135">
            <v>0.18080539039770027</v>
          </cell>
          <cell r="G135">
            <v>-0.10103830639871485</v>
          </cell>
          <cell r="H135">
            <v>5.3178055999323608E-3</v>
          </cell>
          <cell r="I135">
            <v>0</v>
          </cell>
          <cell r="J135">
            <v>0</v>
          </cell>
          <cell r="K135">
            <v>17.634348463801139</v>
          </cell>
          <cell r="L135">
            <v>15.089812486621414</v>
          </cell>
          <cell r="M135">
            <v>10.710060478263774</v>
          </cell>
          <cell r="N135">
            <v>0</v>
          </cell>
          <cell r="O135">
            <v>0</v>
          </cell>
          <cell r="P135">
            <v>17.634348463801139</v>
          </cell>
          <cell r="Q135">
            <v>15.560859739215806</v>
          </cell>
          <cell r="R135">
            <v>12.156503601445376</v>
          </cell>
          <cell r="S135">
            <v>0</v>
          </cell>
          <cell r="T135">
            <v>0</v>
          </cell>
          <cell r="U135">
            <v>16.876561165810777</v>
          </cell>
          <cell r="V135">
            <v>17.674232005800629</v>
          </cell>
          <cell r="W135">
            <v>17.634348463801139</v>
          </cell>
          <cell r="X135">
            <v>14.701890041216924</v>
          </cell>
          <cell r="Y135">
            <v>11.482528595084585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</row>
        <row r="136">
          <cell r="D136">
            <v>40787</v>
          </cell>
          <cell r="E136">
            <v>2.0825503179482969</v>
          </cell>
          <cell r="F136">
            <v>0.17984940515682526</v>
          </cell>
          <cell r="G136">
            <v>-0.10050407935234353</v>
          </cell>
          <cell r="H136">
            <v>5.2896883869654491E-3</v>
          </cell>
          <cell r="I136">
            <v>0</v>
          </cell>
          <cell r="J136">
            <v>0</v>
          </cell>
          <cell r="K136">
            <v>17.619127384612227</v>
          </cell>
          <cell r="L136">
            <v>12.839098116314881</v>
          </cell>
          <cell r="M136">
            <v>8.1408304275398251</v>
          </cell>
          <cell r="N136">
            <v>0</v>
          </cell>
          <cell r="O136">
            <v>0</v>
          </cell>
          <cell r="P136">
            <v>17.619127384612227</v>
          </cell>
          <cell r="Q136">
            <v>13.769239436482989</v>
          </cell>
          <cell r="R136">
            <v>10.20380889845635</v>
          </cell>
          <cell r="S136">
            <v>0</v>
          </cell>
          <cell r="T136">
            <v>0</v>
          </cell>
          <cell r="U136">
            <v>16.865346789469651</v>
          </cell>
          <cell r="V136">
            <v>17.658800047514468</v>
          </cell>
          <cell r="W136">
            <v>17.619127384612227</v>
          </cell>
          <cell r="X136">
            <v>9.7931127383338374</v>
          </cell>
          <cell r="Y136">
            <v>8.0080462003987218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</row>
        <row r="137">
          <cell r="D137">
            <v>40817</v>
          </cell>
          <cell r="E137">
            <v>2.0771489395858733</v>
          </cell>
          <cell r="F137">
            <v>0.17892846198611528</v>
          </cell>
          <cell r="G137">
            <v>-9.9989434639299699E-2</v>
          </cell>
          <cell r="H137">
            <v>5.262601823121037E-3</v>
          </cell>
          <cell r="I137">
            <v>0</v>
          </cell>
          <cell r="J137">
            <v>0</v>
          </cell>
          <cell r="K137">
            <v>17.578617046894049</v>
          </cell>
          <cell r="L137">
            <v>13.036483871436095</v>
          </cell>
          <cell r="M137">
            <v>8.0675685948445501</v>
          </cell>
          <cell r="N137">
            <v>0</v>
          </cell>
          <cell r="O137">
            <v>0</v>
          </cell>
          <cell r="P137">
            <v>17.578617046894049</v>
          </cell>
          <cell r="Q137">
            <v>14.488122459655584</v>
          </cell>
          <cell r="R137">
            <v>7.5886718289405355</v>
          </cell>
          <cell r="S137">
            <v>0</v>
          </cell>
          <cell r="T137">
            <v>0</v>
          </cell>
          <cell r="U137">
            <v>16.828696287099302</v>
          </cell>
          <cell r="V137">
            <v>17.618086560567459</v>
          </cell>
          <cell r="W137">
            <v>17.578617046894049</v>
          </cell>
          <cell r="X137">
            <v>10.400791009727239</v>
          </cell>
          <cell r="Y137">
            <v>7.8315845083829414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</row>
        <row r="138">
          <cell r="D138">
            <v>40848</v>
          </cell>
          <cell r="E138">
            <v>2.1420554702342187</v>
          </cell>
          <cell r="F138">
            <v>0.15704218989986943</v>
          </cell>
          <cell r="G138">
            <v>-9.9460053603250637E-2</v>
          </cell>
          <cell r="H138">
            <v>5.2347396633289816E-3</v>
          </cell>
          <cell r="I138">
            <v>0</v>
          </cell>
          <cell r="J138">
            <v>0</v>
          </cell>
          <cell r="K138">
            <v>18.06541602675664</v>
          </cell>
          <cell r="L138">
            <v>29.195156862164641</v>
          </cell>
          <cell r="M138">
            <v>8.1138464781599211</v>
          </cell>
          <cell r="N138">
            <v>1</v>
          </cell>
          <cell r="O138">
            <v>0</v>
          </cell>
          <cell r="P138">
            <v>18.06541602675664</v>
          </cell>
          <cell r="Q138">
            <v>18.599208713327464</v>
          </cell>
          <cell r="R138">
            <v>9.2288460264489931</v>
          </cell>
          <cell r="S138">
            <v>1</v>
          </cell>
          <cell r="T138">
            <v>0</v>
          </cell>
          <cell r="U138">
            <v>17.31946562473226</v>
          </cell>
          <cell r="V138">
            <v>18.104676574231608</v>
          </cell>
          <cell r="W138">
            <v>18.06541602675664</v>
          </cell>
          <cell r="X138">
            <v>30.499473080456468</v>
          </cell>
          <cell r="Y138">
            <v>3.9093779131546396</v>
          </cell>
          <cell r="Z138">
            <v>1</v>
          </cell>
          <cell r="AA138">
            <v>0</v>
          </cell>
          <cell r="AB138">
            <v>1</v>
          </cell>
          <cell r="AC138">
            <v>1</v>
          </cell>
          <cell r="AD138">
            <v>1</v>
          </cell>
          <cell r="AE138">
            <v>0</v>
          </cell>
          <cell r="AF138">
            <v>105600</v>
          </cell>
          <cell r="AG138">
            <v>0</v>
          </cell>
          <cell r="AH138">
            <v>61200</v>
          </cell>
          <cell r="AI138">
            <v>0</v>
          </cell>
          <cell r="AJ138">
            <v>50400</v>
          </cell>
          <cell r="AK138">
            <v>0</v>
          </cell>
          <cell r="AL138">
            <v>60000</v>
          </cell>
          <cell r="AM138">
            <v>0</v>
          </cell>
          <cell r="AN138">
            <v>126720</v>
          </cell>
          <cell r="AO138">
            <v>0</v>
          </cell>
          <cell r="AP138">
            <v>66000</v>
          </cell>
          <cell r="AQ138">
            <v>0</v>
          </cell>
          <cell r="AR138">
            <v>469920</v>
          </cell>
          <cell r="AS138">
            <v>60000</v>
          </cell>
          <cell r="AT138">
            <v>0</v>
          </cell>
          <cell r="AU138">
            <v>60000</v>
          </cell>
          <cell r="AV138">
            <v>0</v>
          </cell>
          <cell r="AW138">
            <v>105600</v>
          </cell>
          <cell r="AX138">
            <v>0</v>
          </cell>
          <cell r="AY138">
            <v>130800</v>
          </cell>
          <cell r="AZ138">
            <v>0</v>
          </cell>
          <cell r="BA138">
            <v>60000</v>
          </cell>
          <cell r="BB138">
            <v>0</v>
          </cell>
          <cell r="BC138">
            <v>63600</v>
          </cell>
          <cell r="BD138">
            <v>0</v>
          </cell>
          <cell r="BE138">
            <v>63600</v>
          </cell>
          <cell r="BF138">
            <v>0</v>
          </cell>
          <cell r="BO138">
            <v>543600</v>
          </cell>
          <cell r="BP138">
            <v>65400</v>
          </cell>
          <cell r="BQ138">
            <v>32700</v>
          </cell>
          <cell r="BR138">
            <v>62400</v>
          </cell>
          <cell r="BS138">
            <v>31200</v>
          </cell>
          <cell r="BT138">
            <v>67200</v>
          </cell>
          <cell r="BU138">
            <v>33600</v>
          </cell>
          <cell r="BV138">
            <v>8400</v>
          </cell>
          <cell r="BW138">
            <v>4200</v>
          </cell>
          <cell r="BX138">
            <v>66000</v>
          </cell>
          <cell r="BY138">
            <v>33000</v>
          </cell>
          <cell r="BZ138">
            <v>66000</v>
          </cell>
          <cell r="CA138">
            <v>33000</v>
          </cell>
          <cell r="CB138">
            <v>240000</v>
          </cell>
          <cell r="CC138">
            <v>120000</v>
          </cell>
          <cell r="CD138">
            <v>120000</v>
          </cell>
          <cell r="CE138">
            <v>60000</v>
          </cell>
          <cell r="CF138">
            <v>63600</v>
          </cell>
          <cell r="CG138">
            <v>31800</v>
          </cell>
          <cell r="CH138">
            <v>90000</v>
          </cell>
          <cell r="CI138">
            <v>45000</v>
          </cell>
          <cell r="CJ138">
            <v>1273500</v>
          </cell>
        </row>
        <row r="139">
          <cell r="D139">
            <v>40878</v>
          </cell>
          <cell r="E139">
            <v>2.2013789130113413</v>
          </cell>
          <cell r="F139">
            <v>0.15623697040534712</v>
          </cell>
          <cell r="G139">
            <v>-9.8950081256719849E-2</v>
          </cell>
          <cell r="H139">
            <v>5.2078990135115714E-3</v>
          </cell>
          <cell r="I139">
            <v>0</v>
          </cell>
          <cell r="J139">
            <v>0</v>
          </cell>
          <cell r="K139">
            <v>18.51034184758506</v>
          </cell>
          <cell r="L139">
            <v>22.647002944078974</v>
          </cell>
          <cell r="M139">
            <v>8.35347001767256</v>
          </cell>
          <cell r="N139">
            <v>1</v>
          </cell>
          <cell r="O139">
            <v>0</v>
          </cell>
          <cell r="P139">
            <v>18.51034184758506</v>
          </cell>
          <cell r="Q139">
            <v>24.856283773572219</v>
          </cell>
          <cell r="R139">
            <v>9.8220975394828223</v>
          </cell>
          <cell r="S139">
            <v>1</v>
          </cell>
          <cell r="T139">
            <v>0</v>
          </cell>
          <cell r="U139">
            <v>17.76821623815966</v>
          </cell>
          <cell r="V139">
            <v>18.549401090186397</v>
          </cell>
          <cell r="W139">
            <v>18.51034184758506</v>
          </cell>
          <cell r="X139">
            <v>23.092389313146253</v>
          </cell>
          <cell r="Y139">
            <v>6.8363858838668898</v>
          </cell>
          <cell r="Z139">
            <v>1</v>
          </cell>
          <cell r="AA139">
            <v>0</v>
          </cell>
          <cell r="AB139">
            <v>1</v>
          </cell>
          <cell r="AC139">
            <v>1</v>
          </cell>
          <cell r="AD139">
            <v>1</v>
          </cell>
          <cell r="AE139">
            <v>0</v>
          </cell>
          <cell r="AF139">
            <v>105600</v>
          </cell>
          <cell r="AG139">
            <v>0</v>
          </cell>
          <cell r="AH139">
            <v>61200</v>
          </cell>
          <cell r="AI139">
            <v>0</v>
          </cell>
          <cell r="AJ139">
            <v>50400</v>
          </cell>
          <cell r="AK139">
            <v>0</v>
          </cell>
          <cell r="AL139">
            <v>60000</v>
          </cell>
          <cell r="AM139">
            <v>0</v>
          </cell>
          <cell r="AN139">
            <v>126720</v>
          </cell>
          <cell r="AO139">
            <v>0</v>
          </cell>
          <cell r="AP139">
            <v>66000</v>
          </cell>
          <cell r="AQ139">
            <v>0</v>
          </cell>
          <cell r="AR139">
            <v>469920</v>
          </cell>
          <cell r="AS139">
            <v>60000</v>
          </cell>
          <cell r="AT139">
            <v>0</v>
          </cell>
          <cell r="AU139">
            <v>60000</v>
          </cell>
          <cell r="AV139">
            <v>0</v>
          </cell>
          <cell r="AW139">
            <v>105600</v>
          </cell>
          <cell r="AX139">
            <v>0</v>
          </cell>
          <cell r="AY139">
            <v>130800</v>
          </cell>
          <cell r="AZ139">
            <v>0</v>
          </cell>
          <cell r="BA139">
            <v>60000</v>
          </cell>
          <cell r="BB139">
            <v>0</v>
          </cell>
          <cell r="BC139">
            <v>63600</v>
          </cell>
          <cell r="BD139">
            <v>0</v>
          </cell>
          <cell r="BE139">
            <v>63600</v>
          </cell>
          <cell r="BF139">
            <v>0</v>
          </cell>
          <cell r="BO139">
            <v>543600</v>
          </cell>
          <cell r="BP139">
            <v>65400</v>
          </cell>
          <cell r="BQ139">
            <v>32700</v>
          </cell>
          <cell r="BR139">
            <v>62400</v>
          </cell>
          <cell r="BS139">
            <v>31200</v>
          </cell>
          <cell r="BT139">
            <v>67200</v>
          </cell>
          <cell r="BU139">
            <v>33600</v>
          </cell>
          <cell r="BV139">
            <v>8400</v>
          </cell>
          <cell r="BW139">
            <v>4200</v>
          </cell>
          <cell r="BX139">
            <v>66000</v>
          </cell>
          <cell r="BY139">
            <v>33000</v>
          </cell>
          <cell r="BZ139">
            <v>66000</v>
          </cell>
          <cell r="CA139">
            <v>33000</v>
          </cell>
          <cell r="CB139">
            <v>240000</v>
          </cell>
          <cell r="CC139">
            <v>120000</v>
          </cell>
          <cell r="CD139">
            <v>120000</v>
          </cell>
          <cell r="CE139">
            <v>60000</v>
          </cell>
          <cell r="CF139">
            <v>63600</v>
          </cell>
          <cell r="CG139">
            <v>31800</v>
          </cell>
          <cell r="CH139">
            <v>90000</v>
          </cell>
          <cell r="CI139">
            <v>45000</v>
          </cell>
          <cell r="CJ139">
            <v>1273500</v>
          </cell>
        </row>
        <row r="140">
          <cell r="D140">
            <v>40909</v>
          </cell>
          <cell r="E140">
            <v>2.3078192062026148</v>
          </cell>
          <cell r="F140">
            <v>0.15540870075438484</v>
          </cell>
          <cell r="G140">
            <v>-9.8425510477777062E-2</v>
          </cell>
          <cell r="H140">
            <v>5.1802900251461618E-3</v>
          </cell>
          <cell r="I140">
            <v>0</v>
          </cell>
          <cell r="J140">
            <v>0</v>
          </cell>
          <cell r="K140">
            <v>19.308644046519611</v>
          </cell>
          <cell r="L140">
            <v>28.743290881082007</v>
          </cell>
          <cell r="M140">
            <v>10.060123228833847</v>
          </cell>
          <cell r="N140">
            <v>1</v>
          </cell>
          <cell r="O140">
            <v>0</v>
          </cell>
          <cell r="P140">
            <v>19.308644046519611</v>
          </cell>
          <cell r="Q140">
            <v>31.458888502741857</v>
          </cell>
          <cell r="R140">
            <v>12.852299552387626</v>
          </cell>
          <cell r="S140">
            <v>1</v>
          </cell>
          <cell r="T140">
            <v>0</v>
          </cell>
          <cell r="U140">
            <v>18.570452717936284</v>
          </cell>
          <cell r="V140">
            <v>19.347496221708209</v>
          </cell>
          <cell r="W140">
            <v>19.308644046519611</v>
          </cell>
          <cell r="X140">
            <v>30.74040310071797</v>
          </cell>
          <cell r="Y140">
            <v>9.1897613443334532</v>
          </cell>
          <cell r="Z140">
            <v>1</v>
          </cell>
          <cell r="AA140">
            <v>0</v>
          </cell>
          <cell r="AB140">
            <v>1</v>
          </cell>
          <cell r="AC140">
            <v>1</v>
          </cell>
          <cell r="AD140">
            <v>1</v>
          </cell>
          <cell r="AE140">
            <v>0</v>
          </cell>
          <cell r="AF140">
            <v>105600</v>
          </cell>
          <cell r="AG140">
            <v>0</v>
          </cell>
          <cell r="AH140">
            <v>61200</v>
          </cell>
          <cell r="AI140">
            <v>0</v>
          </cell>
          <cell r="AJ140">
            <v>50400</v>
          </cell>
          <cell r="AK140">
            <v>0</v>
          </cell>
          <cell r="AL140">
            <v>60000</v>
          </cell>
          <cell r="AM140">
            <v>0</v>
          </cell>
          <cell r="AN140">
            <v>126720</v>
          </cell>
          <cell r="AO140">
            <v>0</v>
          </cell>
          <cell r="AP140">
            <v>66000</v>
          </cell>
          <cell r="AQ140">
            <v>0</v>
          </cell>
          <cell r="AR140">
            <v>469920</v>
          </cell>
          <cell r="AS140">
            <v>60000</v>
          </cell>
          <cell r="AT140">
            <v>0</v>
          </cell>
          <cell r="AU140">
            <v>60000</v>
          </cell>
          <cell r="AV140">
            <v>0</v>
          </cell>
          <cell r="AW140">
            <v>105600</v>
          </cell>
          <cell r="AX140">
            <v>0</v>
          </cell>
          <cell r="AY140">
            <v>130800</v>
          </cell>
          <cell r="AZ140">
            <v>0</v>
          </cell>
          <cell r="BA140">
            <v>60000</v>
          </cell>
          <cell r="BB140">
            <v>0</v>
          </cell>
          <cell r="BC140">
            <v>63600</v>
          </cell>
          <cell r="BD140">
            <v>0</v>
          </cell>
          <cell r="BE140">
            <v>63600</v>
          </cell>
          <cell r="BF140">
            <v>0</v>
          </cell>
          <cell r="BO140">
            <v>543600</v>
          </cell>
          <cell r="BP140">
            <v>65400</v>
          </cell>
          <cell r="BQ140">
            <v>32700</v>
          </cell>
          <cell r="BR140">
            <v>62400</v>
          </cell>
          <cell r="BS140">
            <v>31200</v>
          </cell>
          <cell r="BT140">
            <v>67200</v>
          </cell>
          <cell r="BU140">
            <v>33600</v>
          </cell>
          <cell r="BV140">
            <v>8400</v>
          </cell>
          <cell r="BW140">
            <v>4200</v>
          </cell>
          <cell r="BX140">
            <v>66000</v>
          </cell>
          <cell r="BY140">
            <v>33000</v>
          </cell>
          <cell r="BZ140">
            <v>66000</v>
          </cell>
          <cell r="CA140">
            <v>33000</v>
          </cell>
          <cell r="CB140">
            <v>240000</v>
          </cell>
          <cell r="CC140">
            <v>120000</v>
          </cell>
          <cell r="CD140">
            <v>120000</v>
          </cell>
          <cell r="CE140">
            <v>60000</v>
          </cell>
          <cell r="CF140">
            <v>63600</v>
          </cell>
          <cell r="CG140">
            <v>31800</v>
          </cell>
          <cell r="CH140">
            <v>90000</v>
          </cell>
          <cell r="CI140">
            <v>45000</v>
          </cell>
          <cell r="CJ140">
            <v>1273500</v>
          </cell>
        </row>
        <row r="141">
          <cell r="D141">
            <v>40940</v>
          </cell>
          <cell r="E141">
            <v>2.2363190970738138</v>
          </cell>
          <cell r="F141">
            <v>0.15458426938298253</v>
          </cell>
          <cell r="G141">
            <v>-9.7903370609222273E-2</v>
          </cell>
          <cell r="H141">
            <v>5.1528089794327511E-3</v>
          </cell>
          <cell r="I141">
            <v>0</v>
          </cell>
          <cell r="J141">
            <v>0</v>
          </cell>
          <cell r="K141">
            <v>18.772393228053602</v>
          </cell>
          <cell r="L141">
            <v>19.315753739852305</v>
          </cell>
          <cell r="M141">
            <v>8.898901107480361</v>
          </cell>
          <cell r="N141">
            <v>1</v>
          </cell>
          <cell r="O141">
            <v>0</v>
          </cell>
          <cell r="P141">
            <v>18.772393228053602</v>
          </cell>
          <cell r="Q141">
            <v>25.108630709738151</v>
          </cell>
          <cell r="R141">
            <v>11.063080878842117</v>
          </cell>
          <cell r="S141">
            <v>1</v>
          </cell>
          <cell r="T141">
            <v>0</v>
          </cell>
          <cell r="U141">
            <v>18.038117948484437</v>
          </cell>
          <cell r="V141">
            <v>18.811039295399347</v>
          </cell>
          <cell r="W141">
            <v>18.772393228053602</v>
          </cell>
          <cell r="X141">
            <v>20.271709634736307</v>
          </cell>
          <cell r="Y141">
            <v>7.1496990162635692</v>
          </cell>
          <cell r="Z141">
            <v>1</v>
          </cell>
          <cell r="AA141">
            <v>0</v>
          </cell>
          <cell r="AB141">
            <v>1</v>
          </cell>
          <cell r="AC141">
            <v>1</v>
          </cell>
          <cell r="AD141">
            <v>1</v>
          </cell>
          <cell r="AE141">
            <v>0</v>
          </cell>
          <cell r="AF141">
            <v>105600</v>
          </cell>
          <cell r="AG141">
            <v>0</v>
          </cell>
          <cell r="AH141">
            <v>61200</v>
          </cell>
          <cell r="AI141">
            <v>0</v>
          </cell>
          <cell r="AJ141">
            <v>50400</v>
          </cell>
          <cell r="AK141">
            <v>0</v>
          </cell>
          <cell r="AL141">
            <v>60000</v>
          </cell>
          <cell r="AM141">
            <v>0</v>
          </cell>
          <cell r="AN141">
            <v>126720</v>
          </cell>
          <cell r="AO141">
            <v>0</v>
          </cell>
          <cell r="AP141">
            <v>66000</v>
          </cell>
          <cell r="AQ141">
            <v>0</v>
          </cell>
          <cell r="AR141">
            <v>469920</v>
          </cell>
          <cell r="AS141">
            <v>60000</v>
          </cell>
          <cell r="AT141">
            <v>0</v>
          </cell>
          <cell r="AU141">
            <v>60000</v>
          </cell>
          <cell r="AV141">
            <v>0</v>
          </cell>
          <cell r="AW141">
            <v>105600</v>
          </cell>
          <cell r="AX141">
            <v>0</v>
          </cell>
          <cell r="AY141">
            <v>130800</v>
          </cell>
          <cell r="AZ141">
            <v>0</v>
          </cell>
          <cell r="BA141">
            <v>60000</v>
          </cell>
          <cell r="BB141">
            <v>0</v>
          </cell>
          <cell r="BC141">
            <v>63600</v>
          </cell>
          <cell r="BD141">
            <v>0</v>
          </cell>
          <cell r="BE141">
            <v>63600</v>
          </cell>
          <cell r="BF141">
            <v>0</v>
          </cell>
          <cell r="BO141">
            <v>543600</v>
          </cell>
          <cell r="BP141">
            <v>65400</v>
          </cell>
          <cell r="BQ141">
            <v>32700</v>
          </cell>
          <cell r="BR141">
            <v>62400</v>
          </cell>
          <cell r="BS141">
            <v>31200</v>
          </cell>
          <cell r="BT141">
            <v>67200</v>
          </cell>
          <cell r="BU141">
            <v>33600</v>
          </cell>
          <cell r="BV141">
            <v>8400</v>
          </cell>
          <cell r="BW141">
            <v>4200</v>
          </cell>
          <cell r="BX141">
            <v>66000</v>
          </cell>
          <cell r="BY141">
            <v>33000</v>
          </cell>
          <cell r="BZ141">
            <v>66000</v>
          </cell>
          <cell r="CA141">
            <v>33000</v>
          </cell>
          <cell r="CB141">
            <v>240000</v>
          </cell>
          <cell r="CC141">
            <v>120000</v>
          </cell>
          <cell r="CD141">
            <v>120000</v>
          </cell>
          <cell r="CE141">
            <v>60000</v>
          </cell>
          <cell r="CF141">
            <v>63600</v>
          </cell>
          <cell r="CG141">
            <v>31800</v>
          </cell>
          <cell r="CH141">
            <v>90000</v>
          </cell>
          <cell r="CI141">
            <v>45000</v>
          </cell>
          <cell r="CJ141">
            <v>1273500</v>
          </cell>
        </row>
        <row r="142">
          <cell r="D142">
            <v>40969</v>
          </cell>
          <cell r="E142">
            <v>2.1534308478448776</v>
          </cell>
          <cell r="F142">
            <v>0.15381648913177695</v>
          </cell>
          <cell r="G142">
            <v>-9.7417109783458744E-2</v>
          </cell>
          <cell r="H142">
            <v>5.1272163043925654E-3</v>
          </cell>
          <cell r="I142">
            <v>0</v>
          </cell>
          <cell r="J142">
            <v>0</v>
          </cell>
          <cell r="K142">
            <v>18.15073135883658</v>
          </cell>
          <cell r="L142">
            <v>21.422263132600129</v>
          </cell>
          <cell r="M142">
            <v>12.592443243588141</v>
          </cell>
          <cell r="N142">
            <v>1</v>
          </cell>
          <cell r="O142">
            <v>0</v>
          </cell>
          <cell r="P142">
            <v>18.15073135883658</v>
          </cell>
          <cell r="Q142">
            <v>20.323284289997464</v>
          </cell>
          <cell r="R142">
            <v>12.956475601200014</v>
          </cell>
          <cell r="S142">
            <v>1</v>
          </cell>
          <cell r="T142">
            <v>0</v>
          </cell>
          <cell r="U142">
            <v>17.420103035460642</v>
          </cell>
          <cell r="V142">
            <v>18.189185481119527</v>
          </cell>
          <cell r="W142">
            <v>18.15073135883658</v>
          </cell>
          <cell r="X142">
            <v>25.433593511478797</v>
          </cell>
          <cell r="Y142">
            <v>14.199738474966729</v>
          </cell>
          <cell r="Z142">
            <v>1</v>
          </cell>
          <cell r="AA142">
            <v>0</v>
          </cell>
          <cell r="AB142">
            <v>1</v>
          </cell>
          <cell r="AC142">
            <v>1</v>
          </cell>
          <cell r="AD142">
            <v>1</v>
          </cell>
          <cell r="AE142">
            <v>0</v>
          </cell>
          <cell r="AF142">
            <v>105600</v>
          </cell>
          <cell r="AG142">
            <v>0</v>
          </cell>
          <cell r="AH142">
            <v>61200</v>
          </cell>
          <cell r="AI142">
            <v>0</v>
          </cell>
          <cell r="AJ142">
            <v>50400</v>
          </cell>
          <cell r="AK142">
            <v>0</v>
          </cell>
          <cell r="AL142">
            <v>60000</v>
          </cell>
          <cell r="AM142">
            <v>0</v>
          </cell>
          <cell r="AN142">
            <v>126720</v>
          </cell>
          <cell r="AO142">
            <v>0</v>
          </cell>
          <cell r="AP142">
            <v>66000</v>
          </cell>
          <cell r="AQ142">
            <v>0</v>
          </cell>
          <cell r="AR142">
            <v>469920</v>
          </cell>
          <cell r="AS142">
            <v>60000</v>
          </cell>
          <cell r="AT142">
            <v>0</v>
          </cell>
          <cell r="AU142">
            <v>60000</v>
          </cell>
          <cell r="AV142">
            <v>0</v>
          </cell>
          <cell r="AW142">
            <v>105600</v>
          </cell>
          <cell r="AX142">
            <v>0</v>
          </cell>
          <cell r="AY142">
            <v>130800</v>
          </cell>
          <cell r="AZ142">
            <v>0</v>
          </cell>
          <cell r="BA142">
            <v>60000</v>
          </cell>
          <cell r="BB142">
            <v>0</v>
          </cell>
          <cell r="BC142">
            <v>63600</v>
          </cell>
          <cell r="BD142">
            <v>0</v>
          </cell>
          <cell r="BE142">
            <v>63600</v>
          </cell>
          <cell r="BF142">
            <v>0</v>
          </cell>
          <cell r="BO142">
            <v>543600</v>
          </cell>
          <cell r="BP142">
            <v>65400</v>
          </cell>
          <cell r="BQ142">
            <v>32700</v>
          </cell>
          <cell r="BR142">
            <v>62400</v>
          </cell>
          <cell r="BS142">
            <v>31200</v>
          </cell>
          <cell r="BT142">
            <v>67200</v>
          </cell>
          <cell r="BU142">
            <v>33600</v>
          </cell>
          <cell r="BV142">
            <v>8400</v>
          </cell>
          <cell r="BW142">
            <v>4200</v>
          </cell>
          <cell r="BX142">
            <v>66000</v>
          </cell>
          <cell r="BY142">
            <v>33000</v>
          </cell>
          <cell r="BZ142">
            <v>66000</v>
          </cell>
          <cell r="CA142">
            <v>33000</v>
          </cell>
          <cell r="CB142">
            <v>240000</v>
          </cell>
          <cell r="CC142">
            <v>120000</v>
          </cell>
          <cell r="CD142">
            <v>120000</v>
          </cell>
          <cell r="CE142">
            <v>60000</v>
          </cell>
          <cell r="CF142">
            <v>63600</v>
          </cell>
          <cell r="CG142">
            <v>31800</v>
          </cell>
          <cell r="CH142">
            <v>90000</v>
          </cell>
          <cell r="CI142">
            <v>45000</v>
          </cell>
          <cell r="CJ142">
            <v>1273500</v>
          </cell>
        </row>
        <row r="143">
          <cell r="D143">
            <v>41000</v>
          </cell>
          <cell r="E143">
            <v>2.0476425803301299</v>
          </cell>
          <cell r="F143">
            <v>0.17339937168424513</v>
          </cell>
          <cell r="G143">
            <v>-9.6899648882372277E-2</v>
          </cell>
          <cell r="H143">
            <v>5.0999815201248563E-3</v>
          </cell>
          <cell r="I143">
            <v>0</v>
          </cell>
          <cell r="J143">
            <v>0</v>
          </cell>
          <cell r="K143">
            <v>17.357319352475976</v>
          </cell>
          <cell r="L143">
            <v>13.658499921758599</v>
          </cell>
          <cell r="M143">
            <v>10.199963040249713</v>
          </cell>
          <cell r="N143">
            <v>0</v>
          </cell>
          <cell r="O143">
            <v>0</v>
          </cell>
          <cell r="P143">
            <v>17.357319352475976</v>
          </cell>
          <cell r="Q143">
            <v>19.705332771013666</v>
          </cell>
          <cell r="R143">
            <v>10.352962485853459</v>
          </cell>
          <cell r="S143">
            <v>1</v>
          </cell>
          <cell r="T143">
            <v>0</v>
          </cell>
          <cell r="U143">
            <v>16.630571985858182</v>
          </cell>
          <cell r="V143">
            <v>17.395569213876911</v>
          </cell>
          <cell r="W143">
            <v>17.357319352475976</v>
          </cell>
          <cell r="X143">
            <v>12.03854321507918</v>
          </cell>
          <cell r="Y143">
            <v>16.954664849881606</v>
          </cell>
          <cell r="Z143">
            <v>0</v>
          </cell>
          <cell r="AA143">
            <v>1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60000</v>
          </cell>
          <cell r="AT143">
            <v>0</v>
          </cell>
          <cell r="AU143">
            <v>60000</v>
          </cell>
          <cell r="AV143">
            <v>0</v>
          </cell>
          <cell r="AW143">
            <v>105600</v>
          </cell>
          <cell r="AX143">
            <v>0</v>
          </cell>
          <cell r="AY143">
            <v>130800</v>
          </cell>
          <cell r="AZ143">
            <v>0</v>
          </cell>
          <cell r="BA143">
            <v>60000</v>
          </cell>
          <cell r="BB143">
            <v>0</v>
          </cell>
          <cell r="BC143">
            <v>63600</v>
          </cell>
          <cell r="BD143">
            <v>0</v>
          </cell>
          <cell r="BE143">
            <v>63600</v>
          </cell>
          <cell r="BF143">
            <v>0</v>
          </cell>
          <cell r="BO143">
            <v>543600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0</v>
          </cell>
          <cell r="CC143">
            <v>0</v>
          </cell>
          <cell r="CD143">
            <v>0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</row>
        <row r="144">
          <cell r="D144">
            <v>41030</v>
          </cell>
          <cell r="E144">
            <v>2.0142770649012496</v>
          </cell>
          <cell r="F144">
            <v>0.17250735568423803</v>
          </cell>
          <cell r="G144">
            <v>-9.6401169352956534E-2</v>
          </cell>
          <cell r="H144">
            <v>5.073745755418765E-3</v>
          </cell>
          <cell r="I144">
            <v>0</v>
          </cell>
          <cell r="J144">
            <v>0</v>
          </cell>
          <cell r="K144">
            <v>17.107077986759371</v>
          </cell>
          <cell r="L144">
            <v>12.827174825378883</v>
          </cell>
          <cell r="M144">
            <v>10.507727459472262</v>
          </cell>
          <cell r="N144">
            <v>0</v>
          </cell>
          <cell r="O144">
            <v>0</v>
          </cell>
          <cell r="P144">
            <v>17.107077986759371</v>
          </cell>
          <cell r="Q144">
            <v>18.335526460131888</v>
          </cell>
          <cell r="R144">
            <v>9.4117983763018085</v>
          </cell>
          <cell r="S144">
            <v>1</v>
          </cell>
          <cell r="T144">
            <v>0</v>
          </cell>
          <cell r="U144">
            <v>16.384069216612197</v>
          </cell>
          <cell r="V144">
            <v>17.145131079925012</v>
          </cell>
          <cell r="W144">
            <v>17.107077986759371</v>
          </cell>
          <cell r="X144">
            <v>9.820271556938307</v>
          </cell>
          <cell r="Y144">
            <v>17.681017605024991</v>
          </cell>
          <cell r="Z144">
            <v>0</v>
          </cell>
          <cell r="AA144">
            <v>1</v>
          </cell>
          <cell r="AB144">
            <v>0</v>
          </cell>
          <cell r="AC144">
            <v>0</v>
          </cell>
          <cell r="AD144">
            <v>0</v>
          </cell>
          <cell r="AE144">
            <v>1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60000</v>
          </cell>
          <cell r="AT144">
            <v>0</v>
          </cell>
          <cell r="AU144">
            <v>60000</v>
          </cell>
          <cell r="AV144">
            <v>0</v>
          </cell>
          <cell r="AW144">
            <v>105600</v>
          </cell>
          <cell r="AX144">
            <v>0</v>
          </cell>
          <cell r="AY144">
            <v>130800</v>
          </cell>
          <cell r="AZ144">
            <v>0</v>
          </cell>
          <cell r="BA144">
            <v>60000</v>
          </cell>
          <cell r="BB144">
            <v>0</v>
          </cell>
          <cell r="BC144">
            <v>63600</v>
          </cell>
          <cell r="BD144">
            <v>0</v>
          </cell>
          <cell r="BE144">
            <v>63600</v>
          </cell>
          <cell r="BF144">
            <v>0</v>
          </cell>
          <cell r="BO144">
            <v>543600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</row>
        <row r="145">
          <cell r="D145">
            <v>41061</v>
          </cell>
          <cell r="E145">
            <v>2.0136570377527847</v>
          </cell>
          <cell r="F145">
            <v>0.17158982276590146</v>
          </cell>
          <cell r="G145">
            <v>-9.5888430369180225E-2</v>
          </cell>
          <cell r="H145">
            <v>5.0467594931147483E-3</v>
          </cell>
          <cell r="I145">
            <v>0</v>
          </cell>
          <cell r="J145">
            <v>0</v>
          </cell>
          <cell r="K145">
            <v>17.102427783145885</v>
          </cell>
          <cell r="L145">
            <v>17.931745719662253</v>
          </cell>
          <cell r="M145">
            <v>9.3213647837829399</v>
          </cell>
          <cell r="N145">
            <v>1</v>
          </cell>
          <cell r="O145">
            <v>0</v>
          </cell>
          <cell r="P145">
            <v>17.102427783145885</v>
          </cell>
          <cell r="Q145">
            <v>19.397652368326955</v>
          </cell>
          <cell r="R145">
            <v>13.823074251641296</v>
          </cell>
          <cell r="S145">
            <v>1</v>
          </cell>
          <cell r="T145">
            <v>0</v>
          </cell>
          <cell r="U145">
            <v>16.383264555377032</v>
          </cell>
          <cell r="V145">
            <v>17.140278479344246</v>
          </cell>
          <cell r="W145">
            <v>17.102427783145885</v>
          </cell>
          <cell r="X145">
            <v>16.250934072666194</v>
          </cell>
          <cell r="Y145">
            <v>11.219754881454872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105600</v>
          </cell>
          <cell r="AG145">
            <v>0</v>
          </cell>
          <cell r="AH145">
            <v>61200</v>
          </cell>
          <cell r="AI145">
            <v>0</v>
          </cell>
          <cell r="AJ145">
            <v>50400</v>
          </cell>
          <cell r="AK145">
            <v>0</v>
          </cell>
          <cell r="AL145">
            <v>60000</v>
          </cell>
          <cell r="AM145">
            <v>0</v>
          </cell>
          <cell r="AN145">
            <v>126720</v>
          </cell>
          <cell r="AO145">
            <v>0</v>
          </cell>
          <cell r="AP145">
            <v>66000</v>
          </cell>
          <cell r="AQ145">
            <v>0</v>
          </cell>
          <cell r="AR145">
            <v>469920</v>
          </cell>
          <cell r="AS145">
            <v>60000</v>
          </cell>
          <cell r="AT145">
            <v>0</v>
          </cell>
          <cell r="AU145">
            <v>60000</v>
          </cell>
          <cell r="AV145">
            <v>0</v>
          </cell>
          <cell r="AW145">
            <v>105600</v>
          </cell>
          <cell r="AX145">
            <v>0</v>
          </cell>
          <cell r="AY145">
            <v>130800</v>
          </cell>
          <cell r="AZ145">
            <v>0</v>
          </cell>
          <cell r="BA145">
            <v>60000</v>
          </cell>
          <cell r="BB145">
            <v>0</v>
          </cell>
          <cell r="BC145">
            <v>63600</v>
          </cell>
          <cell r="BD145">
            <v>0</v>
          </cell>
          <cell r="BE145">
            <v>63600</v>
          </cell>
          <cell r="BF145">
            <v>0</v>
          </cell>
          <cell r="BO145">
            <v>543600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0</v>
          </cell>
          <cell r="BV145">
            <v>0</v>
          </cell>
          <cell r="BW145">
            <v>0</v>
          </cell>
          <cell r="BX145">
            <v>0</v>
          </cell>
          <cell r="BY145">
            <v>0</v>
          </cell>
          <cell r="BZ145">
            <v>0</v>
          </cell>
          <cell r="CA145">
            <v>0</v>
          </cell>
          <cell r="CB145">
            <v>0</v>
          </cell>
          <cell r="CC145">
            <v>0</v>
          </cell>
          <cell r="CD145">
            <v>0</v>
          </cell>
          <cell r="CE145">
            <v>0</v>
          </cell>
          <cell r="CF145">
            <v>0</v>
          </cell>
          <cell r="CG145">
            <v>0</v>
          </cell>
          <cell r="CH145">
            <v>0</v>
          </cell>
          <cell r="CI145">
            <v>0</v>
          </cell>
          <cell r="CJ145">
            <v>0</v>
          </cell>
        </row>
        <row r="146">
          <cell r="D146">
            <v>41091</v>
          </cell>
          <cell r="E146">
            <v>2.0108157165687857</v>
          </cell>
          <cell r="F146">
            <v>0.17070595346651365</v>
          </cell>
          <cell r="G146">
            <v>-9.5394503407757625E-2</v>
          </cell>
          <cell r="H146">
            <v>5.0207633372504014E-3</v>
          </cell>
          <cell r="I146">
            <v>0</v>
          </cell>
          <cell r="J146">
            <v>0</v>
          </cell>
          <cell r="K146">
            <v>17.081117874265892</v>
          </cell>
          <cell r="L146">
            <v>16.461175482676925</v>
          </cell>
          <cell r="M146">
            <v>9.6750109508815232</v>
          </cell>
          <cell r="N146">
            <v>0</v>
          </cell>
          <cell r="O146">
            <v>0</v>
          </cell>
          <cell r="P146">
            <v>17.081117874265892</v>
          </cell>
          <cell r="Q146">
            <v>15.783199580608112</v>
          </cell>
          <cell r="R146">
            <v>12.225558726204728</v>
          </cell>
          <cell r="S146">
            <v>0</v>
          </cell>
          <cell r="T146">
            <v>0</v>
          </cell>
          <cell r="U146">
            <v>16.36565909870771</v>
          </cell>
          <cell r="V146">
            <v>17.11877359929527</v>
          </cell>
          <cell r="W146">
            <v>17.081117874265892</v>
          </cell>
          <cell r="X146">
            <v>15.044419899362126</v>
          </cell>
          <cell r="Y146">
            <v>11.496999626382344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0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0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>
            <v>0</v>
          </cell>
        </row>
        <row r="147">
          <cell r="D147">
            <v>41122</v>
          </cell>
          <cell r="E147">
            <v>2.0051005343706505</v>
          </cell>
          <cell r="F147">
            <v>0.16979680739377867</v>
          </cell>
          <cell r="G147">
            <v>-9.4886451190641014E-2</v>
          </cell>
          <cell r="H147">
            <v>4.9940237468758426E-3</v>
          </cell>
          <cell r="I147">
            <v>0</v>
          </cell>
          <cell r="J147">
            <v>0</v>
          </cell>
          <cell r="K147">
            <v>17.038254007779877</v>
          </cell>
          <cell r="L147">
            <v>14.375897026056213</v>
          </cell>
          <cell r="M147">
            <v>10.057963826207947</v>
          </cell>
          <cell r="N147">
            <v>0</v>
          </cell>
          <cell r="O147">
            <v>0</v>
          </cell>
          <cell r="P147">
            <v>17.038254007779877</v>
          </cell>
          <cell r="Q147">
            <v>14.825187232308073</v>
          </cell>
          <cell r="R147">
            <v>11.416338285358176</v>
          </cell>
          <cell r="S147">
            <v>0</v>
          </cell>
          <cell r="T147">
            <v>0</v>
          </cell>
          <cell r="U147">
            <v>16.326605623850071</v>
          </cell>
          <cell r="V147">
            <v>17.07570918588145</v>
          </cell>
          <cell r="W147">
            <v>17.038254007779877</v>
          </cell>
          <cell r="X147">
            <v>14.016723618739954</v>
          </cell>
          <cell r="Y147">
            <v>10.687609828832992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</row>
        <row r="148">
          <cell r="D148">
            <v>41153</v>
          </cell>
          <cell r="E148">
            <v>2.0028592315039369</v>
          </cell>
          <cell r="F148">
            <v>0.1688918994819788</v>
          </cell>
          <cell r="G148">
            <v>-9.4380767357576389E-2</v>
          </cell>
          <cell r="H148">
            <v>4.9674088082934942E-3</v>
          </cell>
          <cell r="I148">
            <v>0</v>
          </cell>
          <cell r="J148">
            <v>0</v>
          </cell>
          <cell r="K148">
            <v>17.021444236279528</v>
          </cell>
          <cell r="L148">
            <v>12.160098373505107</v>
          </cell>
          <cell r="M148">
            <v>7.6448421559636879</v>
          </cell>
          <cell r="N148">
            <v>0</v>
          </cell>
          <cell r="O148">
            <v>0</v>
          </cell>
          <cell r="P148">
            <v>17.021444236279528</v>
          </cell>
          <cell r="Q148">
            <v>13.033535761474317</v>
          </cell>
          <cell r="R148">
            <v>9.5821315911981504</v>
          </cell>
          <cell r="S148">
            <v>0</v>
          </cell>
          <cell r="T148">
            <v>0</v>
          </cell>
          <cell r="U148">
            <v>16.313588481097703</v>
          </cell>
          <cell r="V148">
            <v>17.058699802341728</v>
          </cell>
          <cell r="W148">
            <v>17.021444236279528</v>
          </cell>
          <cell r="X148">
            <v>9.3103827583723078</v>
          </cell>
          <cell r="Y148">
            <v>7.1489755515904037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</row>
        <row r="149">
          <cell r="D149">
            <v>41183</v>
          </cell>
          <cell r="E149">
            <v>1.9974636985577727</v>
          </cell>
          <cell r="F149">
            <v>0.16802020225374636</v>
          </cell>
          <cell r="G149">
            <v>-9.389364243591708E-2</v>
          </cell>
          <cell r="H149">
            <v>4.9417706545219512E-3</v>
          </cell>
          <cell r="I149">
            <v>0</v>
          </cell>
          <cell r="J149">
            <v>0</v>
          </cell>
          <cell r="K149">
            <v>16.980977739183295</v>
          </cell>
          <cell r="L149">
            <v>12.344425316837457</v>
          </cell>
          <cell r="M149">
            <v>7.5757344133821514</v>
          </cell>
          <cell r="N149">
            <v>0</v>
          </cell>
          <cell r="O149">
            <v>0</v>
          </cell>
          <cell r="P149">
            <v>16.980977739183295</v>
          </cell>
          <cell r="Q149">
            <v>13.707531721308836</v>
          </cell>
          <cell r="R149">
            <v>7.1260332838206537</v>
          </cell>
          <cell r="S149">
            <v>0</v>
          </cell>
          <cell r="T149">
            <v>0</v>
          </cell>
          <cell r="U149">
            <v>16.276775420913918</v>
          </cell>
          <cell r="V149">
            <v>17.018041019092209</v>
          </cell>
          <cell r="W149">
            <v>16.980977739183295</v>
          </cell>
          <cell r="X149">
            <v>9.8800506615201673</v>
          </cell>
          <cell r="Y149">
            <v>6.9848802788984692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</row>
        <row r="150">
          <cell r="D150">
            <v>41214</v>
          </cell>
          <cell r="E150">
            <v>2.0580778187458573</v>
          </cell>
          <cell r="F150">
            <v>0.14746198844608482</v>
          </cell>
          <cell r="G150">
            <v>-9.3392592682520398E-2</v>
          </cell>
          <cell r="H150">
            <v>4.9153996148694947E-3</v>
          </cell>
          <cell r="I150">
            <v>0</v>
          </cell>
          <cell r="J150">
            <v>0</v>
          </cell>
          <cell r="K150">
            <v>17.435583640593929</v>
          </cell>
          <cell r="L150">
            <v>27.516289894387047</v>
          </cell>
          <cell r="M150">
            <v>7.6188694030477162</v>
          </cell>
          <cell r="N150">
            <v>1</v>
          </cell>
          <cell r="O150">
            <v>0</v>
          </cell>
          <cell r="P150">
            <v>17.435583640593929</v>
          </cell>
          <cell r="Q150">
            <v>17.566703165778343</v>
          </cell>
          <cell r="R150">
            <v>8.665849521014918</v>
          </cell>
          <cell r="S150">
            <v>1</v>
          </cell>
          <cell r="T150">
            <v>0</v>
          </cell>
          <cell r="U150">
            <v>16.735139195475028</v>
          </cell>
          <cell r="V150">
            <v>17.472449137705453</v>
          </cell>
          <cell r="W150">
            <v>17.435583640593929</v>
          </cell>
          <cell r="X150">
            <v>28.751615726795134</v>
          </cell>
          <cell r="Y150">
            <v>3.3036040472648156</v>
          </cell>
          <cell r="Z150">
            <v>1</v>
          </cell>
          <cell r="AA150">
            <v>0</v>
          </cell>
          <cell r="AB150">
            <v>1</v>
          </cell>
          <cell r="AC150">
            <v>1</v>
          </cell>
          <cell r="AD150">
            <v>1</v>
          </cell>
          <cell r="AE150">
            <v>0</v>
          </cell>
          <cell r="AF150">
            <v>105600</v>
          </cell>
          <cell r="AG150">
            <v>0</v>
          </cell>
          <cell r="AH150">
            <v>61200</v>
          </cell>
          <cell r="AI150">
            <v>0</v>
          </cell>
          <cell r="AJ150">
            <v>50400</v>
          </cell>
          <cell r="AK150">
            <v>0</v>
          </cell>
          <cell r="AL150">
            <v>60000</v>
          </cell>
          <cell r="AM150">
            <v>0</v>
          </cell>
          <cell r="AN150">
            <v>126720</v>
          </cell>
          <cell r="AO150">
            <v>0</v>
          </cell>
          <cell r="AP150">
            <v>66000</v>
          </cell>
          <cell r="AQ150">
            <v>0</v>
          </cell>
          <cell r="AR150">
            <v>469920</v>
          </cell>
          <cell r="AS150">
            <v>60000</v>
          </cell>
          <cell r="AT150">
            <v>0</v>
          </cell>
          <cell r="AU150">
            <v>60000</v>
          </cell>
          <cell r="AV150">
            <v>0</v>
          </cell>
          <cell r="AW150">
            <v>105600</v>
          </cell>
          <cell r="AX150">
            <v>0</v>
          </cell>
          <cell r="AY150">
            <v>130800</v>
          </cell>
          <cell r="AZ150">
            <v>0</v>
          </cell>
          <cell r="BA150">
            <v>60000</v>
          </cell>
          <cell r="BB150">
            <v>0</v>
          </cell>
          <cell r="BC150">
            <v>63600</v>
          </cell>
          <cell r="BD150">
            <v>0</v>
          </cell>
          <cell r="BE150">
            <v>63600</v>
          </cell>
          <cell r="BF150">
            <v>0</v>
          </cell>
          <cell r="BO150">
            <v>543600</v>
          </cell>
          <cell r="BP150">
            <v>65400</v>
          </cell>
          <cell r="BQ150">
            <v>32700</v>
          </cell>
          <cell r="BR150">
            <v>62400</v>
          </cell>
          <cell r="BS150">
            <v>31200</v>
          </cell>
          <cell r="BT150">
            <v>67200</v>
          </cell>
          <cell r="BU150">
            <v>33600</v>
          </cell>
          <cell r="BV150">
            <v>8400</v>
          </cell>
          <cell r="BW150">
            <v>4200</v>
          </cell>
          <cell r="BX150">
            <v>66000</v>
          </cell>
          <cell r="BY150">
            <v>33000</v>
          </cell>
          <cell r="BZ150">
            <v>66000</v>
          </cell>
          <cell r="CA150">
            <v>33000</v>
          </cell>
          <cell r="CB150">
            <v>240000</v>
          </cell>
          <cell r="CC150">
            <v>120000</v>
          </cell>
          <cell r="CD150">
            <v>120000</v>
          </cell>
          <cell r="CE150">
            <v>60000</v>
          </cell>
          <cell r="CF150">
            <v>63600</v>
          </cell>
          <cell r="CG150">
            <v>31800</v>
          </cell>
          <cell r="CH150">
            <v>90000</v>
          </cell>
          <cell r="CI150">
            <v>45000</v>
          </cell>
          <cell r="CJ150">
            <v>1273500</v>
          </cell>
        </row>
        <row r="151">
          <cell r="D151">
            <v>41244</v>
          </cell>
          <cell r="E151">
            <v>2.1134565335823368</v>
          </cell>
          <cell r="F151">
            <v>0.14669989821256385</v>
          </cell>
          <cell r="G151">
            <v>-9.2909935534623775E-2</v>
          </cell>
          <cell r="H151">
            <v>4.8899966070854615E-3</v>
          </cell>
          <cell r="I151">
            <v>0</v>
          </cell>
          <cell r="J151">
            <v>0</v>
          </cell>
          <cell r="K151">
            <v>17.850924001867526</v>
          </cell>
          <cell r="L151">
            <v>20.801498129649978</v>
          </cell>
          <cell r="M151">
            <v>7.8435545577650805</v>
          </cell>
          <cell r="N151">
            <v>1</v>
          </cell>
          <cell r="O151">
            <v>0</v>
          </cell>
          <cell r="P151">
            <v>17.850924001867526</v>
          </cell>
          <cell r="Q151">
            <v>22.798327234115057</v>
          </cell>
          <cell r="R151">
            <v>9.22253360096318</v>
          </cell>
          <cell r="S151">
            <v>1</v>
          </cell>
          <cell r="T151">
            <v>0</v>
          </cell>
          <cell r="U151">
            <v>17.154099485357847</v>
          </cell>
          <cell r="V151">
            <v>17.887598976420669</v>
          </cell>
          <cell r="W151">
            <v>17.850924001867526</v>
          </cell>
          <cell r="X151">
            <v>21.195960498099925</v>
          </cell>
          <cell r="Y151">
            <v>6.7437859870415382</v>
          </cell>
          <cell r="Z151">
            <v>1</v>
          </cell>
          <cell r="AA151">
            <v>0</v>
          </cell>
          <cell r="AB151">
            <v>1</v>
          </cell>
          <cell r="AC151">
            <v>1</v>
          </cell>
          <cell r="AD151">
            <v>1</v>
          </cell>
          <cell r="AE151">
            <v>0</v>
          </cell>
          <cell r="AF151">
            <v>105600</v>
          </cell>
          <cell r="AG151">
            <v>0</v>
          </cell>
          <cell r="AH151">
            <v>61200</v>
          </cell>
          <cell r="AI151">
            <v>0</v>
          </cell>
          <cell r="AJ151">
            <v>50400</v>
          </cell>
          <cell r="AK151">
            <v>0</v>
          </cell>
          <cell r="AL151">
            <v>60000</v>
          </cell>
          <cell r="AM151">
            <v>0</v>
          </cell>
          <cell r="AN151">
            <v>126720</v>
          </cell>
          <cell r="AO151">
            <v>0</v>
          </cell>
          <cell r="AP151">
            <v>66000</v>
          </cell>
          <cell r="AQ151">
            <v>0</v>
          </cell>
          <cell r="AR151">
            <v>469920</v>
          </cell>
          <cell r="AS151">
            <v>60000</v>
          </cell>
          <cell r="AT151">
            <v>0</v>
          </cell>
          <cell r="AU151">
            <v>60000</v>
          </cell>
          <cell r="AV151">
            <v>0</v>
          </cell>
          <cell r="AW151">
            <v>105600</v>
          </cell>
          <cell r="AX151">
            <v>0</v>
          </cell>
          <cell r="AY151">
            <v>130800</v>
          </cell>
          <cell r="AZ151">
            <v>0</v>
          </cell>
          <cell r="BA151">
            <v>60000</v>
          </cell>
          <cell r="BB151">
            <v>0</v>
          </cell>
          <cell r="BC151">
            <v>63600</v>
          </cell>
          <cell r="BD151">
            <v>0</v>
          </cell>
          <cell r="BE151">
            <v>63600</v>
          </cell>
          <cell r="BF151">
            <v>0</v>
          </cell>
          <cell r="BO151">
            <v>543600</v>
          </cell>
          <cell r="BP151">
            <v>65400</v>
          </cell>
          <cell r="BQ151">
            <v>32700</v>
          </cell>
          <cell r="BR151">
            <v>62400</v>
          </cell>
          <cell r="BS151">
            <v>31200</v>
          </cell>
          <cell r="BT151">
            <v>67200</v>
          </cell>
          <cell r="BU151">
            <v>33600</v>
          </cell>
          <cell r="BV151">
            <v>8400</v>
          </cell>
          <cell r="BW151">
            <v>4200</v>
          </cell>
          <cell r="BX151">
            <v>66000</v>
          </cell>
          <cell r="BY151">
            <v>33000</v>
          </cell>
          <cell r="BZ151">
            <v>66000</v>
          </cell>
          <cell r="CA151">
            <v>33000</v>
          </cell>
          <cell r="CB151">
            <v>240000</v>
          </cell>
          <cell r="CC151">
            <v>120000</v>
          </cell>
          <cell r="CD151">
            <v>120000</v>
          </cell>
          <cell r="CE151">
            <v>60000</v>
          </cell>
          <cell r="CF151">
            <v>63600</v>
          </cell>
          <cell r="CG151">
            <v>31800</v>
          </cell>
          <cell r="CH151">
            <v>90000</v>
          </cell>
          <cell r="CI151">
            <v>45000</v>
          </cell>
          <cell r="CJ151">
            <v>1273500</v>
          </cell>
        </row>
        <row r="152">
          <cell r="D152">
            <v>41275</v>
          </cell>
          <cell r="E152">
            <v>2.2179236434607281</v>
          </cell>
          <cell r="F152">
            <v>0.14591602917504792</v>
          </cell>
          <cell r="G152">
            <v>-9.2413485144197019E-2</v>
          </cell>
          <cell r="H152">
            <v>4.8638676391682643E-3</v>
          </cell>
          <cell r="I152">
            <v>0</v>
          </cell>
          <cell r="J152">
            <v>0</v>
          </cell>
          <cell r="K152">
            <v>18.63442732595546</v>
          </cell>
          <cell r="L152">
            <v>26.526989592279563</v>
          </cell>
          <cell r="M152">
            <v>9.4456309552647699</v>
          </cell>
          <cell r="N152">
            <v>1</v>
          </cell>
          <cell r="O152">
            <v>0</v>
          </cell>
          <cell r="P152">
            <v>18.63442732595546</v>
          </cell>
          <cell r="Q152">
            <v>28.99953570200946</v>
          </cell>
          <cell r="R152">
            <v>12.067255612776462</v>
          </cell>
          <cell r="S152">
            <v>1</v>
          </cell>
          <cell r="T152">
            <v>0</v>
          </cell>
          <cell r="U152">
            <v>17.941326187373985</v>
          </cell>
          <cell r="V152">
            <v>18.670906333249224</v>
          </cell>
          <cell r="W152">
            <v>18.63442732595546</v>
          </cell>
          <cell r="X152">
            <v>28.37850450161676</v>
          </cell>
          <cell r="Y152">
            <v>8.9514066441787836</v>
          </cell>
          <cell r="Z152">
            <v>1</v>
          </cell>
          <cell r="AA152">
            <v>0</v>
          </cell>
          <cell r="AB152">
            <v>1</v>
          </cell>
          <cell r="AC152">
            <v>1</v>
          </cell>
          <cell r="AD152">
            <v>1</v>
          </cell>
          <cell r="AE152">
            <v>0</v>
          </cell>
          <cell r="AF152">
            <v>105600</v>
          </cell>
          <cell r="AG152">
            <v>0</v>
          </cell>
          <cell r="AH152">
            <v>61200</v>
          </cell>
          <cell r="AI152">
            <v>0</v>
          </cell>
          <cell r="AJ152">
            <v>50400</v>
          </cell>
          <cell r="AK152">
            <v>0</v>
          </cell>
          <cell r="AL152">
            <v>60000</v>
          </cell>
          <cell r="AM152">
            <v>0</v>
          </cell>
          <cell r="AN152">
            <v>126720</v>
          </cell>
          <cell r="AO152">
            <v>0</v>
          </cell>
          <cell r="AP152">
            <v>66000</v>
          </cell>
          <cell r="AQ152">
            <v>0</v>
          </cell>
          <cell r="AR152">
            <v>469920</v>
          </cell>
          <cell r="AS152">
            <v>60000</v>
          </cell>
          <cell r="AT152">
            <v>0</v>
          </cell>
          <cell r="AU152">
            <v>60000</v>
          </cell>
          <cell r="AV152">
            <v>0</v>
          </cell>
          <cell r="AW152">
            <v>105600</v>
          </cell>
          <cell r="AX152">
            <v>0</v>
          </cell>
          <cell r="AY152">
            <v>130800</v>
          </cell>
          <cell r="AZ152">
            <v>0</v>
          </cell>
          <cell r="BA152">
            <v>60000</v>
          </cell>
          <cell r="BB152">
            <v>0</v>
          </cell>
          <cell r="BC152">
            <v>63600</v>
          </cell>
          <cell r="BD152">
            <v>0</v>
          </cell>
          <cell r="BE152">
            <v>63600</v>
          </cell>
          <cell r="BF152">
            <v>0</v>
          </cell>
          <cell r="BO152">
            <v>543600</v>
          </cell>
          <cell r="BP152">
            <v>65400</v>
          </cell>
          <cell r="BQ152">
            <v>32700</v>
          </cell>
          <cell r="BR152">
            <v>62400</v>
          </cell>
          <cell r="BS152">
            <v>31200</v>
          </cell>
          <cell r="BT152">
            <v>67200</v>
          </cell>
          <cell r="BU152">
            <v>33600</v>
          </cell>
          <cell r="BV152">
            <v>8400</v>
          </cell>
          <cell r="BW152">
            <v>4200</v>
          </cell>
          <cell r="BX152">
            <v>66000</v>
          </cell>
          <cell r="BY152">
            <v>33000</v>
          </cell>
          <cell r="BZ152">
            <v>66000</v>
          </cell>
          <cell r="CA152">
            <v>33000</v>
          </cell>
          <cell r="CB152">
            <v>240000</v>
          </cell>
          <cell r="CC152">
            <v>120000</v>
          </cell>
          <cell r="CD152">
            <v>120000</v>
          </cell>
          <cell r="CE152">
            <v>60000</v>
          </cell>
          <cell r="CF152">
            <v>63600</v>
          </cell>
          <cell r="CG152">
            <v>31800</v>
          </cell>
          <cell r="CH152">
            <v>90000</v>
          </cell>
          <cell r="CI152">
            <v>45000</v>
          </cell>
          <cell r="CJ152">
            <v>1273500</v>
          </cell>
        </row>
        <row r="153">
          <cell r="D153">
            <v>41306</v>
          </cell>
          <cell r="E153">
            <v>2.1504292118320074</v>
          </cell>
          <cell r="F153">
            <v>0.145135829819933</v>
          </cell>
          <cell r="G153">
            <v>-9.1919358885957564E-2</v>
          </cell>
          <cell r="H153">
            <v>4.8378609939977672E-3</v>
          </cell>
          <cell r="I153">
            <v>0</v>
          </cell>
          <cell r="J153">
            <v>0</v>
          </cell>
          <cell r="K153">
            <v>18.128219088740057</v>
          </cell>
          <cell r="L153">
            <v>17.677002471777037</v>
          </cell>
          <cell r="M153">
            <v>8.3549859366341437</v>
          </cell>
          <cell r="N153">
            <v>0</v>
          </cell>
          <cell r="O153">
            <v>0</v>
          </cell>
          <cell r="P153">
            <v>18.128219088740057</v>
          </cell>
          <cell r="Q153">
            <v>23.039044705204901</v>
          </cell>
          <cell r="R153">
            <v>10.386887554113205</v>
          </cell>
          <cell r="S153">
            <v>1</v>
          </cell>
          <cell r="T153">
            <v>0</v>
          </cell>
          <cell r="U153">
            <v>17.438823897095375</v>
          </cell>
          <cell r="V153">
            <v>18.164503046195037</v>
          </cell>
          <cell r="W153">
            <v>18.128219088740057</v>
          </cell>
          <cell r="X153">
            <v>18.551045305334629</v>
          </cell>
          <cell r="Y153">
            <v>7.0339451262740695</v>
          </cell>
          <cell r="Z153">
            <v>1</v>
          </cell>
          <cell r="AA153">
            <v>0</v>
          </cell>
          <cell r="AB153">
            <v>1</v>
          </cell>
          <cell r="AC153">
            <v>1</v>
          </cell>
          <cell r="AD153">
            <v>1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60000</v>
          </cell>
          <cell r="AT153">
            <v>0</v>
          </cell>
          <cell r="AU153">
            <v>60000</v>
          </cell>
          <cell r="AV153">
            <v>0</v>
          </cell>
          <cell r="AW153">
            <v>105600</v>
          </cell>
          <cell r="AX153">
            <v>0</v>
          </cell>
          <cell r="AY153">
            <v>130800</v>
          </cell>
          <cell r="AZ153">
            <v>0</v>
          </cell>
          <cell r="BA153">
            <v>60000</v>
          </cell>
          <cell r="BB153">
            <v>0</v>
          </cell>
          <cell r="BC153">
            <v>63600</v>
          </cell>
          <cell r="BD153">
            <v>0</v>
          </cell>
          <cell r="BE153">
            <v>63600</v>
          </cell>
          <cell r="BF153">
            <v>0</v>
          </cell>
          <cell r="BO153">
            <v>543600</v>
          </cell>
          <cell r="BP153">
            <v>65400</v>
          </cell>
          <cell r="BQ153">
            <v>32700</v>
          </cell>
          <cell r="BR153">
            <v>62400</v>
          </cell>
          <cell r="BS153">
            <v>31200</v>
          </cell>
          <cell r="BT153">
            <v>67200</v>
          </cell>
          <cell r="BU153">
            <v>33600</v>
          </cell>
          <cell r="BV153">
            <v>8400</v>
          </cell>
          <cell r="BW153">
            <v>4200</v>
          </cell>
          <cell r="BX153">
            <v>66000</v>
          </cell>
          <cell r="BY153">
            <v>33000</v>
          </cell>
          <cell r="BZ153">
            <v>66000</v>
          </cell>
          <cell r="CA153">
            <v>33000</v>
          </cell>
          <cell r="CB153">
            <v>240000</v>
          </cell>
          <cell r="CC153">
            <v>120000</v>
          </cell>
          <cell r="CD153">
            <v>120000</v>
          </cell>
          <cell r="CE153">
            <v>60000</v>
          </cell>
          <cell r="CF153">
            <v>63600</v>
          </cell>
          <cell r="CG153">
            <v>31800</v>
          </cell>
          <cell r="CH153">
            <v>90000</v>
          </cell>
          <cell r="CI153">
            <v>45000</v>
          </cell>
          <cell r="CJ153">
            <v>1273500</v>
          </cell>
        </row>
        <row r="154">
          <cell r="D154">
            <v>41334</v>
          </cell>
          <cell r="E154">
            <v>2.0726318621892164</v>
          </cell>
          <cell r="F154">
            <v>0.1444342761107468</v>
          </cell>
          <cell r="G154">
            <v>-9.1475041536806315E-2</v>
          </cell>
          <cell r="H154">
            <v>4.8144758703582268E-3</v>
          </cell>
          <cell r="I154">
            <v>0</v>
          </cell>
          <cell r="J154">
            <v>0</v>
          </cell>
          <cell r="K154">
            <v>17.544738966419125</v>
          </cell>
          <cell r="L154">
            <v>20.279457015047242</v>
          </cell>
          <cell r="M154">
            <v>11.824352737599805</v>
          </cell>
          <cell r="N154">
            <v>1</v>
          </cell>
          <cell r="O154">
            <v>0</v>
          </cell>
          <cell r="P154">
            <v>17.544738966419125</v>
          </cell>
          <cell r="Q154">
            <v>19.272691738808621</v>
          </cell>
          <cell r="R154">
            <v>12.166180524395239</v>
          </cell>
          <cell r="S154">
            <v>1</v>
          </cell>
          <cell r="T154">
            <v>0</v>
          </cell>
          <cell r="U154">
            <v>16.858676154893075</v>
          </cell>
          <cell r="V154">
            <v>17.580847535446811</v>
          </cell>
          <cell r="W154">
            <v>17.544738966419125</v>
          </cell>
          <cell r="X154">
            <v>24.054232296846564</v>
          </cell>
          <cell r="Y154">
            <v>13.54844626910552</v>
          </cell>
          <cell r="Z154">
            <v>1</v>
          </cell>
          <cell r="AA154">
            <v>0</v>
          </cell>
          <cell r="AB154">
            <v>1</v>
          </cell>
          <cell r="AC154">
            <v>1</v>
          </cell>
          <cell r="AD154">
            <v>1</v>
          </cell>
          <cell r="AE154">
            <v>0</v>
          </cell>
          <cell r="AF154">
            <v>105600</v>
          </cell>
          <cell r="AG154">
            <v>0</v>
          </cell>
          <cell r="AH154">
            <v>61200</v>
          </cell>
          <cell r="AI154">
            <v>0</v>
          </cell>
          <cell r="AJ154">
            <v>50400</v>
          </cell>
          <cell r="AK154">
            <v>0</v>
          </cell>
          <cell r="AL154">
            <v>60000</v>
          </cell>
          <cell r="AM154">
            <v>0</v>
          </cell>
          <cell r="AN154">
            <v>126720</v>
          </cell>
          <cell r="AO154">
            <v>0</v>
          </cell>
          <cell r="AP154">
            <v>66000</v>
          </cell>
          <cell r="AQ154">
            <v>0</v>
          </cell>
          <cell r="AR154">
            <v>469920</v>
          </cell>
          <cell r="AS154">
            <v>60000</v>
          </cell>
          <cell r="AT154">
            <v>0</v>
          </cell>
          <cell r="AU154">
            <v>60000</v>
          </cell>
          <cell r="AV154">
            <v>0</v>
          </cell>
          <cell r="AW154">
            <v>105600</v>
          </cell>
          <cell r="AX154">
            <v>0</v>
          </cell>
          <cell r="AY154">
            <v>130800</v>
          </cell>
          <cell r="AZ154">
            <v>0</v>
          </cell>
          <cell r="BA154">
            <v>60000</v>
          </cell>
          <cell r="BB154">
            <v>0</v>
          </cell>
          <cell r="BC154">
            <v>63600</v>
          </cell>
          <cell r="BD154">
            <v>0</v>
          </cell>
          <cell r="BE154">
            <v>63600</v>
          </cell>
          <cell r="BF154">
            <v>0</v>
          </cell>
          <cell r="BO154">
            <v>543600</v>
          </cell>
          <cell r="BP154">
            <v>65400</v>
          </cell>
          <cell r="BQ154">
            <v>32700</v>
          </cell>
          <cell r="BR154">
            <v>62400</v>
          </cell>
          <cell r="BS154">
            <v>31200</v>
          </cell>
          <cell r="BT154">
            <v>67200</v>
          </cell>
          <cell r="BU154">
            <v>33600</v>
          </cell>
          <cell r="BV154">
            <v>8400</v>
          </cell>
          <cell r="BW154">
            <v>4200</v>
          </cell>
          <cell r="BX154">
            <v>66000</v>
          </cell>
          <cell r="BY154">
            <v>33000</v>
          </cell>
          <cell r="BZ154">
            <v>66000</v>
          </cell>
          <cell r="CA154">
            <v>33000</v>
          </cell>
          <cell r="CB154">
            <v>240000</v>
          </cell>
          <cell r="CC154">
            <v>120000</v>
          </cell>
          <cell r="CD154">
            <v>120000</v>
          </cell>
          <cell r="CE154">
            <v>60000</v>
          </cell>
          <cell r="CF154">
            <v>63600</v>
          </cell>
          <cell r="CG154">
            <v>31800</v>
          </cell>
          <cell r="CH154">
            <v>90000</v>
          </cell>
          <cell r="CI154">
            <v>45000</v>
          </cell>
          <cell r="CJ154">
            <v>1273500</v>
          </cell>
        </row>
        <row r="155">
          <cell r="D155">
            <v>41365</v>
          </cell>
          <cell r="E155">
            <v>1.9729447049081237</v>
          </cell>
          <cell r="F155">
            <v>0.1628158251623209</v>
          </cell>
          <cell r="G155">
            <v>-9.0985314061296965E-2</v>
          </cell>
          <cell r="H155">
            <v>4.7887007400682618E-3</v>
          </cell>
          <cell r="I155">
            <v>0</v>
          </cell>
          <cell r="J155">
            <v>0</v>
          </cell>
          <cell r="K155">
            <v>16.797085286810926</v>
          </cell>
          <cell r="L155">
            <v>12.987836320041374</v>
          </cell>
          <cell r="M155">
            <v>9.5774014801365226</v>
          </cell>
          <cell r="N155">
            <v>0</v>
          </cell>
          <cell r="O155">
            <v>0</v>
          </cell>
          <cell r="P155">
            <v>16.797085286810926</v>
          </cell>
          <cell r="Q155">
            <v>18.690641972145205</v>
          </cell>
          <cell r="R155">
            <v>9.7210625023385706</v>
          </cell>
          <cell r="S155">
            <v>1</v>
          </cell>
          <cell r="T155">
            <v>0</v>
          </cell>
          <cell r="U155">
            <v>16.114695431351201</v>
          </cell>
          <cell r="V155">
            <v>16.833000542361439</v>
          </cell>
          <cell r="W155">
            <v>16.797085286810926</v>
          </cell>
          <cell r="X155">
            <v>11.474831874620412</v>
          </cell>
          <cell r="Y155">
            <v>16.133512498056255</v>
          </cell>
          <cell r="Z155">
            <v>0</v>
          </cell>
          <cell r="AA155">
            <v>1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60000</v>
          </cell>
          <cell r="AT155">
            <v>0</v>
          </cell>
          <cell r="AU155">
            <v>60000</v>
          </cell>
          <cell r="AV155">
            <v>0</v>
          </cell>
          <cell r="AW155">
            <v>105600</v>
          </cell>
          <cell r="AX155">
            <v>0</v>
          </cell>
          <cell r="AY155">
            <v>130800</v>
          </cell>
          <cell r="AZ155">
            <v>0</v>
          </cell>
          <cell r="BA155">
            <v>60000</v>
          </cell>
          <cell r="BB155">
            <v>0</v>
          </cell>
          <cell r="BC155">
            <v>63600</v>
          </cell>
          <cell r="BD155">
            <v>0</v>
          </cell>
          <cell r="BE155">
            <v>63600</v>
          </cell>
          <cell r="BF155">
            <v>0</v>
          </cell>
          <cell r="BO155">
            <v>543600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</row>
        <row r="156">
          <cell r="D156">
            <v>41395</v>
          </cell>
          <cell r="E156">
            <v>1.941277940417339</v>
          </cell>
          <cell r="F156">
            <v>0.16197165637837921</v>
          </cell>
          <cell r="G156">
            <v>-9.0513572682035442E-2</v>
          </cell>
          <cell r="H156">
            <v>4.7638722464229183E-3</v>
          </cell>
          <cell r="I156">
            <v>0</v>
          </cell>
          <cell r="J156">
            <v>0</v>
          </cell>
          <cell r="K156">
            <v>16.559584553130044</v>
          </cell>
          <cell r="L156">
            <v>12.205916046131975</v>
          </cell>
          <cell r="M156">
            <v>9.8659794223418622</v>
          </cell>
          <cell r="N156">
            <v>0</v>
          </cell>
          <cell r="O156">
            <v>0</v>
          </cell>
          <cell r="P156">
            <v>16.559584553130044</v>
          </cell>
          <cell r="Q156">
            <v>17.402766521537298</v>
          </cell>
          <cell r="R156">
            <v>8.8369830171145125</v>
          </cell>
          <cell r="S156">
            <v>1</v>
          </cell>
          <cell r="T156">
            <v>0</v>
          </cell>
          <cell r="U156">
            <v>15.880732758014776</v>
          </cell>
          <cell r="V156">
            <v>16.595313594978215</v>
          </cell>
          <cell r="W156">
            <v>16.559584553130044</v>
          </cell>
          <cell r="X156">
            <v>9.3906913704147819</v>
          </cell>
          <cell r="Y156">
            <v>16.813747687761083</v>
          </cell>
          <cell r="Z156">
            <v>0</v>
          </cell>
          <cell r="AA156">
            <v>1</v>
          </cell>
          <cell r="AB156">
            <v>0</v>
          </cell>
          <cell r="AC156">
            <v>0</v>
          </cell>
          <cell r="AD156">
            <v>0</v>
          </cell>
          <cell r="AE156">
            <v>1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60000</v>
          </cell>
          <cell r="AT156">
            <v>0</v>
          </cell>
          <cell r="AU156">
            <v>60000</v>
          </cell>
          <cell r="AV156">
            <v>0</v>
          </cell>
          <cell r="AW156">
            <v>105600</v>
          </cell>
          <cell r="AX156">
            <v>0</v>
          </cell>
          <cell r="AY156">
            <v>130800</v>
          </cell>
          <cell r="AZ156">
            <v>0</v>
          </cell>
          <cell r="BA156">
            <v>60000</v>
          </cell>
          <cell r="BB156">
            <v>0</v>
          </cell>
          <cell r="BC156">
            <v>63600</v>
          </cell>
          <cell r="BD156">
            <v>0</v>
          </cell>
          <cell r="BE156">
            <v>63600</v>
          </cell>
          <cell r="BF156">
            <v>0</v>
          </cell>
          <cell r="BO156">
            <v>543600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</row>
        <row r="157">
          <cell r="D157">
            <v>41426</v>
          </cell>
          <cell r="E157">
            <v>1.940348061304376</v>
          </cell>
          <cell r="F157">
            <v>0.16110337993735968</v>
          </cell>
          <cell r="G157">
            <v>-9.002835937675982E-2</v>
          </cell>
          <cell r="H157">
            <v>4.7383347040399907E-3</v>
          </cell>
          <cell r="I157">
            <v>0</v>
          </cell>
          <cell r="J157">
            <v>0</v>
          </cell>
          <cell r="K157">
            <v>16.552610459782819</v>
          </cell>
          <cell r="L157">
            <v>16.859566884814779</v>
          </cell>
          <cell r="M157">
            <v>8.7517041983618622</v>
          </cell>
          <cell r="N157">
            <v>1</v>
          </cell>
          <cell r="O157">
            <v>0</v>
          </cell>
          <cell r="P157">
            <v>16.552610459782819</v>
          </cell>
          <cell r="Q157">
            <v>18.235886948357976</v>
          </cell>
          <cell r="R157">
            <v>12.978298754365534</v>
          </cell>
          <cell r="S157">
            <v>1</v>
          </cell>
          <cell r="T157">
            <v>0</v>
          </cell>
          <cell r="U157">
            <v>15.87739776445712</v>
          </cell>
          <cell r="V157">
            <v>16.588147970063119</v>
          </cell>
          <cell r="W157">
            <v>16.552610459782819</v>
          </cell>
          <cell r="X157">
            <v>15.271314036270445</v>
          </cell>
          <cell r="Y157">
            <v>10.435921342130976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105600</v>
          </cell>
          <cell r="AG157">
            <v>0</v>
          </cell>
          <cell r="AH157">
            <v>61200</v>
          </cell>
          <cell r="AI157">
            <v>0</v>
          </cell>
          <cell r="AJ157">
            <v>50400</v>
          </cell>
          <cell r="AK157">
            <v>0</v>
          </cell>
          <cell r="AL157">
            <v>60000</v>
          </cell>
          <cell r="AM157">
            <v>0</v>
          </cell>
          <cell r="AN157">
            <v>126720</v>
          </cell>
          <cell r="AO157">
            <v>0</v>
          </cell>
          <cell r="AP157">
            <v>66000</v>
          </cell>
          <cell r="AQ157">
            <v>0</v>
          </cell>
          <cell r="AR157">
            <v>469920</v>
          </cell>
          <cell r="AS157">
            <v>60000</v>
          </cell>
          <cell r="AT157">
            <v>0</v>
          </cell>
          <cell r="AU157">
            <v>60000</v>
          </cell>
          <cell r="AV157">
            <v>0</v>
          </cell>
          <cell r="AW157">
            <v>105600</v>
          </cell>
          <cell r="AX157">
            <v>0</v>
          </cell>
          <cell r="AY157">
            <v>130800</v>
          </cell>
          <cell r="AZ157">
            <v>0</v>
          </cell>
          <cell r="BA157">
            <v>60000</v>
          </cell>
          <cell r="BB157">
            <v>0</v>
          </cell>
          <cell r="BC157">
            <v>63600</v>
          </cell>
          <cell r="BD157">
            <v>0</v>
          </cell>
          <cell r="BE157">
            <v>63600</v>
          </cell>
          <cell r="BF157">
            <v>0</v>
          </cell>
          <cell r="BO157">
            <v>543600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</row>
        <row r="158">
          <cell r="D158">
            <v>41456</v>
          </cell>
          <cell r="E158">
            <v>1.9373451936191683</v>
          </cell>
          <cell r="F158">
            <v>0.16026699898552729</v>
          </cell>
          <cell r="G158">
            <v>-8.9560970021324071E-2</v>
          </cell>
          <cell r="H158">
            <v>4.7137352642802142E-3</v>
          </cell>
          <cell r="I158">
            <v>0</v>
          </cell>
          <cell r="J158">
            <v>0</v>
          </cell>
          <cell r="K158">
            <v>16.530088952143764</v>
          </cell>
          <cell r="L158">
            <v>15.478115754553711</v>
          </cell>
          <cell r="M158">
            <v>9.0833678542679728</v>
          </cell>
          <cell r="N158">
            <v>0</v>
          </cell>
          <cell r="O158">
            <v>0</v>
          </cell>
          <cell r="P158">
            <v>16.530088952143764</v>
          </cell>
          <cell r="Q158">
            <v>14.841599212496561</v>
          </cell>
          <cell r="R158">
            <v>11.477945368522322</v>
          </cell>
          <cell r="S158">
            <v>0</v>
          </cell>
          <cell r="T158">
            <v>0</v>
          </cell>
          <cell r="U158">
            <v>15.858381676983832</v>
          </cell>
          <cell r="V158">
            <v>16.565441966625865</v>
          </cell>
          <cell r="W158">
            <v>16.530088952143764</v>
          </cell>
          <cell r="X158">
            <v>14.137888529073855</v>
          </cell>
          <cell r="Y158">
            <v>10.69629263827404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</row>
        <row r="159">
          <cell r="D159">
            <v>41487</v>
          </cell>
          <cell r="E159">
            <v>1.9316346078979276</v>
          </cell>
          <cell r="F159">
            <v>0.15940673948672218</v>
          </cell>
          <cell r="G159">
            <v>-8.9080236771991811E-2</v>
          </cell>
          <cell r="H159">
            <v>4.6884335143153582E-3</v>
          </cell>
          <cell r="I159">
            <v>0</v>
          </cell>
          <cell r="J159">
            <v>0</v>
          </cell>
          <cell r="K159">
            <v>16.48725955923446</v>
          </cell>
          <cell r="L159">
            <v>13.519661014643091</v>
          </cell>
          <cell r="M159">
            <v>9.4425050978311322</v>
          </cell>
          <cell r="N159">
            <v>0</v>
          </cell>
          <cell r="O159">
            <v>0</v>
          </cell>
          <cell r="P159">
            <v>16.48725955923446</v>
          </cell>
          <cell r="Q159">
            <v>13.941458620624166</v>
          </cell>
          <cell r="R159">
            <v>10.717759013724908</v>
          </cell>
          <cell r="S159">
            <v>0</v>
          </cell>
          <cell r="T159">
            <v>0</v>
          </cell>
          <cell r="U159">
            <v>15.819157783444519</v>
          </cell>
          <cell r="V159">
            <v>16.52242281059182</v>
          </cell>
          <cell r="W159">
            <v>16.48725955923446</v>
          </cell>
          <cell r="X159">
            <v>13.172411498557555</v>
          </cell>
          <cell r="Y159">
            <v>9.9365002099235973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</row>
        <row r="160">
          <cell r="D160">
            <v>41518</v>
          </cell>
          <cell r="E160">
            <v>1.9291869006909415</v>
          </cell>
          <cell r="F160">
            <v>0.15855053087621954</v>
          </cell>
          <cell r="G160">
            <v>-8.8601767254357963E-2</v>
          </cell>
          <cell r="H160">
            <v>4.6632509081241036E-3</v>
          </cell>
          <cell r="I160">
            <v>0</v>
          </cell>
          <cell r="J160">
            <v>0</v>
          </cell>
          <cell r="K160">
            <v>16.46890175518206</v>
          </cell>
          <cell r="L160">
            <v>11.43884333748405</v>
          </cell>
          <cell r="M160">
            <v>7.1767431476029957</v>
          </cell>
          <cell r="N160">
            <v>0</v>
          </cell>
          <cell r="O160">
            <v>0</v>
          </cell>
          <cell r="P160">
            <v>16.46890175518206</v>
          </cell>
          <cell r="Q160">
            <v>12.258799546008031</v>
          </cell>
          <cell r="R160">
            <v>8.9954110017713962</v>
          </cell>
          <cell r="S160">
            <v>0</v>
          </cell>
          <cell r="T160">
            <v>0</v>
          </cell>
          <cell r="U160">
            <v>15.804388500774376</v>
          </cell>
          <cell r="V160">
            <v>16.503876136992993</v>
          </cell>
          <cell r="W160">
            <v>16.46890175518206</v>
          </cell>
          <cell r="X160">
            <v>8.760174581594363</v>
          </cell>
          <cell r="Y160">
            <v>6.3349179352380842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</row>
        <row r="161">
          <cell r="D161">
            <v>41548</v>
          </cell>
          <cell r="E161">
            <v>1.9237906672293774</v>
          </cell>
          <cell r="F161">
            <v>0.15772578414709146</v>
          </cell>
          <cell r="G161">
            <v>-8.8140879376315817E-2</v>
          </cell>
          <cell r="H161">
            <v>4.6389936513850432E-3</v>
          </cell>
          <cell r="I161">
            <v>0</v>
          </cell>
          <cell r="J161">
            <v>0</v>
          </cell>
          <cell r="K161">
            <v>16.428430004220331</v>
          </cell>
          <cell r="L161">
            <v>11.611290547400193</v>
          </cell>
          <cell r="M161">
            <v>7.1115772675732707</v>
          </cell>
          <cell r="N161">
            <v>0</v>
          </cell>
          <cell r="O161">
            <v>0</v>
          </cell>
          <cell r="P161">
            <v>16.428430004220331</v>
          </cell>
          <cell r="Q161">
            <v>12.890880880213144</v>
          </cell>
          <cell r="R161">
            <v>6.6894288452972317</v>
          </cell>
          <cell r="S161">
            <v>0</v>
          </cell>
          <cell r="T161">
            <v>0</v>
          </cell>
          <cell r="U161">
            <v>15.767373408897962</v>
          </cell>
          <cell r="V161">
            <v>16.46322245660572</v>
          </cell>
          <cell r="W161">
            <v>16.428430004220331</v>
          </cell>
          <cell r="X161">
            <v>9.2944801904679757</v>
          </cell>
          <cell r="Y161">
            <v>6.1825608110831922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</row>
        <row r="162">
          <cell r="D162">
            <v>41579</v>
          </cell>
          <cell r="E162">
            <v>1.9803477478641256</v>
          </cell>
          <cell r="F162">
            <v>5.5368529763209474E-2</v>
          </cell>
          <cell r="G162">
            <v>-8.7666838791748344E-2</v>
          </cell>
          <cell r="H162">
            <v>4.6140441469341232E-3</v>
          </cell>
          <cell r="I162">
            <v>0</v>
          </cell>
          <cell r="J162">
            <v>0</v>
          </cell>
          <cell r="K162">
            <v>16.852608108980942</v>
          </cell>
          <cell r="L162">
            <v>25.852379387881598</v>
          </cell>
          <cell r="M162">
            <v>7.151768427747891</v>
          </cell>
          <cell r="N162">
            <v>1</v>
          </cell>
          <cell r="O162">
            <v>0</v>
          </cell>
          <cell r="P162">
            <v>16.852608108980942</v>
          </cell>
          <cell r="Q162">
            <v>16.512786271042145</v>
          </cell>
          <cell r="R162">
            <v>8.134559831044859</v>
          </cell>
          <cell r="S162">
            <v>0</v>
          </cell>
          <cell r="T162">
            <v>0</v>
          </cell>
          <cell r="U162">
            <v>16.195106818042831</v>
          </cell>
          <cell r="V162">
            <v>16.887213440082949</v>
          </cell>
          <cell r="W162">
            <v>16.852608108980942</v>
          </cell>
          <cell r="X162">
            <v>27.008562444969307</v>
          </cell>
          <cell r="Y162">
            <v>2.7287153298715419</v>
          </cell>
          <cell r="Z162">
            <v>1</v>
          </cell>
          <cell r="AA162">
            <v>0</v>
          </cell>
          <cell r="AB162">
            <v>1</v>
          </cell>
          <cell r="AC162">
            <v>1</v>
          </cell>
          <cell r="AD162">
            <v>1</v>
          </cell>
          <cell r="AE162">
            <v>0</v>
          </cell>
          <cell r="AF162">
            <v>105600</v>
          </cell>
          <cell r="AG162">
            <v>0</v>
          </cell>
          <cell r="AH162">
            <v>61200</v>
          </cell>
          <cell r="AI162">
            <v>0</v>
          </cell>
          <cell r="AJ162">
            <v>50400</v>
          </cell>
          <cell r="AK162">
            <v>0</v>
          </cell>
          <cell r="AL162">
            <v>60000</v>
          </cell>
          <cell r="AM162">
            <v>0</v>
          </cell>
          <cell r="AN162">
            <v>126720</v>
          </cell>
          <cell r="AO162">
            <v>0</v>
          </cell>
          <cell r="AP162">
            <v>66000</v>
          </cell>
          <cell r="AQ162">
            <v>0</v>
          </cell>
          <cell r="AR162">
            <v>469920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O162">
            <v>0</v>
          </cell>
          <cell r="BP162">
            <v>65400</v>
          </cell>
          <cell r="BQ162">
            <v>32700</v>
          </cell>
          <cell r="BR162">
            <v>62400</v>
          </cell>
          <cell r="BS162">
            <v>31200</v>
          </cell>
          <cell r="BT162">
            <v>67200</v>
          </cell>
          <cell r="BU162">
            <v>33600</v>
          </cell>
          <cell r="BV162">
            <v>8400</v>
          </cell>
          <cell r="BW162">
            <v>4200</v>
          </cell>
          <cell r="BX162">
            <v>66000</v>
          </cell>
          <cell r="BY162">
            <v>33000</v>
          </cell>
          <cell r="BZ162">
            <v>66000</v>
          </cell>
          <cell r="CA162">
            <v>33000</v>
          </cell>
          <cell r="CB162">
            <v>240000</v>
          </cell>
          <cell r="CC162">
            <v>120000</v>
          </cell>
          <cell r="CD162">
            <v>120000</v>
          </cell>
          <cell r="CE162">
            <v>60000</v>
          </cell>
          <cell r="CF162">
            <v>63600</v>
          </cell>
          <cell r="CG162">
            <v>31800</v>
          </cell>
          <cell r="CH162">
            <v>90000</v>
          </cell>
          <cell r="CI162">
            <v>45000</v>
          </cell>
          <cell r="CJ162">
            <v>1273500</v>
          </cell>
        </row>
        <row r="163">
          <cell r="D163">
            <v>41609</v>
          </cell>
          <cell r="E163">
            <v>2.0319981413908161</v>
          </cell>
          <cell r="F163">
            <v>5.5080139364557933E-2</v>
          </cell>
          <cell r="G163">
            <v>-8.7210220660550064E-2</v>
          </cell>
          <cell r="H163">
            <v>4.5900116137131616E-3</v>
          </cell>
          <cell r="I163">
            <v>0</v>
          </cell>
          <cell r="J163">
            <v>0</v>
          </cell>
          <cell r="K163">
            <v>17.239986060431121</v>
          </cell>
          <cell r="L163">
            <v>19.548345609341457</v>
          </cell>
          <cell r="M163">
            <v>7.3623786283959101</v>
          </cell>
          <cell r="N163">
            <v>1</v>
          </cell>
          <cell r="O163">
            <v>0</v>
          </cell>
          <cell r="P163">
            <v>17.239986060431121</v>
          </cell>
          <cell r="Q163">
            <v>21.422675903725434</v>
          </cell>
          <cell r="R163">
            <v>8.6567619034630212</v>
          </cell>
          <cell r="S163">
            <v>1</v>
          </cell>
          <cell r="T163">
            <v>0</v>
          </cell>
          <cell r="U163">
            <v>16.585909405476997</v>
          </cell>
          <cell r="V163">
            <v>17.274411147533968</v>
          </cell>
          <cell r="W163">
            <v>17.239986060431121</v>
          </cell>
          <cell r="X163">
            <v>19.931269094431155</v>
          </cell>
          <cell r="Y163">
            <v>6.6592496952009697</v>
          </cell>
          <cell r="Z163">
            <v>1</v>
          </cell>
          <cell r="AA163">
            <v>0</v>
          </cell>
          <cell r="AB163">
            <v>1</v>
          </cell>
          <cell r="AC163">
            <v>1</v>
          </cell>
          <cell r="AD163">
            <v>1</v>
          </cell>
          <cell r="AE163">
            <v>0</v>
          </cell>
          <cell r="AF163">
            <v>105600</v>
          </cell>
          <cell r="AG163">
            <v>0</v>
          </cell>
          <cell r="AH163">
            <v>61200</v>
          </cell>
          <cell r="AI163">
            <v>0</v>
          </cell>
          <cell r="AJ163">
            <v>50400</v>
          </cell>
          <cell r="AK163">
            <v>0</v>
          </cell>
          <cell r="AL163">
            <v>60000</v>
          </cell>
          <cell r="AM163">
            <v>0</v>
          </cell>
          <cell r="AN163">
            <v>126720</v>
          </cell>
          <cell r="AO163">
            <v>0</v>
          </cell>
          <cell r="AP163">
            <v>66000</v>
          </cell>
          <cell r="AQ163">
            <v>0</v>
          </cell>
          <cell r="AR163">
            <v>469920</v>
          </cell>
          <cell r="AS163">
            <v>60000</v>
          </cell>
          <cell r="AT163">
            <v>0</v>
          </cell>
          <cell r="AU163">
            <v>60000</v>
          </cell>
          <cell r="AV163">
            <v>0</v>
          </cell>
          <cell r="AW163">
            <v>105600</v>
          </cell>
          <cell r="AX163">
            <v>0</v>
          </cell>
          <cell r="AY163">
            <v>130800</v>
          </cell>
          <cell r="AZ163">
            <v>0</v>
          </cell>
          <cell r="BA163">
            <v>60000</v>
          </cell>
          <cell r="BB163">
            <v>0</v>
          </cell>
          <cell r="BC163">
            <v>63600</v>
          </cell>
          <cell r="BD163">
            <v>0</v>
          </cell>
          <cell r="BE163">
            <v>63600</v>
          </cell>
          <cell r="BF163">
            <v>0</v>
          </cell>
          <cell r="BO163">
            <v>543600</v>
          </cell>
          <cell r="BP163">
            <v>65400</v>
          </cell>
          <cell r="BQ163">
            <v>32700</v>
          </cell>
          <cell r="BR163">
            <v>62400</v>
          </cell>
          <cell r="BS163">
            <v>31200</v>
          </cell>
          <cell r="BT163">
            <v>67200</v>
          </cell>
          <cell r="BU163">
            <v>33600</v>
          </cell>
          <cell r="BV163">
            <v>8400</v>
          </cell>
          <cell r="BW163">
            <v>4200</v>
          </cell>
          <cell r="BX163">
            <v>66000</v>
          </cell>
          <cell r="BY163">
            <v>33000</v>
          </cell>
          <cell r="BZ163">
            <v>66000</v>
          </cell>
          <cell r="CA163">
            <v>33000</v>
          </cell>
          <cell r="CB163">
            <v>240000</v>
          </cell>
          <cell r="CC163">
            <v>120000</v>
          </cell>
          <cell r="CD163">
            <v>120000</v>
          </cell>
          <cell r="CE163">
            <v>60000</v>
          </cell>
          <cell r="CF163">
            <v>63600</v>
          </cell>
          <cell r="CG163">
            <v>31800</v>
          </cell>
          <cell r="CH163">
            <v>90000</v>
          </cell>
          <cell r="CI163">
            <v>45000</v>
          </cell>
          <cell r="CJ163">
            <v>1273500</v>
          </cell>
        </row>
        <row r="164">
          <cell r="D164">
            <v>41640</v>
          </cell>
          <cell r="E164">
            <v>2.1319920357434174</v>
          </cell>
          <cell r="F164">
            <v>5.4783521261072818E-2</v>
          </cell>
          <cell r="G164">
            <v>-8.674057533003196E-2</v>
          </cell>
          <cell r="H164">
            <v>4.5652934384227354E-3</v>
          </cell>
          <cell r="I164">
            <v>0</v>
          </cell>
          <cell r="J164">
            <v>0</v>
          </cell>
          <cell r="K164">
            <v>17.989940268075632</v>
          </cell>
          <cell r="L164">
            <v>24.921425794095494</v>
          </cell>
          <cell r="M164">
            <v>8.8657998574169525</v>
          </cell>
          <cell r="N164">
            <v>1</v>
          </cell>
          <cell r="O164">
            <v>0</v>
          </cell>
          <cell r="P164">
            <v>17.989940268075632</v>
          </cell>
          <cell r="Q164">
            <v>27.242191770547482</v>
          </cell>
          <cell r="R164">
            <v>11.326493020726804</v>
          </cell>
          <cell r="S164">
            <v>1</v>
          </cell>
          <cell r="T164">
            <v>0</v>
          </cell>
          <cell r="U164">
            <v>17.33938595310039</v>
          </cell>
          <cell r="V164">
            <v>18.024179968863802</v>
          </cell>
          <cell r="W164">
            <v>17.989940268075632</v>
          </cell>
          <cell r="X164">
            <v>26.671875187426966</v>
          </cell>
          <cell r="Y164">
            <v>8.729313921706332</v>
          </cell>
          <cell r="Z164">
            <v>1</v>
          </cell>
          <cell r="AA164">
            <v>0</v>
          </cell>
          <cell r="AB164">
            <v>1</v>
          </cell>
          <cell r="AC164">
            <v>1</v>
          </cell>
          <cell r="AD164">
            <v>1</v>
          </cell>
          <cell r="AE164">
            <v>0</v>
          </cell>
          <cell r="AF164">
            <v>105600</v>
          </cell>
          <cell r="AG164">
            <v>0</v>
          </cell>
          <cell r="AH164">
            <v>61200</v>
          </cell>
          <cell r="AI164">
            <v>0</v>
          </cell>
          <cell r="AJ164">
            <v>50400</v>
          </cell>
          <cell r="AK164">
            <v>0</v>
          </cell>
          <cell r="AL164">
            <v>60000</v>
          </cell>
          <cell r="AM164">
            <v>0</v>
          </cell>
          <cell r="AN164">
            <v>126720</v>
          </cell>
          <cell r="AO164">
            <v>0</v>
          </cell>
          <cell r="AP164">
            <v>66000</v>
          </cell>
          <cell r="AQ164">
            <v>0</v>
          </cell>
          <cell r="AR164">
            <v>469920</v>
          </cell>
          <cell r="AS164">
            <v>60000</v>
          </cell>
          <cell r="AT164">
            <v>0</v>
          </cell>
          <cell r="AU164">
            <v>60000</v>
          </cell>
          <cell r="AV164">
            <v>0</v>
          </cell>
          <cell r="AW164">
            <v>105600</v>
          </cell>
          <cell r="AX164">
            <v>0</v>
          </cell>
          <cell r="AY164">
            <v>130800</v>
          </cell>
          <cell r="AZ164">
            <v>0</v>
          </cell>
          <cell r="BA164">
            <v>60000</v>
          </cell>
          <cell r="BB164">
            <v>0</v>
          </cell>
          <cell r="BC164">
            <v>63600</v>
          </cell>
          <cell r="BD164">
            <v>0</v>
          </cell>
          <cell r="BE164">
            <v>63600</v>
          </cell>
          <cell r="BF164">
            <v>0</v>
          </cell>
          <cell r="BO164">
            <v>543600</v>
          </cell>
          <cell r="BP164">
            <v>65400</v>
          </cell>
          <cell r="BQ164">
            <v>32700</v>
          </cell>
          <cell r="BR164">
            <v>62400</v>
          </cell>
          <cell r="BS164">
            <v>31200</v>
          </cell>
          <cell r="BT164">
            <v>67200</v>
          </cell>
          <cell r="BU164">
            <v>33600</v>
          </cell>
          <cell r="BV164">
            <v>8400</v>
          </cell>
          <cell r="BW164">
            <v>4200</v>
          </cell>
          <cell r="BX164">
            <v>66000</v>
          </cell>
          <cell r="BY164">
            <v>33000</v>
          </cell>
          <cell r="BZ164">
            <v>66000</v>
          </cell>
          <cell r="CA164">
            <v>33000</v>
          </cell>
          <cell r="CB164">
            <v>240000</v>
          </cell>
          <cell r="CC164">
            <v>120000</v>
          </cell>
          <cell r="CD164">
            <v>120000</v>
          </cell>
          <cell r="CE164">
            <v>60000</v>
          </cell>
          <cell r="CF164">
            <v>63600</v>
          </cell>
          <cell r="CG164">
            <v>31800</v>
          </cell>
          <cell r="CH164">
            <v>90000</v>
          </cell>
          <cell r="CI164">
            <v>45000</v>
          </cell>
          <cell r="CJ164">
            <v>1273500</v>
          </cell>
        </row>
        <row r="165">
          <cell r="D165">
            <v>41671</v>
          </cell>
          <cell r="E165">
            <v>2.0682852731746757</v>
          </cell>
          <cell r="F165">
            <v>5.4488305769695079E-2</v>
          </cell>
          <cell r="G165">
            <v>-8.6273150802017209E-2</v>
          </cell>
          <cell r="H165">
            <v>4.5406921474745897E-3</v>
          </cell>
          <cell r="I165">
            <v>0</v>
          </cell>
          <cell r="J165">
            <v>0</v>
          </cell>
          <cell r="K165">
            <v>17.512139548810069</v>
          </cell>
          <cell r="L165">
            <v>16.613884235478739</v>
          </cell>
          <cell r="M165">
            <v>7.8417753386886169</v>
          </cell>
          <cell r="N165">
            <v>0</v>
          </cell>
          <cell r="O165">
            <v>0</v>
          </cell>
          <cell r="P165">
            <v>17.512139548810069</v>
          </cell>
          <cell r="Q165">
            <v>21.64655943924344</v>
          </cell>
          <cell r="R165">
            <v>9.7488660406279433</v>
          </cell>
          <cell r="S165">
            <v>1</v>
          </cell>
          <cell r="T165">
            <v>0</v>
          </cell>
          <cell r="U165">
            <v>16.865090917794937</v>
          </cell>
          <cell r="V165">
            <v>17.546194739916125</v>
          </cell>
          <cell r="W165">
            <v>17.512139548810069</v>
          </cell>
          <cell r="X165">
            <v>17.446762439867033</v>
          </cell>
          <cell r="Y165">
            <v>6.9275159011536553</v>
          </cell>
          <cell r="Z165">
            <v>1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60000</v>
          </cell>
          <cell r="AT165">
            <v>0</v>
          </cell>
          <cell r="AU165">
            <v>60000</v>
          </cell>
          <cell r="AV165">
            <v>0</v>
          </cell>
          <cell r="AW165">
            <v>105600</v>
          </cell>
          <cell r="AX165">
            <v>0</v>
          </cell>
          <cell r="AY165">
            <v>130800</v>
          </cell>
          <cell r="AZ165">
            <v>0</v>
          </cell>
          <cell r="BA165">
            <v>60000</v>
          </cell>
          <cell r="BB165">
            <v>0</v>
          </cell>
          <cell r="BC165">
            <v>63600</v>
          </cell>
          <cell r="BD165">
            <v>0</v>
          </cell>
          <cell r="BE165">
            <v>63600</v>
          </cell>
          <cell r="BF165">
            <v>0</v>
          </cell>
          <cell r="BO165">
            <v>543600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</row>
        <row r="166">
          <cell r="D166">
            <v>41699</v>
          </cell>
          <cell r="E166">
            <v>1.9949494114440163</v>
          </cell>
          <cell r="F166">
            <v>5.4222860560199759E-2</v>
          </cell>
          <cell r="G166">
            <v>-8.5852862553649628E-2</v>
          </cell>
          <cell r="H166">
            <v>4.5185717133499805E-3</v>
          </cell>
          <cell r="I166">
            <v>0</v>
          </cell>
          <cell r="J166">
            <v>0</v>
          </cell>
          <cell r="K166">
            <v>16.962120585830121</v>
          </cell>
          <cell r="L166">
            <v>19.055647192572817</v>
          </cell>
          <cell r="M166">
            <v>11.097612127987551</v>
          </cell>
          <cell r="N166">
            <v>1</v>
          </cell>
          <cell r="O166">
            <v>0</v>
          </cell>
          <cell r="P166">
            <v>16.962120585830121</v>
          </cell>
          <cell r="Q166">
            <v>18.110759063170619</v>
          </cell>
          <cell r="R166">
            <v>11.418430719635401</v>
          </cell>
          <cell r="S166">
            <v>1</v>
          </cell>
          <cell r="T166">
            <v>0</v>
          </cell>
          <cell r="U166">
            <v>16.318224116677747</v>
          </cell>
          <cell r="V166">
            <v>16.996009873680247</v>
          </cell>
          <cell r="W166">
            <v>16.962120585830121</v>
          </cell>
          <cell r="X166">
            <v>22.604182687614088</v>
          </cell>
          <cell r="Y166">
            <v>12.933504125914537</v>
          </cell>
          <cell r="Z166">
            <v>1</v>
          </cell>
          <cell r="AA166">
            <v>0</v>
          </cell>
          <cell r="AB166">
            <v>1</v>
          </cell>
          <cell r="AC166">
            <v>1</v>
          </cell>
          <cell r="AD166">
            <v>1</v>
          </cell>
          <cell r="AE166">
            <v>0</v>
          </cell>
          <cell r="AF166">
            <v>105600</v>
          </cell>
          <cell r="AG166">
            <v>0</v>
          </cell>
          <cell r="AH166">
            <v>61200</v>
          </cell>
          <cell r="AI166">
            <v>0</v>
          </cell>
          <cell r="AJ166">
            <v>50400</v>
          </cell>
          <cell r="AK166">
            <v>0</v>
          </cell>
          <cell r="AL166">
            <v>60000</v>
          </cell>
          <cell r="AM166">
            <v>0</v>
          </cell>
          <cell r="AN166">
            <v>126720</v>
          </cell>
          <cell r="AO166">
            <v>0</v>
          </cell>
          <cell r="AP166">
            <v>66000</v>
          </cell>
          <cell r="AQ166">
            <v>0</v>
          </cell>
          <cell r="AR166">
            <v>469920</v>
          </cell>
          <cell r="AS166">
            <v>60000</v>
          </cell>
          <cell r="AT166">
            <v>0</v>
          </cell>
          <cell r="AU166">
            <v>60000</v>
          </cell>
          <cell r="AV166">
            <v>0</v>
          </cell>
          <cell r="AW166">
            <v>105600</v>
          </cell>
          <cell r="AX166">
            <v>0</v>
          </cell>
          <cell r="AY166">
            <v>130800</v>
          </cell>
          <cell r="AZ166">
            <v>0</v>
          </cell>
          <cell r="BA166">
            <v>60000</v>
          </cell>
          <cell r="BB166">
            <v>0</v>
          </cell>
          <cell r="BC166">
            <v>63600</v>
          </cell>
          <cell r="BD166">
            <v>0</v>
          </cell>
          <cell r="BE166">
            <v>63600</v>
          </cell>
          <cell r="BF166">
            <v>0</v>
          </cell>
          <cell r="BO166">
            <v>543600</v>
          </cell>
          <cell r="BP166">
            <v>65400</v>
          </cell>
          <cell r="BQ166">
            <v>32700</v>
          </cell>
          <cell r="BR166">
            <v>62400</v>
          </cell>
          <cell r="BS166">
            <v>31200</v>
          </cell>
          <cell r="BT166">
            <v>67200</v>
          </cell>
          <cell r="BU166">
            <v>33600</v>
          </cell>
          <cell r="BV166">
            <v>8400</v>
          </cell>
          <cell r="BW166">
            <v>4200</v>
          </cell>
          <cell r="BX166">
            <v>66000</v>
          </cell>
          <cell r="BY166">
            <v>33000</v>
          </cell>
          <cell r="BZ166">
            <v>66000</v>
          </cell>
          <cell r="CA166">
            <v>33000</v>
          </cell>
          <cell r="CB166">
            <v>240000</v>
          </cell>
          <cell r="CC166">
            <v>120000</v>
          </cell>
          <cell r="CD166">
            <v>120000</v>
          </cell>
          <cell r="CE166">
            <v>60000</v>
          </cell>
          <cell r="CF166">
            <v>63600</v>
          </cell>
          <cell r="CG166">
            <v>31800</v>
          </cell>
          <cell r="CH166">
            <v>90000</v>
          </cell>
          <cell r="CI166">
            <v>45000</v>
          </cell>
          <cell r="CJ166">
            <v>1273500</v>
          </cell>
        </row>
        <row r="167">
          <cell r="D167">
            <v>41730</v>
          </cell>
          <cell r="E167">
            <v>1.9010430576973909</v>
          </cell>
          <cell r="F167">
            <v>0.1325786529599835</v>
          </cell>
          <cell r="G167">
            <v>-8.5389640889480908E-2</v>
          </cell>
          <cell r="H167">
            <v>4.4941916257621528E-3</v>
          </cell>
          <cell r="I167">
            <v>0</v>
          </cell>
          <cell r="J167">
            <v>0</v>
          </cell>
          <cell r="K167">
            <v>16.257822932730434</v>
          </cell>
          <cell r="L167">
            <v>12.211544444785536</v>
          </cell>
          <cell r="M167">
            <v>8.9883832515243061</v>
          </cell>
          <cell r="N167">
            <v>0</v>
          </cell>
          <cell r="O167">
            <v>0</v>
          </cell>
          <cell r="P167">
            <v>16.257822932730434</v>
          </cell>
          <cell r="Q167">
            <v>17.563622763354417</v>
          </cell>
          <cell r="R167">
            <v>9.1232090002971713</v>
          </cell>
          <cell r="S167">
            <v>1</v>
          </cell>
          <cell r="T167">
            <v>0</v>
          </cell>
          <cell r="U167">
            <v>15.617400626059325</v>
          </cell>
          <cell r="V167">
            <v>16.291529369923648</v>
          </cell>
          <cell r="W167">
            <v>16.257822932730434</v>
          </cell>
          <cell r="X167">
            <v>10.797322923063641</v>
          </cell>
          <cell r="Y167">
            <v>15.357876561812278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60000</v>
          </cell>
          <cell r="AT167">
            <v>0</v>
          </cell>
          <cell r="AU167">
            <v>60000</v>
          </cell>
          <cell r="AV167">
            <v>0</v>
          </cell>
          <cell r="AW167">
            <v>105600</v>
          </cell>
          <cell r="AX167">
            <v>0</v>
          </cell>
          <cell r="AY167">
            <v>130800</v>
          </cell>
          <cell r="AZ167">
            <v>0</v>
          </cell>
          <cell r="BA167">
            <v>60000</v>
          </cell>
          <cell r="BB167">
            <v>0</v>
          </cell>
          <cell r="BC167">
            <v>63600</v>
          </cell>
          <cell r="BD167">
            <v>0</v>
          </cell>
          <cell r="BE167">
            <v>63600</v>
          </cell>
          <cell r="BF167">
            <v>0</v>
          </cell>
          <cell r="BO167">
            <v>543600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0</v>
          </cell>
        </row>
        <row r="168">
          <cell r="D168">
            <v>41760</v>
          </cell>
          <cell r="E168">
            <v>1.8709913123243416</v>
          </cell>
          <cell r="F168">
            <v>0.13188588700972062</v>
          </cell>
          <cell r="G168">
            <v>-8.4943452650328544E-2</v>
          </cell>
          <cell r="H168">
            <v>4.4707080342278179E-3</v>
          </cell>
          <cell r="I168">
            <v>0</v>
          </cell>
          <cell r="J168">
            <v>0</v>
          </cell>
          <cell r="K168">
            <v>16.032434842432561</v>
          </cell>
          <cell r="L168">
            <v>11.477129006395518</v>
          </cell>
          <cell r="M168">
            <v>9.2588363388858106</v>
          </cell>
          <cell r="N168">
            <v>0</v>
          </cell>
          <cell r="O168">
            <v>0</v>
          </cell>
          <cell r="P168">
            <v>16.032434842432561</v>
          </cell>
          <cell r="Q168">
            <v>16.354170197103521</v>
          </cell>
          <cell r="R168">
            <v>8.2931634034926027</v>
          </cell>
          <cell r="S168">
            <v>1</v>
          </cell>
          <cell r="T168">
            <v>0</v>
          </cell>
          <cell r="U168">
            <v>15.395358947555097</v>
          </cell>
          <cell r="V168">
            <v>16.065965152689273</v>
          </cell>
          <cell r="W168">
            <v>16.032434842432561</v>
          </cell>
          <cell r="X168">
            <v>8.8408525359389127</v>
          </cell>
          <cell r="Y168">
            <v>15.994502364596578</v>
          </cell>
          <cell r="Z168">
            <v>0</v>
          </cell>
          <cell r="AA168">
            <v>1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60000</v>
          </cell>
          <cell r="AT168">
            <v>0</v>
          </cell>
          <cell r="AU168">
            <v>60000</v>
          </cell>
          <cell r="AV168">
            <v>0</v>
          </cell>
          <cell r="AW168">
            <v>105600</v>
          </cell>
          <cell r="AX168">
            <v>0</v>
          </cell>
          <cell r="AY168">
            <v>130800</v>
          </cell>
          <cell r="AZ168">
            <v>0</v>
          </cell>
          <cell r="BA168">
            <v>60000</v>
          </cell>
          <cell r="BB168">
            <v>0</v>
          </cell>
          <cell r="BC168">
            <v>63600</v>
          </cell>
          <cell r="BD168">
            <v>0</v>
          </cell>
          <cell r="BE168">
            <v>63600</v>
          </cell>
          <cell r="BF168">
            <v>0</v>
          </cell>
          <cell r="BO168">
            <v>543600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</row>
        <row r="169">
          <cell r="D169">
            <v>41791</v>
          </cell>
          <cell r="E169">
            <v>1.8697763469071083</v>
          </cell>
          <cell r="F169">
            <v>0.13117337035376858</v>
          </cell>
          <cell r="G169">
            <v>-8.4484543617681471E-2</v>
          </cell>
          <cell r="H169">
            <v>4.4465549272463926E-3</v>
          </cell>
          <cell r="I169">
            <v>0</v>
          </cell>
          <cell r="J169">
            <v>0</v>
          </cell>
          <cell r="K169">
            <v>16.023322601803311</v>
          </cell>
          <cell r="L169">
            <v>15.84361199020643</v>
          </cell>
          <cell r="M169">
            <v>8.2127869506240874</v>
          </cell>
          <cell r="N169">
            <v>0</v>
          </cell>
          <cell r="O169">
            <v>0</v>
          </cell>
          <cell r="P169">
            <v>16.023322601803311</v>
          </cell>
          <cell r="Q169">
            <v>17.135180260974249</v>
          </cell>
          <cell r="R169">
            <v>12.17911394572787</v>
          </cell>
          <cell r="S169">
            <v>1</v>
          </cell>
          <cell r="T169">
            <v>0</v>
          </cell>
          <cell r="U169">
            <v>15.389688524670701</v>
          </cell>
          <cell r="V169">
            <v>16.056671763757659</v>
          </cell>
          <cell r="W169">
            <v>16.023322601803311</v>
          </cell>
          <cell r="X169">
            <v>14.341471767534246</v>
          </cell>
          <cell r="Y169">
            <v>9.5501562951108578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60000</v>
          </cell>
          <cell r="AT169">
            <v>0</v>
          </cell>
          <cell r="AU169">
            <v>60000</v>
          </cell>
          <cell r="AV169">
            <v>0</v>
          </cell>
          <cell r="AW169">
            <v>105600</v>
          </cell>
          <cell r="AX169">
            <v>0</v>
          </cell>
          <cell r="AY169">
            <v>130800</v>
          </cell>
          <cell r="AZ169">
            <v>0</v>
          </cell>
          <cell r="BA169">
            <v>60000</v>
          </cell>
          <cell r="BB169">
            <v>0</v>
          </cell>
          <cell r="BC169">
            <v>63600</v>
          </cell>
          <cell r="BD169">
            <v>0</v>
          </cell>
          <cell r="BE169">
            <v>63600</v>
          </cell>
          <cell r="BF169">
            <v>0</v>
          </cell>
          <cell r="BO169">
            <v>543600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</row>
        <row r="170">
          <cell r="D170">
            <v>41821</v>
          </cell>
          <cell r="E170">
            <v>1.8666284436881189</v>
          </cell>
          <cell r="F170">
            <v>0.13048705945213154</v>
          </cell>
          <cell r="G170">
            <v>-8.404251286747455E-2</v>
          </cell>
          <cell r="H170">
            <v>4.4232901509197132E-3</v>
          </cell>
          <cell r="I170">
            <v>0</v>
          </cell>
          <cell r="J170">
            <v>0</v>
          </cell>
          <cell r="K170">
            <v>15.999713327660892</v>
          </cell>
          <cell r="L170">
            <v>14.546520799620195</v>
          </cell>
          <cell r="M170">
            <v>8.5236801208222861</v>
          </cell>
          <cell r="N170">
            <v>0</v>
          </cell>
          <cell r="O170">
            <v>0</v>
          </cell>
          <cell r="P170">
            <v>15.999713327660892</v>
          </cell>
          <cell r="Q170">
            <v>13.949224347120166</v>
          </cell>
          <cell r="R170">
            <v>10.770711517489502</v>
          </cell>
          <cell r="S170">
            <v>0</v>
          </cell>
          <cell r="T170">
            <v>0</v>
          </cell>
          <cell r="U170">
            <v>15.369394481154831</v>
          </cell>
          <cell r="V170">
            <v>16.032888003792792</v>
          </cell>
          <cell r="W170">
            <v>15.999713327660892</v>
          </cell>
          <cell r="X170">
            <v>13.277245519931432</v>
          </cell>
          <cell r="Y170">
            <v>9.7953576583227875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</row>
        <row r="171">
          <cell r="D171">
            <v>41852</v>
          </cell>
          <cell r="E171">
            <v>1.8609302460155746</v>
          </cell>
          <cell r="F171">
            <v>0.12978118736988048</v>
          </cell>
          <cell r="G171">
            <v>-8.3587883390770473E-2</v>
          </cell>
          <cell r="H171">
            <v>4.399362283724762E-3</v>
          </cell>
          <cell r="I171">
            <v>0</v>
          </cell>
          <cell r="J171">
            <v>0</v>
          </cell>
          <cell r="K171">
            <v>15.956976845116809</v>
          </cell>
          <cell r="L171">
            <v>12.708086221657448</v>
          </cell>
          <cell r="M171">
            <v>8.8603156394216711</v>
          </cell>
          <cell r="N171">
            <v>0</v>
          </cell>
          <cell r="O171">
            <v>0</v>
          </cell>
          <cell r="P171">
            <v>15.956976845116809</v>
          </cell>
          <cell r="Q171">
            <v>13.10387736883969</v>
          </cell>
          <cell r="R171">
            <v>10.056942180594806</v>
          </cell>
          <cell r="S171">
            <v>0</v>
          </cell>
          <cell r="T171">
            <v>0</v>
          </cell>
          <cell r="U171">
            <v>15.330067719686031</v>
          </cell>
          <cell r="V171">
            <v>15.989972062244746</v>
          </cell>
          <cell r="W171">
            <v>15.956976845116809</v>
          </cell>
          <cell r="X171">
            <v>12.370681194482401</v>
          </cell>
          <cell r="Y171">
            <v>9.0832971923254817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</row>
        <row r="172">
          <cell r="D172">
            <v>41883</v>
          </cell>
          <cell r="E172">
            <v>1.8582953283731785</v>
          </cell>
          <cell r="F172">
            <v>0.12907867244409882</v>
          </cell>
          <cell r="G172">
            <v>-8.3135416150436528E-2</v>
          </cell>
          <cell r="H172">
            <v>4.3755482184440276E-3</v>
          </cell>
          <cell r="I172">
            <v>0</v>
          </cell>
          <cell r="J172">
            <v>0</v>
          </cell>
          <cell r="K172">
            <v>15.937214962798839</v>
          </cell>
          <cell r="L172">
            <v>10.754993237663879</v>
          </cell>
          <cell r="M172">
            <v>6.7339687081853583</v>
          </cell>
          <cell r="N172">
            <v>0</v>
          </cell>
          <cell r="O172">
            <v>0</v>
          </cell>
          <cell r="P172">
            <v>15.937214962798839</v>
          </cell>
          <cell r="Q172">
            <v>11.524361645689874</v>
          </cell>
          <cell r="R172">
            <v>8.4404325133785285</v>
          </cell>
          <cell r="S172">
            <v>0</v>
          </cell>
          <cell r="T172">
            <v>0</v>
          </cell>
          <cell r="U172">
            <v>15.313699341670565</v>
          </cell>
          <cell r="V172">
            <v>15.970031574437169</v>
          </cell>
          <cell r="W172">
            <v>15.937214962798839</v>
          </cell>
          <cell r="X172">
            <v>8.2369209238179639</v>
          </cell>
          <cell r="Y172">
            <v>5.6270656041017908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</row>
        <row r="173">
          <cell r="D173">
            <v>41913</v>
          </cell>
          <cell r="E173">
            <v>1.8529061975895447</v>
          </cell>
          <cell r="F173">
            <v>0.12840200335656934</v>
          </cell>
          <cell r="G173">
            <v>-8.2699595382197219E-2</v>
          </cell>
          <cell r="H173">
            <v>4.3526102832735373E-3</v>
          </cell>
          <cell r="I173">
            <v>0</v>
          </cell>
          <cell r="J173">
            <v>0</v>
          </cell>
          <cell r="K173">
            <v>15.896796481921585</v>
          </cell>
          <cell r="L173">
            <v>10.916242853862656</v>
          </cell>
          <cell r="M173">
            <v>6.6725515642583328</v>
          </cell>
          <cell r="N173">
            <v>0</v>
          </cell>
          <cell r="O173">
            <v>0</v>
          </cell>
          <cell r="P173">
            <v>15.896796481921585</v>
          </cell>
          <cell r="Q173">
            <v>12.116839030431292</v>
          </cell>
          <cell r="R173">
            <v>6.2764640284804409</v>
          </cell>
          <cell r="S173">
            <v>0</v>
          </cell>
          <cell r="T173">
            <v>0</v>
          </cell>
          <cell r="U173">
            <v>15.276549516555106</v>
          </cell>
          <cell r="V173">
            <v>15.929441059046137</v>
          </cell>
          <cell r="W173">
            <v>15.896796481921585</v>
          </cell>
          <cell r="X173">
            <v>8.7378168010308599</v>
          </cell>
          <cell r="Y173">
            <v>5.4855339271662622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</row>
        <row r="174">
          <cell r="D174">
            <v>41944</v>
          </cell>
          <cell r="E174">
            <v>1.9056340975785386</v>
          </cell>
          <cell r="F174">
            <v>5.1948226194780699E-2</v>
          </cell>
          <cell r="G174">
            <v>-8.2251358141736106E-2</v>
          </cell>
          <cell r="H174">
            <v>4.3290188495650585E-3</v>
          </cell>
          <cell r="I174">
            <v>0</v>
          </cell>
          <cell r="J174">
            <v>0</v>
          </cell>
          <cell r="K174">
            <v>16.292255731839042</v>
          </cell>
          <cell r="L174">
            <v>24.277034534032587</v>
          </cell>
          <cell r="M174">
            <v>6.7099792168258405</v>
          </cell>
          <cell r="N174">
            <v>1</v>
          </cell>
          <cell r="O174">
            <v>0</v>
          </cell>
          <cell r="P174">
            <v>16.292255731839042</v>
          </cell>
          <cell r="Q174">
            <v>15.514380046443586</v>
          </cell>
          <cell r="R174">
            <v>7.6320602317831971</v>
          </cell>
          <cell r="S174">
            <v>0</v>
          </cell>
          <cell r="T174">
            <v>0</v>
          </cell>
          <cell r="U174">
            <v>15.675370545776019</v>
          </cell>
          <cell r="V174">
            <v>16.32472337321078</v>
          </cell>
          <cell r="W174">
            <v>16.292255731839042</v>
          </cell>
          <cell r="X174">
            <v>25.357179830706851</v>
          </cell>
          <cell r="Y174">
            <v>2.2465094504723973</v>
          </cell>
          <cell r="Z174">
            <v>1</v>
          </cell>
          <cell r="AA174">
            <v>0</v>
          </cell>
          <cell r="AB174">
            <v>1</v>
          </cell>
          <cell r="AC174">
            <v>1</v>
          </cell>
          <cell r="AD174">
            <v>1</v>
          </cell>
          <cell r="AE174">
            <v>0</v>
          </cell>
          <cell r="AF174">
            <v>105600</v>
          </cell>
          <cell r="AG174">
            <v>0</v>
          </cell>
          <cell r="AH174">
            <v>61200</v>
          </cell>
          <cell r="AI174">
            <v>0</v>
          </cell>
          <cell r="AJ174">
            <v>50400</v>
          </cell>
          <cell r="AK174">
            <v>0</v>
          </cell>
          <cell r="AL174">
            <v>60000</v>
          </cell>
          <cell r="AM174">
            <v>0</v>
          </cell>
          <cell r="AN174">
            <v>126720</v>
          </cell>
          <cell r="AO174">
            <v>0</v>
          </cell>
          <cell r="AP174">
            <v>66000</v>
          </cell>
          <cell r="AQ174">
            <v>0</v>
          </cell>
          <cell r="AR174">
            <v>469920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O174">
            <v>0</v>
          </cell>
          <cell r="BP174">
            <v>65400</v>
          </cell>
          <cell r="BQ174">
            <v>32700</v>
          </cell>
          <cell r="BR174">
            <v>62400</v>
          </cell>
          <cell r="BS174">
            <v>31200</v>
          </cell>
          <cell r="BT174">
            <v>67200</v>
          </cell>
          <cell r="BU174">
            <v>33600</v>
          </cell>
          <cell r="BV174">
            <v>8400</v>
          </cell>
          <cell r="BW174">
            <v>4200</v>
          </cell>
          <cell r="BX174">
            <v>66000</v>
          </cell>
          <cell r="BY174">
            <v>33000</v>
          </cell>
          <cell r="BZ174">
            <v>66000</v>
          </cell>
          <cell r="CA174">
            <v>33000</v>
          </cell>
          <cell r="CB174">
            <v>240000</v>
          </cell>
          <cell r="CC174">
            <v>120000</v>
          </cell>
          <cell r="CD174">
            <v>120000</v>
          </cell>
          <cell r="CE174">
            <v>60000</v>
          </cell>
          <cell r="CF174">
            <v>63600</v>
          </cell>
          <cell r="CG174">
            <v>31800</v>
          </cell>
          <cell r="CH174">
            <v>90000</v>
          </cell>
          <cell r="CI174">
            <v>45000</v>
          </cell>
          <cell r="CJ174">
            <v>1273500</v>
          </cell>
        </row>
        <row r="175">
          <cell r="D175">
            <v>41974</v>
          </cell>
          <cell r="E175">
            <v>1.953766282845574</v>
          </cell>
          <cell r="F175">
            <v>5.1675546383396269E-2</v>
          </cell>
          <cell r="G175">
            <v>-8.1819615107044094E-2</v>
          </cell>
          <cell r="H175">
            <v>4.3062955319496891E-3</v>
          </cell>
          <cell r="I175">
            <v>0</v>
          </cell>
          <cell r="J175">
            <v>0</v>
          </cell>
          <cell r="K175">
            <v>16.653247121341806</v>
          </cell>
          <cell r="L175">
            <v>18.361562056888708</v>
          </cell>
          <cell r="M175">
            <v>6.9072980332473009</v>
          </cell>
          <cell r="N175">
            <v>1</v>
          </cell>
          <cell r="O175">
            <v>0</v>
          </cell>
          <cell r="P175">
            <v>16.653247121341806</v>
          </cell>
          <cell r="Q175">
            <v>20.120036947886678</v>
          </cell>
          <cell r="R175">
            <v>8.1216733732571136</v>
          </cell>
          <cell r="S175">
            <v>1</v>
          </cell>
          <cell r="T175">
            <v>0</v>
          </cell>
          <cell r="U175">
            <v>16.039600008038974</v>
          </cell>
          <cell r="V175">
            <v>16.685544337831427</v>
          </cell>
          <cell r="W175">
            <v>16.653247121341806</v>
          </cell>
          <cell r="X175">
            <v>18.742657724382525</v>
          </cell>
          <cell r="Y175">
            <v>6.6691119630120905</v>
          </cell>
          <cell r="Z175">
            <v>1</v>
          </cell>
          <cell r="AA175">
            <v>0</v>
          </cell>
          <cell r="AB175">
            <v>1</v>
          </cell>
          <cell r="AC175">
            <v>1</v>
          </cell>
          <cell r="AD175">
            <v>1</v>
          </cell>
          <cell r="AE175">
            <v>0</v>
          </cell>
          <cell r="AF175">
            <v>105600</v>
          </cell>
          <cell r="AG175">
            <v>0</v>
          </cell>
          <cell r="AH175">
            <v>61200</v>
          </cell>
          <cell r="AI175">
            <v>0</v>
          </cell>
          <cell r="AJ175">
            <v>50400</v>
          </cell>
          <cell r="AK175">
            <v>0</v>
          </cell>
          <cell r="AL175">
            <v>60000</v>
          </cell>
          <cell r="AM175">
            <v>0</v>
          </cell>
          <cell r="AN175">
            <v>126720</v>
          </cell>
          <cell r="AO175">
            <v>0</v>
          </cell>
          <cell r="AP175">
            <v>66000</v>
          </cell>
          <cell r="AQ175">
            <v>0</v>
          </cell>
          <cell r="AR175">
            <v>469920</v>
          </cell>
          <cell r="AS175">
            <v>60000</v>
          </cell>
          <cell r="AT175">
            <v>0</v>
          </cell>
          <cell r="AU175">
            <v>60000</v>
          </cell>
          <cell r="AV175">
            <v>0</v>
          </cell>
          <cell r="AW175">
            <v>105600</v>
          </cell>
          <cell r="AX175">
            <v>0</v>
          </cell>
          <cell r="AY175">
            <v>130800</v>
          </cell>
          <cell r="AZ175">
            <v>0</v>
          </cell>
          <cell r="BA175">
            <v>60000</v>
          </cell>
          <cell r="BB175">
            <v>0</v>
          </cell>
          <cell r="BC175">
            <v>63600</v>
          </cell>
          <cell r="BD175">
            <v>0</v>
          </cell>
          <cell r="BE175">
            <v>63600</v>
          </cell>
          <cell r="BF175">
            <v>0</v>
          </cell>
          <cell r="BO175">
            <v>543600</v>
          </cell>
          <cell r="BP175">
            <v>65400</v>
          </cell>
          <cell r="BQ175">
            <v>32700</v>
          </cell>
          <cell r="BR175">
            <v>62400</v>
          </cell>
          <cell r="BS175">
            <v>31200</v>
          </cell>
          <cell r="BT175">
            <v>67200</v>
          </cell>
          <cell r="BU175">
            <v>33600</v>
          </cell>
          <cell r="BV175">
            <v>8400</v>
          </cell>
          <cell r="BW175">
            <v>4200</v>
          </cell>
          <cell r="BX175">
            <v>66000</v>
          </cell>
          <cell r="BY175">
            <v>33000</v>
          </cell>
          <cell r="BZ175">
            <v>66000</v>
          </cell>
          <cell r="CA175">
            <v>33000</v>
          </cell>
          <cell r="CB175">
            <v>240000</v>
          </cell>
          <cell r="CC175">
            <v>120000</v>
          </cell>
          <cell r="CD175">
            <v>120000</v>
          </cell>
          <cell r="CE175">
            <v>60000</v>
          </cell>
          <cell r="CF175">
            <v>63600</v>
          </cell>
          <cell r="CG175">
            <v>31800</v>
          </cell>
          <cell r="CH175">
            <v>90000</v>
          </cell>
          <cell r="CI175">
            <v>45000</v>
          </cell>
          <cell r="CJ175">
            <v>1273500</v>
          </cell>
        </row>
        <row r="176">
          <cell r="D176">
            <v>42005</v>
          </cell>
          <cell r="E176">
            <v>2.049379618200148</v>
          </cell>
          <cell r="F176">
            <v>5.1395100142950421E-2</v>
          </cell>
          <cell r="G176">
            <v>-8.1375575226338162E-2</v>
          </cell>
          <cell r="H176">
            <v>4.2829250119125351E-3</v>
          </cell>
          <cell r="I176">
            <v>0</v>
          </cell>
          <cell r="J176">
            <v>0</v>
          </cell>
          <cell r="K176">
            <v>17.37034713650111</v>
          </cell>
          <cell r="L176">
            <v>23.401422790083512</v>
          </cell>
          <cell r="M176">
            <v>8.3174403731341435</v>
          </cell>
          <cell r="N176">
            <v>1</v>
          </cell>
          <cell r="O176">
            <v>0</v>
          </cell>
          <cell r="P176">
            <v>17.37034713650111</v>
          </cell>
          <cell r="Q176">
            <v>25.578646835242782</v>
          </cell>
          <cell r="R176">
            <v>10.625936954555</v>
          </cell>
          <cell r="S176">
            <v>1</v>
          </cell>
          <cell r="T176">
            <v>0</v>
          </cell>
          <cell r="U176">
            <v>16.760030322303574</v>
          </cell>
          <cell r="V176">
            <v>17.402469074090455</v>
          </cell>
          <cell r="W176">
            <v>17.37034713650111</v>
          </cell>
          <cell r="X176">
            <v>25.065327732468884</v>
          </cell>
          <cell r="Y176">
            <v>8.6085901590687808</v>
          </cell>
          <cell r="Z176">
            <v>1</v>
          </cell>
          <cell r="AA176">
            <v>0</v>
          </cell>
          <cell r="AB176">
            <v>1</v>
          </cell>
          <cell r="AC176">
            <v>1</v>
          </cell>
          <cell r="AD176">
            <v>1</v>
          </cell>
          <cell r="AE176">
            <v>0</v>
          </cell>
          <cell r="AF176">
            <v>105600</v>
          </cell>
          <cell r="AG176">
            <v>0</v>
          </cell>
          <cell r="AH176">
            <v>61200</v>
          </cell>
          <cell r="AI176">
            <v>0</v>
          </cell>
          <cell r="AJ176">
            <v>50400</v>
          </cell>
          <cell r="AK176">
            <v>0</v>
          </cell>
          <cell r="AL176">
            <v>60000</v>
          </cell>
          <cell r="AM176">
            <v>0</v>
          </cell>
          <cell r="AN176">
            <v>126720</v>
          </cell>
          <cell r="AO176">
            <v>0</v>
          </cell>
          <cell r="AP176">
            <v>66000</v>
          </cell>
          <cell r="AQ176">
            <v>0</v>
          </cell>
          <cell r="AR176">
            <v>469920</v>
          </cell>
          <cell r="AS176">
            <v>60000</v>
          </cell>
          <cell r="AT176">
            <v>0</v>
          </cell>
          <cell r="AU176">
            <v>60000</v>
          </cell>
          <cell r="AV176">
            <v>0</v>
          </cell>
          <cell r="AW176">
            <v>105600</v>
          </cell>
          <cell r="AX176">
            <v>0</v>
          </cell>
          <cell r="AY176">
            <v>130800</v>
          </cell>
          <cell r="AZ176">
            <v>0</v>
          </cell>
          <cell r="BA176">
            <v>60000</v>
          </cell>
          <cell r="BB176">
            <v>0</v>
          </cell>
          <cell r="BC176">
            <v>63600</v>
          </cell>
          <cell r="BD176">
            <v>0</v>
          </cell>
          <cell r="BE176">
            <v>63600</v>
          </cell>
          <cell r="BF176">
            <v>0</v>
          </cell>
          <cell r="BO176">
            <v>543600</v>
          </cell>
          <cell r="BP176">
            <v>65400</v>
          </cell>
          <cell r="BQ176">
            <v>32700</v>
          </cell>
          <cell r="BR176">
            <v>62400</v>
          </cell>
          <cell r="BS176">
            <v>31200</v>
          </cell>
          <cell r="BT176">
            <v>67200</v>
          </cell>
          <cell r="BU176">
            <v>33600</v>
          </cell>
          <cell r="BV176">
            <v>8400</v>
          </cell>
          <cell r="BW176">
            <v>4200</v>
          </cell>
          <cell r="BX176">
            <v>66000</v>
          </cell>
          <cell r="BY176">
            <v>33000</v>
          </cell>
          <cell r="BZ176">
            <v>66000</v>
          </cell>
          <cell r="CA176">
            <v>33000</v>
          </cell>
          <cell r="CB176">
            <v>240000</v>
          </cell>
          <cell r="CC176">
            <v>120000</v>
          </cell>
          <cell r="CD176">
            <v>120000</v>
          </cell>
          <cell r="CE176">
            <v>60000</v>
          </cell>
          <cell r="CF176">
            <v>63600</v>
          </cell>
          <cell r="CG176">
            <v>31800</v>
          </cell>
          <cell r="CH176">
            <v>90000</v>
          </cell>
          <cell r="CI176">
            <v>45000</v>
          </cell>
          <cell r="CJ176">
            <v>1273500</v>
          </cell>
        </row>
        <row r="177">
          <cell r="D177">
            <v>42036</v>
          </cell>
          <cell r="E177">
            <v>1.9892640705932618</v>
          </cell>
          <cell r="F177">
            <v>5.1115993248649128E-2</v>
          </cell>
          <cell r="G177">
            <v>-8.0933655977027785E-2</v>
          </cell>
          <cell r="H177">
            <v>4.259666104054094E-3</v>
          </cell>
          <cell r="I177">
            <v>0</v>
          </cell>
          <cell r="J177">
            <v>0</v>
          </cell>
          <cell r="K177">
            <v>16.919480529449466</v>
          </cell>
          <cell r="L177">
            <v>15.606939734090776</v>
          </cell>
          <cell r="M177">
            <v>7.3564433617014204</v>
          </cell>
          <cell r="N177">
            <v>0</v>
          </cell>
          <cell r="O177">
            <v>0</v>
          </cell>
          <cell r="P177">
            <v>16.919480529449466</v>
          </cell>
          <cell r="Q177">
            <v>20.328139780676846</v>
          </cell>
          <cell r="R177">
            <v>9.1455031254041401</v>
          </cell>
          <cell r="S177">
            <v>1</v>
          </cell>
          <cell r="T177">
            <v>0</v>
          </cell>
          <cell r="U177">
            <v>16.312478109621757</v>
          </cell>
          <cell r="V177">
            <v>16.95142802522987</v>
          </cell>
          <cell r="W177">
            <v>16.919480529449466</v>
          </cell>
          <cell r="X177">
            <v>16.409875432005681</v>
          </cell>
          <cell r="Y177">
            <v>6.9156854018808049</v>
          </cell>
          <cell r="Z177">
            <v>1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60000</v>
          </cell>
          <cell r="AT177">
            <v>0</v>
          </cell>
          <cell r="AU177">
            <v>60000</v>
          </cell>
          <cell r="AV177">
            <v>0</v>
          </cell>
          <cell r="AW177">
            <v>105600</v>
          </cell>
          <cell r="AX177">
            <v>0</v>
          </cell>
          <cell r="AY177">
            <v>130800</v>
          </cell>
          <cell r="AZ177">
            <v>0</v>
          </cell>
          <cell r="BA177">
            <v>60000</v>
          </cell>
          <cell r="BB177">
            <v>0</v>
          </cell>
          <cell r="BC177">
            <v>63600</v>
          </cell>
          <cell r="BD177">
            <v>0</v>
          </cell>
          <cell r="BE177">
            <v>63600</v>
          </cell>
          <cell r="BF177">
            <v>0</v>
          </cell>
          <cell r="BO177">
            <v>543600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</row>
        <row r="178">
          <cell r="D178">
            <v>42064</v>
          </cell>
          <cell r="E178">
            <v>1.9201553922093924</v>
          </cell>
          <cell r="F178">
            <v>5.086504350223555E-2</v>
          </cell>
          <cell r="G178">
            <v>-8.0536318878539626E-2</v>
          </cell>
          <cell r="H178">
            <v>4.2387536251862964E-3</v>
          </cell>
          <cell r="I178">
            <v>0</v>
          </cell>
          <cell r="J178">
            <v>0</v>
          </cell>
          <cell r="K178">
            <v>16.401165441570441</v>
          </cell>
          <cell r="L178">
            <v>17.896796666968978</v>
          </cell>
          <cell r="M178">
            <v>10.410378903457543</v>
          </cell>
          <cell r="N178">
            <v>1</v>
          </cell>
          <cell r="O178">
            <v>0</v>
          </cell>
          <cell r="P178">
            <v>16.401165441570441</v>
          </cell>
          <cell r="Q178">
            <v>17.010421892376822</v>
          </cell>
          <cell r="R178">
            <v>10.71133041084577</v>
          </cell>
          <cell r="S178">
            <v>1</v>
          </cell>
          <cell r="T178">
            <v>0</v>
          </cell>
          <cell r="U178">
            <v>15.797143049981397</v>
          </cell>
          <cell r="V178">
            <v>16.432956093759337</v>
          </cell>
          <cell r="W178">
            <v>16.401165441570441</v>
          </cell>
          <cell r="X178">
            <v>21.227140167768042</v>
          </cell>
          <cell r="Y178">
            <v>12.308592366488835</v>
          </cell>
          <cell r="Z178">
            <v>1</v>
          </cell>
          <cell r="AA178">
            <v>0</v>
          </cell>
          <cell r="AB178">
            <v>1</v>
          </cell>
          <cell r="AC178">
            <v>1</v>
          </cell>
          <cell r="AD178">
            <v>1</v>
          </cell>
          <cell r="AE178">
            <v>0</v>
          </cell>
          <cell r="AF178">
            <v>105600</v>
          </cell>
          <cell r="AG178">
            <v>0</v>
          </cell>
          <cell r="AH178">
            <v>61200</v>
          </cell>
          <cell r="AI178">
            <v>0</v>
          </cell>
          <cell r="AJ178">
            <v>50400</v>
          </cell>
          <cell r="AK178">
            <v>0</v>
          </cell>
          <cell r="AL178">
            <v>60000</v>
          </cell>
          <cell r="AM178">
            <v>0</v>
          </cell>
          <cell r="AN178">
            <v>126720</v>
          </cell>
          <cell r="AO178">
            <v>0</v>
          </cell>
          <cell r="AP178">
            <v>66000</v>
          </cell>
          <cell r="AQ178">
            <v>0</v>
          </cell>
          <cell r="AR178">
            <v>469920</v>
          </cell>
          <cell r="AS178">
            <v>60000</v>
          </cell>
          <cell r="AT178">
            <v>0</v>
          </cell>
          <cell r="AU178">
            <v>60000</v>
          </cell>
          <cell r="AV178">
            <v>0</v>
          </cell>
          <cell r="AW178">
            <v>105600</v>
          </cell>
          <cell r="AX178">
            <v>0</v>
          </cell>
          <cell r="AY178">
            <v>130800</v>
          </cell>
          <cell r="AZ178">
            <v>0</v>
          </cell>
          <cell r="BA178">
            <v>60000</v>
          </cell>
          <cell r="BB178">
            <v>0</v>
          </cell>
          <cell r="BC178">
            <v>63600</v>
          </cell>
          <cell r="BD178">
            <v>0</v>
          </cell>
          <cell r="BE178">
            <v>63600</v>
          </cell>
          <cell r="BF178">
            <v>0</v>
          </cell>
          <cell r="BO178">
            <v>543600</v>
          </cell>
          <cell r="BP178">
            <v>65400</v>
          </cell>
          <cell r="BQ178">
            <v>32700</v>
          </cell>
          <cell r="BR178">
            <v>62400</v>
          </cell>
          <cell r="BS178">
            <v>31200</v>
          </cell>
          <cell r="BT178">
            <v>67200</v>
          </cell>
          <cell r="BU178">
            <v>33600</v>
          </cell>
          <cell r="BV178">
            <v>8400</v>
          </cell>
          <cell r="BW178">
            <v>4200</v>
          </cell>
          <cell r="BX178">
            <v>66000</v>
          </cell>
          <cell r="BY178">
            <v>33000</v>
          </cell>
          <cell r="BZ178">
            <v>66000</v>
          </cell>
          <cell r="CA178">
            <v>33000</v>
          </cell>
          <cell r="CB178">
            <v>240000</v>
          </cell>
          <cell r="CC178">
            <v>120000</v>
          </cell>
          <cell r="CD178">
            <v>120000</v>
          </cell>
          <cell r="CE178">
            <v>60000</v>
          </cell>
          <cell r="CF178">
            <v>63600</v>
          </cell>
          <cell r="CG178">
            <v>31800</v>
          </cell>
          <cell r="CH178">
            <v>90000</v>
          </cell>
          <cell r="CI178">
            <v>45000</v>
          </cell>
          <cell r="CJ178">
            <v>1273500</v>
          </cell>
        </row>
        <row r="179">
          <cell r="D179">
            <v>42095</v>
          </cell>
          <cell r="E179">
            <v>1.8317242246644787</v>
          </cell>
          <cell r="F179">
            <v>0.12436332480460788</v>
          </cell>
          <cell r="G179">
            <v>-8.0098412586018644E-2</v>
          </cell>
          <cell r="H179">
            <v>4.2157059255799288E-3</v>
          </cell>
          <cell r="I179">
            <v>0</v>
          </cell>
          <cell r="J179">
            <v>0</v>
          </cell>
          <cell r="K179">
            <v>15.73793168498359</v>
          </cell>
          <cell r="L179">
            <v>11.475926155898108</v>
          </cell>
          <cell r="M179">
            <v>8.4314118511598561</v>
          </cell>
          <cell r="N179">
            <v>0</v>
          </cell>
          <cell r="O179">
            <v>0</v>
          </cell>
          <cell r="P179">
            <v>15.73793168498359</v>
          </cell>
          <cell r="Q179">
            <v>16.496359230540833</v>
          </cell>
          <cell r="R179">
            <v>8.5578830289272556</v>
          </cell>
          <cell r="S179">
            <v>1</v>
          </cell>
          <cell r="T179">
            <v>0</v>
          </cell>
          <cell r="U179">
            <v>15.137193590588451</v>
          </cell>
          <cell r="V179">
            <v>15.769549479425439</v>
          </cell>
          <cell r="W179">
            <v>15.73793168498359</v>
          </cell>
          <cell r="X179">
            <v>10.150884806870339</v>
          </cell>
          <cell r="Y179">
            <v>14.581269378134067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60000</v>
          </cell>
          <cell r="AT179">
            <v>0</v>
          </cell>
          <cell r="AU179">
            <v>60000</v>
          </cell>
          <cell r="AV179">
            <v>0</v>
          </cell>
          <cell r="AW179">
            <v>105600</v>
          </cell>
          <cell r="AX179">
            <v>0</v>
          </cell>
          <cell r="AY179">
            <v>130800</v>
          </cell>
          <cell r="AZ179">
            <v>0</v>
          </cell>
          <cell r="BA179">
            <v>60000</v>
          </cell>
          <cell r="BB179">
            <v>0</v>
          </cell>
          <cell r="BC179">
            <v>63600</v>
          </cell>
          <cell r="BD179">
            <v>0</v>
          </cell>
          <cell r="BE179">
            <v>63600</v>
          </cell>
          <cell r="BF179">
            <v>0</v>
          </cell>
          <cell r="BO179">
            <v>543600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</row>
        <row r="180">
          <cell r="D180">
            <v>42125</v>
          </cell>
          <cell r="E180">
            <v>1.8032079071663845</v>
          </cell>
          <cell r="F180">
            <v>0.12370844944513568</v>
          </cell>
          <cell r="G180">
            <v>-7.9676628456189086E-2</v>
          </cell>
          <cell r="H180">
            <v>4.1935067608520572E-3</v>
          </cell>
          <cell r="I180">
            <v>0</v>
          </cell>
          <cell r="J180">
            <v>0</v>
          </cell>
          <cell r="K180">
            <v>15.524059303747883</v>
          </cell>
          <cell r="L180">
            <v>10.786469936334509</v>
          </cell>
          <cell r="M180">
            <v>8.6847525017246099</v>
          </cell>
          <cell r="N180">
            <v>0</v>
          </cell>
          <cell r="O180">
            <v>0</v>
          </cell>
          <cell r="P180">
            <v>15.524059303747883</v>
          </cell>
          <cell r="Q180">
            <v>15.361115618765083</v>
          </cell>
          <cell r="R180">
            <v>7.7789550413805664</v>
          </cell>
          <cell r="S180">
            <v>0</v>
          </cell>
          <cell r="T180">
            <v>0</v>
          </cell>
          <cell r="U180">
            <v>14.926484590326465</v>
          </cell>
          <cell r="V180">
            <v>15.555510604454273</v>
          </cell>
          <cell r="W180">
            <v>15.524059303747883</v>
          </cell>
          <cell r="X180">
            <v>8.3151916623853417</v>
          </cell>
          <cell r="Y180">
            <v>15.176913536883953</v>
          </cell>
          <cell r="Z180">
            <v>0</v>
          </cell>
          <cell r="AA180">
            <v>1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</row>
        <row r="181">
          <cell r="D181">
            <v>42156</v>
          </cell>
          <cell r="E181">
            <v>1.8017319290523899</v>
          </cell>
          <cell r="F181">
            <v>0.12303493497001272</v>
          </cell>
          <cell r="G181">
            <v>-7.9242839472211585E-2</v>
          </cell>
          <cell r="H181">
            <v>4.170675761695347E-3</v>
          </cell>
          <cell r="I181">
            <v>0</v>
          </cell>
          <cell r="J181">
            <v>0</v>
          </cell>
          <cell r="K181">
            <v>15.512989467892924</v>
          </cell>
          <cell r="L181">
            <v>14.881474598252185</v>
          </cell>
          <cell r="M181">
            <v>7.7032381318513048</v>
          </cell>
          <cell r="N181">
            <v>0</v>
          </cell>
          <cell r="O181">
            <v>0</v>
          </cell>
          <cell r="P181">
            <v>15.512989467892924</v>
          </cell>
          <cell r="Q181">
            <v>16.092909646194329</v>
          </cell>
          <cell r="R181">
            <v>11.423480911283555</v>
          </cell>
          <cell r="S181">
            <v>1</v>
          </cell>
          <cell r="T181">
            <v>0</v>
          </cell>
          <cell r="U181">
            <v>14.918668171851337</v>
          </cell>
          <cell r="V181">
            <v>15.544269536105638</v>
          </cell>
          <cell r="W181">
            <v>15.512989467892924</v>
          </cell>
          <cell r="X181">
            <v>13.461567774405822</v>
          </cell>
          <cell r="Y181">
            <v>8.7295814318662739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60000</v>
          </cell>
          <cell r="AT181">
            <v>0</v>
          </cell>
          <cell r="AU181">
            <v>60000</v>
          </cell>
          <cell r="AV181">
            <v>0</v>
          </cell>
          <cell r="AW181">
            <v>105600</v>
          </cell>
          <cell r="AX181">
            <v>0</v>
          </cell>
          <cell r="AY181">
            <v>130800</v>
          </cell>
          <cell r="AZ181">
            <v>0</v>
          </cell>
          <cell r="BA181">
            <v>60000</v>
          </cell>
          <cell r="BB181">
            <v>0</v>
          </cell>
          <cell r="BC181">
            <v>63600</v>
          </cell>
          <cell r="BD181">
            <v>0</v>
          </cell>
          <cell r="BE181">
            <v>63600</v>
          </cell>
          <cell r="BF181">
            <v>0</v>
          </cell>
          <cell r="BO181">
            <v>543600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0</v>
          </cell>
          <cell r="CC181">
            <v>0</v>
          </cell>
          <cell r="CD181">
            <v>0</v>
          </cell>
          <cell r="CE181">
            <v>0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</row>
        <row r="182">
          <cell r="D182">
            <v>42186</v>
          </cell>
          <cell r="E182">
            <v>1.798455159950934</v>
          </cell>
          <cell r="F182">
            <v>0.12238622195744533</v>
          </cell>
          <cell r="G182">
            <v>-7.8825024311574968E-2</v>
          </cell>
          <cell r="H182">
            <v>4.1486854900828927E-3</v>
          </cell>
          <cell r="I182">
            <v>0</v>
          </cell>
          <cell r="J182">
            <v>0</v>
          </cell>
          <cell r="K182">
            <v>15.488413699632005</v>
          </cell>
          <cell r="L182">
            <v>13.664193826024254</v>
          </cell>
          <cell r="M182">
            <v>7.9945169393897348</v>
          </cell>
          <cell r="N182">
            <v>0</v>
          </cell>
          <cell r="O182">
            <v>0</v>
          </cell>
          <cell r="P182">
            <v>15.488413699632005</v>
          </cell>
          <cell r="Q182">
            <v>13.103978456645962</v>
          </cell>
          <cell r="R182">
            <v>10.102049168351845</v>
          </cell>
          <cell r="S182">
            <v>0</v>
          </cell>
          <cell r="T182">
            <v>0</v>
          </cell>
          <cell r="U182">
            <v>14.897226017295193</v>
          </cell>
          <cell r="V182">
            <v>15.519528840807627</v>
          </cell>
          <cell r="W182">
            <v>15.488413699632005</v>
          </cell>
          <cell r="X182">
            <v>12.462810506825715</v>
          </cell>
          <cell r="Y182">
            <v>8.9603980292040948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</row>
        <row r="183">
          <cell r="D183">
            <v>42217</v>
          </cell>
          <cell r="E183">
            <v>1.7927772000131676</v>
          </cell>
          <cell r="F183">
            <v>0.1217190504036558</v>
          </cell>
          <cell r="G183">
            <v>-7.8395320598964757E-2</v>
          </cell>
          <cell r="H183">
            <v>0</v>
          </cell>
          <cell r="I183">
            <v>0</v>
          </cell>
          <cell r="J183">
            <v>0</v>
          </cell>
          <cell r="K183">
            <v>15.445829000098758</v>
          </cell>
          <cell r="L183">
            <v>11.939277562083049</v>
          </cell>
          <cell r="M183">
            <v>8.3099039834902655</v>
          </cell>
          <cell r="N183">
            <v>0</v>
          </cell>
          <cell r="O183">
            <v>0</v>
          </cell>
          <cell r="P183">
            <v>15.445829000098758</v>
          </cell>
          <cell r="Q183">
            <v>12.310481767942985</v>
          </cell>
          <cell r="R183">
            <v>9.4321948889070235</v>
          </cell>
          <cell r="S183">
            <v>0</v>
          </cell>
          <cell r="T183">
            <v>0</v>
          </cell>
          <cell r="U183">
            <v>14.857864095606523</v>
          </cell>
          <cell r="V183">
            <v>15.445829000098758</v>
          </cell>
          <cell r="W183">
            <v>15.445829000098758</v>
          </cell>
          <cell r="X183">
            <v>11.611985325458235</v>
          </cell>
          <cell r="Y183">
            <v>8.2934215854002211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</row>
        <row r="184">
          <cell r="D184">
            <v>42248</v>
          </cell>
          <cell r="E184">
            <v>1.7899738083559389</v>
          </cell>
          <cell r="F184">
            <v>0.12105508332530994</v>
          </cell>
          <cell r="G184">
            <v>-7.7967680785792845E-2</v>
          </cell>
          <cell r="H184">
            <v>0</v>
          </cell>
          <cell r="I184">
            <v>0</v>
          </cell>
          <cell r="J184">
            <v>0</v>
          </cell>
          <cell r="K184">
            <v>15.424803562669542</v>
          </cell>
          <cell r="L184">
            <v>10.10697576615088</v>
          </cell>
          <cell r="M184">
            <v>6.315382143649221</v>
          </cell>
          <cell r="N184">
            <v>0</v>
          </cell>
          <cell r="O184">
            <v>0</v>
          </cell>
          <cell r="P184">
            <v>15.424803562669542</v>
          </cell>
          <cell r="Q184">
            <v>10.828519883222453</v>
          </cell>
          <cell r="R184">
            <v>7.9157713808312842</v>
          </cell>
          <cell r="S184">
            <v>0</v>
          </cell>
          <cell r="T184">
            <v>0</v>
          </cell>
          <cell r="U184">
            <v>14.840045956776097</v>
          </cell>
          <cell r="V184">
            <v>15.424803562669542</v>
          </cell>
          <cell r="W184">
            <v>15.424803562669542</v>
          </cell>
          <cell r="X184">
            <v>7.7410520213190548</v>
          </cell>
          <cell r="Y184">
            <v>4.9799755163367401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</row>
        <row r="185">
          <cell r="D185">
            <v>42278</v>
          </cell>
          <cell r="E185">
            <v>1.7845996199701386</v>
          </cell>
          <cell r="F185">
            <v>0.12041557362561547</v>
          </cell>
          <cell r="G185">
            <v>-7.7555793182599808E-2</v>
          </cell>
          <cell r="H185">
            <v>0</v>
          </cell>
          <cell r="I185">
            <v>0</v>
          </cell>
          <cell r="J185">
            <v>0</v>
          </cell>
          <cell r="K185">
            <v>15.38449714977604</v>
          </cell>
          <cell r="L185">
            <v>10.257676835048827</v>
          </cell>
          <cell r="M185">
            <v>6.2575279446802892</v>
          </cell>
          <cell r="N185">
            <v>0</v>
          </cell>
          <cell r="O185">
            <v>0</v>
          </cell>
          <cell r="P185">
            <v>15.38449714977604</v>
          </cell>
          <cell r="Q185">
            <v>11.383597564593554</v>
          </cell>
          <cell r="R185">
            <v>5.8860765141741531</v>
          </cell>
          <cell r="S185">
            <v>0</v>
          </cell>
          <cell r="T185">
            <v>0</v>
          </cell>
          <cell r="U185">
            <v>14.80282870090654</v>
          </cell>
          <cell r="V185">
            <v>15.38449714977604</v>
          </cell>
          <cell r="W185">
            <v>15.38449714977604</v>
          </cell>
          <cell r="X185">
            <v>8.2103930792080249</v>
          </cell>
          <cell r="Y185">
            <v>4.8486026876089721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</row>
        <row r="186">
          <cell r="D186">
            <v>42309</v>
          </cell>
          <cell r="E186">
            <v>1.8337163429852068</v>
          </cell>
          <cell r="F186">
            <v>4.8715067779106662E-2</v>
          </cell>
          <cell r="G186">
            <v>-7.7132190650252216E-2</v>
          </cell>
          <cell r="H186">
            <v>0</v>
          </cell>
          <cell r="I186">
            <v>0</v>
          </cell>
          <cell r="J186">
            <v>0</v>
          </cell>
          <cell r="K186">
            <v>15.752872572389052</v>
          </cell>
          <cell r="L186">
            <v>22.786376200722085</v>
          </cell>
          <cell r="M186">
            <v>6.2923629214679444</v>
          </cell>
          <cell r="N186">
            <v>1</v>
          </cell>
          <cell r="O186">
            <v>0</v>
          </cell>
          <cell r="P186">
            <v>15.752872572389052</v>
          </cell>
          <cell r="Q186">
            <v>14.56909259825175</v>
          </cell>
          <cell r="R186">
            <v>7.1570553745470873</v>
          </cell>
          <cell r="S186">
            <v>0</v>
          </cell>
          <cell r="T186">
            <v>0</v>
          </cell>
          <cell r="U186">
            <v>15.174381142512159</v>
          </cell>
          <cell r="V186">
            <v>15.752872572389052</v>
          </cell>
          <cell r="W186">
            <v>15.752872572389052</v>
          </cell>
          <cell r="X186">
            <v>23.794966254623027</v>
          </cell>
          <cell r="Y186">
            <v>1.8125677873007346</v>
          </cell>
          <cell r="Z186">
            <v>1</v>
          </cell>
          <cell r="AA186">
            <v>0</v>
          </cell>
          <cell r="AB186">
            <v>1</v>
          </cell>
          <cell r="AC186">
            <v>1</v>
          </cell>
          <cell r="AD186">
            <v>1</v>
          </cell>
          <cell r="AE186">
            <v>0</v>
          </cell>
          <cell r="AF186">
            <v>105600</v>
          </cell>
          <cell r="AG186">
            <v>0</v>
          </cell>
          <cell r="AH186">
            <v>61200</v>
          </cell>
          <cell r="AI186">
            <v>0</v>
          </cell>
          <cell r="AJ186">
            <v>50400</v>
          </cell>
          <cell r="AK186">
            <v>0</v>
          </cell>
          <cell r="AL186">
            <v>60000</v>
          </cell>
          <cell r="AM186">
            <v>0</v>
          </cell>
          <cell r="AN186">
            <v>126720</v>
          </cell>
          <cell r="AO186">
            <v>0</v>
          </cell>
          <cell r="AP186">
            <v>66000</v>
          </cell>
          <cell r="AQ186">
            <v>0</v>
          </cell>
          <cell r="AR186">
            <v>469920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O186">
            <v>0</v>
          </cell>
          <cell r="BP186">
            <v>65400</v>
          </cell>
          <cell r="BQ186">
            <v>32700</v>
          </cell>
          <cell r="BR186">
            <v>62400</v>
          </cell>
          <cell r="BS186">
            <v>31200</v>
          </cell>
          <cell r="BT186">
            <v>67200</v>
          </cell>
          <cell r="BU186">
            <v>33600</v>
          </cell>
          <cell r="BV186">
            <v>8400</v>
          </cell>
          <cell r="BW186">
            <v>4200</v>
          </cell>
          <cell r="BX186">
            <v>66000</v>
          </cell>
          <cell r="BY186">
            <v>33000</v>
          </cell>
          <cell r="BZ186">
            <v>66000</v>
          </cell>
          <cell r="CA186">
            <v>33000</v>
          </cell>
          <cell r="CB186">
            <v>240000</v>
          </cell>
          <cell r="CC186">
            <v>120000</v>
          </cell>
          <cell r="CD186">
            <v>120000</v>
          </cell>
          <cell r="CE186">
            <v>60000</v>
          </cell>
          <cell r="CF186">
            <v>63600</v>
          </cell>
          <cell r="CG186">
            <v>31800</v>
          </cell>
          <cell r="CH186">
            <v>90000</v>
          </cell>
          <cell r="CI186">
            <v>45000</v>
          </cell>
          <cell r="CJ186">
            <v>1273500</v>
          </cell>
        </row>
        <row r="187">
          <cell r="D187">
            <v>42339</v>
          </cell>
          <cell r="E187">
            <v>1.8785313374647923</v>
          </cell>
          <cell r="F187">
            <v>4.8457386177079766E-2</v>
          </cell>
          <cell r="G187">
            <v>-7.6724194780376301E-2</v>
          </cell>
          <cell r="H187">
            <v>0</v>
          </cell>
          <cell r="I187">
            <v>0</v>
          </cell>
          <cell r="J187">
            <v>0</v>
          </cell>
          <cell r="K187">
            <v>16.088985030985942</v>
          </cell>
          <cell r="L187">
            <v>17.23826306400143</v>
          </cell>
          <cell r="M187">
            <v>6.4771372856696621</v>
          </cell>
          <cell r="N187">
            <v>1</v>
          </cell>
          <cell r="O187">
            <v>0</v>
          </cell>
          <cell r="P187">
            <v>16.088985030985942</v>
          </cell>
          <cell r="Q187">
            <v>18.887226700371723</v>
          </cell>
          <cell r="R187">
            <v>7.6158858608310362</v>
          </cell>
          <cell r="S187">
            <v>1</v>
          </cell>
          <cell r="T187">
            <v>0</v>
          </cell>
          <cell r="U187">
            <v>15.513553570133119</v>
          </cell>
          <cell r="V187">
            <v>16.088985030985942</v>
          </cell>
          <cell r="W187">
            <v>16.088985030985942</v>
          </cell>
          <cell r="X187">
            <v>17.616106626024195</v>
          </cell>
          <cell r="Y187">
            <v>6.6490175914394225</v>
          </cell>
          <cell r="Z187">
            <v>1</v>
          </cell>
          <cell r="AA187">
            <v>0</v>
          </cell>
          <cell r="AB187">
            <v>1</v>
          </cell>
          <cell r="AC187">
            <v>1</v>
          </cell>
          <cell r="AD187">
            <v>1</v>
          </cell>
          <cell r="AE187">
            <v>0</v>
          </cell>
          <cell r="AF187">
            <v>105600</v>
          </cell>
          <cell r="AG187">
            <v>0</v>
          </cell>
          <cell r="AH187">
            <v>61200</v>
          </cell>
          <cell r="AI187">
            <v>0</v>
          </cell>
          <cell r="AJ187">
            <v>50400</v>
          </cell>
          <cell r="AK187">
            <v>0</v>
          </cell>
          <cell r="AL187">
            <v>60000</v>
          </cell>
          <cell r="AM187">
            <v>0</v>
          </cell>
          <cell r="AN187">
            <v>126720</v>
          </cell>
          <cell r="AO187">
            <v>0</v>
          </cell>
          <cell r="AP187">
            <v>66000</v>
          </cell>
          <cell r="AQ187">
            <v>0</v>
          </cell>
          <cell r="AR187">
            <v>469920</v>
          </cell>
          <cell r="AS187">
            <v>60000</v>
          </cell>
          <cell r="AT187">
            <v>0</v>
          </cell>
          <cell r="AU187">
            <v>60000</v>
          </cell>
          <cell r="AV187">
            <v>0</v>
          </cell>
          <cell r="AW187">
            <v>105600</v>
          </cell>
          <cell r="AX187">
            <v>0</v>
          </cell>
          <cell r="AY187">
            <v>130800</v>
          </cell>
          <cell r="AZ187">
            <v>0</v>
          </cell>
          <cell r="BA187">
            <v>60000</v>
          </cell>
          <cell r="BB187">
            <v>0</v>
          </cell>
          <cell r="BC187">
            <v>63600</v>
          </cell>
          <cell r="BD187">
            <v>0</v>
          </cell>
          <cell r="BE187">
            <v>63600</v>
          </cell>
          <cell r="BF187">
            <v>0</v>
          </cell>
          <cell r="BO187">
            <v>543600</v>
          </cell>
          <cell r="BP187">
            <v>65400</v>
          </cell>
          <cell r="BQ187">
            <v>32700</v>
          </cell>
          <cell r="BR187">
            <v>62400</v>
          </cell>
          <cell r="BS187">
            <v>31200</v>
          </cell>
          <cell r="BT187">
            <v>67200</v>
          </cell>
          <cell r="BU187">
            <v>33600</v>
          </cell>
          <cell r="BV187">
            <v>8400</v>
          </cell>
          <cell r="BW187">
            <v>4200</v>
          </cell>
          <cell r="BX187">
            <v>66000</v>
          </cell>
          <cell r="BY187">
            <v>33000</v>
          </cell>
          <cell r="BZ187">
            <v>66000</v>
          </cell>
          <cell r="CA187">
            <v>33000</v>
          </cell>
          <cell r="CB187">
            <v>240000</v>
          </cell>
          <cell r="CC187">
            <v>120000</v>
          </cell>
          <cell r="CD187">
            <v>120000</v>
          </cell>
          <cell r="CE187">
            <v>60000</v>
          </cell>
          <cell r="CF187">
            <v>63600</v>
          </cell>
          <cell r="CG187">
            <v>31800</v>
          </cell>
          <cell r="CH187">
            <v>90000</v>
          </cell>
          <cell r="CI187">
            <v>45000</v>
          </cell>
          <cell r="CJ187">
            <v>1273500</v>
          </cell>
        </row>
        <row r="188">
          <cell r="D188">
            <v>42370</v>
          </cell>
          <cell r="E188">
            <v>1.9698634359382963</v>
          </cell>
          <cell r="F188">
            <v>4.8192377637634155E-2</v>
          </cell>
          <cell r="G188">
            <v>-7.6304597926254089E-2</v>
          </cell>
          <cell r="H188">
            <v>0</v>
          </cell>
          <cell r="I188">
            <v>0</v>
          </cell>
          <cell r="J188">
            <v>0</v>
          </cell>
          <cell r="K188">
            <v>16.773975769537223</v>
          </cell>
          <cell r="L188">
            <v>21.963226512173907</v>
          </cell>
          <cell r="M188">
            <v>7.7991331143571285</v>
          </cell>
          <cell r="N188">
            <v>1</v>
          </cell>
          <cell r="O188">
            <v>0</v>
          </cell>
          <cell r="P188">
            <v>16.773975769537223</v>
          </cell>
          <cell r="Q188">
            <v>24.004775280329099</v>
          </cell>
          <cell r="R188">
            <v>9.9637740765808616</v>
          </cell>
          <cell r="S188">
            <v>1</v>
          </cell>
          <cell r="T188">
            <v>0</v>
          </cell>
          <cell r="U188">
            <v>16.20169128509032</v>
          </cell>
          <cell r="V188">
            <v>16.773975769537223</v>
          </cell>
          <cell r="W188">
            <v>16.773975769537223</v>
          </cell>
          <cell r="X188">
            <v>23.543813126947608</v>
          </cell>
          <cell r="Y188">
            <v>8.4652112395408565</v>
          </cell>
          <cell r="Z188">
            <v>1</v>
          </cell>
          <cell r="AA188">
            <v>0</v>
          </cell>
          <cell r="AB188">
            <v>1</v>
          </cell>
          <cell r="AC188">
            <v>1</v>
          </cell>
          <cell r="AD188">
            <v>1</v>
          </cell>
          <cell r="AE188">
            <v>0</v>
          </cell>
          <cell r="AF188">
            <v>105600</v>
          </cell>
          <cell r="AG188">
            <v>0</v>
          </cell>
          <cell r="AH188">
            <v>61200</v>
          </cell>
          <cell r="AI188">
            <v>0</v>
          </cell>
          <cell r="AJ188">
            <v>50400</v>
          </cell>
          <cell r="AK188">
            <v>0</v>
          </cell>
          <cell r="AL188">
            <v>60000</v>
          </cell>
          <cell r="AM188">
            <v>0</v>
          </cell>
          <cell r="AN188">
            <v>126720</v>
          </cell>
          <cell r="AO188">
            <v>0</v>
          </cell>
          <cell r="AP188">
            <v>66000</v>
          </cell>
          <cell r="AQ188">
            <v>0</v>
          </cell>
          <cell r="AR188">
            <v>469920</v>
          </cell>
          <cell r="AS188">
            <v>60000</v>
          </cell>
          <cell r="AT188">
            <v>0</v>
          </cell>
          <cell r="AU188">
            <v>60000</v>
          </cell>
          <cell r="AV188">
            <v>0</v>
          </cell>
          <cell r="AW188">
            <v>105600</v>
          </cell>
          <cell r="AX188">
            <v>0</v>
          </cell>
          <cell r="AY188">
            <v>130800</v>
          </cell>
          <cell r="AZ188">
            <v>0</v>
          </cell>
          <cell r="BA188">
            <v>60000</v>
          </cell>
          <cell r="BB188">
            <v>0</v>
          </cell>
          <cell r="BC188">
            <v>63600</v>
          </cell>
          <cell r="BD188">
            <v>0</v>
          </cell>
          <cell r="BE188">
            <v>63600</v>
          </cell>
          <cell r="BF188">
            <v>0</v>
          </cell>
          <cell r="BO188">
            <v>543600</v>
          </cell>
          <cell r="BP188">
            <v>65400</v>
          </cell>
          <cell r="BQ188">
            <v>32700</v>
          </cell>
          <cell r="BR188">
            <v>62400</v>
          </cell>
          <cell r="BS188">
            <v>31200</v>
          </cell>
          <cell r="BT188">
            <v>67200</v>
          </cell>
          <cell r="BU188">
            <v>33600</v>
          </cell>
          <cell r="BV188">
            <v>8400</v>
          </cell>
          <cell r="BW188">
            <v>4200</v>
          </cell>
          <cell r="BX188">
            <v>66000</v>
          </cell>
          <cell r="BY188">
            <v>33000</v>
          </cell>
          <cell r="BZ188">
            <v>66000</v>
          </cell>
          <cell r="CA188">
            <v>33000</v>
          </cell>
          <cell r="CB188">
            <v>240000</v>
          </cell>
          <cell r="CC188">
            <v>120000</v>
          </cell>
          <cell r="CD188">
            <v>120000</v>
          </cell>
          <cell r="CE188">
            <v>60000</v>
          </cell>
          <cell r="CF188">
            <v>63600</v>
          </cell>
          <cell r="CG188">
            <v>31800</v>
          </cell>
          <cell r="CH188">
            <v>90000</v>
          </cell>
          <cell r="CI188">
            <v>45000</v>
          </cell>
          <cell r="CJ188">
            <v>1273500</v>
          </cell>
        </row>
        <row r="189">
          <cell r="D189">
            <v>42401</v>
          </cell>
          <cell r="E189">
            <v>1.9131518329505672</v>
          </cell>
          <cell r="F189">
            <v>4.7928647172039263E-2</v>
          </cell>
          <cell r="G189">
            <v>-7.5887024689062166E-2</v>
          </cell>
          <cell r="H189">
            <v>0</v>
          </cell>
          <cell r="I189">
            <v>0</v>
          </cell>
          <cell r="J189">
            <v>0</v>
          </cell>
          <cell r="K189">
            <v>16.348638747129254</v>
          </cell>
          <cell r="L189">
            <v>14.653736737066572</v>
          </cell>
          <cell r="M189">
            <v>6.8977311388426505</v>
          </cell>
          <cell r="N189">
            <v>0</v>
          </cell>
          <cell r="O189">
            <v>0</v>
          </cell>
          <cell r="P189">
            <v>16.348638747129254</v>
          </cell>
          <cell r="Q189">
            <v>19.080545586514472</v>
          </cell>
          <cell r="R189">
            <v>8.5752337898640238</v>
          </cell>
          <cell r="S189">
            <v>1</v>
          </cell>
          <cell r="T189">
            <v>0</v>
          </cell>
          <cell r="U189">
            <v>15.779486061961288</v>
          </cell>
          <cell r="V189">
            <v>16.348638747129254</v>
          </cell>
          <cell r="W189">
            <v>16.348638747129254</v>
          </cell>
          <cell r="X189">
            <v>15.426862881514014</v>
          </cell>
          <cell r="Y189">
            <v>6.8753771950727893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60000</v>
          </cell>
          <cell r="AT189">
            <v>0</v>
          </cell>
          <cell r="AU189">
            <v>60000</v>
          </cell>
          <cell r="AV189">
            <v>0</v>
          </cell>
          <cell r="AW189">
            <v>105600</v>
          </cell>
          <cell r="AX189">
            <v>0</v>
          </cell>
          <cell r="AY189">
            <v>130800</v>
          </cell>
          <cell r="AZ189">
            <v>0</v>
          </cell>
          <cell r="BA189">
            <v>60000</v>
          </cell>
          <cell r="BB189">
            <v>0</v>
          </cell>
          <cell r="BC189">
            <v>63600</v>
          </cell>
          <cell r="BD189">
            <v>0</v>
          </cell>
          <cell r="BE189">
            <v>63600</v>
          </cell>
          <cell r="BF189">
            <v>0</v>
          </cell>
          <cell r="BO189">
            <v>543600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</row>
        <row r="190">
          <cell r="D190">
            <v>42430</v>
          </cell>
          <cell r="E190">
            <v>1.8477195087016094</v>
          </cell>
          <cell r="F190">
            <v>4.7683084095525401E-2</v>
          </cell>
          <cell r="G190">
            <v>-7.5498216484581882E-2</v>
          </cell>
          <cell r="H190">
            <v>0</v>
          </cell>
          <cell r="I190">
            <v>0</v>
          </cell>
          <cell r="J190">
            <v>0</v>
          </cell>
          <cell r="K190">
            <v>15.857896315262071</v>
          </cell>
          <cell r="L190">
            <v>16.797096510925019</v>
          </cell>
          <cell r="M190">
            <v>9.7591378782175315</v>
          </cell>
          <cell r="N190">
            <v>1</v>
          </cell>
          <cell r="O190">
            <v>0</v>
          </cell>
          <cell r="P190">
            <v>15.857896315262071</v>
          </cell>
          <cell r="Q190">
            <v>15.966170593891793</v>
          </cell>
          <cell r="R190">
            <v>10.041262792449391</v>
          </cell>
          <cell r="S190">
            <v>1</v>
          </cell>
          <cell r="T190">
            <v>0</v>
          </cell>
          <cell r="U190">
            <v>15.291659691627707</v>
          </cell>
          <cell r="V190">
            <v>15.857896315262071</v>
          </cell>
          <cell r="W190">
            <v>15.857896315262071</v>
          </cell>
          <cell r="X190">
            <v>19.920562159643296</v>
          </cell>
          <cell r="Y190">
            <v>11.703605595770783</v>
          </cell>
          <cell r="Z190">
            <v>1</v>
          </cell>
          <cell r="AA190">
            <v>0</v>
          </cell>
          <cell r="AB190">
            <v>1</v>
          </cell>
          <cell r="AC190">
            <v>1</v>
          </cell>
          <cell r="AD190">
            <v>1</v>
          </cell>
          <cell r="AE190">
            <v>0</v>
          </cell>
          <cell r="AF190">
            <v>105600</v>
          </cell>
          <cell r="AG190">
            <v>0</v>
          </cell>
          <cell r="AH190">
            <v>61200</v>
          </cell>
          <cell r="AI190">
            <v>0</v>
          </cell>
          <cell r="AJ190">
            <v>50400</v>
          </cell>
          <cell r="AK190">
            <v>0</v>
          </cell>
          <cell r="AL190">
            <v>60000</v>
          </cell>
          <cell r="AM190">
            <v>0</v>
          </cell>
          <cell r="AN190">
            <v>126720</v>
          </cell>
          <cell r="AO190">
            <v>0</v>
          </cell>
          <cell r="AP190">
            <v>66000</v>
          </cell>
          <cell r="AQ190">
            <v>0</v>
          </cell>
          <cell r="AR190">
            <v>469920</v>
          </cell>
          <cell r="AS190">
            <v>60000</v>
          </cell>
          <cell r="AT190">
            <v>0</v>
          </cell>
          <cell r="AU190">
            <v>60000</v>
          </cell>
          <cell r="AV190">
            <v>0</v>
          </cell>
          <cell r="AW190">
            <v>105600</v>
          </cell>
          <cell r="AX190">
            <v>0</v>
          </cell>
          <cell r="AY190">
            <v>130800</v>
          </cell>
          <cell r="AZ190">
            <v>0</v>
          </cell>
          <cell r="BA190">
            <v>60000</v>
          </cell>
          <cell r="BB190">
            <v>0</v>
          </cell>
          <cell r="BC190">
            <v>63600</v>
          </cell>
          <cell r="BD190">
            <v>0</v>
          </cell>
          <cell r="BE190">
            <v>63600</v>
          </cell>
          <cell r="BF190">
            <v>0</v>
          </cell>
          <cell r="BO190">
            <v>543600</v>
          </cell>
          <cell r="BP190">
            <v>65400</v>
          </cell>
          <cell r="BQ190">
            <v>32700</v>
          </cell>
          <cell r="BR190">
            <v>62400</v>
          </cell>
          <cell r="BS190">
            <v>31200</v>
          </cell>
          <cell r="BT190">
            <v>67200</v>
          </cell>
          <cell r="BU190">
            <v>33600</v>
          </cell>
          <cell r="BV190">
            <v>8400</v>
          </cell>
          <cell r="BW190">
            <v>4200</v>
          </cell>
          <cell r="BX190">
            <v>66000</v>
          </cell>
          <cell r="BY190">
            <v>33000</v>
          </cell>
          <cell r="BZ190">
            <v>66000</v>
          </cell>
          <cell r="CA190">
            <v>33000</v>
          </cell>
          <cell r="CB190">
            <v>240000</v>
          </cell>
          <cell r="CC190">
            <v>120000</v>
          </cell>
          <cell r="CD190">
            <v>120000</v>
          </cell>
          <cell r="CE190">
            <v>60000</v>
          </cell>
          <cell r="CF190">
            <v>63600</v>
          </cell>
          <cell r="CG190">
            <v>31800</v>
          </cell>
          <cell r="CH190">
            <v>90000</v>
          </cell>
          <cell r="CI190">
            <v>45000</v>
          </cell>
          <cell r="CJ190">
            <v>1273500</v>
          </cell>
        </row>
        <row r="191">
          <cell r="D191">
            <v>42461</v>
          </cell>
          <cell r="E191">
            <v>1.7644866183467247</v>
          </cell>
          <cell r="F191">
            <v>0.11657862316064586</v>
          </cell>
          <cell r="G191">
            <v>-7.5084536950924458E-2</v>
          </cell>
          <cell r="H191">
            <v>0</v>
          </cell>
          <cell r="I191">
            <v>0</v>
          </cell>
          <cell r="J191">
            <v>0</v>
          </cell>
          <cell r="K191">
            <v>15.233649637600436</v>
          </cell>
          <cell r="L191">
            <v>10.777333098933486</v>
          </cell>
          <cell r="M191">
            <v>7.9036354685183641</v>
          </cell>
          <cell r="N191">
            <v>0</v>
          </cell>
          <cell r="O191">
            <v>0</v>
          </cell>
          <cell r="P191">
            <v>15.233649637600436</v>
          </cell>
          <cell r="Q191">
            <v>15.483504925969839</v>
          </cell>
          <cell r="R191">
            <v>8.0221900005461393</v>
          </cell>
          <cell r="S191">
            <v>1</v>
          </cell>
          <cell r="T191">
            <v>0</v>
          </cell>
          <cell r="U191">
            <v>14.670515610468501</v>
          </cell>
          <cell r="V191">
            <v>15.233649637600436</v>
          </cell>
          <cell r="W191">
            <v>15.233649637600436</v>
          </cell>
          <cell r="X191">
            <v>9.536684745437892</v>
          </cell>
          <cell r="Y191">
            <v>13.832630306253348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60000</v>
          </cell>
          <cell r="AT191">
            <v>0</v>
          </cell>
          <cell r="AU191">
            <v>60000</v>
          </cell>
          <cell r="AV191">
            <v>0</v>
          </cell>
          <cell r="AW191">
            <v>105600</v>
          </cell>
          <cell r="AX191">
            <v>0</v>
          </cell>
          <cell r="AY191">
            <v>130800</v>
          </cell>
          <cell r="AZ191">
            <v>0</v>
          </cell>
          <cell r="BA191">
            <v>60000</v>
          </cell>
          <cell r="BB191">
            <v>0</v>
          </cell>
          <cell r="BC191">
            <v>63600</v>
          </cell>
          <cell r="BD191">
            <v>0</v>
          </cell>
          <cell r="BE191">
            <v>63600</v>
          </cell>
          <cell r="BF191">
            <v>0</v>
          </cell>
          <cell r="BO191">
            <v>543600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</row>
        <row r="192">
          <cell r="D192">
            <v>42491</v>
          </cell>
          <cell r="E192">
            <v>1.7374346808693306</v>
          </cell>
          <cell r="F192">
            <v>0.11596000698109785</v>
          </cell>
          <cell r="G192">
            <v>-7.4686106191215573E-2</v>
          </cell>
          <cell r="H192">
            <v>0</v>
          </cell>
          <cell r="I192">
            <v>0</v>
          </cell>
          <cell r="J192">
            <v>0</v>
          </cell>
          <cell r="K192">
            <v>15.030760106519979</v>
          </cell>
          <cell r="L192">
            <v>10.130516792556472</v>
          </cell>
          <cell r="M192">
            <v>8.1407855748424964</v>
          </cell>
          <cell r="N192">
            <v>0</v>
          </cell>
          <cell r="O192">
            <v>0</v>
          </cell>
          <cell r="P192">
            <v>15.030760106519979</v>
          </cell>
          <cell r="Q192">
            <v>14.418630883792922</v>
          </cell>
          <cell r="R192">
            <v>7.2917224728792043</v>
          </cell>
          <cell r="S192">
            <v>0</v>
          </cell>
          <cell r="T192">
            <v>0</v>
          </cell>
          <cell r="U192">
            <v>14.470614310085862</v>
          </cell>
          <cell r="V192">
            <v>15.030760106519979</v>
          </cell>
          <cell r="W192">
            <v>15.030760106519979</v>
          </cell>
          <cell r="X192">
            <v>7.8154687354608585</v>
          </cell>
          <cell r="Y192">
            <v>14.389537750918867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</row>
        <row r="193">
          <cell r="D193">
            <v>42522</v>
          </cell>
          <cell r="E193">
            <v>1.7357211224965516</v>
          </cell>
          <cell r="F193">
            <v>0.11532381331902762</v>
          </cell>
          <cell r="G193">
            <v>-7.4276354341068648E-2</v>
          </cell>
          <cell r="H193">
            <v>0</v>
          </cell>
          <cell r="I193">
            <v>0</v>
          </cell>
          <cell r="J193">
            <v>0</v>
          </cell>
          <cell r="K193">
            <v>15.017908418724137</v>
          </cell>
          <cell r="L193">
            <v>13.968335823189882</v>
          </cell>
          <cell r="M193">
            <v>7.2204434983133563</v>
          </cell>
          <cell r="N193">
            <v>0</v>
          </cell>
          <cell r="O193">
            <v>0</v>
          </cell>
          <cell r="P193">
            <v>15.017908418724137</v>
          </cell>
          <cell r="Q193">
            <v>15.1038450942035</v>
          </cell>
          <cell r="R193">
            <v>10.70752287053616</v>
          </cell>
          <cell r="S193">
            <v>1</v>
          </cell>
          <cell r="T193">
            <v>0</v>
          </cell>
          <cell r="U193">
            <v>14.460835761166122</v>
          </cell>
          <cell r="V193">
            <v>15.017908418724137</v>
          </cell>
          <cell r="W193">
            <v>15.017908418724137</v>
          </cell>
          <cell r="X193">
            <v>12.627143360347942</v>
          </cell>
          <cell r="Y193">
            <v>7.9687032722291233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60000</v>
          </cell>
          <cell r="AT193">
            <v>0</v>
          </cell>
          <cell r="AU193">
            <v>60000</v>
          </cell>
          <cell r="AV193">
            <v>0</v>
          </cell>
          <cell r="AW193">
            <v>105600</v>
          </cell>
          <cell r="AX193">
            <v>0</v>
          </cell>
          <cell r="AY193">
            <v>130800</v>
          </cell>
          <cell r="AZ193">
            <v>0</v>
          </cell>
          <cell r="BA193">
            <v>60000</v>
          </cell>
          <cell r="BB193">
            <v>0</v>
          </cell>
          <cell r="BC193">
            <v>63600</v>
          </cell>
          <cell r="BD193">
            <v>0</v>
          </cell>
          <cell r="BE193">
            <v>63600</v>
          </cell>
          <cell r="BF193">
            <v>0</v>
          </cell>
          <cell r="BO193">
            <v>543600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</row>
        <row r="194">
          <cell r="D194">
            <v>42552</v>
          </cell>
          <cell r="E194">
            <v>1.7323316632788508</v>
          </cell>
          <cell r="F194">
            <v>0.11471107534618652</v>
          </cell>
          <cell r="G194">
            <v>-7.3881709545001492E-2</v>
          </cell>
          <cell r="H194">
            <v>0</v>
          </cell>
          <cell r="I194">
            <v>0</v>
          </cell>
          <cell r="J194">
            <v>0</v>
          </cell>
          <cell r="K194">
            <v>14.992487474591382</v>
          </cell>
          <cell r="L194">
            <v>12.82672055141145</v>
          </cell>
          <cell r="M194">
            <v>7.4931607522746244</v>
          </cell>
          <cell r="N194">
            <v>0</v>
          </cell>
          <cell r="O194">
            <v>0</v>
          </cell>
          <cell r="P194">
            <v>14.992487474591382</v>
          </cell>
          <cell r="Q194">
            <v>12.301637691437314</v>
          </cell>
          <cell r="R194">
            <v>9.4685243548462434</v>
          </cell>
          <cell r="S194">
            <v>0</v>
          </cell>
          <cell r="T194">
            <v>0</v>
          </cell>
          <cell r="U194">
            <v>14.438374653003869</v>
          </cell>
          <cell r="V194">
            <v>14.992487474591382</v>
          </cell>
          <cell r="W194">
            <v>14.992487474591382</v>
          </cell>
          <cell r="X194">
            <v>11.690456368009404</v>
          </cell>
          <cell r="Y194">
            <v>8.1858465235680828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</row>
        <row r="195">
          <cell r="D195">
            <v>42583</v>
          </cell>
          <cell r="E195">
            <v>1.7266825779208563</v>
          </cell>
          <cell r="F195">
            <v>0.11408093179992219</v>
          </cell>
          <cell r="G195">
            <v>-7.3475854379610919E-2</v>
          </cell>
          <cell r="H195">
            <v>0</v>
          </cell>
          <cell r="I195">
            <v>0</v>
          </cell>
          <cell r="J195">
            <v>0</v>
          </cell>
          <cell r="K195">
            <v>14.950119334406423</v>
          </cell>
          <cell r="L195">
            <v>11.209399301462884</v>
          </cell>
          <cell r="M195">
            <v>7.7884405642387566</v>
          </cell>
          <cell r="N195">
            <v>0</v>
          </cell>
          <cell r="O195">
            <v>0</v>
          </cell>
          <cell r="P195">
            <v>14.950119334406423</v>
          </cell>
          <cell r="Q195">
            <v>11.557309686502167</v>
          </cell>
          <cell r="R195">
            <v>8.8403054269363448</v>
          </cell>
          <cell r="S195">
            <v>0</v>
          </cell>
          <cell r="T195">
            <v>0</v>
          </cell>
          <cell r="U195">
            <v>14.39905042655934</v>
          </cell>
          <cell r="V195">
            <v>14.950119334406423</v>
          </cell>
          <cell r="W195">
            <v>14.950119334406423</v>
          </cell>
          <cell r="X195">
            <v>10.892478853933696</v>
          </cell>
          <cell r="Y195">
            <v>7.5615379761944155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</row>
        <row r="196">
          <cell r="D196">
            <v>42614</v>
          </cell>
          <cell r="E196">
            <v>1.7237292584590378</v>
          </cell>
          <cell r="F196">
            <v>0.11345384454382332</v>
          </cell>
          <cell r="G196">
            <v>-7.3071967672292987E-2</v>
          </cell>
          <cell r="H196">
            <v>0</v>
          </cell>
          <cell r="I196">
            <v>0</v>
          </cell>
          <cell r="J196">
            <v>0</v>
          </cell>
          <cell r="K196">
            <v>14.927969438442783</v>
          </cell>
          <cell r="L196">
            <v>9.4915723514283314</v>
          </cell>
          <cell r="M196">
            <v>5.9188293814557325</v>
          </cell>
          <cell r="N196">
            <v>0</v>
          </cell>
          <cell r="O196">
            <v>0</v>
          </cell>
          <cell r="P196">
            <v>14.927969438442783</v>
          </cell>
          <cell r="Q196">
            <v>10.16780958030836</v>
          </cell>
          <cell r="R196">
            <v>7.4187276652554299</v>
          </cell>
          <cell r="S196">
            <v>0</v>
          </cell>
          <cell r="T196">
            <v>0</v>
          </cell>
          <cell r="U196">
            <v>14.379929680900585</v>
          </cell>
          <cell r="V196">
            <v>14.927969438442783</v>
          </cell>
          <cell r="W196">
            <v>14.927969438442783</v>
          </cell>
          <cell r="X196">
            <v>7.2701074930288438</v>
          </cell>
          <cell r="Y196">
            <v>4.3886344154060302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</row>
        <row r="197">
          <cell r="D197">
            <v>42644</v>
          </cell>
          <cell r="E197">
            <v>1.7183785771195135</v>
          </cell>
          <cell r="F197">
            <v>0.11284988429435806</v>
          </cell>
          <cell r="G197">
            <v>-7.2682976325179782E-2</v>
          </cell>
          <cell r="H197">
            <v>0</v>
          </cell>
          <cell r="I197">
            <v>0</v>
          </cell>
          <cell r="J197">
            <v>0</v>
          </cell>
          <cell r="K197">
            <v>14.887839328396351</v>
          </cell>
          <cell r="L197">
            <v>9.6323159010329746</v>
          </cell>
          <cell r="M197">
            <v>5.8643685635000313</v>
          </cell>
          <cell r="N197">
            <v>0</v>
          </cell>
          <cell r="O197">
            <v>0</v>
          </cell>
          <cell r="P197">
            <v>14.887839328396351</v>
          </cell>
          <cell r="Q197">
            <v>10.687495228989212</v>
          </cell>
          <cell r="R197">
            <v>5.5162553611004865</v>
          </cell>
          <cell r="S197">
            <v>0</v>
          </cell>
          <cell r="T197">
            <v>0</v>
          </cell>
          <cell r="U197">
            <v>14.342717005957503</v>
          </cell>
          <cell r="V197">
            <v>14.887839328396351</v>
          </cell>
          <cell r="W197">
            <v>14.887839328396351</v>
          </cell>
          <cell r="X197">
            <v>7.7095832752008162</v>
          </cell>
          <cell r="Y197">
            <v>4.26680853041929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</row>
        <row r="198">
          <cell r="D198">
            <v>42675</v>
          </cell>
          <cell r="E198">
            <v>1.7640841695211924</v>
          </cell>
          <cell r="F198">
            <v>4.5652383080125744E-2</v>
          </cell>
          <cell r="G198">
            <v>-7.2282939876865765E-2</v>
          </cell>
          <cell r="H198">
            <v>0</v>
          </cell>
          <cell r="I198">
            <v>0</v>
          </cell>
          <cell r="J198">
            <v>0</v>
          </cell>
          <cell r="K198">
            <v>15.230631271408942</v>
          </cell>
          <cell r="L198">
            <v>21.372833341852644</v>
          </cell>
          <cell r="M198">
            <v>5.8967661478495756</v>
          </cell>
          <cell r="N198">
            <v>1</v>
          </cell>
          <cell r="O198">
            <v>0</v>
          </cell>
          <cell r="P198">
            <v>15.230631271408942</v>
          </cell>
          <cell r="Q198">
            <v>13.672165027091435</v>
          </cell>
          <cell r="R198">
            <v>6.7070959475218075</v>
          </cell>
          <cell r="S198">
            <v>0</v>
          </cell>
          <cell r="T198">
            <v>0</v>
          </cell>
          <cell r="U198">
            <v>14.688509222332449</v>
          </cell>
          <cell r="V198">
            <v>15.230631271408942</v>
          </cell>
          <cell r="W198">
            <v>15.230631271408942</v>
          </cell>
          <cell r="X198">
            <v>22.313957097079768</v>
          </cell>
          <cell r="Y198">
            <v>1.4229809575645518</v>
          </cell>
          <cell r="Z198">
            <v>1</v>
          </cell>
          <cell r="AA198">
            <v>0</v>
          </cell>
          <cell r="AB198">
            <v>1</v>
          </cell>
          <cell r="AC198">
            <v>1</v>
          </cell>
          <cell r="AD198">
            <v>1</v>
          </cell>
          <cell r="AE198">
            <v>0</v>
          </cell>
          <cell r="AF198">
            <v>105600</v>
          </cell>
          <cell r="AG198">
            <v>0</v>
          </cell>
          <cell r="AH198">
            <v>61200</v>
          </cell>
          <cell r="AI198">
            <v>0</v>
          </cell>
          <cell r="AJ198">
            <v>50400</v>
          </cell>
          <cell r="AK198">
            <v>0</v>
          </cell>
          <cell r="AL198">
            <v>60000</v>
          </cell>
          <cell r="AM198">
            <v>0</v>
          </cell>
          <cell r="AN198">
            <v>126720</v>
          </cell>
          <cell r="AO198">
            <v>0</v>
          </cell>
          <cell r="AP198">
            <v>66000</v>
          </cell>
          <cell r="AQ198">
            <v>0</v>
          </cell>
          <cell r="AR198">
            <v>469920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O198">
            <v>0</v>
          </cell>
          <cell r="BP198">
            <v>65400</v>
          </cell>
          <cell r="BQ198">
            <v>32700</v>
          </cell>
          <cell r="BR198">
            <v>62400</v>
          </cell>
          <cell r="BS198">
            <v>31200</v>
          </cell>
          <cell r="BT198">
            <v>67200</v>
          </cell>
          <cell r="BU198">
            <v>33600</v>
          </cell>
          <cell r="BV198">
            <v>8400</v>
          </cell>
          <cell r="BW198">
            <v>4200</v>
          </cell>
          <cell r="BX198">
            <v>66000</v>
          </cell>
          <cell r="BY198">
            <v>33000</v>
          </cell>
          <cell r="BZ198">
            <v>66000</v>
          </cell>
          <cell r="CA198">
            <v>33000</v>
          </cell>
          <cell r="CB198">
            <v>240000</v>
          </cell>
          <cell r="CC198">
            <v>120000</v>
          </cell>
          <cell r="CD198">
            <v>120000</v>
          </cell>
          <cell r="CE198">
            <v>60000</v>
          </cell>
          <cell r="CF198">
            <v>63600</v>
          </cell>
          <cell r="CG198">
            <v>31800</v>
          </cell>
          <cell r="CH198">
            <v>90000</v>
          </cell>
          <cell r="CI198">
            <v>45000</v>
          </cell>
          <cell r="CJ198">
            <v>1273500</v>
          </cell>
        </row>
        <row r="199">
          <cell r="D199">
            <v>42705</v>
          </cell>
          <cell r="E199">
            <v>1.8057664865811942</v>
          </cell>
          <cell r="F199">
            <v>4.5409048279493561E-2</v>
          </cell>
          <cell r="G199">
            <v>-7.1897659775864806E-2</v>
          </cell>
          <cell r="H199">
            <v>0</v>
          </cell>
          <cell r="I199">
            <v>0</v>
          </cell>
          <cell r="J199">
            <v>0</v>
          </cell>
          <cell r="K199">
            <v>15.543248649358956</v>
          </cell>
          <cell r="L199">
            <v>16.172765732262587</v>
          </cell>
          <cell r="M199">
            <v>6.0696761200256395</v>
          </cell>
          <cell r="N199">
            <v>1</v>
          </cell>
          <cell r="O199">
            <v>0</v>
          </cell>
          <cell r="P199">
            <v>15.543248649358956</v>
          </cell>
          <cell r="Q199">
            <v>17.717997022729612</v>
          </cell>
          <cell r="R199">
            <v>7.1367887545937387</v>
          </cell>
          <cell r="S199">
            <v>1</v>
          </cell>
          <cell r="T199">
            <v>0</v>
          </cell>
          <cell r="U199">
            <v>15.00401620103997</v>
          </cell>
          <cell r="V199">
            <v>15.543248649358956</v>
          </cell>
          <cell r="W199">
            <v>15.543248649358956</v>
          </cell>
          <cell r="X199">
            <v>16.546032755528678</v>
          </cell>
          <cell r="Y199">
            <v>6.6011137224744347</v>
          </cell>
          <cell r="Z199">
            <v>1</v>
          </cell>
          <cell r="AA199">
            <v>0</v>
          </cell>
          <cell r="AB199">
            <v>1</v>
          </cell>
          <cell r="AC199">
            <v>1</v>
          </cell>
          <cell r="AD199">
            <v>1</v>
          </cell>
          <cell r="AE199">
            <v>0</v>
          </cell>
          <cell r="AF199">
            <v>105600</v>
          </cell>
          <cell r="AG199">
            <v>0</v>
          </cell>
          <cell r="AH199">
            <v>61200</v>
          </cell>
          <cell r="AI199">
            <v>0</v>
          </cell>
          <cell r="AJ199">
            <v>50400</v>
          </cell>
          <cell r="AK199">
            <v>0</v>
          </cell>
          <cell r="AL199">
            <v>60000</v>
          </cell>
          <cell r="AM199">
            <v>0</v>
          </cell>
          <cell r="AN199">
            <v>126720</v>
          </cell>
          <cell r="AO199">
            <v>0</v>
          </cell>
          <cell r="AP199">
            <v>66000</v>
          </cell>
          <cell r="AQ199">
            <v>0</v>
          </cell>
          <cell r="AR199">
            <v>469920</v>
          </cell>
          <cell r="AS199">
            <v>60000</v>
          </cell>
          <cell r="AT199">
            <v>0</v>
          </cell>
          <cell r="AU199">
            <v>60000</v>
          </cell>
          <cell r="AV199">
            <v>0</v>
          </cell>
          <cell r="AW199">
            <v>105600</v>
          </cell>
          <cell r="AX199">
            <v>0</v>
          </cell>
          <cell r="AY199">
            <v>130800</v>
          </cell>
          <cell r="AZ199">
            <v>0</v>
          </cell>
          <cell r="BA199">
            <v>60000</v>
          </cell>
          <cell r="BB199">
            <v>0</v>
          </cell>
          <cell r="BC199">
            <v>63600</v>
          </cell>
          <cell r="BD199">
            <v>0</v>
          </cell>
          <cell r="BE199">
            <v>63600</v>
          </cell>
          <cell r="BF199">
            <v>0</v>
          </cell>
          <cell r="BO199">
            <v>543600</v>
          </cell>
          <cell r="BP199">
            <v>65400</v>
          </cell>
          <cell r="BQ199">
            <v>32700</v>
          </cell>
          <cell r="BR199">
            <v>62400</v>
          </cell>
          <cell r="BS199">
            <v>31200</v>
          </cell>
          <cell r="BT199">
            <v>67200</v>
          </cell>
          <cell r="BU199">
            <v>33600</v>
          </cell>
          <cell r="BV199">
            <v>8400</v>
          </cell>
          <cell r="BW199">
            <v>4200</v>
          </cell>
          <cell r="BX199">
            <v>66000</v>
          </cell>
          <cell r="BY199">
            <v>33000</v>
          </cell>
          <cell r="BZ199">
            <v>66000</v>
          </cell>
          <cell r="CA199">
            <v>33000</v>
          </cell>
          <cell r="CB199">
            <v>240000</v>
          </cell>
          <cell r="CC199">
            <v>120000</v>
          </cell>
          <cell r="CD199">
            <v>120000</v>
          </cell>
          <cell r="CE199">
            <v>60000</v>
          </cell>
          <cell r="CF199">
            <v>63600</v>
          </cell>
          <cell r="CG199">
            <v>31800</v>
          </cell>
          <cell r="CH199">
            <v>90000</v>
          </cell>
          <cell r="CI199">
            <v>45000</v>
          </cell>
          <cell r="CJ199">
            <v>1273500</v>
          </cell>
        </row>
        <row r="200">
          <cell r="D200">
            <v>42736</v>
          </cell>
          <cell r="E200">
            <v>1.8929066231214204</v>
          </cell>
          <cell r="F200">
            <v>4.5158806118204858E-2</v>
          </cell>
          <cell r="G200">
            <v>-7.1501443020491023E-2</v>
          </cell>
          <cell r="H200">
            <v>0</v>
          </cell>
          <cell r="I200">
            <v>0</v>
          </cell>
          <cell r="J200">
            <v>0</v>
          </cell>
          <cell r="K200">
            <v>16.196799673410652</v>
          </cell>
          <cell r="L200">
            <v>20.599520762195798</v>
          </cell>
          <cell r="M200">
            <v>7.3082001234628198</v>
          </cell>
          <cell r="N200">
            <v>1</v>
          </cell>
          <cell r="O200">
            <v>0</v>
          </cell>
          <cell r="P200">
            <v>16.196799673410652</v>
          </cell>
          <cell r="Q200">
            <v>22.512559909075005</v>
          </cell>
          <cell r="R200">
            <v>9.3365831649388529</v>
          </cell>
          <cell r="S200">
            <v>1</v>
          </cell>
          <cell r="T200">
            <v>0</v>
          </cell>
          <cell r="U200">
            <v>15.660538850756971</v>
          </cell>
          <cell r="V200">
            <v>16.196799673410652</v>
          </cell>
          <cell r="W200">
            <v>16.196799673410652</v>
          </cell>
          <cell r="X200">
            <v>22.099700922245589</v>
          </cell>
          <cell r="Y200">
            <v>8.3006793708950006</v>
          </cell>
          <cell r="Z200">
            <v>1</v>
          </cell>
          <cell r="AA200">
            <v>0</v>
          </cell>
          <cell r="AB200">
            <v>1</v>
          </cell>
          <cell r="AC200">
            <v>1</v>
          </cell>
          <cell r="AD200">
            <v>1</v>
          </cell>
          <cell r="AE200">
            <v>0</v>
          </cell>
          <cell r="AF200">
            <v>105600</v>
          </cell>
          <cell r="AG200">
            <v>0</v>
          </cell>
          <cell r="AH200">
            <v>61200</v>
          </cell>
          <cell r="AI200">
            <v>0</v>
          </cell>
          <cell r="AJ200">
            <v>50400</v>
          </cell>
          <cell r="AK200">
            <v>0</v>
          </cell>
          <cell r="AL200">
            <v>60000</v>
          </cell>
          <cell r="AM200">
            <v>0</v>
          </cell>
          <cell r="AN200">
            <v>126720</v>
          </cell>
          <cell r="AO200">
            <v>0</v>
          </cell>
          <cell r="AP200">
            <v>66000</v>
          </cell>
          <cell r="AQ200">
            <v>0</v>
          </cell>
          <cell r="AR200">
            <v>469920</v>
          </cell>
          <cell r="AS200">
            <v>60000</v>
          </cell>
          <cell r="AT200">
            <v>0</v>
          </cell>
          <cell r="AU200">
            <v>60000</v>
          </cell>
          <cell r="AV200">
            <v>0</v>
          </cell>
          <cell r="AW200">
            <v>105600</v>
          </cell>
          <cell r="AX200">
            <v>0</v>
          </cell>
          <cell r="AY200">
            <v>130800</v>
          </cell>
          <cell r="AZ200">
            <v>0</v>
          </cell>
          <cell r="BA200">
            <v>60000</v>
          </cell>
          <cell r="BB200">
            <v>0</v>
          </cell>
          <cell r="BC200">
            <v>63600</v>
          </cell>
          <cell r="BD200">
            <v>0</v>
          </cell>
          <cell r="BE200">
            <v>63600</v>
          </cell>
          <cell r="BF200">
            <v>0</v>
          </cell>
          <cell r="BO200">
            <v>543600</v>
          </cell>
          <cell r="BP200">
            <v>65400</v>
          </cell>
          <cell r="BQ200">
            <v>32700</v>
          </cell>
          <cell r="BR200">
            <v>62400</v>
          </cell>
          <cell r="BS200">
            <v>31200</v>
          </cell>
          <cell r="BT200">
            <v>67200</v>
          </cell>
          <cell r="BU200">
            <v>33600</v>
          </cell>
          <cell r="BV200">
            <v>8400</v>
          </cell>
          <cell r="BW200">
            <v>4200</v>
          </cell>
          <cell r="BX200">
            <v>66000</v>
          </cell>
          <cell r="BY200">
            <v>33000</v>
          </cell>
          <cell r="BZ200">
            <v>66000</v>
          </cell>
          <cell r="CA200">
            <v>33000</v>
          </cell>
          <cell r="CB200">
            <v>240000</v>
          </cell>
          <cell r="CC200">
            <v>120000</v>
          </cell>
          <cell r="CD200">
            <v>120000</v>
          </cell>
          <cell r="CE200">
            <v>60000</v>
          </cell>
          <cell r="CF200">
            <v>63600</v>
          </cell>
          <cell r="CG200">
            <v>31800</v>
          </cell>
          <cell r="CH200">
            <v>90000</v>
          </cell>
          <cell r="CI200">
            <v>45000</v>
          </cell>
          <cell r="CJ200">
            <v>1273500</v>
          </cell>
        </row>
        <row r="201">
          <cell r="D201">
            <v>42767</v>
          </cell>
          <cell r="E201">
            <v>1.8394298451036522</v>
          </cell>
          <cell r="F201">
            <v>4.4909782586457427E-2</v>
          </cell>
          <cell r="G201">
            <v>-7.1107155761890931E-2</v>
          </cell>
          <cell r="H201">
            <v>0</v>
          </cell>
          <cell r="I201">
            <v>0</v>
          </cell>
          <cell r="J201">
            <v>0</v>
          </cell>
          <cell r="K201">
            <v>15.795723838277391</v>
          </cell>
          <cell r="L201">
            <v>13.749459463017944</v>
          </cell>
          <cell r="M201">
            <v>6.4632662105676646</v>
          </cell>
          <cell r="N201">
            <v>0</v>
          </cell>
          <cell r="O201">
            <v>0</v>
          </cell>
          <cell r="P201">
            <v>15.795723838277391</v>
          </cell>
          <cell r="Q201">
            <v>17.897438484142736</v>
          </cell>
          <cell r="R201">
            <v>8.0351086010936736</v>
          </cell>
          <cell r="S201">
            <v>1</v>
          </cell>
          <cell r="T201">
            <v>0</v>
          </cell>
          <cell r="U201">
            <v>15.262420170063209</v>
          </cell>
          <cell r="V201">
            <v>15.795723838277391</v>
          </cell>
          <cell r="W201">
            <v>15.795723838277391</v>
          </cell>
          <cell r="X201">
            <v>14.49287065942119</v>
          </cell>
          <cell r="Y201">
            <v>6.8086179796200952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60000</v>
          </cell>
          <cell r="AT201">
            <v>0</v>
          </cell>
          <cell r="AU201">
            <v>60000</v>
          </cell>
          <cell r="AV201">
            <v>0</v>
          </cell>
          <cell r="AW201">
            <v>105600</v>
          </cell>
          <cell r="AX201">
            <v>0</v>
          </cell>
          <cell r="AY201">
            <v>130800</v>
          </cell>
          <cell r="AZ201">
            <v>0</v>
          </cell>
          <cell r="BA201">
            <v>60000</v>
          </cell>
          <cell r="BB201">
            <v>0</v>
          </cell>
          <cell r="BC201">
            <v>63600</v>
          </cell>
          <cell r="BD201">
            <v>0</v>
          </cell>
          <cell r="BE201">
            <v>63600</v>
          </cell>
          <cell r="BF201">
            <v>0</v>
          </cell>
          <cell r="BO201">
            <v>543600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>
            <v>0</v>
          </cell>
        </row>
        <row r="202">
          <cell r="D202">
            <v>42795</v>
          </cell>
          <cell r="E202">
            <v>1.778126494484731</v>
          </cell>
          <cell r="F202">
            <v>4.4685901432076999E-2</v>
          </cell>
          <cell r="G202">
            <v>-7.0752677267455252E-2</v>
          </cell>
          <cell r="H202">
            <v>0</v>
          </cell>
          <cell r="I202">
            <v>0</v>
          </cell>
          <cell r="J202">
            <v>0</v>
          </cell>
          <cell r="K202">
            <v>15.335948708635483</v>
          </cell>
          <cell r="L202">
            <v>15.759912149524988</v>
          </cell>
          <cell r="M202">
            <v>9.145714493098426</v>
          </cell>
          <cell r="N202">
            <v>1</v>
          </cell>
          <cell r="O202">
            <v>0</v>
          </cell>
          <cell r="P202">
            <v>15.335948708635483</v>
          </cell>
          <cell r="Q202">
            <v>14.98121516860992</v>
          </cell>
          <cell r="R202">
            <v>9.4101060765715498</v>
          </cell>
          <cell r="S202">
            <v>0</v>
          </cell>
          <cell r="T202">
            <v>0</v>
          </cell>
          <cell r="U202">
            <v>14.805303629129568</v>
          </cell>
          <cell r="V202">
            <v>15.335948708635483</v>
          </cell>
          <cell r="W202">
            <v>15.335948708635483</v>
          </cell>
          <cell r="X202">
            <v>18.68841473618572</v>
          </cell>
          <cell r="Y202">
            <v>11.122589421335565</v>
          </cell>
          <cell r="Z202">
            <v>1</v>
          </cell>
          <cell r="AA202">
            <v>0</v>
          </cell>
          <cell r="AB202">
            <v>1</v>
          </cell>
          <cell r="AC202">
            <v>1</v>
          </cell>
          <cell r="AD202">
            <v>1</v>
          </cell>
          <cell r="AE202">
            <v>0</v>
          </cell>
          <cell r="AF202">
            <v>105600</v>
          </cell>
          <cell r="AG202">
            <v>0</v>
          </cell>
          <cell r="AH202">
            <v>61200</v>
          </cell>
          <cell r="AI202">
            <v>0</v>
          </cell>
          <cell r="AJ202">
            <v>50400</v>
          </cell>
          <cell r="AK202">
            <v>0</v>
          </cell>
          <cell r="AL202">
            <v>60000</v>
          </cell>
          <cell r="AM202">
            <v>0</v>
          </cell>
          <cell r="AN202">
            <v>126720</v>
          </cell>
          <cell r="AO202">
            <v>0</v>
          </cell>
          <cell r="AP202">
            <v>66000</v>
          </cell>
          <cell r="AQ202">
            <v>0</v>
          </cell>
          <cell r="AR202">
            <v>469920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O202">
            <v>0</v>
          </cell>
          <cell r="BP202">
            <v>65400</v>
          </cell>
          <cell r="BQ202">
            <v>32700</v>
          </cell>
          <cell r="BR202">
            <v>62400</v>
          </cell>
          <cell r="BS202">
            <v>31200</v>
          </cell>
          <cell r="BT202">
            <v>67200</v>
          </cell>
          <cell r="BU202">
            <v>33600</v>
          </cell>
          <cell r="BV202">
            <v>8400</v>
          </cell>
          <cell r="BW202">
            <v>4200</v>
          </cell>
          <cell r="BX202">
            <v>66000</v>
          </cell>
          <cell r="BY202">
            <v>33000</v>
          </cell>
          <cell r="BZ202">
            <v>66000</v>
          </cell>
          <cell r="CA202">
            <v>33000</v>
          </cell>
          <cell r="CB202">
            <v>240000</v>
          </cell>
          <cell r="CC202">
            <v>120000</v>
          </cell>
          <cell r="CD202">
            <v>120000</v>
          </cell>
          <cell r="CE202">
            <v>60000</v>
          </cell>
          <cell r="CF202">
            <v>63600</v>
          </cell>
          <cell r="CG202">
            <v>31800</v>
          </cell>
          <cell r="CH202">
            <v>90000</v>
          </cell>
          <cell r="CI202">
            <v>45000</v>
          </cell>
          <cell r="CJ202">
            <v>1273500</v>
          </cell>
        </row>
        <row r="203">
          <cell r="D203">
            <v>42826</v>
          </cell>
          <cell r="E203">
            <v>1.6997987720125123</v>
          </cell>
          <cell r="F203">
            <v>0.10924632630581506</v>
          </cell>
          <cell r="G203">
            <v>-7.0362040671541906E-2</v>
          </cell>
          <cell r="H203">
            <v>0</v>
          </cell>
          <cell r="I203">
            <v>0</v>
          </cell>
          <cell r="J203">
            <v>0</v>
          </cell>
          <cell r="K203">
            <v>14.748490790093841</v>
          </cell>
          <cell r="L203">
            <v>10.118001262166421</v>
          </cell>
          <cell r="M203">
            <v>7.4065305970044113</v>
          </cell>
          <cell r="N203">
            <v>0</v>
          </cell>
          <cell r="O203">
            <v>0</v>
          </cell>
          <cell r="P203">
            <v>14.748490790093841</v>
          </cell>
          <cell r="Q203">
            <v>14.528175006963279</v>
          </cell>
          <cell r="R203">
            <v>7.5176285559594778</v>
          </cell>
          <cell r="S203">
            <v>0</v>
          </cell>
          <cell r="T203">
            <v>0</v>
          </cell>
          <cell r="U203">
            <v>14.220775485057278</v>
          </cell>
          <cell r="V203">
            <v>14.748490790093841</v>
          </cell>
          <cell r="W203">
            <v>14.748490790093841</v>
          </cell>
          <cell r="X203">
            <v>8.9567432997173118</v>
          </cell>
          <cell r="Y203">
            <v>13.116392556250725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</row>
        <row r="204">
          <cell r="D204">
            <v>42856</v>
          </cell>
          <cell r="E204">
            <v>1.6741345051412435</v>
          </cell>
          <cell r="F204">
            <v>0.10866219560322703</v>
          </cell>
          <cell r="G204">
            <v>-6.9985820896993678E-2</v>
          </cell>
          <cell r="H204">
            <v>0</v>
          </cell>
          <cell r="I204">
            <v>0</v>
          </cell>
          <cell r="J204">
            <v>0</v>
          </cell>
          <cell r="K204">
            <v>14.556008788559327</v>
          </cell>
          <cell r="L204">
            <v>9.5113815417374177</v>
          </cell>
          <cell r="M204">
            <v>7.628454477772312</v>
          </cell>
          <cell r="N204">
            <v>0</v>
          </cell>
          <cell r="O204">
            <v>0</v>
          </cell>
          <cell r="P204">
            <v>14.556008788559327</v>
          </cell>
          <cell r="Q204">
            <v>13.529628041384857</v>
          </cell>
          <cell r="R204">
            <v>6.832826198101225</v>
          </cell>
          <cell r="S204">
            <v>0</v>
          </cell>
          <cell r="T204">
            <v>0</v>
          </cell>
          <cell r="U204">
            <v>14.031115131831873</v>
          </cell>
          <cell r="V204">
            <v>14.556008788559327</v>
          </cell>
          <cell r="W204">
            <v>14.556008788559327</v>
          </cell>
          <cell r="X204">
            <v>7.3433800547722887</v>
          </cell>
          <cell r="Y204">
            <v>13.636901847711909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</row>
        <row r="205">
          <cell r="D205">
            <v>42887</v>
          </cell>
          <cell r="E205">
            <v>1.6722058484668663</v>
          </cell>
          <cell r="F205">
            <v>0.10806149513641304</v>
          </cell>
          <cell r="G205">
            <v>-6.9598929070910101E-2</v>
          </cell>
          <cell r="H205">
            <v>0</v>
          </cell>
          <cell r="I205">
            <v>0</v>
          </cell>
          <cell r="J205">
            <v>0</v>
          </cell>
          <cell r="K205">
            <v>14.541543863501497</v>
          </cell>
          <cell r="L205">
            <v>13.107019481093774</v>
          </cell>
          <cell r="M205">
            <v>6.76574852599847</v>
          </cell>
          <cell r="N205">
            <v>0</v>
          </cell>
          <cell r="O205">
            <v>0</v>
          </cell>
          <cell r="P205">
            <v>14.541543863501497</v>
          </cell>
          <cell r="Q205">
            <v>14.171022014790296</v>
          </cell>
          <cell r="R205">
            <v>10.033235090801197</v>
          </cell>
          <cell r="S205">
            <v>0</v>
          </cell>
          <cell r="T205">
            <v>0</v>
          </cell>
          <cell r="U205">
            <v>14.019551895469672</v>
          </cell>
          <cell r="V205">
            <v>14.541543863501497</v>
          </cell>
          <cell r="W205">
            <v>14.541543863501497</v>
          </cell>
          <cell r="X205">
            <v>11.840656263294717</v>
          </cell>
          <cell r="Y205">
            <v>7.266590752908785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</row>
        <row r="206">
          <cell r="D206">
            <v>42917</v>
          </cell>
          <cell r="E206">
            <v>1.6687186308122233</v>
          </cell>
          <cell r="F206">
            <v>0.10748296857851655</v>
          </cell>
          <cell r="G206">
            <v>-6.9226318745485238E-2</v>
          </cell>
          <cell r="H206">
            <v>0</v>
          </cell>
          <cell r="I206">
            <v>0</v>
          </cell>
          <cell r="J206">
            <v>0</v>
          </cell>
          <cell r="K206">
            <v>14.515389731091675</v>
          </cell>
          <cell r="L206">
            <v>12.036708237364088</v>
          </cell>
          <cell r="M206">
            <v>7.0210061169763192</v>
          </cell>
          <cell r="N206">
            <v>0</v>
          </cell>
          <cell r="O206">
            <v>0</v>
          </cell>
          <cell r="P206">
            <v>14.515389731091675</v>
          </cell>
          <cell r="Q206">
            <v>11.544711589530433</v>
          </cell>
          <cell r="R206">
            <v>8.8718992708029774</v>
          </cell>
          <cell r="S206">
            <v>0</v>
          </cell>
          <cell r="T206">
            <v>0</v>
          </cell>
          <cell r="U206">
            <v>13.996192340500535</v>
          </cell>
          <cell r="V206">
            <v>14.515389731091675</v>
          </cell>
          <cell r="W206">
            <v>14.515389731091675</v>
          </cell>
          <cell r="X206">
            <v>10.962463183646699</v>
          </cell>
          <cell r="Y206">
            <v>7.4708199282525802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</row>
        <row r="207">
          <cell r="D207">
            <v>42948</v>
          </cell>
          <cell r="E207">
            <v>1.663105371047144</v>
          </cell>
          <cell r="F207">
            <v>0.10688803582982734</v>
          </cell>
          <cell r="G207">
            <v>-6.8843141720905748E-2</v>
          </cell>
          <cell r="H207">
            <v>0</v>
          </cell>
          <cell r="I207">
            <v>0</v>
          </cell>
          <cell r="J207">
            <v>0</v>
          </cell>
          <cell r="K207">
            <v>14.473290282853579</v>
          </cell>
          <cell r="L207">
            <v>10.520754132097762</v>
          </cell>
          <cell r="M207">
            <v>7.2973730224160089</v>
          </cell>
          <cell r="N207">
            <v>0</v>
          </cell>
          <cell r="O207">
            <v>0</v>
          </cell>
          <cell r="P207">
            <v>14.473290282853579</v>
          </cell>
          <cell r="Q207">
            <v>10.846728483068773</v>
          </cell>
          <cell r="R207">
            <v>8.2829169459995011</v>
          </cell>
          <cell r="S207">
            <v>0</v>
          </cell>
          <cell r="T207">
            <v>0</v>
          </cell>
          <cell r="U207">
            <v>13.956966719946788</v>
          </cell>
          <cell r="V207">
            <v>14.473290282853579</v>
          </cell>
          <cell r="W207">
            <v>14.473290282853579</v>
          </cell>
          <cell r="X207">
            <v>10.214290315632871</v>
          </cell>
          <cell r="Y207">
            <v>6.8866547125535975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</row>
        <row r="208">
          <cell r="D208">
            <v>42979</v>
          </cell>
          <cell r="E208">
            <v>1.6600194843347325</v>
          </cell>
          <cell r="F208">
            <v>0.10629601647031604</v>
          </cell>
          <cell r="G208">
            <v>-6.8461841116474742E-2</v>
          </cell>
          <cell r="H208">
            <v>0</v>
          </cell>
          <cell r="I208">
            <v>0</v>
          </cell>
          <cell r="J208">
            <v>0</v>
          </cell>
          <cell r="K208">
            <v>14.450146132510493</v>
          </cell>
          <cell r="L208">
            <v>8.9107632324727817</v>
          </cell>
          <cell r="M208">
            <v>5.5454091304344546</v>
          </cell>
          <cell r="N208">
            <v>0</v>
          </cell>
          <cell r="O208">
            <v>0</v>
          </cell>
          <cell r="P208">
            <v>14.450146132510493</v>
          </cell>
          <cell r="Q208">
            <v>9.5443365054446563</v>
          </cell>
          <cell r="R208">
            <v>6.9506785007199881</v>
          </cell>
          <cell r="S208">
            <v>0</v>
          </cell>
          <cell r="T208">
            <v>0</v>
          </cell>
          <cell r="U208">
            <v>13.936682324136932</v>
          </cell>
          <cell r="V208">
            <v>14.450146132510493</v>
          </cell>
          <cell r="W208">
            <v>14.450146132510493</v>
          </cell>
          <cell r="X208">
            <v>6.8256086454716218</v>
          </cell>
          <cell r="Y208">
            <v>3.8506933823715563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</row>
        <row r="209">
          <cell r="D209">
            <v>43009</v>
          </cell>
          <cell r="E209">
            <v>1.654699263720232</v>
          </cell>
          <cell r="F209">
            <v>0.10572585722275686</v>
          </cell>
          <cell r="G209">
            <v>-6.8094619906182388E-2</v>
          </cell>
          <cell r="H209">
            <v>0</v>
          </cell>
          <cell r="I209">
            <v>0</v>
          </cell>
          <cell r="J209">
            <v>0</v>
          </cell>
          <cell r="K209">
            <v>14.41024447790174</v>
          </cell>
          <cell r="L209">
            <v>9.042163321646937</v>
          </cell>
          <cell r="M209">
            <v>5.4941606482198742</v>
          </cell>
          <cell r="N209">
            <v>0</v>
          </cell>
          <cell r="O209">
            <v>0</v>
          </cell>
          <cell r="P209">
            <v>14.41024447790174</v>
          </cell>
          <cell r="Q209">
            <v>10.030730918942055</v>
          </cell>
          <cell r="R209">
            <v>5.1680232581428944</v>
          </cell>
          <cell r="S209">
            <v>0</v>
          </cell>
          <cell r="T209">
            <v>0</v>
          </cell>
          <cell r="U209">
            <v>13.899534828605372</v>
          </cell>
          <cell r="V209">
            <v>14.41024447790174</v>
          </cell>
          <cell r="W209">
            <v>14.41024447790174</v>
          </cell>
          <cell r="X209">
            <v>7.2369878092423567</v>
          </cell>
          <cell r="Y209">
            <v>3.7377911262103507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</row>
        <row r="210">
          <cell r="D210">
            <v>43040</v>
          </cell>
          <cell r="E210">
            <v>1.6972015932159688</v>
          </cell>
          <cell r="F210">
            <v>4.276862477654688E-2</v>
          </cell>
          <cell r="G210">
            <v>-6.7716989229532565E-2</v>
          </cell>
          <cell r="H210">
            <v>0</v>
          </cell>
          <cell r="I210">
            <v>0</v>
          </cell>
          <cell r="J210">
            <v>0</v>
          </cell>
          <cell r="K210">
            <v>14.729011949119766</v>
          </cell>
          <cell r="L210">
            <v>20.040579817147304</v>
          </cell>
          <cell r="M210">
            <v>5.5242807003039722</v>
          </cell>
          <cell r="N210">
            <v>1</v>
          </cell>
          <cell r="O210">
            <v>0</v>
          </cell>
          <cell r="P210">
            <v>14.729011949119766</v>
          </cell>
          <cell r="Q210">
            <v>12.826345390335018</v>
          </cell>
          <cell r="R210">
            <v>6.2834237900876797</v>
          </cell>
          <cell r="S210">
            <v>0</v>
          </cell>
          <cell r="T210">
            <v>0</v>
          </cell>
          <cell r="U210">
            <v>14.22113452989827</v>
          </cell>
          <cell r="V210">
            <v>14.729011949119766</v>
          </cell>
          <cell r="W210">
            <v>14.729011949119766</v>
          </cell>
          <cell r="X210">
            <v>20.918454271190253</v>
          </cell>
          <cell r="Y210">
            <v>1.0748736284672049</v>
          </cell>
          <cell r="Z210">
            <v>1</v>
          </cell>
          <cell r="AA210">
            <v>0</v>
          </cell>
          <cell r="AB210">
            <v>1</v>
          </cell>
          <cell r="AC210">
            <v>1</v>
          </cell>
          <cell r="AD210">
            <v>1</v>
          </cell>
          <cell r="AE210">
            <v>0</v>
          </cell>
          <cell r="AF210">
            <v>105600</v>
          </cell>
          <cell r="AG210">
            <v>0</v>
          </cell>
          <cell r="AH210">
            <v>61200</v>
          </cell>
          <cell r="AI210">
            <v>0</v>
          </cell>
          <cell r="AJ210">
            <v>50400</v>
          </cell>
          <cell r="AK210">
            <v>0</v>
          </cell>
          <cell r="AL210">
            <v>60000</v>
          </cell>
          <cell r="AM210">
            <v>0</v>
          </cell>
          <cell r="AN210">
            <v>126720</v>
          </cell>
          <cell r="AO210">
            <v>0</v>
          </cell>
          <cell r="AP210">
            <v>66000</v>
          </cell>
          <cell r="AQ210">
            <v>0</v>
          </cell>
          <cell r="AR210">
            <v>469920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O210">
            <v>0</v>
          </cell>
          <cell r="BP210">
            <v>65400</v>
          </cell>
          <cell r="BQ210">
            <v>32700</v>
          </cell>
          <cell r="BR210">
            <v>62400</v>
          </cell>
          <cell r="BS210">
            <v>31200</v>
          </cell>
          <cell r="BT210">
            <v>67200</v>
          </cell>
          <cell r="BU210">
            <v>33600</v>
          </cell>
          <cell r="BV210">
            <v>8400</v>
          </cell>
          <cell r="BW210">
            <v>4200</v>
          </cell>
          <cell r="BX210">
            <v>66000</v>
          </cell>
          <cell r="BY210">
            <v>33000</v>
          </cell>
          <cell r="BZ210">
            <v>66000</v>
          </cell>
          <cell r="CA210">
            <v>33000</v>
          </cell>
          <cell r="CB210">
            <v>240000</v>
          </cell>
          <cell r="CC210">
            <v>120000</v>
          </cell>
          <cell r="CD210">
            <v>120000</v>
          </cell>
          <cell r="CE210">
            <v>60000</v>
          </cell>
          <cell r="CF210">
            <v>63600</v>
          </cell>
          <cell r="CG210">
            <v>31800</v>
          </cell>
          <cell r="CH210">
            <v>90000</v>
          </cell>
          <cell r="CI210">
            <v>45000</v>
          </cell>
          <cell r="CJ210">
            <v>1273500</v>
          </cell>
        </row>
        <row r="211">
          <cell r="D211">
            <v>43070</v>
          </cell>
          <cell r="E211">
            <v>1.7359428200136713</v>
          </cell>
          <cell r="F211">
            <v>4.2538929630720958E-2</v>
          </cell>
          <cell r="G211">
            <v>-6.7353305248641526E-2</v>
          </cell>
          <cell r="H211">
            <v>0</v>
          </cell>
          <cell r="I211">
            <v>0</v>
          </cell>
          <cell r="J211">
            <v>0</v>
          </cell>
          <cell r="K211">
            <v>15.019571150102534</v>
          </cell>
          <cell r="L211">
            <v>15.168276470106081</v>
          </cell>
          <cell r="M211">
            <v>5.6860369273063682</v>
          </cell>
          <cell r="N211">
            <v>1</v>
          </cell>
          <cell r="O211">
            <v>0</v>
          </cell>
          <cell r="P211">
            <v>15.019571150102534</v>
          </cell>
          <cell r="Q211">
            <v>16.615840064123294</v>
          </cell>
          <cell r="R211">
            <v>6.6857017736283106</v>
          </cell>
          <cell r="S211">
            <v>1</v>
          </cell>
          <cell r="T211">
            <v>0</v>
          </cell>
          <cell r="U211">
            <v>14.514421360737723</v>
          </cell>
          <cell r="V211">
            <v>15.019571150102534</v>
          </cell>
          <cell r="W211">
            <v>15.019571150102534</v>
          </cell>
          <cell r="X211">
            <v>15.53593042657349</v>
          </cell>
          <cell r="Y211">
            <v>6.5308448730326019</v>
          </cell>
          <cell r="Z211">
            <v>1</v>
          </cell>
          <cell r="AA211">
            <v>0</v>
          </cell>
          <cell r="AB211">
            <v>1</v>
          </cell>
          <cell r="AC211">
            <v>1</v>
          </cell>
          <cell r="AD211">
            <v>1</v>
          </cell>
          <cell r="AE211">
            <v>0</v>
          </cell>
          <cell r="AF211">
            <v>105600</v>
          </cell>
          <cell r="AG211">
            <v>0</v>
          </cell>
          <cell r="AH211">
            <v>61200</v>
          </cell>
          <cell r="AI211">
            <v>0</v>
          </cell>
          <cell r="AJ211">
            <v>50400</v>
          </cell>
          <cell r="AK211">
            <v>0</v>
          </cell>
          <cell r="AL211">
            <v>60000</v>
          </cell>
          <cell r="AM211">
            <v>0</v>
          </cell>
          <cell r="AN211">
            <v>126720</v>
          </cell>
          <cell r="AO211">
            <v>0</v>
          </cell>
          <cell r="AP211">
            <v>66000</v>
          </cell>
          <cell r="AQ211">
            <v>0</v>
          </cell>
          <cell r="AR211">
            <v>469920</v>
          </cell>
          <cell r="AS211">
            <v>60000</v>
          </cell>
          <cell r="AT211">
            <v>0</v>
          </cell>
          <cell r="AU211">
            <v>60000</v>
          </cell>
          <cell r="AV211">
            <v>0</v>
          </cell>
          <cell r="AW211">
            <v>105600</v>
          </cell>
          <cell r="AX211">
            <v>0</v>
          </cell>
          <cell r="AY211">
            <v>130800</v>
          </cell>
          <cell r="AZ211">
            <v>0</v>
          </cell>
          <cell r="BA211">
            <v>60000</v>
          </cell>
          <cell r="BB211">
            <v>0</v>
          </cell>
          <cell r="BC211">
            <v>63600</v>
          </cell>
          <cell r="BD211">
            <v>0</v>
          </cell>
          <cell r="BE211">
            <v>63600</v>
          </cell>
          <cell r="BF211">
            <v>0</v>
          </cell>
          <cell r="BO211">
            <v>543600</v>
          </cell>
          <cell r="BP211">
            <v>65400</v>
          </cell>
          <cell r="BQ211">
            <v>32700</v>
          </cell>
          <cell r="BR211">
            <v>62400</v>
          </cell>
          <cell r="BS211">
            <v>31200</v>
          </cell>
          <cell r="BT211">
            <v>67200</v>
          </cell>
          <cell r="BU211">
            <v>33600</v>
          </cell>
          <cell r="BV211">
            <v>8400</v>
          </cell>
          <cell r="BW211">
            <v>4200</v>
          </cell>
          <cell r="BX211">
            <v>66000</v>
          </cell>
          <cell r="BY211">
            <v>33000</v>
          </cell>
          <cell r="BZ211">
            <v>66000</v>
          </cell>
          <cell r="CA211">
            <v>33000</v>
          </cell>
          <cell r="CB211">
            <v>240000</v>
          </cell>
          <cell r="CC211">
            <v>120000</v>
          </cell>
          <cell r="CD211">
            <v>120000</v>
          </cell>
          <cell r="CE211">
            <v>60000</v>
          </cell>
          <cell r="CF211">
            <v>63600</v>
          </cell>
          <cell r="CG211">
            <v>31800</v>
          </cell>
          <cell r="CH211">
            <v>90000</v>
          </cell>
          <cell r="CI211">
            <v>45000</v>
          </cell>
          <cell r="CJ211">
            <v>1273500</v>
          </cell>
        </row>
        <row r="212">
          <cell r="D212">
            <v>43101</v>
          </cell>
          <cell r="E212">
            <v>1.8190171852653285</v>
          </cell>
          <cell r="F212">
            <v>4.2302725238728564E-2</v>
          </cell>
          <cell r="G212">
            <v>-6.697931496132023E-2</v>
          </cell>
          <cell r="H212">
            <v>0</v>
          </cell>
          <cell r="I212">
            <v>0</v>
          </cell>
          <cell r="J212">
            <v>0</v>
          </cell>
          <cell r="K212">
            <v>15.642628889489965</v>
          </cell>
          <cell r="L212">
            <v>19.314324648131588</v>
          </cell>
          <cell r="M212">
            <v>6.8459910344675743</v>
          </cell>
          <cell r="N212">
            <v>1</v>
          </cell>
          <cell r="O212">
            <v>0</v>
          </cell>
          <cell r="P212">
            <v>15.642628889489965</v>
          </cell>
          <cell r="Q212">
            <v>21.106373117914735</v>
          </cell>
          <cell r="R212">
            <v>8.7460884431071317</v>
          </cell>
          <cell r="S212">
            <v>1</v>
          </cell>
          <cell r="T212">
            <v>0</v>
          </cell>
          <cell r="U212">
            <v>15.140284027280062</v>
          </cell>
          <cell r="V212">
            <v>15.642628889489965</v>
          </cell>
          <cell r="W212">
            <v>15.642628889489965</v>
          </cell>
          <cell r="X212">
            <v>20.737505276602334</v>
          </cell>
          <cell r="Y212">
            <v>8.1207344320781676</v>
          </cell>
          <cell r="Z212">
            <v>1</v>
          </cell>
          <cell r="AA212">
            <v>0</v>
          </cell>
          <cell r="AB212">
            <v>1</v>
          </cell>
          <cell r="AC212">
            <v>1</v>
          </cell>
          <cell r="AD212">
            <v>1</v>
          </cell>
          <cell r="AE212">
            <v>0</v>
          </cell>
          <cell r="AF212">
            <v>105600</v>
          </cell>
          <cell r="AG212">
            <v>0</v>
          </cell>
          <cell r="AH212">
            <v>61200</v>
          </cell>
          <cell r="AI212">
            <v>0</v>
          </cell>
          <cell r="AJ212">
            <v>50400</v>
          </cell>
          <cell r="AK212">
            <v>0</v>
          </cell>
          <cell r="AL212">
            <v>60000</v>
          </cell>
          <cell r="AM212">
            <v>0</v>
          </cell>
          <cell r="AN212">
            <v>126720</v>
          </cell>
          <cell r="AO212">
            <v>0</v>
          </cell>
          <cell r="AP212">
            <v>66000</v>
          </cell>
          <cell r="AQ212">
            <v>0</v>
          </cell>
          <cell r="AR212">
            <v>469920</v>
          </cell>
          <cell r="AS212">
            <v>60000</v>
          </cell>
          <cell r="AT212">
            <v>0</v>
          </cell>
          <cell r="AU212">
            <v>60000</v>
          </cell>
          <cell r="AV212">
            <v>0</v>
          </cell>
          <cell r="AW212">
            <v>105600</v>
          </cell>
          <cell r="AX212">
            <v>0</v>
          </cell>
          <cell r="AY212">
            <v>130800</v>
          </cell>
          <cell r="AZ212">
            <v>0</v>
          </cell>
          <cell r="BA212">
            <v>60000</v>
          </cell>
          <cell r="BB212">
            <v>0</v>
          </cell>
          <cell r="BC212">
            <v>63600</v>
          </cell>
          <cell r="BD212">
            <v>0</v>
          </cell>
          <cell r="BE212">
            <v>63600</v>
          </cell>
          <cell r="BF212">
            <v>0</v>
          </cell>
          <cell r="BO212">
            <v>543600</v>
          </cell>
          <cell r="BP212">
            <v>65400</v>
          </cell>
          <cell r="BQ212">
            <v>32700</v>
          </cell>
          <cell r="BR212">
            <v>62400</v>
          </cell>
          <cell r="BS212">
            <v>31200</v>
          </cell>
          <cell r="BT212">
            <v>67200</v>
          </cell>
          <cell r="BU212">
            <v>33600</v>
          </cell>
          <cell r="BV212">
            <v>8400</v>
          </cell>
          <cell r="BW212">
            <v>4200</v>
          </cell>
          <cell r="BX212">
            <v>66000</v>
          </cell>
          <cell r="BY212">
            <v>33000</v>
          </cell>
          <cell r="BZ212">
            <v>66000</v>
          </cell>
          <cell r="CA212">
            <v>33000</v>
          </cell>
          <cell r="CB212">
            <v>240000</v>
          </cell>
          <cell r="CC212">
            <v>120000</v>
          </cell>
          <cell r="CD212">
            <v>120000</v>
          </cell>
          <cell r="CE212">
            <v>60000</v>
          </cell>
          <cell r="CF212">
            <v>63600</v>
          </cell>
          <cell r="CG212">
            <v>31800</v>
          </cell>
          <cell r="CH212">
            <v>90000</v>
          </cell>
          <cell r="CI212">
            <v>45000</v>
          </cell>
          <cell r="CJ212">
            <v>1273500</v>
          </cell>
        </row>
        <row r="213">
          <cell r="D213">
            <v>43132</v>
          </cell>
          <cell r="E213">
            <v>1.7685954714123802</v>
          </cell>
          <cell r="F213">
            <v>4.2067682174328165E-2</v>
          </cell>
          <cell r="G213">
            <v>-6.6607163442686274E-2</v>
          </cell>
          <cell r="H213">
            <v>0</v>
          </cell>
          <cell r="I213">
            <v>0</v>
          </cell>
          <cell r="J213">
            <v>0</v>
          </cell>
          <cell r="K213">
            <v>15.264466035592852</v>
          </cell>
          <cell r="L213">
            <v>12.896857768924564</v>
          </cell>
          <cell r="M213">
            <v>6.0542405929220626</v>
          </cell>
          <cell r="N213">
            <v>0</v>
          </cell>
          <cell r="O213">
            <v>0</v>
          </cell>
          <cell r="P213">
            <v>15.264466035592852</v>
          </cell>
          <cell r="Q213">
            <v>16.782333339654176</v>
          </cell>
          <cell r="R213">
            <v>7.5266094690235477</v>
          </cell>
          <cell r="S213">
            <v>1</v>
          </cell>
          <cell r="T213">
            <v>0</v>
          </cell>
          <cell r="U213">
            <v>14.764912309772704</v>
          </cell>
          <cell r="V213">
            <v>15.264466035592852</v>
          </cell>
          <cell r="W213">
            <v>15.264466035592852</v>
          </cell>
          <cell r="X213">
            <v>13.611002862662655</v>
          </cell>
          <cell r="Y213">
            <v>6.7208535779812575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60000</v>
          </cell>
          <cell r="AT213">
            <v>0</v>
          </cell>
          <cell r="AU213">
            <v>60000</v>
          </cell>
          <cell r="AV213">
            <v>0</v>
          </cell>
          <cell r="AW213">
            <v>105600</v>
          </cell>
          <cell r="AX213">
            <v>0</v>
          </cell>
          <cell r="AY213">
            <v>130800</v>
          </cell>
          <cell r="AZ213">
            <v>0</v>
          </cell>
          <cell r="BA213">
            <v>60000</v>
          </cell>
          <cell r="BB213">
            <v>0</v>
          </cell>
          <cell r="BC213">
            <v>63600</v>
          </cell>
          <cell r="BD213">
            <v>0</v>
          </cell>
          <cell r="BE213">
            <v>63600</v>
          </cell>
          <cell r="BF213">
            <v>0</v>
          </cell>
          <cell r="BO213">
            <v>543600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</row>
        <row r="214">
          <cell r="D214">
            <v>43160</v>
          </cell>
          <cell r="E214">
            <v>1.7108795090281965</v>
          </cell>
          <cell r="F214">
            <v>4.1856379425766269E-2</v>
          </cell>
          <cell r="G214">
            <v>-6.627260075746326E-2</v>
          </cell>
          <cell r="H214">
            <v>0</v>
          </cell>
          <cell r="I214">
            <v>0</v>
          </cell>
          <cell r="J214">
            <v>0</v>
          </cell>
          <cell r="K214">
            <v>14.831596317711474</v>
          </cell>
          <cell r="L214">
            <v>14.779430886868786</v>
          </cell>
          <cell r="M214">
            <v>8.5666056558068302</v>
          </cell>
          <cell r="N214">
            <v>0</v>
          </cell>
          <cell r="O214">
            <v>0</v>
          </cell>
          <cell r="P214">
            <v>14.831596317711474</v>
          </cell>
          <cell r="Q214">
            <v>14.050041185725078</v>
          </cell>
          <cell r="R214">
            <v>8.814255900742614</v>
          </cell>
          <cell r="S214">
            <v>0</v>
          </cell>
          <cell r="T214">
            <v>0</v>
          </cell>
          <cell r="U214">
            <v>14.334551812030499</v>
          </cell>
          <cell r="V214">
            <v>14.831596317711474</v>
          </cell>
          <cell r="W214">
            <v>14.831596317711474</v>
          </cell>
          <cell r="X214">
            <v>17.523779921765492</v>
          </cell>
          <cell r="Y214">
            <v>10.563142500435276</v>
          </cell>
          <cell r="Z214">
            <v>1</v>
          </cell>
          <cell r="AA214">
            <v>0</v>
          </cell>
          <cell r="AB214">
            <v>1</v>
          </cell>
          <cell r="AC214">
            <v>1</v>
          </cell>
          <cell r="AD214">
            <v>1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O214">
            <v>0</v>
          </cell>
          <cell r="BP214">
            <v>65400</v>
          </cell>
          <cell r="BQ214">
            <v>32700</v>
          </cell>
          <cell r="BR214">
            <v>62400</v>
          </cell>
          <cell r="BS214">
            <v>31200</v>
          </cell>
          <cell r="BT214">
            <v>67200</v>
          </cell>
          <cell r="BU214">
            <v>33600</v>
          </cell>
          <cell r="BV214">
            <v>8400</v>
          </cell>
          <cell r="BW214">
            <v>4200</v>
          </cell>
          <cell r="BX214">
            <v>66000</v>
          </cell>
          <cell r="BY214">
            <v>33000</v>
          </cell>
          <cell r="BZ214">
            <v>66000</v>
          </cell>
          <cell r="CA214">
            <v>33000</v>
          </cell>
          <cell r="CB214">
            <v>240000</v>
          </cell>
          <cell r="CC214">
            <v>120000</v>
          </cell>
          <cell r="CD214">
            <v>120000</v>
          </cell>
          <cell r="CE214">
            <v>60000</v>
          </cell>
          <cell r="CF214">
            <v>63600</v>
          </cell>
          <cell r="CG214">
            <v>31800</v>
          </cell>
          <cell r="CH214">
            <v>90000</v>
          </cell>
          <cell r="CI214">
            <v>45000</v>
          </cell>
          <cell r="CJ214">
            <v>1273500</v>
          </cell>
        </row>
        <row r="215">
          <cell r="D215">
            <v>43191</v>
          </cell>
          <cell r="E215">
            <v>1.6371923155689252</v>
          </cell>
          <cell r="F215">
            <v>0.10232451972305782</v>
          </cell>
          <cell r="G215">
            <v>-6.590392795722369E-2</v>
          </cell>
          <cell r="H215">
            <v>0</v>
          </cell>
          <cell r="I215">
            <v>0</v>
          </cell>
          <cell r="J215">
            <v>0</v>
          </cell>
          <cell r="K215">
            <v>14.278942366766939</v>
          </cell>
          <cell r="L215">
            <v>9.494271606171564</v>
          </cell>
          <cell r="M215">
            <v>6.9372555744445989</v>
          </cell>
          <cell r="N215">
            <v>0</v>
          </cell>
          <cell r="O215">
            <v>0</v>
          </cell>
          <cell r="P215">
            <v>14.278942366766939</v>
          </cell>
          <cell r="Q215">
            <v>13.625018383581113</v>
          </cell>
          <cell r="R215">
            <v>7.0413144080612673</v>
          </cell>
          <cell r="S215">
            <v>0</v>
          </cell>
          <cell r="T215">
            <v>0</v>
          </cell>
          <cell r="U215">
            <v>13.78466290708776</v>
          </cell>
          <cell r="V215">
            <v>14.278942366766939</v>
          </cell>
          <cell r="W215">
            <v>14.278942366766939</v>
          </cell>
          <cell r="X215">
            <v>8.4078633309192483</v>
          </cell>
          <cell r="Y215">
            <v>12.42937518535051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</row>
        <row r="216">
          <cell r="D216">
            <v>43221</v>
          </cell>
          <cell r="E216">
            <v>1.6128473882866099</v>
          </cell>
          <cell r="F216">
            <v>0.10177325765658822</v>
          </cell>
          <cell r="G216">
            <v>-6.5548877812717843E-2</v>
          </cell>
          <cell r="H216">
            <v>0</v>
          </cell>
          <cell r="I216">
            <v>0</v>
          </cell>
          <cell r="J216">
            <v>0</v>
          </cell>
          <cell r="K216">
            <v>14.096355412149574</v>
          </cell>
          <cell r="L216">
            <v>8.925631124219743</v>
          </cell>
          <cell r="M216">
            <v>7.1448276815862455</v>
          </cell>
          <cell r="N216">
            <v>0</v>
          </cell>
          <cell r="O216">
            <v>0</v>
          </cell>
          <cell r="P216">
            <v>14.096355412149574</v>
          </cell>
          <cell r="Q216">
            <v>12.68912986512092</v>
          </cell>
          <cell r="R216">
            <v>6.3996404390837682</v>
          </cell>
          <cell r="S216">
            <v>0</v>
          </cell>
          <cell r="T216">
            <v>0</v>
          </cell>
          <cell r="U216">
            <v>13.60473882855419</v>
          </cell>
          <cell r="V216">
            <v>14.096355412149574</v>
          </cell>
          <cell r="W216">
            <v>14.096355412149574</v>
          </cell>
          <cell r="X216">
            <v>6.8963419959341863</v>
          </cell>
          <cell r="Y216">
            <v>12.915609471675589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</row>
        <row r="217">
          <cell r="D217">
            <v>43252</v>
          </cell>
          <cell r="E217">
            <v>1.610725338500492</v>
          </cell>
          <cell r="F217">
            <v>0.10120638442122366</v>
          </cell>
          <cell r="G217">
            <v>-6.5183773017059313E-2</v>
          </cell>
          <cell r="H217">
            <v>0</v>
          </cell>
          <cell r="I217">
            <v>0</v>
          </cell>
          <cell r="J217">
            <v>0</v>
          </cell>
          <cell r="K217">
            <v>14.080440038753689</v>
          </cell>
          <cell r="L217">
            <v>12.292701455326704</v>
          </cell>
          <cell r="M217">
            <v>6.3365488822372917</v>
          </cell>
          <cell r="N217">
            <v>0</v>
          </cell>
          <cell r="O217">
            <v>0</v>
          </cell>
          <cell r="P217">
            <v>14.080440038753689</v>
          </cell>
          <cell r="Q217">
            <v>13.289206725909068</v>
          </cell>
          <cell r="R217">
            <v>9.3967554891434464</v>
          </cell>
          <cell r="S217">
            <v>0</v>
          </cell>
          <cell r="T217">
            <v>0</v>
          </cell>
          <cell r="U217">
            <v>13.591561741125746</v>
          </cell>
          <cell r="V217">
            <v>14.080440038753689</v>
          </cell>
          <cell r="W217">
            <v>14.080440038753689</v>
          </cell>
          <cell r="X217">
            <v>11.097653546327646</v>
          </cell>
          <cell r="Y217">
            <v>6.6180282162932835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</row>
        <row r="218">
          <cell r="D218">
            <v>43282</v>
          </cell>
          <cell r="E218">
            <v>1.6071551676850786</v>
          </cell>
          <cell r="F218">
            <v>0.10066046167029685</v>
          </cell>
          <cell r="G218">
            <v>-6.483216175375052E-2</v>
          </cell>
          <cell r="H218">
            <v>0</v>
          </cell>
          <cell r="I218">
            <v>0</v>
          </cell>
          <cell r="J218">
            <v>0</v>
          </cell>
          <cell r="K218">
            <v>14.053663757638089</v>
          </cell>
          <cell r="L218">
            <v>11.28973642402166</v>
          </cell>
          <cell r="M218">
            <v>6.575346089446171</v>
          </cell>
          <cell r="N218">
            <v>0</v>
          </cell>
          <cell r="O218">
            <v>0</v>
          </cell>
          <cell r="P218">
            <v>14.053663757638089</v>
          </cell>
          <cell r="Q218">
            <v>10.828969380031838</v>
          </cell>
          <cell r="R218">
            <v>8.3087533615990807</v>
          </cell>
          <cell r="S218">
            <v>0</v>
          </cell>
          <cell r="T218">
            <v>0</v>
          </cell>
          <cell r="U218">
            <v>13.567422544484959</v>
          </cell>
          <cell r="V218">
            <v>14.053663757638089</v>
          </cell>
          <cell r="W218">
            <v>14.053663757638089</v>
          </cell>
          <cell r="X218">
            <v>10.274708845732031</v>
          </cell>
          <cell r="Y218">
            <v>6.8100288552549797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</row>
        <row r="219">
          <cell r="D219">
            <v>43313</v>
          </cell>
          <cell r="E219">
            <v>1.6015853326439813</v>
          </cell>
          <cell r="F219">
            <v>0.10009908329024883</v>
          </cell>
          <cell r="G219">
            <v>-6.4470596017448409E-2</v>
          </cell>
          <cell r="H219">
            <v>0</v>
          </cell>
          <cell r="I219">
            <v>0</v>
          </cell>
          <cell r="J219">
            <v>0</v>
          </cell>
          <cell r="K219">
            <v>14.011889994829859</v>
          </cell>
          <cell r="L219">
            <v>9.8694984207847387</v>
          </cell>
          <cell r="M219">
            <v>6.8338831778495308</v>
          </cell>
          <cell r="N219">
            <v>0</v>
          </cell>
          <cell r="O219">
            <v>0</v>
          </cell>
          <cell r="P219">
            <v>14.011889994829859</v>
          </cell>
          <cell r="Q219">
            <v>10.174768636061971</v>
          </cell>
          <cell r="R219">
            <v>7.7568306576782655</v>
          </cell>
          <cell r="S219">
            <v>0</v>
          </cell>
          <cell r="T219">
            <v>0</v>
          </cell>
          <cell r="U219">
            <v>13.528360524698996</v>
          </cell>
          <cell r="V219">
            <v>14.011889994829859</v>
          </cell>
          <cell r="W219">
            <v>14.011889994829859</v>
          </cell>
          <cell r="X219">
            <v>9.5735790798555414</v>
          </cell>
          <cell r="Y219">
            <v>6.2637130183343102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</row>
        <row r="220">
          <cell r="D220">
            <v>43344</v>
          </cell>
          <cell r="E220">
            <v>1.5983839148958414</v>
          </cell>
          <cell r="F220">
            <v>9.9540480239449697E-2</v>
          </cell>
          <cell r="G220">
            <v>-6.4110817781340479E-2</v>
          </cell>
          <cell r="H220">
            <v>0</v>
          </cell>
          <cell r="I220">
            <v>0</v>
          </cell>
          <cell r="J220">
            <v>0</v>
          </cell>
          <cell r="K220">
            <v>13.987879361718811</v>
          </cell>
          <cell r="L220">
            <v>8.361319920887782</v>
          </cell>
          <cell r="M220">
            <v>5.1929762402885791</v>
          </cell>
          <cell r="N220">
            <v>0</v>
          </cell>
          <cell r="O220">
            <v>0</v>
          </cell>
          <cell r="P220">
            <v>13.987879361718811</v>
          </cell>
          <cell r="Q220">
            <v>8.9546270828369039</v>
          </cell>
          <cell r="R220">
            <v>6.5089351315897783</v>
          </cell>
          <cell r="S220">
            <v>0</v>
          </cell>
          <cell r="T220">
            <v>0</v>
          </cell>
          <cell r="U220">
            <v>13.507048228358757</v>
          </cell>
          <cell r="V220">
            <v>13.987879361718811</v>
          </cell>
          <cell r="W220">
            <v>13.987879361718811</v>
          </cell>
          <cell r="X220">
            <v>6.4050869985522123</v>
          </cell>
          <cell r="Y220">
            <v>3.3614968006821049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</row>
        <row r="221">
          <cell r="D221">
            <v>43374</v>
          </cell>
          <cell r="E221">
            <v>1.5931017009809727</v>
          </cell>
          <cell r="F221">
            <v>9.9002528289316813E-2</v>
          </cell>
          <cell r="G221">
            <v>-6.3764340254136256E-2</v>
          </cell>
          <cell r="H221">
            <v>0</v>
          </cell>
          <cell r="I221">
            <v>0</v>
          </cell>
          <cell r="J221">
            <v>0</v>
          </cell>
          <cell r="K221">
            <v>13.948262757357295</v>
          </cell>
          <cell r="L221">
            <v>8.4839332870961748</v>
          </cell>
          <cell r="M221">
            <v>5.1447754531363623</v>
          </cell>
          <cell r="N221">
            <v>0</v>
          </cell>
          <cell r="O221">
            <v>0</v>
          </cell>
          <cell r="P221">
            <v>13.948262757357295</v>
          </cell>
          <cell r="Q221">
            <v>9.4096357981754206</v>
          </cell>
          <cell r="R221">
            <v>4.8393778234981308</v>
          </cell>
          <cell r="S221">
            <v>0</v>
          </cell>
          <cell r="T221">
            <v>0</v>
          </cell>
          <cell r="U221">
            <v>13.470030205451273</v>
          </cell>
          <cell r="V221">
            <v>13.948262757357295</v>
          </cell>
          <cell r="W221">
            <v>13.948262757357295</v>
          </cell>
          <cell r="X221">
            <v>6.7899738822543023</v>
          </cell>
          <cell r="Y221">
            <v>3.2569487085137516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</row>
        <row r="222">
          <cell r="D222">
            <v>43405</v>
          </cell>
          <cell r="E222">
            <v>1.6325906235978107</v>
          </cell>
          <cell r="F222">
            <v>4.0047194364623312E-2</v>
          </cell>
          <cell r="G222">
            <v>-6.3408057743986918E-2</v>
          </cell>
          <cell r="H222">
            <v>0</v>
          </cell>
          <cell r="I222">
            <v>0</v>
          </cell>
          <cell r="J222">
            <v>0</v>
          </cell>
          <cell r="K222">
            <v>14.244429676983581</v>
          </cell>
          <cell r="L222">
            <v>18.782054619309356</v>
          </cell>
          <cell r="M222">
            <v>5.1727626054305116</v>
          </cell>
          <cell r="N222">
            <v>1</v>
          </cell>
          <cell r="O222">
            <v>0</v>
          </cell>
          <cell r="P222">
            <v>14.244429676983581</v>
          </cell>
          <cell r="Q222">
            <v>12.026872525146288</v>
          </cell>
          <cell r="R222">
            <v>5.8836003054025747</v>
          </cell>
          <cell r="S222">
            <v>0</v>
          </cell>
          <cell r="T222">
            <v>0</v>
          </cell>
          <cell r="U222">
            <v>13.76886924390368</v>
          </cell>
          <cell r="V222">
            <v>14.244429676983581</v>
          </cell>
          <cell r="W222">
            <v>14.244429676983581</v>
          </cell>
          <cell r="X222">
            <v>19.600509840745097</v>
          </cell>
          <cell r="Y222">
            <v>0.76468798679077377</v>
          </cell>
          <cell r="Z222">
            <v>1</v>
          </cell>
          <cell r="AA222">
            <v>0</v>
          </cell>
          <cell r="AB222">
            <v>1</v>
          </cell>
          <cell r="AC222">
            <v>1</v>
          </cell>
          <cell r="AD222">
            <v>1</v>
          </cell>
          <cell r="AE222">
            <v>0</v>
          </cell>
          <cell r="AF222">
            <v>105600</v>
          </cell>
          <cell r="AG222">
            <v>0</v>
          </cell>
          <cell r="AH222">
            <v>61200</v>
          </cell>
          <cell r="AI222">
            <v>0</v>
          </cell>
          <cell r="AJ222">
            <v>50400</v>
          </cell>
          <cell r="AK222">
            <v>0</v>
          </cell>
          <cell r="AL222">
            <v>60000</v>
          </cell>
          <cell r="AM222">
            <v>0</v>
          </cell>
          <cell r="AN222">
            <v>126720</v>
          </cell>
          <cell r="AO222">
            <v>0</v>
          </cell>
          <cell r="AP222">
            <v>66000</v>
          </cell>
          <cell r="AQ222">
            <v>0</v>
          </cell>
          <cell r="AR222">
            <v>469920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O222">
            <v>0</v>
          </cell>
          <cell r="BP222">
            <v>65400</v>
          </cell>
          <cell r="BQ222">
            <v>32700</v>
          </cell>
          <cell r="BR222">
            <v>62400</v>
          </cell>
          <cell r="BS222">
            <v>31200</v>
          </cell>
          <cell r="BT222">
            <v>67200</v>
          </cell>
          <cell r="BU222">
            <v>33600</v>
          </cell>
          <cell r="BV222">
            <v>8400</v>
          </cell>
          <cell r="BW222">
            <v>4200</v>
          </cell>
          <cell r="BX222">
            <v>66000</v>
          </cell>
          <cell r="BY222">
            <v>33000</v>
          </cell>
          <cell r="BZ222">
            <v>66000</v>
          </cell>
          <cell r="CA222">
            <v>33000</v>
          </cell>
          <cell r="CB222">
            <v>240000</v>
          </cell>
          <cell r="CC222">
            <v>120000</v>
          </cell>
          <cell r="CD222">
            <v>120000</v>
          </cell>
          <cell r="CE222">
            <v>60000</v>
          </cell>
          <cell r="CF222">
            <v>63600</v>
          </cell>
          <cell r="CG222">
            <v>31800</v>
          </cell>
          <cell r="CH222">
            <v>90000</v>
          </cell>
          <cell r="CI222">
            <v>45000</v>
          </cell>
          <cell r="CJ222">
            <v>1273500</v>
          </cell>
        </row>
        <row r="223">
          <cell r="D223">
            <v>43435</v>
          </cell>
          <cell r="E223">
            <v>1.668565791677922</v>
          </cell>
          <cell r="F223">
            <v>3.9830494330883356E-2</v>
          </cell>
          <cell r="G223">
            <v>-6.3064949357231989E-2</v>
          </cell>
          <cell r="H223">
            <v>0</v>
          </cell>
          <cell r="I223">
            <v>0</v>
          </cell>
          <cell r="J223">
            <v>0</v>
          </cell>
          <cell r="K223">
            <v>14.514243437584415</v>
          </cell>
          <cell r="L223">
            <v>14.219114889602935</v>
          </cell>
          <cell r="M223">
            <v>5.3240094088947414</v>
          </cell>
          <cell r="N223">
            <v>0</v>
          </cell>
          <cell r="O223">
            <v>0</v>
          </cell>
          <cell r="P223">
            <v>14.514243437584415</v>
          </cell>
          <cell r="Q223">
            <v>15.574512734015471</v>
          </cell>
          <cell r="R223">
            <v>6.2600260256705011</v>
          </cell>
          <cell r="S223">
            <v>1</v>
          </cell>
          <cell r="T223">
            <v>0</v>
          </cell>
          <cell r="U223">
            <v>14.041256317405175</v>
          </cell>
          <cell r="V223">
            <v>14.514243437584415</v>
          </cell>
          <cell r="W223">
            <v>14.514243437584415</v>
          </cell>
          <cell r="X223">
            <v>14.580195325914486</v>
          </cell>
          <cell r="Y223">
            <v>6.4398983052638865</v>
          </cell>
          <cell r="Z223">
            <v>1</v>
          </cell>
          <cell r="AA223">
            <v>0</v>
          </cell>
          <cell r="AB223">
            <v>1</v>
          </cell>
          <cell r="AC223">
            <v>1</v>
          </cell>
          <cell r="AD223">
            <v>1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60000</v>
          </cell>
          <cell r="AT223">
            <v>0</v>
          </cell>
          <cell r="AU223">
            <v>60000</v>
          </cell>
          <cell r="AV223">
            <v>0</v>
          </cell>
          <cell r="AW223">
            <v>105600</v>
          </cell>
          <cell r="AX223">
            <v>0</v>
          </cell>
          <cell r="AY223">
            <v>130800</v>
          </cell>
          <cell r="AZ223">
            <v>0</v>
          </cell>
          <cell r="BA223">
            <v>60000</v>
          </cell>
          <cell r="BB223">
            <v>0</v>
          </cell>
          <cell r="BC223">
            <v>63600</v>
          </cell>
          <cell r="BD223">
            <v>0</v>
          </cell>
          <cell r="BE223">
            <v>63600</v>
          </cell>
          <cell r="BF223">
            <v>0</v>
          </cell>
          <cell r="BO223">
            <v>543600</v>
          </cell>
          <cell r="BP223">
            <v>65400</v>
          </cell>
          <cell r="BQ223">
            <v>32700</v>
          </cell>
          <cell r="BR223">
            <v>62400</v>
          </cell>
          <cell r="BS223">
            <v>31200</v>
          </cell>
          <cell r="BT223">
            <v>67200</v>
          </cell>
          <cell r="BU223">
            <v>33600</v>
          </cell>
          <cell r="BV223">
            <v>8400</v>
          </cell>
          <cell r="BW223">
            <v>4200</v>
          </cell>
          <cell r="BX223">
            <v>66000</v>
          </cell>
          <cell r="BY223">
            <v>33000</v>
          </cell>
          <cell r="BZ223">
            <v>66000</v>
          </cell>
          <cell r="CA223">
            <v>33000</v>
          </cell>
          <cell r="CB223">
            <v>240000</v>
          </cell>
          <cell r="CC223">
            <v>120000</v>
          </cell>
          <cell r="CD223">
            <v>120000</v>
          </cell>
          <cell r="CE223">
            <v>60000</v>
          </cell>
          <cell r="CF223">
            <v>63600</v>
          </cell>
          <cell r="CG223">
            <v>31800</v>
          </cell>
          <cell r="CH223">
            <v>90000</v>
          </cell>
          <cell r="CI223">
            <v>45000</v>
          </cell>
          <cell r="CJ223">
            <v>1273500</v>
          </cell>
        </row>
        <row r="224">
          <cell r="D224">
            <v>43466</v>
          </cell>
          <cell r="E224">
            <v>1.7460378376090613</v>
          </cell>
          <cell r="F224">
            <v>3.9607663613059993E-2</v>
          </cell>
          <cell r="G224">
            <v>-6.2712134054011659E-2</v>
          </cell>
          <cell r="H224">
            <v>0</v>
          </cell>
          <cell r="I224">
            <v>0</v>
          </cell>
          <cell r="J224">
            <v>0</v>
          </cell>
          <cell r="K224">
            <v>15.095283782067959</v>
          </cell>
          <cell r="L224">
            <v>18.100332763477628</v>
          </cell>
          <cell r="M224">
            <v>6.4098402280468756</v>
          </cell>
          <cell r="N224">
            <v>1</v>
          </cell>
          <cell r="O224">
            <v>0</v>
          </cell>
          <cell r="P224">
            <v>15.095283782067959</v>
          </cell>
          <cell r="Q224">
            <v>19.778211731532572</v>
          </cell>
          <cell r="R224">
            <v>8.1888844520001527</v>
          </cell>
          <cell r="S224">
            <v>1</v>
          </cell>
          <cell r="T224">
            <v>0</v>
          </cell>
          <cell r="U224">
            <v>14.624942776662873</v>
          </cell>
          <cell r="V224">
            <v>15.095283782067959</v>
          </cell>
          <cell r="W224">
            <v>15.095283782067959</v>
          </cell>
          <cell r="X224">
            <v>19.449584734523427</v>
          </cell>
          <cell r="Y224">
            <v>7.9264231134768384</v>
          </cell>
          <cell r="Z224">
            <v>1</v>
          </cell>
          <cell r="AA224">
            <v>0</v>
          </cell>
          <cell r="AB224">
            <v>1</v>
          </cell>
          <cell r="AC224">
            <v>1</v>
          </cell>
          <cell r="AD224">
            <v>1</v>
          </cell>
          <cell r="AE224">
            <v>0</v>
          </cell>
          <cell r="AF224">
            <v>105600</v>
          </cell>
          <cell r="AG224">
            <v>0</v>
          </cell>
          <cell r="AH224">
            <v>61200</v>
          </cell>
          <cell r="AI224">
            <v>0</v>
          </cell>
          <cell r="AJ224">
            <v>50400</v>
          </cell>
          <cell r="AK224">
            <v>0</v>
          </cell>
          <cell r="AL224">
            <v>60000</v>
          </cell>
          <cell r="AM224">
            <v>0</v>
          </cell>
          <cell r="AN224">
            <v>126720</v>
          </cell>
          <cell r="AO224">
            <v>0</v>
          </cell>
          <cell r="AP224">
            <v>66000</v>
          </cell>
          <cell r="AQ224">
            <v>0</v>
          </cell>
          <cell r="AR224">
            <v>469920</v>
          </cell>
          <cell r="AS224">
            <v>60000</v>
          </cell>
          <cell r="AT224">
            <v>0</v>
          </cell>
          <cell r="AU224">
            <v>60000</v>
          </cell>
          <cell r="AV224">
            <v>0</v>
          </cell>
          <cell r="AW224">
            <v>105600</v>
          </cell>
          <cell r="AX224">
            <v>0</v>
          </cell>
          <cell r="AY224">
            <v>130800</v>
          </cell>
          <cell r="AZ224">
            <v>0</v>
          </cell>
          <cell r="BA224">
            <v>60000</v>
          </cell>
          <cell r="BB224">
            <v>0</v>
          </cell>
          <cell r="BC224">
            <v>63600</v>
          </cell>
          <cell r="BD224">
            <v>0</v>
          </cell>
          <cell r="BE224">
            <v>63600</v>
          </cell>
          <cell r="BF224">
            <v>0</v>
          </cell>
          <cell r="BO224">
            <v>543600</v>
          </cell>
          <cell r="BP224">
            <v>65400</v>
          </cell>
          <cell r="BQ224">
            <v>32700</v>
          </cell>
          <cell r="BR224">
            <v>62400</v>
          </cell>
          <cell r="BS224">
            <v>31200</v>
          </cell>
          <cell r="BT224">
            <v>67200</v>
          </cell>
          <cell r="BU224">
            <v>33600</v>
          </cell>
          <cell r="BV224">
            <v>8400</v>
          </cell>
          <cell r="BW224">
            <v>4200</v>
          </cell>
          <cell r="BX224">
            <v>66000</v>
          </cell>
          <cell r="BY224">
            <v>33000</v>
          </cell>
          <cell r="BZ224">
            <v>66000</v>
          </cell>
          <cell r="CA224">
            <v>33000</v>
          </cell>
          <cell r="CB224">
            <v>240000</v>
          </cell>
          <cell r="CC224">
            <v>120000</v>
          </cell>
          <cell r="CD224">
            <v>120000</v>
          </cell>
          <cell r="CE224">
            <v>60000</v>
          </cell>
          <cell r="CF224">
            <v>63600</v>
          </cell>
          <cell r="CG224">
            <v>31800</v>
          </cell>
          <cell r="CH224">
            <v>90000</v>
          </cell>
          <cell r="CI224">
            <v>45000</v>
          </cell>
          <cell r="CJ224">
            <v>1273500</v>
          </cell>
        </row>
        <row r="225">
          <cell r="D225">
            <v>43497</v>
          </cell>
          <cell r="E225">
            <v>1.698518614352309</v>
          </cell>
          <cell r="F225">
            <v>0.10174700878245717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14.738889607642317</v>
          </cell>
          <cell r="L225">
            <v>12.091115798067122</v>
          </cell>
          <cell r="M225">
            <v>5.6682930376549523</v>
          </cell>
          <cell r="N225">
            <v>0</v>
          </cell>
          <cell r="O225">
            <v>0</v>
          </cell>
          <cell r="P225">
            <v>14.738889607642317</v>
          </cell>
          <cell r="Q225">
            <v>15.728898900260496</v>
          </cell>
          <cell r="R225">
            <v>7.0468008985785655</v>
          </cell>
          <cell r="S225">
            <v>1</v>
          </cell>
          <cell r="T225">
            <v>0</v>
          </cell>
          <cell r="U225">
            <v>14.738889607642317</v>
          </cell>
          <cell r="V225">
            <v>14.738889607642317</v>
          </cell>
          <cell r="W225">
            <v>14.738889607642317</v>
          </cell>
          <cell r="X225">
            <v>12.776382306813019</v>
          </cell>
          <cell r="Y225">
            <v>6.6136541570987415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60000</v>
          </cell>
          <cell r="AT225">
            <v>0</v>
          </cell>
          <cell r="AU225">
            <v>60000</v>
          </cell>
          <cell r="AV225">
            <v>0</v>
          </cell>
          <cell r="AW225">
            <v>105600</v>
          </cell>
          <cell r="AX225">
            <v>0</v>
          </cell>
          <cell r="AY225">
            <v>130800</v>
          </cell>
          <cell r="AZ225">
            <v>0</v>
          </cell>
          <cell r="BA225">
            <v>60000</v>
          </cell>
          <cell r="BB225">
            <v>0</v>
          </cell>
          <cell r="BC225">
            <v>63600</v>
          </cell>
          <cell r="BD225">
            <v>0</v>
          </cell>
          <cell r="BE225">
            <v>63600</v>
          </cell>
          <cell r="BF225">
            <v>0</v>
          </cell>
          <cell r="BO225">
            <v>543600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</row>
        <row r="226">
          <cell r="D226">
            <v>43525</v>
          </cell>
          <cell r="E226">
            <v>1.6442051874422521</v>
          </cell>
          <cell r="F226">
            <v>0.10123209694281989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14.33153890581689</v>
          </cell>
          <cell r="L226">
            <v>13.853069561331225</v>
          </cell>
          <cell r="M226">
            <v>8.0201945190827626</v>
          </cell>
          <cell r="N226">
            <v>0</v>
          </cell>
          <cell r="O226">
            <v>0</v>
          </cell>
          <cell r="P226">
            <v>14.33153890581689</v>
          </cell>
          <cell r="Q226">
            <v>13.170203147441509</v>
          </cell>
          <cell r="R226">
            <v>8.2520486765969636</v>
          </cell>
          <cell r="S226">
            <v>0</v>
          </cell>
          <cell r="T226">
            <v>0</v>
          </cell>
          <cell r="U226">
            <v>14.33153890581689</v>
          </cell>
          <cell r="V226">
            <v>14.33153890581689</v>
          </cell>
          <cell r="W226">
            <v>14.33153890581689</v>
          </cell>
          <cell r="X226">
            <v>16.423571729989781</v>
          </cell>
          <cell r="Y226">
            <v>10.024984324511108</v>
          </cell>
          <cell r="Z226">
            <v>1</v>
          </cell>
          <cell r="AA226">
            <v>0</v>
          </cell>
          <cell r="AB226">
            <v>1</v>
          </cell>
          <cell r="AC226">
            <v>1</v>
          </cell>
          <cell r="AD226">
            <v>1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O226">
            <v>0</v>
          </cell>
          <cell r="BP226">
            <v>65400</v>
          </cell>
          <cell r="BQ226">
            <v>32700</v>
          </cell>
          <cell r="BR226">
            <v>62400</v>
          </cell>
          <cell r="BS226">
            <v>31200</v>
          </cell>
          <cell r="BT226">
            <v>67200</v>
          </cell>
          <cell r="BU226">
            <v>33600</v>
          </cell>
          <cell r="BV226">
            <v>8400</v>
          </cell>
          <cell r="BW226">
            <v>4200</v>
          </cell>
          <cell r="BX226">
            <v>66000</v>
          </cell>
          <cell r="BY226">
            <v>33000</v>
          </cell>
          <cell r="BZ226">
            <v>66000</v>
          </cell>
          <cell r="CA226">
            <v>33000</v>
          </cell>
          <cell r="CB226">
            <v>240000</v>
          </cell>
          <cell r="CC226">
            <v>120000</v>
          </cell>
          <cell r="CD226">
            <v>120000</v>
          </cell>
          <cell r="CE226">
            <v>60000</v>
          </cell>
          <cell r="CF226">
            <v>63600</v>
          </cell>
          <cell r="CG226">
            <v>31800</v>
          </cell>
          <cell r="CH226">
            <v>90000</v>
          </cell>
          <cell r="CI226">
            <v>45000</v>
          </cell>
          <cell r="CJ226">
            <v>1273500</v>
          </cell>
        </row>
        <row r="227">
          <cell r="D227">
            <v>43556</v>
          </cell>
          <cell r="E227">
            <v>1.5749156705149361</v>
          </cell>
          <cell r="F227">
            <v>0.12258364239575019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13.81186752886202</v>
          </cell>
          <cell r="L227">
            <v>8.9045528984732183</v>
          </cell>
          <cell r="M227">
            <v>6.4944976103708711</v>
          </cell>
          <cell r="N227">
            <v>0</v>
          </cell>
          <cell r="O227">
            <v>0</v>
          </cell>
          <cell r="P227">
            <v>13.81186752886202</v>
          </cell>
          <cell r="Q227">
            <v>12.771662130221722</v>
          </cell>
          <cell r="R227">
            <v>6.5919150745264341</v>
          </cell>
          <cell r="S227">
            <v>0</v>
          </cell>
          <cell r="T227">
            <v>0</v>
          </cell>
          <cell r="U227">
            <v>13.81186752886202</v>
          </cell>
          <cell r="V227">
            <v>13.81186752886202</v>
          </cell>
          <cell r="W227">
            <v>13.81186752886202</v>
          </cell>
          <cell r="X227">
            <v>7.8886742734015618</v>
          </cell>
          <cell r="Y227">
            <v>11.770932253474703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</row>
        <row r="228">
          <cell r="D228">
            <v>43586</v>
          </cell>
          <cell r="E228">
            <v>1.5518339500338745</v>
          </cell>
          <cell r="F228">
            <v>0.12191827599121491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13.638754625254059</v>
          </cell>
          <cell r="L228">
            <v>8.3717767835196728</v>
          </cell>
          <cell r="M228">
            <v>6.6885496576902277</v>
          </cell>
          <cell r="N228">
            <v>0</v>
          </cell>
          <cell r="O228">
            <v>0</v>
          </cell>
          <cell r="P228">
            <v>13.638754625254059</v>
          </cell>
          <cell r="Q228">
            <v>11.894933581275163</v>
          </cell>
          <cell r="R228">
            <v>5.9909510453961241</v>
          </cell>
          <cell r="S228">
            <v>0</v>
          </cell>
          <cell r="T228">
            <v>0</v>
          </cell>
          <cell r="U228">
            <v>13.638754625254059</v>
          </cell>
          <cell r="V228">
            <v>13.638754625254059</v>
          </cell>
          <cell r="W228">
            <v>13.638754625254059</v>
          </cell>
          <cell r="X228">
            <v>6.4732658203237863</v>
          </cell>
          <cell r="Y228">
            <v>12.224909668408724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</row>
        <row r="229">
          <cell r="D229">
            <v>43617</v>
          </cell>
          <cell r="E229">
            <v>1.5495484138294122</v>
          </cell>
          <cell r="F229">
            <v>0.12123409869857059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13.621613103720591</v>
          </cell>
          <cell r="L229">
            <v>11.523247189680589</v>
          </cell>
          <cell r="M229">
            <v>5.9316392131459565</v>
          </cell>
          <cell r="N229">
            <v>0</v>
          </cell>
          <cell r="O229">
            <v>0</v>
          </cell>
          <cell r="P229">
            <v>13.621613103720591</v>
          </cell>
          <cell r="Q229">
            <v>12.456075113672862</v>
          </cell>
          <cell r="R229">
            <v>8.7962965916658238</v>
          </cell>
          <cell r="S229">
            <v>0</v>
          </cell>
          <cell r="T229">
            <v>0</v>
          </cell>
          <cell r="U229">
            <v>13.621613103720591</v>
          </cell>
          <cell r="V229">
            <v>13.621613103720591</v>
          </cell>
          <cell r="W229">
            <v>13.621613103720591</v>
          </cell>
          <cell r="X229">
            <v>10.396120827406424</v>
          </cell>
          <cell r="Y229">
            <v>6.0195281129315763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</row>
        <row r="230">
          <cell r="D230">
            <v>43647</v>
          </cell>
          <cell r="E230">
            <v>1.545918278556988</v>
          </cell>
          <cell r="F230">
            <v>0.12057523763538493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13.59438708917741</v>
          </cell>
          <cell r="L230">
            <v>10.583855054224147</v>
          </cell>
          <cell r="M230">
            <v>6.1549266999572643</v>
          </cell>
          <cell r="N230">
            <v>0</v>
          </cell>
          <cell r="O230">
            <v>0</v>
          </cell>
          <cell r="P230">
            <v>13.59438708917741</v>
          </cell>
          <cell r="Q230">
            <v>10.152548877646572</v>
          </cell>
          <cell r="R230">
            <v>7.7775020832360875</v>
          </cell>
          <cell r="S230">
            <v>0</v>
          </cell>
          <cell r="T230">
            <v>0</v>
          </cell>
          <cell r="U230">
            <v>13.59438708917741</v>
          </cell>
          <cell r="V230">
            <v>13.59438708917741</v>
          </cell>
          <cell r="W230">
            <v>13.59438708917741</v>
          </cell>
          <cell r="X230">
            <v>9.6253301448846251</v>
          </cell>
          <cell r="Y230">
            <v>6.1999547645439286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</row>
        <row r="231">
          <cell r="D231">
            <v>43678</v>
          </cell>
          <cell r="E231">
            <v>1.5404082407747197</v>
          </cell>
          <cell r="F231">
            <v>0.11989775482318694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13.553061805810398</v>
          </cell>
          <cell r="L231">
            <v>9.253947171362114</v>
          </cell>
          <cell r="M231">
            <v>6.3966643235469807</v>
          </cell>
          <cell r="N231">
            <v>0</v>
          </cell>
          <cell r="O231">
            <v>0</v>
          </cell>
          <cell r="P231">
            <v>13.553061805810398</v>
          </cell>
          <cell r="Q231">
            <v>9.5396867785937172</v>
          </cell>
          <cell r="R231">
            <v>7.2605633781670296</v>
          </cell>
          <cell r="S231">
            <v>0</v>
          </cell>
          <cell r="T231">
            <v>0</v>
          </cell>
          <cell r="U231">
            <v>13.553061805810398</v>
          </cell>
          <cell r="V231">
            <v>13.553061805810398</v>
          </cell>
          <cell r="W231">
            <v>13.553061805810398</v>
          </cell>
          <cell r="X231">
            <v>8.9686104450812643</v>
          </cell>
          <cell r="Y231">
            <v>5.6893044998805724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</row>
        <row r="232">
          <cell r="D232">
            <v>43709</v>
          </cell>
          <cell r="E232">
            <v>1.5371166065544124</v>
          </cell>
          <cell r="F232">
            <v>0.11922365296369235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13.528374549158093</v>
          </cell>
          <cell r="L232">
            <v>7.8418407636791594</v>
          </cell>
          <cell r="M232">
            <v>4.8605351499635105</v>
          </cell>
          <cell r="N232">
            <v>0</v>
          </cell>
          <cell r="O232">
            <v>0</v>
          </cell>
          <cell r="P232">
            <v>13.528374549158093</v>
          </cell>
          <cell r="Q232">
            <v>8.3971659147949183</v>
          </cell>
          <cell r="R232">
            <v>6.092249710383113</v>
          </cell>
          <cell r="S232">
            <v>0</v>
          </cell>
          <cell r="T232">
            <v>0</v>
          </cell>
          <cell r="U232">
            <v>13.528374549158093</v>
          </cell>
          <cell r="V232">
            <v>13.528374549158093</v>
          </cell>
          <cell r="W232">
            <v>13.528374549158093</v>
          </cell>
          <cell r="X232">
            <v>6.0074729977051931</v>
          </cell>
          <cell r="Y232">
            <v>2.9174830309466788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</row>
        <row r="233">
          <cell r="D233">
            <v>43739</v>
          </cell>
          <cell r="E233">
            <v>1.531888335293347</v>
          </cell>
          <cell r="F233">
            <v>0.11857450206545797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13.489162514700103</v>
          </cell>
          <cell r="L233">
            <v>7.9561957012763393</v>
          </cell>
          <cell r="M233">
            <v>4.8152241501019093</v>
          </cell>
          <cell r="N233">
            <v>0</v>
          </cell>
          <cell r="O233">
            <v>0</v>
          </cell>
          <cell r="P233">
            <v>13.489162514700103</v>
          </cell>
          <cell r="Q233">
            <v>8.8226018501475032</v>
          </cell>
          <cell r="R233">
            <v>4.5293889265798777</v>
          </cell>
          <cell r="S233">
            <v>0</v>
          </cell>
          <cell r="T233">
            <v>0</v>
          </cell>
          <cell r="U233">
            <v>13.489162514700103</v>
          </cell>
          <cell r="V233">
            <v>13.489162514700103</v>
          </cell>
          <cell r="W233">
            <v>13.489162514700103</v>
          </cell>
          <cell r="X233">
            <v>6.367394211881539</v>
          </cell>
          <cell r="Y233">
            <v>2.8207497011339986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</row>
        <row r="234">
          <cell r="D234">
            <v>43770</v>
          </cell>
          <cell r="E234">
            <v>1.5685536751274014</v>
          </cell>
          <cell r="F234">
            <v>9.6824300933790214E-2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13.764152563455511</v>
          </cell>
          <cell r="L234">
            <v>17.59383804929324</v>
          </cell>
          <cell r="M234">
            <v>4.841215046689511</v>
          </cell>
          <cell r="N234">
            <v>1</v>
          </cell>
          <cell r="O234">
            <v>0</v>
          </cell>
          <cell r="P234">
            <v>13.764152563455511</v>
          </cell>
          <cell r="Q234">
            <v>11.271628488959468</v>
          </cell>
          <cell r="R234">
            <v>5.5064916950410367</v>
          </cell>
          <cell r="S234">
            <v>0</v>
          </cell>
          <cell r="T234">
            <v>0</v>
          </cell>
          <cell r="U234">
            <v>13.764152563455511</v>
          </cell>
          <cell r="V234">
            <v>13.764152563455511</v>
          </cell>
          <cell r="W234">
            <v>13.764152563455511</v>
          </cell>
          <cell r="X234">
            <v>18.356503796411911</v>
          </cell>
          <cell r="Y234">
            <v>0.48938304377773539</v>
          </cell>
          <cell r="Z234">
            <v>1</v>
          </cell>
          <cell r="AA234">
            <v>0</v>
          </cell>
          <cell r="AB234">
            <v>1</v>
          </cell>
          <cell r="AC234">
            <v>1</v>
          </cell>
          <cell r="AD234">
            <v>1</v>
          </cell>
          <cell r="AE234">
            <v>0</v>
          </cell>
          <cell r="AF234">
            <v>105600</v>
          </cell>
          <cell r="AG234">
            <v>0</v>
          </cell>
          <cell r="AH234">
            <v>61200</v>
          </cell>
          <cell r="AI234">
            <v>0</v>
          </cell>
          <cell r="AJ234">
            <v>50400</v>
          </cell>
          <cell r="AK234">
            <v>0</v>
          </cell>
          <cell r="AL234">
            <v>60000</v>
          </cell>
          <cell r="AM234">
            <v>0</v>
          </cell>
          <cell r="AN234">
            <v>126720</v>
          </cell>
          <cell r="AO234">
            <v>0</v>
          </cell>
          <cell r="AP234">
            <v>66000</v>
          </cell>
          <cell r="AQ234">
            <v>0</v>
          </cell>
          <cell r="AR234">
            <v>469920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O234">
            <v>0</v>
          </cell>
          <cell r="BP234">
            <v>65400</v>
          </cell>
          <cell r="BQ234">
            <v>32700</v>
          </cell>
          <cell r="BR234">
            <v>62400</v>
          </cell>
          <cell r="BS234">
            <v>31200</v>
          </cell>
          <cell r="BT234">
            <v>67200</v>
          </cell>
          <cell r="BU234">
            <v>33600</v>
          </cell>
          <cell r="BV234">
            <v>8400</v>
          </cell>
          <cell r="BW234">
            <v>4200</v>
          </cell>
          <cell r="BX234">
            <v>66000</v>
          </cell>
          <cell r="BY234">
            <v>33000</v>
          </cell>
          <cell r="BZ234">
            <v>66000</v>
          </cell>
          <cell r="CA234">
            <v>33000</v>
          </cell>
          <cell r="CB234">
            <v>240000</v>
          </cell>
          <cell r="CC234">
            <v>120000</v>
          </cell>
          <cell r="CD234">
            <v>120000</v>
          </cell>
          <cell r="CE234">
            <v>60000</v>
          </cell>
          <cell r="CF234">
            <v>63600</v>
          </cell>
          <cell r="CG234">
            <v>31800</v>
          </cell>
          <cell r="CH234">
            <v>90000</v>
          </cell>
          <cell r="CI234">
            <v>45000</v>
          </cell>
          <cell r="CJ234">
            <v>1273500</v>
          </cell>
        </row>
        <row r="235">
          <cell r="D235">
            <v>43800</v>
          </cell>
          <cell r="E235">
            <v>1.601938136096593</v>
          </cell>
          <cell r="F235">
            <v>9.6296455728125618E-2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14.014536020724448</v>
          </cell>
          <cell r="L235">
            <v>13.322732844994459</v>
          </cell>
          <cell r="M235">
            <v>4.982564999610112</v>
          </cell>
          <cell r="N235">
            <v>0</v>
          </cell>
          <cell r="O235">
            <v>0</v>
          </cell>
          <cell r="P235">
            <v>14.014536020724448</v>
          </cell>
          <cell r="Q235">
            <v>14.591205032296415</v>
          </cell>
          <cell r="R235">
            <v>5.8585521130079004</v>
          </cell>
          <cell r="S235">
            <v>1</v>
          </cell>
          <cell r="T235">
            <v>0</v>
          </cell>
          <cell r="U235">
            <v>14.014536020724448</v>
          </cell>
          <cell r="V235">
            <v>14.014536020724448</v>
          </cell>
          <cell r="W235">
            <v>14.014536020724448</v>
          </cell>
          <cell r="X235">
            <v>13.676411309305642</v>
          </cell>
          <cell r="Y235">
            <v>6.3309233227842494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60000</v>
          </cell>
          <cell r="AT235">
            <v>0</v>
          </cell>
          <cell r="AU235">
            <v>60000</v>
          </cell>
          <cell r="AV235">
            <v>0</v>
          </cell>
          <cell r="AW235">
            <v>105600</v>
          </cell>
          <cell r="AX235">
            <v>0</v>
          </cell>
          <cell r="AY235">
            <v>130800</v>
          </cell>
          <cell r="AZ235">
            <v>0</v>
          </cell>
          <cell r="BA235">
            <v>60000</v>
          </cell>
          <cell r="BB235">
            <v>0</v>
          </cell>
          <cell r="BC235">
            <v>63600</v>
          </cell>
          <cell r="BD235">
            <v>0</v>
          </cell>
          <cell r="BE235">
            <v>63600</v>
          </cell>
          <cell r="BF235">
            <v>0</v>
          </cell>
          <cell r="BO235">
            <v>543600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</row>
        <row r="236">
          <cell r="D236">
            <v>43831</v>
          </cell>
          <cell r="E236">
            <v>1.6741453745926012</v>
          </cell>
          <cell r="F236">
            <v>9.5753702236846192E-2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14.556090309444508</v>
          </cell>
          <cell r="L236">
            <v>16.954237158593429</v>
          </cell>
          <cell r="M236">
            <v>5.9985061207727526</v>
          </cell>
          <cell r="N236">
            <v>1</v>
          </cell>
          <cell r="O236">
            <v>0</v>
          </cell>
          <cell r="P236">
            <v>14.556090309444508</v>
          </cell>
          <cell r="Q236">
            <v>18.524442795818846</v>
          </cell>
          <cell r="R236">
            <v>7.66338500805211</v>
          </cell>
          <cell r="S236">
            <v>1</v>
          </cell>
          <cell r="T236">
            <v>0</v>
          </cell>
          <cell r="U236">
            <v>14.556090309444508</v>
          </cell>
          <cell r="V236">
            <v>14.556090309444508</v>
          </cell>
          <cell r="W236">
            <v>14.556090309444508</v>
          </cell>
          <cell r="X236">
            <v>18.232570924462031</v>
          </cell>
          <cell r="Y236">
            <v>7.72008745972449</v>
          </cell>
          <cell r="Z236">
            <v>1</v>
          </cell>
          <cell r="AA236">
            <v>0</v>
          </cell>
          <cell r="AB236">
            <v>1</v>
          </cell>
          <cell r="AC236">
            <v>1</v>
          </cell>
          <cell r="AD236">
            <v>1</v>
          </cell>
          <cell r="AE236">
            <v>0</v>
          </cell>
          <cell r="AF236">
            <v>105600</v>
          </cell>
          <cell r="AG236">
            <v>0</v>
          </cell>
          <cell r="AH236">
            <v>61200</v>
          </cell>
          <cell r="AI236">
            <v>0</v>
          </cell>
          <cell r="AJ236">
            <v>50400</v>
          </cell>
          <cell r="AK236">
            <v>0</v>
          </cell>
          <cell r="AL236">
            <v>60000</v>
          </cell>
          <cell r="AM236">
            <v>0</v>
          </cell>
          <cell r="AN236">
            <v>126720</v>
          </cell>
          <cell r="AO236">
            <v>0</v>
          </cell>
          <cell r="AP236">
            <v>66000</v>
          </cell>
          <cell r="AQ236">
            <v>0</v>
          </cell>
          <cell r="AR236">
            <v>469920</v>
          </cell>
          <cell r="AS236">
            <v>60000</v>
          </cell>
          <cell r="AT236">
            <v>0</v>
          </cell>
          <cell r="AU236">
            <v>60000</v>
          </cell>
          <cell r="AV236">
            <v>0</v>
          </cell>
          <cell r="AW236">
            <v>105600</v>
          </cell>
          <cell r="AX236">
            <v>0</v>
          </cell>
          <cell r="AY236">
            <v>130800</v>
          </cell>
          <cell r="AZ236">
            <v>0</v>
          </cell>
          <cell r="BA236">
            <v>60000</v>
          </cell>
          <cell r="BB236">
            <v>0</v>
          </cell>
          <cell r="BC236">
            <v>63600</v>
          </cell>
          <cell r="BD236">
            <v>0</v>
          </cell>
          <cell r="BE236">
            <v>63600</v>
          </cell>
          <cell r="BF236">
            <v>0</v>
          </cell>
          <cell r="BO236">
            <v>543600</v>
          </cell>
          <cell r="BP236">
            <v>65400</v>
          </cell>
          <cell r="BQ236">
            <v>32700</v>
          </cell>
          <cell r="BR236">
            <v>62400</v>
          </cell>
          <cell r="BS236">
            <v>31200</v>
          </cell>
          <cell r="BT236">
            <v>67200</v>
          </cell>
          <cell r="BU236">
            <v>33600</v>
          </cell>
          <cell r="BV236">
            <v>8400</v>
          </cell>
          <cell r="BW236">
            <v>4200</v>
          </cell>
          <cell r="BX236">
            <v>66000</v>
          </cell>
          <cell r="BY236">
            <v>33000</v>
          </cell>
          <cell r="BZ236">
            <v>66000</v>
          </cell>
          <cell r="CA236">
            <v>33000</v>
          </cell>
          <cell r="CB236">
            <v>240000</v>
          </cell>
          <cell r="CC236">
            <v>120000</v>
          </cell>
          <cell r="CD236">
            <v>120000</v>
          </cell>
          <cell r="CE236">
            <v>60000</v>
          </cell>
          <cell r="CF236">
            <v>63600</v>
          </cell>
          <cell r="CG236">
            <v>31800</v>
          </cell>
          <cell r="CH236">
            <v>90000</v>
          </cell>
          <cell r="CI236">
            <v>45000</v>
          </cell>
          <cell r="CJ236">
            <v>1273500</v>
          </cell>
        </row>
        <row r="237">
          <cell r="D237">
            <v>43862</v>
          </cell>
          <cell r="E237">
            <v>1.6293822853135382</v>
          </cell>
          <cell r="F237">
            <v>9.5213667944806193E-2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14.220367139851536</v>
          </cell>
          <cell r="L237">
            <v>11.330082640121681</v>
          </cell>
          <cell r="M237">
            <v>5.3043227271187199</v>
          </cell>
          <cell r="N237">
            <v>0</v>
          </cell>
          <cell r="O237">
            <v>0</v>
          </cell>
          <cell r="P237">
            <v>14.220367139851536</v>
          </cell>
          <cell r="Q237">
            <v>14.734277775607435</v>
          </cell>
          <cell r="R237">
            <v>6.594314357338674</v>
          </cell>
          <cell r="S237">
            <v>1</v>
          </cell>
          <cell r="T237">
            <v>0</v>
          </cell>
          <cell r="U237">
            <v>14.220367139851536</v>
          </cell>
          <cell r="V237">
            <v>14.220367139851536</v>
          </cell>
          <cell r="W237">
            <v>14.220367139851536</v>
          </cell>
          <cell r="X237">
            <v>11.986925096335886</v>
          </cell>
          <cell r="Y237">
            <v>6.4895966797766436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60000</v>
          </cell>
          <cell r="AT237">
            <v>0</v>
          </cell>
          <cell r="AU237">
            <v>60000</v>
          </cell>
          <cell r="AV237">
            <v>0</v>
          </cell>
          <cell r="AW237">
            <v>105600</v>
          </cell>
          <cell r="AX237">
            <v>0</v>
          </cell>
          <cell r="AY237">
            <v>130800</v>
          </cell>
          <cell r="AZ237">
            <v>0</v>
          </cell>
          <cell r="BA237">
            <v>60000</v>
          </cell>
          <cell r="BB237">
            <v>0</v>
          </cell>
          <cell r="BC237">
            <v>63600</v>
          </cell>
          <cell r="BD237">
            <v>0</v>
          </cell>
          <cell r="BE237">
            <v>63600</v>
          </cell>
          <cell r="BF237">
            <v>0</v>
          </cell>
          <cell r="BO237">
            <v>543600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</row>
        <row r="238">
          <cell r="D238">
            <v>43891</v>
          </cell>
          <cell r="E238">
            <v>1.5780062366393544</v>
          </cell>
          <cell r="F238">
            <v>9.4710926110009655E-2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13.835046774795158</v>
          </cell>
          <cell r="L238">
            <v>12.975958261567191</v>
          </cell>
          <cell r="M238">
            <v>7.5035495008446356</v>
          </cell>
          <cell r="N238">
            <v>0</v>
          </cell>
          <cell r="O238">
            <v>0</v>
          </cell>
          <cell r="P238">
            <v>13.835046774795158</v>
          </cell>
          <cell r="Q238">
            <v>12.337080747200901</v>
          </cell>
          <cell r="R238">
            <v>7.7204680735482061</v>
          </cell>
          <cell r="S238">
            <v>0</v>
          </cell>
          <cell r="T238">
            <v>0</v>
          </cell>
          <cell r="U238">
            <v>13.835046774795158</v>
          </cell>
          <cell r="V238">
            <v>13.835046774795158</v>
          </cell>
          <cell r="W238">
            <v>13.835046774795158</v>
          </cell>
          <cell r="X238">
            <v>15.381994884620539</v>
          </cell>
          <cell r="Y238">
            <v>9.5060594342578888</v>
          </cell>
          <cell r="Z238">
            <v>1</v>
          </cell>
          <cell r="AA238">
            <v>0</v>
          </cell>
          <cell r="AB238">
            <v>1</v>
          </cell>
          <cell r="AC238">
            <v>1</v>
          </cell>
          <cell r="AD238">
            <v>1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O238">
            <v>0</v>
          </cell>
          <cell r="BP238">
            <v>65400</v>
          </cell>
          <cell r="BQ238">
            <v>32700</v>
          </cell>
          <cell r="BR238">
            <v>62400</v>
          </cell>
          <cell r="BS238">
            <v>31200</v>
          </cell>
          <cell r="BT238">
            <v>67200</v>
          </cell>
          <cell r="BU238">
            <v>33600</v>
          </cell>
          <cell r="BV238">
            <v>8400</v>
          </cell>
          <cell r="BW238">
            <v>4200</v>
          </cell>
          <cell r="BX238">
            <v>66000</v>
          </cell>
          <cell r="BY238">
            <v>33000</v>
          </cell>
          <cell r="BZ238">
            <v>66000</v>
          </cell>
          <cell r="CA238">
            <v>33000</v>
          </cell>
          <cell r="CB238">
            <v>240000</v>
          </cell>
          <cell r="CC238">
            <v>120000</v>
          </cell>
          <cell r="CD238">
            <v>120000</v>
          </cell>
          <cell r="CE238">
            <v>60000</v>
          </cell>
          <cell r="CF238">
            <v>63600</v>
          </cell>
          <cell r="CG238">
            <v>31800</v>
          </cell>
          <cell r="CH238">
            <v>90000</v>
          </cell>
          <cell r="CI238">
            <v>45000</v>
          </cell>
          <cell r="CJ238">
            <v>1273500</v>
          </cell>
        </row>
        <row r="239">
          <cell r="D239">
            <v>43922</v>
          </cell>
          <cell r="E239">
            <v>1.51289383385692</v>
          </cell>
          <cell r="F239">
            <v>0.11468221330943519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13.346703753926899</v>
          </cell>
          <cell r="L239">
            <v>8.3457778161439951</v>
          </cell>
          <cell r="M239">
            <v>6.0758788508310033</v>
          </cell>
          <cell r="N239">
            <v>0</v>
          </cell>
          <cell r="O239">
            <v>0</v>
          </cell>
          <cell r="P239">
            <v>13.346703753926899</v>
          </cell>
          <cell r="Q239">
            <v>11.963623045236675</v>
          </cell>
          <cell r="R239">
            <v>6.1670170335934689</v>
          </cell>
          <cell r="S239">
            <v>0</v>
          </cell>
          <cell r="T239">
            <v>0</v>
          </cell>
          <cell r="U239">
            <v>13.346703753926899</v>
          </cell>
          <cell r="V239">
            <v>13.346703753926899</v>
          </cell>
          <cell r="W239">
            <v>13.346703753926899</v>
          </cell>
          <cell r="X239">
            <v>7.3964949109560871</v>
          </cell>
          <cell r="Y239">
            <v>11.138356311048971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</row>
        <row r="240">
          <cell r="D240">
            <v>43952</v>
          </cell>
          <cell r="E240">
            <v>1.4910247177995224</v>
          </cell>
          <cell r="F240">
            <v>0.11405508226328669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13.182685383496418</v>
          </cell>
          <cell r="L240">
            <v>7.8469405563511394</v>
          </cell>
          <cell r="M240">
            <v>6.2571675593977938</v>
          </cell>
          <cell r="N240">
            <v>0</v>
          </cell>
          <cell r="O240">
            <v>0</v>
          </cell>
          <cell r="P240">
            <v>13.182685383496418</v>
          </cell>
          <cell r="Q240">
            <v>11.142869203040787</v>
          </cell>
          <cell r="R240">
            <v>5.6045609959840217</v>
          </cell>
          <cell r="S240">
            <v>0</v>
          </cell>
          <cell r="T240">
            <v>0</v>
          </cell>
          <cell r="U240">
            <v>13.182685383496418</v>
          </cell>
          <cell r="V240">
            <v>13.182685383496418</v>
          </cell>
          <cell r="W240">
            <v>13.182685383496418</v>
          </cell>
          <cell r="X240">
            <v>6.0719838955550793</v>
          </cell>
          <cell r="Y240">
            <v>11.561915157616577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</row>
        <row r="241">
          <cell r="D241">
            <v>43983</v>
          </cell>
          <cell r="E241">
            <v>1.4886034284589871</v>
          </cell>
          <cell r="F241">
            <v>0.1134102511086312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13.164525713442403</v>
          </cell>
          <cell r="L241">
            <v>10.79461517946709</v>
          </cell>
          <cell r="M241">
            <v>5.5488406304011084</v>
          </cell>
          <cell r="N241">
            <v>0</v>
          </cell>
          <cell r="O241">
            <v>0</v>
          </cell>
          <cell r="P241">
            <v>13.164525713442403</v>
          </cell>
          <cell r="Q241">
            <v>11.667243014678226</v>
          </cell>
          <cell r="R241">
            <v>8.2286272261335327</v>
          </cell>
          <cell r="S241">
            <v>0</v>
          </cell>
          <cell r="T241">
            <v>0</v>
          </cell>
          <cell r="U241">
            <v>13.164525713442403</v>
          </cell>
          <cell r="V241">
            <v>13.164525713442403</v>
          </cell>
          <cell r="W241">
            <v>13.164525713442403</v>
          </cell>
          <cell r="X241">
            <v>9.7323300146630949</v>
          </cell>
          <cell r="Y241">
            <v>5.4667864911961672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</row>
        <row r="242">
          <cell r="D242">
            <v>44013</v>
          </cell>
          <cell r="E242">
            <v>1.4849347434333684</v>
          </cell>
          <cell r="F242">
            <v>0.11278930898311804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13.137010575750264</v>
          </cell>
          <cell r="L242">
            <v>9.9153606711659616</v>
          </cell>
          <cell r="M242">
            <v>5.7574834016018128</v>
          </cell>
          <cell r="N242">
            <v>0</v>
          </cell>
          <cell r="O242">
            <v>0</v>
          </cell>
          <cell r="P242">
            <v>13.137010575750264</v>
          </cell>
          <cell r="Q242">
            <v>9.5119053135788505</v>
          </cell>
          <cell r="R242">
            <v>7.2752839039441701</v>
          </cell>
          <cell r="S242">
            <v>0</v>
          </cell>
          <cell r="T242">
            <v>0</v>
          </cell>
          <cell r="U242">
            <v>13.137010575750264</v>
          </cell>
          <cell r="V242">
            <v>13.137010575750264</v>
          </cell>
          <cell r="W242">
            <v>13.137010575750264</v>
          </cell>
          <cell r="X242">
            <v>9.010876073901704</v>
          </cell>
          <cell r="Y242">
            <v>5.6362321497070518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</row>
        <row r="243">
          <cell r="D243">
            <v>44044</v>
          </cell>
          <cell r="E243">
            <v>1.4794999066709842</v>
          </cell>
          <cell r="F243">
            <v>0.11215084633901536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13.096249300032381</v>
          </cell>
          <cell r="L243">
            <v>8.6708797841418708</v>
          </cell>
          <cell r="M243">
            <v>5.9833590603119715</v>
          </cell>
          <cell r="N243">
            <v>0</v>
          </cell>
          <cell r="O243">
            <v>0</v>
          </cell>
          <cell r="P243">
            <v>13.096249300032381</v>
          </cell>
          <cell r="Q243">
            <v>8.9381570057283817</v>
          </cell>
          <cell r="R243">
            <v>6.7914393306222278</v>
          </cell>
          <cell r="S243">
            <v>0</v>
          </cell>
          <cell r="T243">
            <v>0</v>
          </cell>
          <cell r="U243">
            <v>13.096249300032381</v>
          </cell>
          <cell r="V243">
            <v>13.096249300032381</v>
          </cell>
          <cell r="W243">
            <v>13.096249300032381</v>
          </cell>
          <cell r="X243">
            <v>8.3961691688289015</v>
          </cell>
          <cell r="Y243">
            <v>5.1592566929454051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</row>
        <row r="244">
          <cell r="D244">
            <v>44075</v>
          </cell>
          <cell r="E244">
            <v>1.4761415946369776</v>
          </cell>
          <cell r="F244">
            <v>0.11151559975494478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13.071061959777332</v>
          </cell>
          <cell r="L244">
            <v>7.3496199845785046</v>
          </cell>
          <cell r="M244">
            <v>4.5462916032545699</v>
          </cell>
          <cell r="N244">
            <v>0</v>
          </cell>
          <cell r="O244">
            <v>0</v>
          </cell>
          <cell r="P244">
            <v>13.071061959777332</v>
          </cell>
          <cell r="Q244">
            <v>7.8690422279527974</v>
          </cell>
          <cell r="R244">
            <v>5.6983732960871123</v>
          </cell>
          <cell r="S244">
            <v>0</v>
          </cell>
          <cell r="T244">
            <v>0</v>
          </cell>
          <cell r="U244">
            <v>13.071061959777332</v>
          </cell>
          <cell r="V244">
            <v>13.071061959777332</v>
          </cell>
          <cell r="W244">
            <v>13.071061959777332</v>
          </cell>
          <cell r="X244">
            <v>5.6306977056686423</v>
          </cell>
          <cell r="Y244">
            <v>2.514836097942704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</row>
        <row r="245">
          <cell r="D245">
            <v>44105</v>
          </cell>
          <cell r="E245">
            <v>1.4709822473198253</v>
          </cell>
          <cell r="F245">
            <v>0.11090389422073778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13.03236685489869</v>
          </cell>
          <cell r="L245">
            <v>7.4561970950639092</v>
          </cell>
          <cell r="M245">
            <v>4.503726353387842</v>
          </cell>
          <cell r="N245">
            <v>0</v>
          </cell>
          <cell r="O245">
            <v>0</v>
          </cell>
          <cell r="P245">
            <v>13.03236685489869</v>
          </cell>
          <cell r="Q245">
            <v>8.2665552598703691</v>
          </cell>
          <cell r="R245">
            <v>4.2363818666570561</v>
          </cell>
          <cell r="S245">
            <v>0</v>
          </cell>
          <cell r="T245">
            <v>0</v>
          </cell>
          <cell r="U245">
            <v>13.03236685489869</v>
          </cell>
          <cell r="V245">
            <v>13.03236685489869</v>
          </cell>
          <cell r="W245">
            <v>13.03236685489869</v>
          </cell>
          <cell r="X245">
            <v>5.967042622177666</v>
          </cell>
          <cell r="Y245">
            <v>2.4254231778072315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</row>
        <row r="246">
          <cell r="D246">
            <v>44136</v>
          </cell>
          <cell r="E246">
            <v>1.5049972734242183</v>
          </cell>
          <cell r="F246">
            <v>9.6399281876939441E-2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13.287479550681637</v>
          </cell>
          <cell r="L246">
            <v>16.469601627872564</v>
          </cell>
          <cell r="M246">
            <v>4.5278450578562461</v>
          </cell>
          <cell r="N246">
            <v>1</v>
          </cell>
          <cell r="O246">
            <v>0</v>
          </cell>
          <cell r="P246">
            <v>13.287479550681637</v>
          </cell>
          <cell r="Q246">
            <v>10.556626261892154</v>
          </cell>
          <cell r="R246">
            <v>5.1500586045164916</v>
          </cell>
          <cell r="S246">
            <v>0</v>
          </cell>
          <cell r="T246">
            <v>0</v>
          </cell>
          <cell r="U246">
            <v>13.287479550681637</v>
          </cell>
          <cell r="V246">
            <v>13.287479550681637</v>
          </cell>
          <cell r="W246">
            <v>13.287479550681637</v>
          </cell>
          <cell r="X246">
            <v>17.17978521735164</v>
          </cell>
          <cell r="Y246">
            <v>0.24606092109162295</v>
          </cell>
          <cell r="Z246">
            <v>1</v>
          </cell>
          <cell r="AA246">
            <v>0</v>
          </cell>
          <cell r="AB246">
            <v>1</v>
          </cell>
          <cell r="AC246">
            <v>1</v>
          </cell>
          <cell r="AD246">
            <v>1</v>
          </cell>
          <cell r="AE246">
            <v>0</v>
          </cell>
          <cell r="AF246">
            <v>105600</v>
          </cell>
          <cell r="AG246">
            <v>0</v>
          </cell>
          <cell r="AH246">
            <v>61200</v>
          </cell>
          <cell r="AI246">
            <v>0</v>
          </cell>
          <cell r="AJ246">
            <v>50400</v>
          </cell>
          <cell r="AK246">
            <v>0</v>
          </cell>
          <cell r="AL246">
            <v>60000</v>
          </cell>
          <cell r="AM246">
            <v>0</v>
          </cell>
          <cell r="AN246">
            <v>126720</v>
          </cell>
          <cell r="AO246">
            <v>0</v>
          </cell>
          <cell r="AP246">
            <v>66000</v>
          </cell>
          <cell r="AQ246">
            <v>0</v>
          </cell>
          <cell r="AR246">
            <v>469920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O246">
            <v>0</v>
          </cell>
          <cell r="BP246">
            <v>65400</v>
          </cell>
          <cell r="BQ246">
            <v>32700</v>
          </cell>
          <cell r="BR246">
            <v>62400</v>
          </cell>
          <cell r="BS246">
            <v>31200</v>
          </cell>
          <cell r="BT246">
            <v>67200</v>
          </cell>
          <cell r="BU246">
            <v>33600</v>
          </cell>
          <cell r="BV246">
            <v>8400</v>
          </cell>
          <cell r="BW246">
            <v>4200</v>
          </cell>
          <cell r="BX246">
            <v>66000</v>
          </cell>
          <cell r="BY246">
            <v>33000</v>
          </cell>
          <cell r="BZ246">
            <v>66000</v>
          </cell>
          <cell r="CA246">
            <v>33000</v>
          </cell>
          <cell r="CB246">
            <v>240000</v>
          </cell>
          <cell r="CC246">
            <v>120000</v>
          </cell>
          <cell r="CD246">
            <v>120000</v>
          </cell>
          <cell r="CE246">
            <v>60000</v>
          </cell>
          <cell r="CF246">
            <v>63600</v>
          </cell>
          <cell r="CG246">
            <v>31800</v>
          </cell>
          <cell r="CH246">
            <v>90000</v>
          </cell>
          <cell r="CI246">
            <v>45000</v>
          </cell>
          <cell r="CJ246">
            <v>1273500</v>
          </cell>
        </row>
        <row r="247">
          <cell r="D247">
            <v>44166</v>
          </cell>
          <cell r="E247">
            <v>1.5359510980784636</v>
          </cell>
          <cell r="F247">
            <v>9.5869843458651988E-2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13.519633235588477</v>
          </cell>
          <cell r="L247">
            <v>12.474375004477185</v>
          </cell>
          <cell r="M247">
            <v>4.6598554214447807</v>
          </cell>
          <cell r="N247">
            <v>0</v>
          </cell>
          <cell r="O247">
            <v>0</v>
          </cell>
          <cell r="P247">
            <v>13.519633235588477</v>
          </cell>
          <cell r="Q247">
            <v>13.660691088545024</v>
          </cell>
          <cell r="R247">
            <v>5.4791068110005341</v>
          </cell>
          <cell r="S247">
            <v>1</v>
          </cell>
          <cell r="T247">
            <v>0</v>
          </cell>
          <cell r="U247">
            <v>13.519633235588477</v>
          </cell>
          <cell r="V247">
            <v>13.519633235588477</v>
          </cell>
          <cell r="W247">
            <v>13.519633235588477</v>
          </cell>
          <cell r="X247">
            <v>12.819881259076292</v>
          </cell>
          <cell r="Y247">
            <v>6.205226619916572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60000</v>
          </cell>
          <cell r="AT247">
            <v>0</v>
          </cell>
          <cell r="AU247">
            <v>60000</v>
          </cell>
          <cell r="AV247">
            <v>0</v>
          </cell>
          <cell r="AW247">
            <v>105600</v>
          </cell>
          <cell r="AX247">
            <v>0</v>
          </cell>
          <cell r="AY247">
            <v>130800</v>
          </cell>
          <cell r="AZ247">
            <v>0</v>
          </cell>
          <cell r="BA247">
            <v>60000</v>
          </cell>
          <cell r="BB247">
            <v>0</v>
          </cell>
          <cell r="BC247">
            <v>63600</v>
          </cell>
          <cell r="BD247">
            <v>0</v>
          </cell>
          <cell r="BE247">
            <v>63600</v>
          </cell>
          <cell r="BF247">
            <v>0</v>
          </cell>
          <cell r="BO247">
            <v>543600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</row>
        <row r="248">
          <cell r="D248">
            <v>44197</v>
          </cell>
          <cell r="E248">
            <v>1.6032109183660839</v>
          </cell>
          <cell r="F248">
            <v>9.532605460555095E-2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14.024081887745629</v>
          </cell>
          <cell r="L248">
            <v>15.870020370198533</v>
          </cell>
          <cell r="M248">
            <v>5.6097938801206046</v>
          </cell>
          <cell r="N248">
            <v>1</v>
          </cell>
          <cell r="O248">
            <v>0</v>
          </cell>
          <cell r="P248">
            <v>14.024081887745629</v>
          </cell>
          <cell r="Q248">
            <v>17.338474314712183</v>
          </cell>
          <cell r="R248">
            <v>7.1667861053446025</v>
          </cell>
          <cell r="S248">
            <v>1</v>
          </cell>
          <cell r="T248">
            <v>0</v>
          </cell>
          <cell r="U248">
            <v>14.024081887745629</v>
          </cell>
          <cell r="V248">
            <v>14.024081887745629</v>
          </cell>
          <cell r="W248">
            <v>14.024081887745629</v>
          </cell>
          <cell r="X248">
            <v>17.080167355313002</v>
          </cell>
          <cell r="Y248">
            <v>7.5025443389059392</v>
          </cell>
          <cell r="Z248">
            <v>1</v>
          </cell>
          <cell r="AA248">
            <v>0</v>
          </cell>
          <cell r="AB248">
            <v>1</v>
          </cell>
          <cell r="AC248">
            <v>1</v>
          </cell>
          <cell r="AD248">
            <v>1</v>
          </cell>
          <cell r="AE248">
            <v>0</v>
          </cell>
          <cell r="AF248">
            <v>105600</v>
          </cell>
          <cell r="AG248">
            <v>0</v>
          </cell>
          <cell r="AH248">
            <v>61200</v>
          </cell>
          <cell r="AI248">
            <v>0</v>
          </cell>
          <cell r="AJ248">
            <v>50400</v>
          </cell>
          <cell r="AK248">
            <v>0</v>
          </cell>
          <cell r="AL248">
            <v>60000</v>
          </cell>
          <cell r="AM248">
            <v>0</v>
          </cell>
          <cell r="AN248">
            <v>126720</v>
          </cell>
          <cell r="AO248">
            <v>0</v>
          </cell>
          <cell r="AP248">
            <v>66000</v>
          </cell>
          <cell r="AQ248">
            <v>0</v>
          </cell>
          <cell r="AR248">
            <v>469920</v>
          </cell>
          <cell r="AS248">
            <v>60000</v>
          </cell>
          <cell r="AT248">
            <v>0</v>
          </cell>
          <cell r="AU248">
            <v>60000</v>
          </cell>
          <cell r="AV248">
            <v>0</v>
          </cell>
          <cell r="AW248">
            <v>105600</v>
          </cell>
          <cell r="AX248">
            <v>0</v>
          </cell>
          <cell r="AY248">
            <v>130800</v>
          </cell>
          <cell r="AZ248">
            <v>0</v>
          </cell>
          <cell r="BA248">
            <v>60000</v>
          </cell>
          <cell r="BB248">
            <v>0</v>
          </cell>
          <cell r="BC248">
            <v>63600</v>
          </cell>
          <cell r="BD248">
            <v>0</v>
          </cell>
          <cell r="BE248">
            <v>63600</v>
          </cell>
          <cell r="BF248">
            <v>0</v>
          </cell>
          <cell r="BO248">
            <v>543600</v>
          </cell>
          <cell r="BP248">
            <v>65400</v>
          </cell>
          <cell r="BQ248">
            <v>32700</v>
          </cell>
          <cell r="BR248">
            <v>62400</v>
          </cell>
          <cell r="BS248">
            <v>31200</v>
          </cell>
          <cell r="BT248">
            <v>67200</v>
          </cell>
          <cell r="BU248">
            <v>33600</v>
          </cell>
          <cell r="BV248">
            <v>8400</v>
          </cell>
          <cell r="BW248">
            <v>4200</v>
          </cell>
          <cell r="BX248">
            <v>66000</v>
          </cell>
          <cell r="BY248">
            <v>33000</v>
          </cell>
          <cell r="BZ248">
            <v>66000</v>
          </cell>
          <cell r="CA248">
            <v>33000</v>
          </cell>
          <cell r="CB248">
            <v>240000</v>
          </cell>
          <cell r="CC248">
            <v>120000</v>
          </cell>
          <cell r="CD248">
            <v>120000</v>
          </cell>
          <cell r="CE248">
            <v>60000</v>
          </cell>
          <cell r="CF248">
            <v>63600</v>
          </cell>
          <cell r="CG248">
            <v>31800</v>
          </cell>
          <cell r="CH248">
            <v>90000</v>
          </cell>
          <cell r="CI248">
            <v>45000</v>
          </cell>
          <cell r="CJ248">
            <v>1273500</v>
          </cell>
        </row>
        <row r="249">
          <cell r="D249">
            <v>44228</v>
          </cell>
          <cell r="E249">
            <v>1.5611004551488803</v>
          </cell>
          <cell r="F249">
            <v>9.478622818751252E-2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13.708253413616601</v>
          </cell>
          <cell r="L249">
            <v>10.609991380972392</v>
          </cell>
          <cell r="M249">
            <v>4.9604792751464881</v>
          </cell>
          <cell r="N249">
            <v>0</v>
          </cell>
          <cell r="O249">
            <v>0</v>
          </cell>
          <cell r="P249">
            <v>13.708253413616601</v>
          </cell>
          <cell r="Q249">
            <v>13.793515515316344</v>
          </cell>
          <cell r="R249">
            <v>6.1668494520784654</v>
          </cell>
          <cell r="S249">
            <v>1</v>
          </cell>
          <cell r="T249">
            <v>0</v>
          </cell>
          <cell r="U249">
            <v>13.708253413616601</v>
          </cell>
          <cell r="V249">
            <v>13.708253413616601</v>
          </cell>
          <cell r="W249">
            <v>13.708253413616601</v>
          </cell>
          <cell r="X249">
            <v>11.238823378539619</v>
          </cell>
          <cell r="Y249">
            <v>6.3500490150997919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60000</v>
          </cell>
          <cell r="AT249">
            <v>0</v>
          </cell>
          <cell r="AU249">
            <v>60000</v>
          </cell>
          <cell r="AV249">
            <v>0</v>
          </cell>
          <cell r="AW249">
            <v>105600</v>
          </cell>
          <cell r="AX249">
            <v>0</v>
          </cell>
          <cell r="AY249">
            <v>130800</v>
          </cell>
          <cell r="AZ249">
            <v>0</v>
          </cell>
          <cell r="BA249">
            <v>60000</v>
          </cell>
          <cell r="BB249">
            <v>0</v>
          </cell>
          <cell r="BC249">
            <v>63600</v>
          </cell>
          <cell r="BD249">
            <v>0</v>
          </cell>
          <cell r="BE249">
            <v>63600</v>
          </cell>
          <cell r="BF249">
            <v>0</v>
          </cell>
          <cell r="BO249">
            <v>543600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</row>
        <row r="250">
          <cell r="D250">
            <v>44256</v>
          </cell>
          <cell r="E250">
            <v>1.5131023238319383</v>
          </cell>
          <cell r="F250">
            <v>9.4300994686409748E-2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13.348267428739538</v>
          </cell>
          <cell r="L250">
            <v>12.151065363697281</v>
          </cell>
          <cell r="M250">
            <v>7.018280089388556</v>
          </cell>
          <cell r="N250">
            <v>0</v>
          </cell>
          <cell r="O250">
            <v>0</v>
          </cell>
          <cell r="P250">
            <v>13.348267428739538</v>
          </cell>
          <cell r="Q250">
            <v>11.553505323861431</v>
          </cell>
          <cell r="R250">
            <v>7.221170108259316</v>
          </cell>
          <cell r="S250">
            <v>0</v>
          </cell>
          <cell r="T250">
            <v>0</v>
          </cell>
          <cell r="U250">
            <v>13.348267428739538</v>
          </cell>
          <cell r="V250">
            <v>13.348267428739538</v>
          </cell>
          <cell r="W250">
            <v>13.348267428739538</v>
          </cell>
          <cell r="X250">
            <v>14.402547431761079</v>
          </cell>
          <cell r="Y250">
            <v>9.0099438557411666</v>
          </cell>
          <cell r="Z250">
            <v>1</v>
          </cell>
          <cell r="AA250">
            <v>0</v>
          </cell>
          <cell r="AB250">
            <v>1</v>
          </cell>
          <cell r="AC250">
            <v>1</v>
          </cell>
          <cell r="AD250">
            <v>1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O250">
            <v>0</v>
          </cell>
          <cell r="BP250">
            <v>65400</v>
          </cell>
          <cell r="BQ250">
            <v>32700</v>
          </cell>
          <cell r="BR250">
            <v>62400</v>
          </cell>
          <cell r="BS250">
            <v>31200</v>
          </cell>
          <cell r="BT250">
            <v>67200</v>
          </cell>
          <cell r="BU250">
            <v>33600</v>
          </cell>
          <cell r="BV250">
            <v>8400</v>
          </cell>
          <cell r="BW250">
            <v>4200</v>
          </cell>
          <cell r="BX250">
            <v>66000</v>
          </cell>
          <cell r="BY250">
            <v>33000</v>
          </cell>
          <cell r="BZ250">
            <v>66000</v>
          </cell>
          <cell r="CA250">
            <v>33000</v>
          </cell>
          <cell r="CB250">
            <v>240000</v>
          </cell>
          <cell r="CC250">
            <v>120000</v>
          </cell>
          <cell r="CD250">
            <v>120000</v>
          </cell>
          <cell r="CE250">
            <v>60000</v>
          </cell>
          <cell r="CF250">
            <v>63600</v>
          </cell>
          <cell r="CG250">
            <v>31800</v>
          </cell>
          <cell r="CH250">
            <v>90000</v>
          </cell>
          <cell r="CI250">
            <v>45000</v>
          </cell>
          <cell r="CJ250">
            <v>1273500</v>
          </cell>
        </row>
        <row r="251">
          <cell r="D251">
            <v>44287</v>
          </cell>
          <cell r="E251">
            <v>1.4519579485926013</v>
          </cell>
          <cell r="F251">
            <v>9.3766364586214956E-2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12.88968461444451</v>
          </cell>
          <cell r="L251">
            <v>7.8200686272600919</v>
          </cell>
          <cell r="M251">
            <v>5.6828099749221188</v>
          </cell>
          <cell r="N251">
            <v>0</v>
          </cell>
          <cell r="O251">
            <v>0</v>
          </cell>
          <cell r="P251">
            <v>12.88968461444451</v>
          </cell>
          <cell r="Q251">
            <v>11.203863377018857</v>
          </cell>
          <cell r="R251">
            <v>5.7680521245459504</v>
          </cell>
          <cell r="S251">
            <v>0</v>
          </cell>
          <cell r="T251">
            <v>0</v>
          </cell>
          <cell r="U251">
            <v>12.88968461444451</v>
          </cell>
          <cell r="V251">
            <v>12.88968461444451</v>
          </cell>
          <cell r="W251">
            <v>12.88968461444451</v>
          </cell>
          <cell r="X251">
            <v>6.9332406557030577</v>
          </cell>
          <cell r="Y251">
            <v>10.535766262322165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</row>
        <row r="252">
          <cell r="D252">
            <v>44317</v>
          </cell>
          <cell r="E252">
            <v>1.4312702168708407</v>
          </cell>
          <cell r="F252">
            <v>9.3251563981713206E-2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12.734526626531306</v>
          </cell>
          <cell r="L252">
            <v>7.3532637650086539</v>
          </cell>
          <cell r="M252">
            <v>5.8522420910947899</v>
          </cell>
          <cell r="N252">
            <v>0</v>
          </cell>
          <cell r="O252">
            <v>0</v>
          </cell>
          <cell r="P252">
            <v>12.734526626531306</v>
          </cell>
          <cell r="Q252">
            <v>10.435900145175946</v>
          </cell>
          <cell r="R252">
            <v>5.2418682177599392</v>
          </cell>
          <cell r="S252">
            <v>0</v>
          </cell>
          <cell r="T252">
            <v>0</v>
          </cell>
          <cell r="U252">
            <v>12.734526626531306</v>
          </cell>
          <cell r="V252">
            <v>12.734526626531306</v>
          </cell>
          <cell r="W252">
            <v>12.734526626531306</v>
          </cell>
          <cell r="X252">
            <v>5.6942083325183717</v>
          </cell>
          <cell r="Y252">
            <v>10.931038599227964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</row>
        <row r="253">
          <cell r="D253">
            <v>44348</v>
          </cell>
          <cell r="E253">
            <v>1.4287657548615889</v>
          </cell>
          <cell r="F253">
            <v>9.2722261377448253E-2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12.715743161461916</v>
          </cell>
          <cell r="L253">
            <v>10.109875448201393</v>
          </cell>
          <cell r="M253">
            <v>5.1896368716408157</v>
          </cell>
          <cell r="N253">
            <v>0</v>
          </cell>
          <cell r="O253">
            <v>0</v>
          </cell>
          <cell r="P253">
            <v>12.715743161461916</v>
          </cell>
          <cell r="Q253">
            <v>10.926013789609202</v>
          </cell>
          <cell r="R253">
            <v>7.695947694328205</v>
          </cell>
          <cell r="S253">
            <v>0</v>
          </cell>
          <cell r="T253">
            <v>0</v>
          </cell>
          <cell r="U253">
            <v>12.715743161461916</v>
          </cell>
          <cell r="V253">
            <v>12.715743161461916</v>
          </cell>
          <cell r="W253">
            <v>12.715743161461916</v>
          </cell>
          <cell r="X253">
            <v>9.1089705534328083</v>
          </cell>
          <cell r="Y253">
            <v>4.9592574537226985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</row>
        <row r="254">
          <cell r="D254">
            <v>44378</v>
          </cell>
          <cell r="E254">
            <v>1.4251037316252408</v>
          </cell>
          <cell r="F254">
            <v>9.2212594399280312E-2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12.688277987189306</v>
          </cell>
          <cell r="L254">
            <v>9.2872615199501585</v>
          </cell>
          <cell r="M254">
            <v>5.3846566487094893</v>
          </cell>
          <cell r="N254">
            <v>0</v>
          </cell>
          <cell r="O254">
            <v>0</v>
          </cell>
          <cell r="P254">
            <v>12.688277987189306</v>
          </cell>
          <cell r="Q254">
            <v>8.9099319781777098</v>
          </cell>
          <cell r="R254">
            <v>6.8041717382499254</v>
          </cell>
          <cell r="S254">
            <v>0</v>
          </cell>
          <cell r="T254">
            <v>0</v>
          </cell>
          <cell r="U254">
            <v>12.688277987189306</v>
          </cell>
          <cell r="V254">
            <v>12.688277987189306</v>
          </cell>
          <cell r="W254">
            <v>12.688277987189306</v>
          </cell>
          <cell r="X254">
            <v>8.4340008929651962</v>
          </cell>
          <cell r="Y254">
            <v>5.1184644916134401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</row>
        <row r="255">
          <cell r="D255">
            <v>44409</v>
          </cell>
          <cell r="E255">
            <v>1.4197836741443857</v>
          </cell>
          <cell r="F255">
            <v>9.168857386842412E-2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12.648377556082892</v>
          </cell>
          <cell r="L255">
            <v>8.1231077410159802</v>
          </cell>
          <cell r="M255">
            <v>5.5957814476062477</v>
          </cell>
          <cell r="N255">
            <v>0</v>
          </cell>
          <cell r="O255">
            <v>0</v>
          </cell>
          <cell r="P255">
            <v>12.648377556082892</v>
          </cell>
          <cell r="Q255">
            <v>8.3730718335676251</v>
          </cell>
          <cell r="R255">
            <v>6.3515175716126517</v>
          </cell>
          <cell r="S255">
            <v>0</v>
          </cell>
          <cell r="T255">
            <v>0</v>
          </cell>
          <cell r="U255">
            <v>12.648377556082892</v>
          </cell>
          <cell r="V255">
            <v>12.648377556082892</v>
          </cell>
          <cell r="W255">
            <v>12.648377556082892</v>
          </cell>
          <cell r="X255">
            <v>7.8588874319435549</v>
          </cell>
          <cell r="Y255">
            <v>4.6731368042771706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</row>
        <row r="256">
          <cell r="D256">
            <v>44440</v>
          </cell>
          <cell r="E256">
            <v>1.4164070871990737</v>
          </cell>
          <cell r="F256">
            <v>9.1167220358044532E-2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12.623053153993053</v>
          </cell>
          <cell r="L256">
            <v>6.887203258997908</v>
          </cell>
          <cell r="M256">
            <v>4.2517076403342591</v>
          </cell>
          <cell r="N256">
            <v>0</v>
          </cell>
          <cell r="O256">
            <v>0</v>
          </cell>
          <cell r="P256">
            <v>12.623053153993053</v>
          </cell>
          <cell r="Q256">
            <v>7.3729687385226006</v>
          </cell>
          <cell r="R256">
            <v>5.3291384263838752</v>
          </cell>
          <cell r="S256">
            <v>0</v>
          </cell>
          <cell r="T256">
            <v>0</v>
          </cell>
          <cell r="U256">
            <v>12.623053153993053</v>
          </cell>
          <cell r="V256">
            <v>12.623053153993053</v>
          </cell>
          <cell r="W256">
            <v>12.623053153993053</v>
          </cell>
          <cell r="X256">
            <v>5.276715169789898</v>
          </cell>
          <cell r="Y256">
            <v>2.1517258621673125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</row>
        <row r="257">
          <cell r="D257">
            <v>44470</v>
          </cell>
          <cell r="E257">
            <v>1.4113551509168758</v>
          </cell>
          <cell r="F257">
            <v>9.0665213120998456E-2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12.585163631876569</v>
          </cell>
          <cell r="L257">
            <v>6.9866507916805709</v>
          </cell>
          <cell r="M257">
            <v>4.2118112640754735</v>
          </cell>
          <cell r="N257">
            <v>0</v>
          </cell>
          <cell r="O257">
            <v>0</v>
          </cell>
          <cell r="P257">
            <v>12.585163631876569</v>
          </cell>
          <cell r="Q257">
            <v>7.7444845006269318</v>
          </cell>
          <cell r="R257">
            <v>3.9617950703175691</v>
          </cell>
          <cell r="S257">
            <v>0</v>
          </cell>
          <cell r="T257">
            <v>0</v>
          </cell>
          <cell r="U257">
            <v>12.585163631876569</v>
          </cell>
          <cell r="V257">
            <v>12.585163631876569</v>
          </cell>
          <cell r="W257">
            <v>12.585163631876569</v>
          </cell>
          <cell r="X257">
            <v>5.5910880682647681</v>
          </cell>
          <cell r="Y257">
            <v>2.0691607049012553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</row>
        <row r="258">
          <cell r="D258">
            <v>44501</v>
          </cell>
          <cell r="E258">
            <v>1.4429315378698921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12.821986534024191</v>
          </cell>
          <cell r="L258">
            <v>15.415426502344689</v>
          </cell>
          <cell r="M258">
            <v>4.2342746756878702</v>
          </cell>
          <cell r="N258">
            <v>1</v>
          </cell>
          <cell r="O258">
            <v>0</v>
          </cell>
          <cell r="P258">
            <v>12.821986534024191</v>
          </cell>
          <cell r="Q258">
            <v>9.8858287510490293</v>
          </cell>
          <cell r="R258">
            <v>4.8161459698307834</v>
          </cell>
          <cell r="S258">
            <v>0</v>
          </cell>
          <cell r="T258">
            <v>0</v>
          </cell>
          <cell r="U258">
            <v>12.821986534024191</v>
          </cell>
          <cell r="V258">
            <v>12.821986534024191</v>
          </cell>
          <cell r="W258">
            <v>12.821986534024191</v>
          </cell>
          <cell r="X258">
            <v>16.076651030419086</v>
          </cell>
          <cell r="Y258">
            <v>3.2184931667902442E-2</v>
          </cell>
          <cell r="Z258">
            <v>1</v>
          </cell>
          <cell r="AA258">
            <v>0</v>
          </cell>
          <cell r="AB258">
            <v>1</v>
          </cell>
          <cell r="AC258">
            <v>1</v>
          </cell>
          <cell r="AD258">
            <v>1</v>
          </cell>
          <cell r="AE258">
            <v>0</v>
          </cell>
          <cell r="AF258">
            <v>105600</v>
          </cell>
          <cell r="AG258">
            <v>0</v>
          </cell>
          <cell r="AH258">
            <v>61200</v>
          </cell>
          <cell r="AI258">
            <v>0</v>
          </cell>
          <cell r="AJ258">
            <v>50400</v>
          </cell>
          <cell r="AK258">
            <v>0</v>
          </cell>
          <cell r="AL258">
            <v>60000</v>
          </cell>
          <cell r="AM258">
            <v>0</v>
          </cell>
          <cell r="AN258">
            <v>126720</v>
          </cell>
          <cell r="AO258">
            <v>0</v>
          </cell>
          <cell r="AP258">
            <v>66000</v>
          </cell>
          <cell r="AQ258">
            <v>0</v>
          </cell>
          <cell r="AR258">
            <v>469920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O258">
            <v>0</v>
          </cell>
          <cell r="BP258">
            <v>65400</v>
          </cell>
          <cell r="BQ258">
            <v>32700</v>
          </cell>
          <cell r="BR258">
            <v>62400</v>
          </cell>
          <cell r="BS258">
            <v>31200</v>
          </cell>
          <cell r="BT258">
            <v>67200</v>
          </cell>
          <cell r="BU258">
            <v>33600</v>
          </cell>
          <cell r="BV258">
            <v>8400</v>
          </cell>
          <cell r="BW258">
            <v>4200</v>
          </cell>
          <cell r="BX258">
            <v>66000</v>
          </cell>
          <cell r="BY258">
            <v>33000</v>
          </cell>
          <cell r="BZ258">
            <v>66000</v>
          </cell>
          <cell r="CA258">
            <v>33000</v>
          </cell>
          <cell r="CB258">
            <v>240000</v>
          </cell>
          <cell r="CC258">
            <v>120000</v>
          </cell>
          <cell r="CD258">
            <v>120000</v>
          </cell>
          <cell r="CE258">
            <v>60000</v>
          </cell>
          <cell r="CF258">
            <v>63600</v>
          </cell>
          <cell r="CG258">
            <v>31800</v>
          </cell>
          <cell r="CH258">
            <v>90000</v>
          </cell>
          <cell r="CI258">
            <v>45000</v>
          </cell>
          <cell r="CJ258">
            <v>1273500</v>
          </cell>
        </row>
        <row r="259">
          <cell r="D259">
            <v>44531</v>
          </cell>
          <cell r="E259">
            <v>1.4716526538232111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13.037394903674084</v>
          </cell>
          <cell r="L259">
            <v>11.678918232856333</v>
          </cell>
          <cell r="M259">
            <v>4.3576349579701503</v>
          </cell>
          <cell r="N259">
            <v>0</v>
          </cell>
          <cell r="O259">
            <v>0</v>
          </cell>
          <cell r="P259">
            <v>13.037394903674084</v>
          </cell>
          <cell r="Q259">
            <v>12.788294376877012</v>
          </cell>
          <cell r="R259">
            <v>5.1237528246457007</v>
          </cell>
          <cell r="S259">
            <v>0</v>
          </cell>
          <cell r="T259">
            <v>0</v>
          </cell>
          <cell r="U259">
            <v>13.037394903674084</v>
          </cell>
          <cell r="V259">
            <v>13.037394903674084</v>
          </cell>
          <cell r="W259">
            <v>13.037394903674084</v>
          </cell>
          <cell r="X259">
            <v>12.015795381121844</v>
          </cell>
          <cell r="Y259">
            <v>6.0686808898196638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</row>
        <row r="260">
          <cell r="D260">
            <v>44562</v>
          </cell>
          <cell r="E260">
            <v>1.5343077770980804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13.507308328235602</v>
          </cell>
          <cell r="L260">
            <v>14.8538498238572</v>
          </cell>
          <cell r="M260">
            <v>5.2458198998670289</v>
          </cell>
          <cell r="N260">
            <v>1</v>
          </cell>
          <cell r="O260">
            <v>0</v>
          </cell>
          <cell r="P260">
            <v>13.507308328235602</v>
          </cell>
          <cell r="Q260">
            <v>16.2270277139515</v>
          </cell>
          <cell r="R260">
            <v>6.7017915404583412</v>
          </cell>
          <cell r="S260">
            <v>1</v>
          </cell>
          <cell r="T260">
            <v>0</v>
          </cell>
          <cell r="U260">
            <v>13.507308328235602</v>
          </cell>
          <cell r="V260">
            <v>13.507308328235602</v>
          </cell>
          <cell r="W260">
            <v>13.507308328235602</v>
          </cell>
          <cell r="X260">
            <v>15.999180774875036</v>
          </cell>
          <cell r="Y260">
            <v>7.2801512680719398</v>
          </cell>
          <cell r="Z260">
            <v>1</v>
          </cell>
          <cell r="AA260">
            <v>0</v>
          </cell>
          <cell r="AB260">
            <v>1</v>
          </cell>
          <cell r="AC260">
            <v>1</v>
          </cell>
          <cell r="AD260">
            <v>1</v>
          </cell>
          <cell r="AE260">
            <v>0</v>
          </cell>
          <cell r="AF260">
            <v>105600</v>
          </cell>
          <cell r="AG260">
            <v>0</v>
          </cell>
          <cell r="AH260">
            <v>61200</v>
          </cell>
          <cell r="AI260">
            <v>0</v>
          </cell>
          <cell r="AJ260">
            <v>50400</v>
          </cell>
          <cell r="AK260">
            <v>0</v>
          </cell>
          <cell r="AL260">
            <v>60000</v>
          </cell>
          <cell r="AM260">
            <v>0</v>
          </cell>
          <cell r="AN260">
            <v>126720</v>
          </cell>
          <cell r="AO260">
            <v>0</v>
          </cell>
          <cell r="AP260">
            <v>66000</v>
          </cell>
          <cell r="AQ260">
            <v>0</v>
          </cell>
          <cell r="AR260">
            <v>469920</v>
          </cell>
          <cell r="AS260">
            <v>60000</v>
          </cell>
          <cell r="AT260">
            <v>0</v>
          </cell>
          <cell r="AU260">
            <v>60000</v>
          </cell>
          <cell r="AV260">
            <v>0</v>
          </cell>
          <cell r="AW260">
            <v>105600</v>
          </cell>
          <cell r="AX260">
            <v>0</v>
          </cell>
          <cell r="AY260">
            <v>130800</v>
          </cell>
          <cell r="AZ260">
            <v>0</v>
          </cell>
          <cell r="BA260">
            <v>60000</v>
          </cell>
          <cell r="BB260">
            <v>0</v>
          </cell>
          <cell r="BC260">
            <v>63600</v>
          </cell>
          <cell r="BD260">
            <v>0</v>
          </cell>
          <cell r="BE260">
            <v>63600</v>
          </cell>
          <cell r="BF260">
            <v>0</v>
          </cell>
          <cell r="BO260">
            <v>543600</v>
          </cell>
          <cell r="BP260">
            <v>65400</v>
          </cell>
          <cell r="BQ260">
            <v>32700</v>
          </cell>
          <cell r="BR260">
            <v>62400</v>
          </cell>
          <cell r="BS260">
            <v>31200</v>
          </cell>
          <cell r="BT260">
            <v>67200</v>
          </cell>
          <cell r="BU260">
            <v>33600</v>
          </cell>
          <cell r="BV260">
            <v>8400</v>
          </cell>
          <cell r="BW260">
            <v>4200</v>
          </cell>
          <cell r="BX260">
            <v>66000</v>
          </cell>
          <cell r="BY260">
            <v>33000</v>
          </cell>
          <cell r="BZ260">
            <v>66000</v>
          </cell>
          <cell r="CA260">
            <v>33000</v>
          </cell>
          <cell r="CB260">
            <v>240000</v>
          </cell>
          <cell r="CC260">
            <v>120000</v>
          </cell>
          <cell r="CD260">
            <v>120000</v>
          </cell>
          <cell r="CE260">
            <v>60000</v>
          </cell>
          <cell r="CF260">
            <v>63600</v>
          </cell>
          <cell r="CG260">
            <v>31800</v>
          </cell>
          <cell r="CH260">
            <v>90000</v>
          </cell>
          <cell r="CI260">
            <v>45000</v>
          </cell>
          <cell r="CJ260">
            <v>1273500</v>
          </cell>
        </row>
        <row r="261">
          <cell r="D261">
            <v>44593</v>
          </cell>
          <cell r="E261">
            <v>1.4946706513258152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13.210029884943614</v>
          </cell>
          <cell r="L261">
            <v>9.9346260742737158</v>
          </cell>
          <cell r="M261">
            <v>4.6384478254082344</v>
          </cell>
          <cell r="N261">
            <v>0</v>
          </cell>
          <cell r="O261">
            <v>0</v>
          </cell>
          <cell r="P261">
            <v>13.210029884943614</v>
          </cell>
          <cell r="Q261">
            <v>12.911477660383056</v>
          </cell>
          <cell r="R261">
            <v>5.7665011471635665</v>
          </cell>
          <cell r="S261">
            <v>0</v>
          </cell>
          <cell r="T261">
            <v>0</v>
          </cell>
          <cell r="U261">
            <v>13.210029884943614</v>
          </cell>
          <cell r="V261">
            <v>13.210029884943614</v>
          </cell>
          <cell r="W261">
            <v>13.210029884943614</v>
          </cell>
          <cell r="X261">
            <v>10.536257108023809</v>
          </cell>
          <cell r="Y261">
            <v>6.2006858616553542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</row>
        <row r="262">
          <cell r="D262">
            <v>44621</v>
          </cell>
          <cell r="E262">
            <v>1.4495572244001325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12.871679183000994</v>
          </cell>
          <cell r="L262">
            <v>11.375173192897259</v>
          </cell>
          <cell r="M262">
            <v>6.5624194343349771</v>
          </cell>
          <cell r="N262">
            <v>0</v>
          </cell>
          <cell r="O262">
            <v>0</v>
          </cell>
          <cell r="P262">
            <v>12.871679183000994</v>
          </cell>
          <cell r="Q262">
            <v>10.81642666687447</v>
          </cell>
          <cell r="R262">
            <v>6.7521310710767457</v>
          </cell>
          <cell r="S262">
            <v>0</v>
          </cell>
          <cell r="T262">
            <v>0</v>
          </cell>
          <cell r="U262">
            <v>12.871679183000994</v>
          </cell>
          <cell r="V262">
            <v>12.871679183000994</v>
          </cell>
          <cell r="W262">
            <v>12.871679183000994</v>
          </cell>
          <cell r="X262">
            <v>13.481394495597792</v>
          </cell>
          <cell r="Y262">
            <v>8.5356707568394725</v>
          </cell>
          <cell r="Z262">
            <v>1</v>
          </cell>
          <cell r="AA262">
            <v>0</v>
          </cell>
          <cell r="AB262">
            <v>1</v>
          </cell>
          <cell r="AC262">
            <v>1</v>
          </cell>
          <cell r="AD262">
            <v>1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O262">
            <v>0</v>
          </cell>
          <cell r="BP262">
            <v>65400</v>
          </cell>
          <cell r="BQ262">
            <v>32700</v>
          </cell>
          <cell r="BR262">
            <v>62400</v>
          </cell>
          <cell r="BS262">
            <v>31200</v>
          </cell>
          <cell r="BT262">
            <v>67200</v>
          </cell>
          <cell r="BU262">
            <v>33600</v>
          </cell>
          <cell r="BV262">
            <v>8400</v>
          </cell>
          <cell r="BW262">
            <v>4200</v>
          </cell>
          <cell r="BX262">
            <v>66000</v>
          </cell>
          <cell r="BY262">
            <v>33000</v>
          </cell>
          <cell r="BZ262">
            <v>66000</v>
          </cell>
          <cell r="CA262">
            <v>33000</v>
          </cell>
          <cell r="CB262">
            <v>240000</v>
          </cell>
          <cell r="CC262">
            <v>120000</v>
          </cell>
          <cell r="CD262">
            <v>120000</v>
          </cell>
          <cell r="CE262">
            <v>60000</v>
          </cell>
          <cell r="CF262">
            <v>63600</v>
          </cell>
          <cell r="CG262">
            <v>31800</v>
          </cell>
          <cell r="CH262">
            <v>90000</v>
          </cell>
          <cell r="CI262">
            <v>45000</v>
          </cell>
          <cell r="CJ262">
            <v>1273500</v>
          </cell>
        </row>
        <row r="263">
          <cell r="D263">
            <v>44652</v>
          </cell>
          <cell r="E263">
            <v>1.3921315588171024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12.440986691128268</v>
          </cell>
          <cell r="L263">
            <v>7.3251192914073178</v>
          </cell>
          <cell r="M263">
            <v>5.3134792321263449</v>
          </cell>
          <cell r="N263">
            <v>0</v>
          </cell>
          <cell r="O263">
            <v>0</v>
          </cell>
          <cell r="P263">
            <v>12.440986691128268</v>
          </cell>
          <cell r="Q263">
            <v>10.488998289291242</v>
          </cell>
          <cell r="R263">
            <v>5.39318142060824</v>
          </cell>
          <cell r="S263">
            <v>0</v>
          </cell>
          <cell r="T263">
            <v>0</v>
          </cell>
          <cell r="U263">
            <v>12.440986691128268</v>
          </cell>
          <cell r="V263">
            <v>12.440986691128268</v>
          </cell>
          <cell r="W263">
            <v>12.440986691128268</v>
          </cell>
          <cell r="X263">
            <v>6.4969019299220498</v>
          </cell>
          <cell r="Y263">
            <v>9.9613569700813063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</row>
        <row r="264">
          <cell r="D264">
            <v>44682</v>
          </cell>
          <cell r="E264">
            <v>1.3725453961320617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12.294090470990463</v>
          </cell>
          <cell r="L264">
            <v>6.8883119342477102</v>
          </cell>
          <cell r="M264">
            <v>5.4716872288537051</v>
          </cell>
          <cell r="N264">
            <v>0</v>
          </cell>
          <cell r="O264">
            <v>0</v>
          </cell>
          <cell r="P264">
            <v>12.294090470990463</v>
          </cell>
          <cell r="Q264">
            <v>9.7704931307890526</v>
          </cell>
          <cell r="R264">
            <v>4.9010042537535599</v>
          </cell>
          <cell r="S264">
            <v>0</v>
          </cell>
          <cell r="T264">
            <v>0</v>
          </cell>
          <cell r="U264">
            <v>12.294090470990463</v>
          </cell>
          <cell r="V264">
            <v>12.294090470990463</v>
          </cell>
          <cell r="W264">
            <v>12.294090470990463</v>
          </cell>
          <cell r="X264">
            <v>5.3381097176331753</v>
          </cell>
          <cell r="Y264">
            <v>10.329933208970381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</row>
        <row r="265">
          <cell r="D265">
            <v>44713</v>
          </cell>
          <cell r="E265">
            <v>1.3699538409722469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12.274653807291852</v>
          </cell>
          <cell r="L265">
            <v>9.4652139380937488</v>
          </cell>
          <cell r="M265">
            <v>4.8519745815450435</v>
          </cell>
          <cell r="N265">
            <v>0</v>
          </cell>
          <cell r="O265">
            <v>0</v>
          </cell>
          <cell r="P265">
            <v>12.274653807291852</v>
          </cell>
          <cell r="Q265">
            <v>10.228250463669191</v>
          </cell>
          <cell r="R265">
            <v>7.19521298259441</v>
          </cell>
          <cell r="S265">
            <v>0</v>
          </cell>
          <cell r="T265">
            <v>0</v>
          </cell>
          <cell r="U265">
            <v>12.274653807291852</v>
          </cell>
          <cell r="V265">
            <v>12.274653807291852</v>
          </cell>
          <cell r="W265">
            <v>12.274653807291852</v>
          </cell>
          <cell r="X265">
            <v>8.5225265799884351</v>
          </cell>
          <cell r="Y265">
            <v>4.4929440419609081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</row>
        <row r="266">
          <cell r="D266">
            <v>44743</v>
          </cell>
          <cell r="E266">
            <v>1.3662892920601029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12.247169690450772</v>
          </cell>
          <cell r="L266">
            <v>8.6957131346845138</v>
          </cell>
          <cell r="M266">
            <v>5.0341098772463058</v>
          </cell>
          <cell r="N266">
            <v>0</v>
          </cell>
          <cell r="O266">
            <v>0</v>
          </cell>
          <cell r="P266">
            <v>12.247169690450772</v>
          </cell>
          <cell r="Q266">
            <v>8.3429481401571923</v>
          </cell>
          <cell r="R266">
            <v>6.3612130519433085</v>
          </cell>
          <cell r="S266">
            <v>0</v>
          </cell>
          <cell r="T266">
            <v>0</v>
          </cell>
          <cell r="U266">
            <v>12.247169690450772</v>
          </cell>
          <cell r="V266">
            <v>12.247169690450772</v>
          </cell>
          <cell r="W266">
            <v>12.247169690450772</v>
          </cell>
          <cell r="X266">
            <v>7.8911328291131548</v>
          </cell>
          <cell r="Y266">
            <v>4.6424015128236347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</row>
        <row r="267">
          <cell r="D267">
            <v>44774</v>
          </cell>
          <cell r="E267">
            <v>1.3610679436979765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12.208009577734824</v>
          </cell>
          <cell r="L267">
            <v>7.6069673797141144</v>
          </cell>
          <cell r="M267">
            <v>5.2312802263506191</v>
          </cell>
          <cell r="N267">
            <v>0</v>
          </cell>
          <cell r="O267">
            <v>0</v>
          </cell>
          <cell r="P267">
            <v>12.208009577734824</v>
          </cell>
          <cell r="Q267">
            <v>7.8406491678444334</v>
          </cell>
          <cell r="R267">
            <v>5.9377887772778131</v>
          </cell>
          <cell r="S267">
            <v>0</v>
          </cell>
          <cell r="T267">
            <v>0</v>
          </cell>
          <cell r="U267">
            <v>12.208009577734824</v>
          </cell>
          <cell r="V267">
            <v>12.208009577734824</v>
          </cell>
          <cell r="W267">
            <v>12.208009577734824</v>
          </cell>
          <cell r="X267">
            <v>7.3531294704181649</v>
          </cell>
          <cell r="Y267">
            <v>4.2267072006765734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</row>
        <row r="268">
          <cell r="D268">
            <v>44805</v>
          </cell>
          <cell r="E268">
            <v>1.3576647980215124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12.182485985161343</v>
          </cell>
          <cell r="L268">
            <v>6.4512351302545321</v>
          </cell>
          <cell r="M268">
            <v>3.9745979154557878</v>
          </cell>
          <cell r="N268">
            <v>0</v>
          </cell>
          <cell r="O268">
            <v>0</v>
          </cell>
          <cell r="P268">
            <v>12.182485985161343</v>
          </cell>
          <cell r="Q268">
            <v>6.9053403100188291</v>
          </cell>
          <cell r="R268">
            <v>4.9818059642067674</v>
          </cell>
          <cell r="S268">
            <v>0</v>
          </cell>
          <cell r="T268">
            <v>0</v>
          </cell>
          <cell r="U268">
            <v>12.182485985161343</v>
          </cell>
          <cell r="V268">
            <v>12.182485985161343</v>
          </cell>
          <cell r="W268">
            <v>12.182485985161343</v>
          </cell>
          <cell r="X268">
            <v>4.9429583597695279</v>
          </cell>
          <cell r="Y268">
            <v>1.8243726906387467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</row>
        <row r="269">
          <cell r="D269">
            <v>44835</v>
          </cell>
          <cell r="E269">
            <v>1.3527047063150763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12.145285297363072</v>
          </cell>
          <cell r="L269">
            <v>6.5438757403126839</v>
          </cell>
          <cell r="M269">
            <v>3.9371488794019589</v>
          </cell>
          <cell r="N269">
            <v>0</v>
          </cell>
          <cell r="O269">
            <v>0</v>
          </cell>
          <cell r="P269">
            <v>12.145285297363072</v>
          </cell>
          <cell r="Q269">
            <v>7.252289282818877</v>
          </cell>
          <cell r="R269">
            <v>3.7034368454648563</v>
          </cell>
          <cell r="S269">
            <v>0</v>
          </cell>
          <cell r="T269">
            <v>0</v>
          </cell>
          <cell r="U269">
            <v>12.145285297363072</v>
          </cell>
          <cell r="V269">
            <v>12.145285297363072</v>
          </cell>
          <cell r="W269">
            <v>12.145285297363072</v>
          </cell>
          <cell r="X269">
            <v>5.236582288814386</v>
          </cell>
          <cell r="Y269">
            <v>1.748151218563448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</row>
        <row r="270">
          <cell r="D270">
            <v>44866</v>
          </cell>
          <cell r="E270">
            <v>1.3819763769859457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12.364822827394592</v>
          </cell>
          <cell r="L270">
            <v>14.422338581506297</v>
          </cell>
          <cell r="M270">
            <v>3.9579885150188763</v>
          </cell>
          <cell r="N270">
            <v>1</v>
          </cell>
          <cell r="O270">
            <v>0</v>
          </cell>
          <cell r="P270">
            <v>12.364822827394592</v>
          </cell>
          <cell r="Q270">
            <v>9.2535467414382069</v>
          </cell>
          <cell r="R270">
            <v>4.5018927432117923</v>
          </cell>
          <cell r="S270">
            <v>0</v>
          </cell>
          <cell r="T270">
            <v>0</v>
          </cell>
          <cell r="U270">
            <v>12.364822827394592</v>
          </cell>
          <cell r="V270">
            <v>12.364822827394592</v>
          </cell>
          <cell r="W270">
            <v>12.364822827394592</v>
          </cell>
          <cell r="X270">
            <v>15.037695206703143</v>
          </cell>
          <cell r="Y270">
            <v>-0.15492293998323345</v>
          </cell>
          <cell r="Z270">
            <v>1</v>
          </cell>
          <cell r="AA270">
            <v>0</v>
          </cell>
          <cell r="AB270">
            <v>1</v>
          </cell>
          <cell r="AC270">
            <v>1</v>
          </cell>
          <cell r="AD270">
            <v>1</v>
          </cell>
          <cell r="AE270">
            <v>0</v>
          </cell>
          <cell r="AF270">
            <v>105600</v>
          </cell>
          <cell r="AG270">
            <v>0</v>
          </cell>
          <cell r="AH270">
            <v>61200</v>
          </cell>
          <cell r="AI270">
            <v>0</v>
          </cell>
          <cell r="AJ270">
            <v>50400</v>
          </cell>
          <cell r="AK270">
            <v>0</v>
          </cell>
          <cell r="AL270">
            <v>60000</v>
          </cell>
          <cell r="AM270">
            <v>0</v>
          </cell>
          <cell r="AN270">
            <v>126720</v>
          </cell>
          <cell r="AO270">
            <v>0</v>
          </cell>
          <cell r="AP270">
            <v>66000</v>
          </cell>
          <cell r="AQ270">
            <v>0</v>
          </cell>
          <cell r="AR270">
            <v>469920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O270">
            <v>0</v>
          </cell>
          <cell r="BP270">
            <v>65400</v>
          </cell>
          <cell r="BQ270">
            <v>32700</v>
          </cell>
          <cell r="BR270">
            <v>62400</v>
          </cell>
          <cell r="BS270">
            <v>31200</v>
          </cell>
          <cell r="BT270">
            <v>67200</v>
          </cell>
          <cell r="BU270">
            <v>33600</v>
          </cell>
          <cell r="BV270">
            <v>8400</v>
          </cell>
          <cell r="BW270">
            <v>4200</v>
          </cell>
          <cell r="BX270">
            <v>66000</v>
          </cell>
          <cell r="BY270">
            <v>33000</v>
          </cell>
          <cell r="BZ270">
            <v>66000</v>
          </cell>
          <cell r="CA270">
            <v>33000</v>
          </cell>
          <cell r="CB270">
            <v>240000</v>
          </cell>
          <cell r="CC270">
            <v>120000</v>
          </cell>
          <cell r="CD270">
            <v>120000</v>
          </cell>
          <cell r="CE270">
            <v>60000</v>
          </cell>
          <cell r="CF270">
            <v>63600</v>
          </cell>
          <cell r="CG270">
            <v>31800</v>
          </cell>
          <cell r="CH270">
            <v>90000</v>
          </cell>
          <cell r="CI270">
            <v>45000</v>
          </cell>
          <cell r="CJ270">
            <v>1273500</v>
          </cell>
        </row>
        <row r="271">
          <cell r="D271">
            <v>44896</v>
          </cell>
          <cell r="E271">
            <v>1.4085857164462183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12.564392873346637</v>
          </cell>
          <cell r="L271">
            <v>10.929142296562649</v>
          </cell>
          <cell r="M271">
            <v>4.0731413181534784</v>
          </cell>
          <cell r="N271">
            <v>0</v>
          </cell>
          <cell r="O271">
            <v>0</v>
          </cell>
          <cell r="P271">
            <v>12.564392873346637</v>
          </cell>
          <cell r="Q271">
            <v>11.966091433690293</v>
          </cell>
          <cell r="R271">
            <v>4.789242223215374</v>
          </cell>
          <cell r="S271">
            <v>0</v>
          </cell>
          <cell r="T271">
            <v>0</v>
          </cell>
          <cell r="U271">
            <v>12.564392873346637</v>
          </cell>
          <cell r="V271">
            <v>12.564392873346637</v>
          </cell>
          <cell r="W271">
            <v>12.564392873346637</v>
          </cell>
          <cell r="X271">
            <v>11.256905525539526</v>
          </cell>
          <cell r="Y271">
            <v>5.9210213801398046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0</v>
          </cell>
          <cell r="BF271">
            <v>0</v>
          </cell>
          <cell r="BO271">
            <v>0</v>
          </cell>
          <cell r="BP271">
            <v>0</v>
          </cell>
          <cell r="BQ271">
            <v>0</v>
          </cell>
          <cell r="BR271">
            <v>0</v>
          </cell>
          <cell r="BS271">
            <v>0</v>
          </cell>
          <cell r="BT271">
            <v>0</v>
          </cell>
          <cell r="BU271">
            <v>0</v>
          </cell>
          <cell r="BV271">
            <v>0</v>
          </cell>
          <cell r="BW271">
            <v>0</v>
          </cell>
          <cell r="BX271">
            <v>0</v>
          </cell>
          <cell r="BY271">
            <v>0</v>
          </cell>
          <cell r="BZ271">
            <v>0</v>
          </cell>
          <cell r="CA271">
            <v>0</v>
          </cell>
          <cell r="CB271">
            <v>0</v>
          </cell>
          <cell r="CC271">
            <v>0</v>
          </cell>
          <cell r="CD271">
            <v>0</v>
          </cell>
          <cell r="CE271">
            <v>0</v>
          </cell>
          <cell r="CF271">
            <v>0</v>
          </cell>
          <cell r="CG271">
            <v>0</v>
          </cell>
          <cell r="CH271">
            <v>0</v>
          </cell>
          <cell r="CI271">
            <v>0</v>
          </cell>
          <cell r="CJ271">
            <v>0</v>
          </cell>
        </row>
        <row r="272">
          <cell r="D272">
            <v>44927</v>
          </cell>
          <cell r="E272">
            <v>1.4669032890271401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13.00177466770355</v>
          </cell>
          <cell r="L272">
            <v>13.89616434156761</v>
          </cell>
          <cell r="M272">
            <v>4.9031431795020772</v>
          </cell>
          <cell r="N272">
            <v>1</v>
          </cell>
          <cell r="O272">
            <v>0</v>
          </cell>
          <cell r="P272">
            <v>13.00177466770355</v>
          </cell>
          <cell r="Q272">
            <v>15.179641078203115</v>
          </cell>
          <cell r="R272">
            <v>6.2640052669127968</v>
          </cell>
          <cell r="S272">
            <v>1</v>
          </cell>
          <cell r="T272">
            <v>0</v>
          </cell>
          <cell r="U272">
            <v>13.00177466770355</v>
          </cell>
          <cell r="V272">
            <v>13.00177466770355</v>
          </cell>
          <cell r="W272">
            <v>13.00177466770355</v>
          </cell>
          <cell r="X272">
            <v>14.979483565070302</v>
          </cell>
          <cell r="Y272">
            <v>7.0516997804657384</v>
          </cell>
          <cell r="Z272">
            <v>1</v>
          </cell>
          <cell r="AA272">
            <v>0</v>
          </cell>
          <cell r="AB272">
            <v>1</v>
          </cell>
          <cell r="AC272">
            <v>1</v>
          </cell>
          <cell r="AD272">
            <v>1</v>
          </cell>
          <cell r="AE272">
            <v>0</v>
          </cell>
          <cell r="AF272">
            <v>105600</v>
          </cell>
          <cell r="AG272">
            <v>0</v>
          </cell>
          <cell r="AH272">
            <v>61200</v>
          </cell>
          <cell r="AI272">
            <v>0</v>
          </cell>
          <cell r="AJ272">
            <v>50400</v>
          </cell>
          <cell r="AK272">
            <v>0</v>
          </cell>
          <cell r="AL272">
            <v>60000</v>
          </cell>
          <cell r="AM272">
            <v>0</v>
          </cell>
          <cell r="AN272">
            <v>126720</v>
          </cell>
          <cell r="AO272">
            <v>0</v>
          </cell>
          <cell r="AP272">
            <v>66000</v>
          </cell>
          <cell r="AQ272">
            <v>0</v>
          </cell>
          <cell r="AR272">
            <v>469920</v>
          </cell>
          <cell r="AS272">
            <v>60000</v>
          </cell>
          <cell r="AT272">
            <v>0</v>
          </cell>
          <cell r="AU272">
            <v>60000</v>
          </cell>
          <cell r="AV272">
            <v>0</v>
          </cell>
          <cell r="AW272">
            <v>105600</v>
          </cell>
          <cell r="AX272">
            <v>0</v>
          </cell>
          <cell r="AY272">
            <v>130800</v>
          </cell>
          <cell r="AZ272">
            <v>0</v>
          </cell>
          <cell r="BA272">
            <v>60000</v>
          </cell>
          <cell r="BB272">
            <v>0</v>
          </cell>
          <cell r="BC272">
            <v>63600</v>
          </cell>
          <cell r="BD272">
            <v>0</v>
          </cell>
          <cell r="BE272">
            <v>63600</v>
          </cell>
          <cell r="BF272">
            <v>0</v>
          </cell>
          <cell r="BO272">
            <v>543600</v>
          </cell>
          <cell r="BP272">
            <v>65400</v>
          </cell>
          <cell r="BQ272">
            <v>32700</v>
          </cell>
          <cell r="BR272">
            <v>62400</v>
          </cell>
          <cell r="BS272">
            <v>31200</v>
          </cell>
          <cell r="BT272">
            <v>67200</v>
          </cell>
          <cell r="BU272">
            <v>33600</v>
          </cell>
          <cell r="BV272">
            <v>8400</v>
          </cell>
          <cell r="BW272">
            <v>4200</v>
          </cell>
          <cell r="BX272">
            <v>66000</v>
          </cell>
          <cell r="BY272">
            <v>33000</v>
          </cell>
          <cell r="BZ272">
            <v>66000</v>
          </cell>
          <cell r="CA272">
            <v>33000</v>
          </cell>
          <cell r="CB272">
            <v>240000</v>
          </cell>
          <cell r="CC272">
            <v>120000</v>
          </cell>
          <cell r="CD272">
            <v>120000</v>
          </cell>
          <cell r="CE272">
            <v>60000</v>
          </cell>
          <cell r="CF272">
            <v>63600</v>
          </cell>
          <cell r="CG272">
            <v>31800</v>
          </cell>
          <cell r="CH272">
            <v>90000</v>
          </cell>
          <cell r="CI272">
            <v>45000</v>
          </cell>
          <cell r="CJ272">
            <v>1273500</v>
          </cell>
        </row>
        <row r="273">
          <cell r="D273">
            <v>44958</v>
          </cell>
          <cell r="E273">
            <v>1.4296108433389612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12.722081325042209</v>
          </cell>
          <cell r="L273">
            <v>9.2978376089125856</v>
          </cell>
          <cell r="M273">
            <v>4.3352729173773241</v>
          </cell>
          <cell r="N273">
            <v>0</v>
          </cell>
          <cell r="O273">
            <v>0</v>
          </cell>
          <cell r="P273">
            <v>12.722081325042209</v>
          </cell>
          <cell r="Q273">
            <v>12.080118351539184</v>
          </cell>
          <cell r="R273">
            <v>5.389595225019753</v>
          </cell>
          <cell r="S273">
            <v>0</v>
          </cell>
          <cell r="T273">
            <v>0</v>
          </cell>
          <cell r="U273">
            <v>12.722081325042209</v>
          </cell>
          <cell r="V273">
            <v>12.722081325042209</v>
          </cell>
          <cell r="W273">
            <v>12.722081325042209</v>
          </cell>
          <cell r="X273">
            <v>9.8728773312018312</v>
          </cell>
          <cell r="Y273">
            <v>6.0410973627882418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0</v>
          </cell>
          <cell r="BF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0</v>
          </cell>
          <cell r="CC273">
            <v>0</v>
          </cell>
          <cell r="CD273">
            <v>0</v>
          </cell>
          <cell r="CE273">
            <v>0</v>
          </cell>
          <cell r="CF273">
            <v>0</v>
          </cell>
          <cell r="CG273">
            <v>0</v>
          </cell>
          <cell r="CH273">
            <v>0</v>
          </cell>
          <cell r="CI273">
            <v>0</v>
          </cell>
          <cell r="CJ273">
            <v>0</v>
          </cell>
        </row>
        <row r="274">
          <cell r="D274">
            <v>44986</v>
          </cell>
          <cell r="E274">
            <v>1.3872275560976877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12.404206670732657</v>
          </cell>
          <cell r="L274">
            <v>10.643778117061329</v>
          </cell>
          <cell r="M274">
            <v>6.1332689068873467</v>
          </cell>
          <cell r="N274">
            <v>0</v>
          </cell>
          <cell r="O274">
            <v>0</v>
          </cell>
          <cell r="P274">
            <v>12.404206670732657</v>
          </cell>
          <cell r="Q274">
            <v>10.121570914492574</v>
          </cell>
          <cell r="R274">
            <v>6.310574319097852</v>
          </cell>
          <cell r="S274">
            <v>0</v>
          </cell>
          <cell r="T274">
            <v>0</v>
          </cell>
          <cell r="U274">
            <v>12.404206670732657</v>
          </cell>
          <cell r="V274">
            <v>12.404206670732657</v>
          </cell>
          <cell r="W274">
            <v>12.404206670732657</v>
          </cell>
          <cell r="X274">
            <v>12.6131790925249</v>
          </cell>
          <cell r="Y274">
            <v>8.0811760999951829</v>
          </cell>
          <cell r="Z274">
            <v>1</v>
          </cell>
          <cell r="AA274">
            <v>0</v>
          </cell>
          <cell r="AB274">
            <v>1</v>
          </cell>
          <cell r="AC274">
            <v>1</v>
          </cell>
          <cell r="AD274">
            <v>1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O274">
            <v>0</v>
          </cell>
          <cell r="BP274">
            <v>65400</v>
          </cell>
          <cell r="BQ274">
            <v>32700</v>
          </cell>
          <cell r="BR274">
            <v>62400</v>
          </cell>
          <cell r="BS274">
            <v>31200</v>
          </cell>
          <cell r="BT274">
            <v>67200</v>
          </cell>
          <cell r="BU274">
            <v>33600</v>
          </cell>
          <cell r="BV274">
            <v>8400</v>
          </cell>
          <cell r="BW274">
            <v>4200</v>
          </cell>
          <cell r="BX274">
            <v>66000</v>
          </cell>
          <cell r="BY274">
            <v>33000</v>
          </cell>
          <cell r="BZ274">
            <v>66000</v>
          </cell>
          <cell r="CA274">
            <v>33000</v>
          </cell>
          <cell r="CB274">
            <v>240000</v>
          </cell>
          <cell r="CC274">
            <v>120000</v>
          </cell>
          <cell r="CD274">
            <v>120000</v>
          </cell>
          <cell r="CE274">
            <v>60000</v>
          </cell>
          <cell r="CF274">
            <v>63600</v>
          </cell>
          <cell r="CG274">
            <v>31800</v>
          </cell>
          <cell r="CH274">
            <v>90000</v>
          </cell>
          <cell r="CI274">
            <v>45000</v>
          </cell>
          <cell r="CJ274">
            <v>1273500</v>
          </cell>
        </row>
        <row r="275">
          <cell r="D275">
            <v>45017</v>
          </cell>
          <cell r="E275">
            <v>1.3333183836987297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11.999887877740473</v>
          </cell>
          <cell r="L275">
            <v>6.858231601538364</v>
          </cell>
          <cell r="M275">
            <v>4.9658040361218978</v>
          </cell>
          <cell r="N275">
            <v>0</v>
          </cell>
          <cell r="O275">
            <v>0</v>
          </cell>
          <cell r="P275">
            <v>11.999887877740473</v>
          </cell>
          <cell r="Q275">
            <v>9.8150895116060752</v>
          </cell>
          <cell r="R275">
            <v>5.0402910966637267</v>
          </cell>
          <cell r="S275">
            <v>0</v>
          </cell>
          <cell r="T275">
            <v>0</v>
          </cell>
          <cell r="U275">
            <v>11.999887877740473</v>
          </cell>
          <cell r="V275">
            <v>11.999887877740473</v>
          </cell>
          <cell r="W275">
            <v>11.999887877740473</v>
          </cell>
          <cell r="X275">
            <v>6.0851178253718476</v>
          </cell>
          <cell r="Y275">
            <v>9.4126594656659073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</v>
          </cell>
          <cell r="BF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</row>
        <row r="276">
          <cell r="D276">
            <v>45047</v>
          </cell>
          <cell r="E276">
            <v>1.3147842649915145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11.860881987436358</v>
          </cell>
          <cell r="L276">
            <v>6.4496865517473703</v>
          </cell>
          <cell r="M276">
            <v>5.1134614324834304</v>
          </cell>
          <cell r="N276">
            <v>0</v>
          </cell>
          <cell r="O276">
            <v>0</v>
          </cell>
          <cell r="P276">
            <v>11.860881987436358</v>
          </cell>
          <cell r="Q276">
            <v>9.1431742774759162</v>
          </cell>
          <cell r="R276">
            <v>4.5801404911910977</v>
          </cell>
          <cell r="S276">
            <v>0</v>
          </cell>
          <cell r="T276">
            <v>0</v>
          </cell>
          <cell r="U276">
            <v>11.860881987436358</v>
          </cell>
          <cell r="V276">
            <v>11.860881987436358</v>
          </cell>
          <cell r="W276">
            <v>11.860881987436358</v>
          </cell>
          <cell r="X276">
            <v>5.0018805268364046</v>
          </cell>
          <cell r="Y276">
            <v>9.7561697726161487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0</v>
          </cell>
          <cell r="BF276">
            <v>0</v>
          </cell>
          <cell r="BO276">
            <v>0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>
            <v>0</v>
          </cell>
          <cell r="BV276">
            <v>0</v>
          </cell>
          <cell r="BW276">
            <v>0</v>
          </cell>
          <cell r="BX276">
            <v>0</v>
          </cell>
          <cell r="BY276">
            <v>0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>
            <v>0</v>
          </cell>
          <cell r="CH276">
            <v>0</v>
          </cell>
          <cell r="CI276">
            <v>0</v>
          </cell>
          <cell r="CJ276">
            <v>0</v>
          </cell>
        </row>
        <row r="277">
          <cell r="D277">
            <v>45078</v>
          </cell>
          <cell r="E277">
            <v>1.3078051510023545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11.808538632517658</v>
          </cell>
          <cell r="L277">
            <v>6.4154504425714753</v>
          </cell>
          <cell r="M277">
            <v>5.0863182492504713</v>
          </cell>
          <cell r="N277">
            <v>0</v>
          </cell>
          <cell r="O277">
            <v>0</v>
          </cell>
          <cell r="P277">
            <v>11.808538632517658</v>
          </cell>
          <cell r="Q277">
            <v>9.0946406456061482</v>
          </cell>
          <cell r="R277">
            <v>4.5558282725058543</v>
          </cell>
          <cell r="S277">
            <v>0</v>
          </cell>
          <cell r="T277">
            <v>0</v>
          </cell>
          <cell r="U277">
            <v>11.808538632517658</v>
          </cell>
          <cell r="V277">
            <v>11.808538632517658</v>
          </cell>
          <cell r="W277">
            <v>11.808538632517658</v>
          </cell>
          <cell r="X277">
            <v>4.9753296353430567</v>
          </cell>
          <cell r="Y277">
            <v>9.7043822491769891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0</v>
          </cell>
          <cell r="BF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</row>
        <row r="278">
          <cell r="D278">
            <v>45108</v>
          </cell>
          <cell r="E278">
            <v>1.3010864448517525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11.758148336388144</v>
          </cell>
          <cell r="L278">
            <v>6.3824917664916709</v>
          </cell>
          <cell r="M278">
            <v>5.0601878446722619</v>
          </cell>
          <cell r="N278">
            <v>0</v>
          </cell>
          <cell r="O278">
            <v>0</v>
          </cell>
          <cell r="P278">
            <v>11.758148336388144</v>
          </cell>
          <cell r="Q278">
            <v>9.0479179224265405</v>
          </cell>
          <cell r="R278">
            <v>4.5324232022535229</v>
          </cell>
          <cell r="S278">
            <v>0</v>
          </cell>
          <cell r="T278">
            <v>0</v>
          </cell>
          <cell r="U278">
            <v>11.758148336388144</v>
          </cell>
          <cell r="V278">
            <v>11.758148336388144</v>
          </cell>
          <cell r="W278">
            <v>11.758148336388144</v>
          </cell>
          <cell r="X278">
            <v>4.94976942264881</v>
          </cell>
          <cell r="Y278">
            <v>9.6545270450929834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0</v>
          </cell>
          <cell r="BF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</row>
        <row r="279">
          <cell r="D279">
            <v>45139</v>
          </cell>
          <cell r="E279">
            <v>1.2941800413830211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11.706350310372658</v>
          </cell>
          <cell r="L279">
            <v>6.3486123394561593</v>
          </cell>
          <cell r="M279">
            <v>5.0333274473319003</v>
          </cell>
          <cell r="N279">
            <v>0</v>
          </cell>
          <cell r="O279">
            <v>0</v>
          </cell>
          <cell r="P279">
            <v>11.706350310372658</v>
          </cell>
          <cell r="Q279">
            <v>8.9998899286129834</v>
          </cell>
          <cell r="R279">
            <v>4.5083642756159703</v>
          </cell>
          <cell r="S279">
            <v>0</v>
          </cell>
          <cell r="T279">
            <v>0</v>
          </cell>
          <cell r="U279">
            <v>11.706350310372658</v>
          </cell>
          <cell r="V279">
            <v>11.706350310372658</v>
          </cell>
          <cell r="W279">
            <v>11.706350310372658</v>
          </cell>
          <cell r="X279">
            <v>4.9234951463735719</v>
          </cell>
          <cell r="Y279">
            <v>9.6032790597365683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0</v>
          </cell>
          <cell r="BF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</row>
        <row r="280">
          <cell r="D280">
            <v>45170</v>
          </cell>
          <cell r="E280">
            <v>1.2873102983599203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11.654827237699402</v>
          </cell>
          <cell r="L280">
            <v>6.3149127505807634</v>
          </cell>
          <cell r="M280">
            <v>5.0066096298655305</v>
          </cell>
          <cell r="N280">
            <v>0</v>
          </cell>
          <cell r="O280">
            <v>0</v>
          </cell>
          <cell r="P280">
            <v>11.654827237699402</v>
          </cell>
          <cell r="Q280">
            <v>8.952116876125098</v>
          </cell>
          <cell r="R280">
            <v>4.4844330581364353</v>
          </cell>
          <cell r="S280">
            <v>0</v>
          </cell>
          <cell r="T280">
            <v>0</v>
          </cell>
          <cell r="U280">
            <v>11.654827237699402</v>
          </cell>
          <cell r="V280">
            <v>11.654827237699402</v>
          </cell>
          <cell r="W280">
            <v>11.654827237699402</v>
          </cell>
          <cell r="X280">
            <v>4.8973603387351181</v>
          </cell>
          <cell r="Y280">
            <v>9.5523031080065337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</row>
        <row r="281">
          <cell r="D281">
            <v>45200</v>
          </cell>
          <cell r="E281">
            <v>1.2806968822767257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11.605226617075443</v>
          </cell>
          <cell r="L281">
            <v>6.2824705759148189</v>
          </cell>
          <cell r="M281">
            <v>4.9808887196152094</v>
          </cell>
          <cell r="N281">
            <v>0</v>
          </cell>
          <cell r="O281">
            <v>0</v>
          </cell>
          <cell r="P281">
            <v>11.605226617075443</v>
          </cell>
          <cell r="Q281">
            <v>8.9061263532475667</v>
          </cell>
          <cell r="R281">
            <v>4.4613947730015511</v>
          </cell>
          <cell r="S281">
            <v>0</v>
          </cell>
          <cell r="T281">
            <v>0</v>
          </cell>
          <cell r="U281">
            <v>11.605226617075443</v>
          </cell>
          <cell r="V281">
            <v>11.605226617075443</v>
          </cell>
          <cell r="W281">
            <v>11.605226617075443</v>
          </cell>
          <cell r="X281">
            <v>4.872200684787928</v>
          </cell>
          <cell r="Y281">
            <v>9.5032291939032092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</row>
        <row r="282">
          <cell r="D282">
            <v>45231</v>
          </cell>
          <cell r="E282">
            <v>1.2738987103142487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11.554240327356865</v>
          </cell>
          <cell r="L282">
            <v>6.2491220795490392</v>
          </cell>
          <cell r="M282">
            <v>4.9544492564522233</v>
          </cell>
          <cell r="N282">
            <v>0</v>
          </cell>
          <cell r="O282">
            <v>0</v>
          </cell>
          <cell r="P282">
            <v>11.554240327356865</v>
          </cell>
          <cell r="Q282">
            <v>8.8588510148698454</v>
          </cell>
          <cell r="R282">
            <v>4.4377128781839081</v>
          </cell>
          <cell r="S282">
            <v>0</v>
          </cell>
          <cell r="T282">
            <v>0</v>
          </cell>
          <cell r="U282">
            <v>11.554240327356865</v>
          </cell>
          <cell r="V282">
            <v>11.554240327356865</v>
          </cell>
          <cell r="W282">
            <v>11.554240327356865</v>
          </cell>
          <cell r="X282">
            <v>4.8463381574801359</v>
          </cell>
          <cell r="Y282">
            <v>9.4527843250563848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0</v>
          </cell>
          <cell r="BF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workbookViewId="0">
      <selection activeCell="K25" sqref="K25"/>
    </sheetView>
  </sheetViews>
  <sheetFormatPr defaultRowHeight="11.25" x14ac:dyDescent="0.2"/>
  <cols>
    <col min="1" max="1" width="2.7109375" style="21" bestFit="1" customWidth="1"/>
    <col min="2" max="2" width="9.140625" style="21"/>
    <col min="3" max="3" width="11" style="21" bestFit="1" customWidth="1"/>
    <col min="4" max="4" width="10.7109375" style="21" bestFit="1" customWidth="1"/>
    <col min="5" max="5" width="9.140625" style="21"/>
    <col min="6" max="6" width="10.7109375" style="21" bestFit="1" customWidth="1"/>
    <col min="7" max="7" width="9.140625" style="21"/>
    <col min="8" max="8" width="9.85546875" style="21" customWidth="1"/>
    <col min="9" max="9" width="10.7109375" style="21" bestFit="1" customWidth="1"/>
    <col min="10" max="10" width="9.140625" style="21"/>
    <col min="11" max="11" width="12.28515625" style="21" bestFit="1" customWidth="1"/>
    <col min="12" max="16384" width="9.140625" style="21"/>
  </cols>
  <sheetData>
    <row r="1" spans="1:13" ht="12" thickBot="1" x14ac:dyDescent="0.25">
      <c r="A1" s="66"/>
      <c r="C1" s="307" t="s">
        <v>76</v>
      </c>
      <c r="D1" s="308" t="s">
        <v>11</v>
      </c>
      <c r="E1" s="308" t="s">
        <v>77</v>
      </c>
      <c r="F1" s="308" t="s">
        <v>78</v>
      </c>
      <c r="G1" s="309"/>
      <c r="H1" s="310" t="s">
        <v>171</v>
      </c>
      <c r="I1" s="311" t="s">
        <v>172</v>
      </c>
    </row>
    <row r="2" spans="1:13" ht="12" thickBot="1" x14ac:dyDescent="0.25">
      <c r="A2" s="261">
        <f>B3-B2</f>
        <v>31</v>
      </c>
      <c r="B2" s="87">
        <v>35551</v>
      </c>
      <c r="C2" s="6">
        <f>VLOOKUP($B2,Forecast!$C$5:$S$100,16)</f>
        <v>2740580.6451612907</v>
      </c>
      <c r="D2" s="6">
        <f>VLOOKUP($B2,Forecast!$C$5:$S$100,5)</f>
        <v>2216129.0322580645</v>
      </c>
      <c r="E2" s="6">
        <f>VLOOKUP($B2,Forecast!$C$5:$S$100,17)</f>
        <v>566806.45161290327</v>
      </c>
      <c r="F2" s="92">
        <v>48797000</v>
      </c>
      <c r="G2" s="265">
        <f>B2</f>
        <v>35551</v>
      </c>
      <c r="H2" s="278"/>
      <c r="I2" s="144"/>
    </row>
    <row r="3" spans="1:13" x14ac:dyDescent="0.2">
      <c r="A3" s="261">
        <f t="shared" ref="A3:A60" si="0">B4-B3</f>
        <v>30</v>
      </c>
      <c r="B3" s="312">
        <f>DATE(YEAR(B2),MONTH(B2)+1,1)</f>
        <v>35582</v>
      </c>
      <c r="C3" s="6">
        <f>VLOOKUP($B3,Forecast!$C$5:$S$100,16)</f>
        <v>2710766.6666666665</v>
      </c>
      <c r="D3" s="3">
        <f>VLOOKUP($B3,Forecast!$C$5:$S$100,5)</f>
        <v>2185300</v>
      </c>
      <c r="E3" s="4">
        <f>VLOOKUP($B3,Forecast!$C$5:$S$100,17)</f>
        <v>586100</v>
      </c>
      <c r="F3" s="92">
        <v>66511000</v>
      </c>
      <c r="G3" s="268">
        <f t="shared" ref="G3:G60" si="1">B3</f>
        <v>35582</v>
      </c>
      <c r="H3" s="66"/>
      <c r="I3" s="146"/>
    </row>
    <row r="4" spans="1:13" ht="12" thickBot="1" x14ac:dyDescent="0.25">
      <c r="A4" s="261">
        <f t="shared" si="0"/>
        <v>31</v>
      </c>
      <c r="B4" s="313">
        <f t="shared" ref="B4:B59" si="2">DATE(YEAR(B3),MONTH(B3)+1,1)</f>
        <v>35612</v>
      </c>
      <c r="C4" s="6">
        <f>VLOOKUP($B4,Forecast!$C$5:$S$100,16)</f>
        <v>2688451.6129032257</v>
      </c>
      <c r="D4" s="314">
        <f>VLOOKUP($B4,Forecast!$C$5:$S$100,5)</f>
        <v>2460935.4838709678</v>
      </c>
      <c r="E4" s="94">
        <f>VLOOKUP($B4,Forecast!$C$5:$S$100,17)</f>
        <v>271741.93548387097</v>
      </c>
      <c r="F4" s="95">
        <v>74703000</v>
      </c>
      <c r="G4" s="268">
        <f t="shared" si="1"/>
        <v>35612</v>
      </c>
      <c r="H4" s="66"/>
      <c r="I4" s="146"/>
    </row>
    <row r="5" spans="1:13" x14ac:dyDescent="0.2">
      <c r="A5" s="261">
        <f t="shared" si="0"/>
        <v>31</v>
      </c>
      <c r="B5" s="88">
        <f t="shared" si="2"/>
        <v>35643</v>
      </c>
      <c r="C5" s="6">
        <f>VLOOKUP($B5,Forecast!$C$5:$S$100,16)</f>
        <v>2625677.4193548388</v>
      </c>
      <c r="D5" s="6">
        <f>VLOOKUP($B5,Forecast!$C$5:$S$100,5)</f>
        <v>2513838.7096774192</v>
      </c>
      <c r="E5" s="6">
        <f>VLOOKUP($B5,Forecast!$C$5:$S$100,17)</f>
        <v>175032.25806451612</v>
      </c>
      <c r="F5" s="93">
        <v>80577000</v>
      </c>
      <c r="G5" s="268">
        <f t="shared" si="1"/>
        <v>35643</v>
      </c>
      <c r="H5" s="66"/>
      <c r="I5" s="146"/>
    </row>
    <row r="6" spans="1:13" x14ac:dyDescent="0.2">
      <c r="A6" s="261">
        <f t="shared" si="0"/>
        <v>30</v>
      </c>
      <c r="B6" s="88">
        <f t="shared" si="2"/>
        <v>35674</v>
      </c>
      <c r="C6" s="6">
        <f>VLOOKUP($B6,Forecast!$C$5:$S$100,16)</f>
        <v>2784333.333333333</v>
      </c>
      <c r="D6" s="6">
        <f>VLOOKUP($B6,Forecast!$C$5:$S$100,5)</f>
        <v>2709566.6666666665</v>
      </c>
      <c r="E6" s="6">
        <f>VLOOKUP($B6,Forecast!$C$5:$S$100,17)</f>
        <v>139866.66666666666</v>
      </c>
      <c r="F6" s="93">
        <v>84058000</v>
      </c>
      <c r="G6" s="268">
        <f t="shared" si="1"/>
        <v>35674</v>
      </c>
      <c r="H6" s="66"/>
      <c r="I6" s="146"/>
    </row>
    <row r="7" spans="1:13" ht="12" thickBot="1" x14ac:dyDescent="0.25">
      <c r="A7" s="261">
        <f t="shared" si="0"/>
        <v>31</v>
      </c>
      <c r="B7" s="89">
        <f t="shared" si="2"/>
        <v>35704</v>
      </c>
      <c r="C7" s="94">
        <f>VLOOKUP($B7,Forecast!$C$5:$S$100,16)</f>
        <v>2577225.8064516126</v>
      </c>
      <c r="D7" s="94">
        <f>VLOOKUP($B7,Forecast!$C$5:$S$100,5)</f>
        <v>2319903.2258064514</v>
      </c>
      <c r="E7" s="94">
        <f>VLOOKUP($B7,Forecast!$C$5:$S$100,17)</f>
        <v>320000</v>
      </c>
      <c r="F7" s="95">
        <v>93976000</v>
      </c>
      <c r="G7" s="270">
        <f t="shared" si="1"/>
        <v>35704</v>
      </c>
      <c r="H7" s="150"/>
      <c r="I7" s="115"/>
    </row>
    <row r="8" spans="1:13" ht="12" thickBot="1" x14ac:dyDescent="0.25">
      <c r="A8" s="261">
        <f t="shared" si="0"/>
        <v>30</v>
      </c>
      <c r="B8" s="88">
        <f t="shared" si="2"/>
        <v>35735</v>
      </c>
      <c r="C8" s="6">
        <f>VLOOKUP($B8,Forecast!$C$5:$S$100,16)</f>
        <v>2321666.6666666665</v>
      </c>
      <c r="D8" s="6">
        <f>VLOOKUP($B8,Forecast!$C$5:$S$100,5)</f>
        <v>2419633.3333333335</v>
      </c>
      <c r="E8" s="6">
        <f>VLOOKUP($B8,Forecast!$C$5:$S$100,17)</f>
        <v>-34933.333333333336</v>
      </c>
      <c r="F8" s="262">
        <v>92893000</v>
      </c>
      <c r="G8" s="268">
        <f t="shared" si="1"/>
        <v>35735</v>
      </c>
      <c r="H8" s="66"/>
      <c r="I8" s="146"/>
    </row>
    <row r="9" spans="1:13" x14ac:dyDescent="0.2">
      <c r="A9" s="261">
        <f t="shared" si="0"/>
        <v>31</v>
      </c>
      <c r="B9" s="88">
        <f t="shared" si="2"/>
        <v>35765</v>
      </c>
      <c r="C9" s="6">
        <f>VLOOKUP($B9,Forecast!$C$5:$S$100,16)</f>
        <v>1857548.3870967743</v>
      </c>
      <c r="D9" s="6">
        <f>VLOOKUP($B9,Forecast!$C$5:$S$100,5)</f>
        <v>3118516.1290322579</v>
      </c>
      <c r="E9" s="6">
        <f>VLOOKUP($B9,Forecast!$C$5:$S$100,17)</f>
        <v>-1209580.6451612904</v>
      </c>
      <c r="F9" s="93">
        <v>55335000</v>
      </c>
      <c r="G9" s="268">
        <f t="shared" si="1"/>
        <v>35765</v>
      </c>
      <c r="H9" s="66"/>
      <c r="I9" s="146"/>
    </row>
    <row r="10" spans="1:13" x14ac:dyDescent="0.2">
      <c r="A10" s="261">
        <f t="shared" si="0"/>
        <v>31</v>
      </c>
      <c r="B10" s="88">
        <f t="shared" si="2"/>
        <v>35796</v>
      </c>
      <c r="C10" s="6">
        <f>VLOOKUP($B10,Forecast!$C$5:$S$100,16)</f>
        <v>2426580.6451612902</v>
      </c>
      <c r="D10" s="6">
        <f>VLOOKUP($B10,Forecast!$C$5:$S$100,5)</f>
        <v>2979709.6774193547</v>
      </c>
      <c r="E10" s="6">
        <f>VLOOKUP($B10,Forecast!$C$5:$S$100,17)</f>
        <v>-490709.67741935485</v>
      </c>
      <c r="F10" s="93">
        <v>39934000</v>
      </c>
      <c r="G10" s="268">
        <f t="shared" si="1"/>
        <v>35796</v>
      </c>
      <c r="H10" s="66"/>
      <c r="I10" s="146"/>
    </row>
    <row r="11" spans="1:13" ht="12" thickBot="1" x14ac:dyDescent="0.25">
      <c r="A11" s="261">
        <f t="shared" si="0"/>
        <v>28</v>
      </c>
      <c r="B11" s="88">
        <f t="shared" si="2"/>
        <v>35827</v>
      </c>
      <c r="C11" s="6">
        <f>VLOOKUP($B11,Forecast!$C$5:$S$100,16)</f>
        <v>2395428.5714285718</v>
      </c>
      <c r="D11" s="6">
        <f>VLOOKUP($B11,Forecast!$C$5:$S$100,5)</f>
        <v>3107285.7142857141</v>
      </c>
      <c r="E11" s="6">
        <f>VLOOKUP($B11,Forecast!$C$5:$S$100,17)</f>
        <v>-656928.57142857148</v>
      </c>
      <c r="F11" s="93">
        <v>21507000</v>
      </c>
      <c r="G11" s="268">
        <f t="shared" si="1"/>
        <v>35827</v>
      </c>
      <c r="H11" s="264">
        <v>0.22681216931216941</v>
      </c>
      <c r="I11" s="275">
        <v>0.20070105820105866</v>
      </c>
    </row>
    <row r="12" spans="1:13" ht="12" thickBot="1" x14ac:dyDescent="0.25">
      <c r="A12" s="261">
        <f t="shared" si="0"/>
        <v>31</v>
      </c>
      <c r="B12" s="89">
        <f t="shared" si="2"/>
        <v>35855</v>
      </c>
      <c r="C12" s="94">
        <f>VLOOKUP($B12,Forecast!$C$5:$S$100,16)</f>
        <v>2752354.8387096776</v>
      </c>
      <c r="D12" s="94">
        <f>VLOOKUP($B12,Forecast!$C$5:$S$100,5)</f>
        <v>2722354.8387096776</v>
      </c>
      <c r="E12" s="94">
        <f>VLOOKUP($B12,Forecast!$C$5:$S$100,17)</f>
        <v>59258.06451612903</v>
      </c>
      <c r="F12" s="95">
        <v>23218000</v>
      </c>
      <c r="G12" s="270">
        <f t="shared" si="1"/>
        <v>35855</v>
      </c>
      <c r="H12" s="276">
        <v>0.28274193548387139</v>
      </c>
      <c r="I12" s="277">
        <v>0.25854838709677441</v>
      </c>
      <c r="K12" s="285" t="s">
        <v>174</v>
      </c>
      <c r="L12" s="283" t="s">
        <v>176</v>
      </c>
      <c r="M12" s="279" t="s">
        <v>173</v>
      </c>
    </row>
    <row r="13" spans="1:13" x14ac:dyDescent="0.2">
      <c r="A13" s="261">
        <f t="shared" si="0"/>
        <v>30</v>
      </c>
      <c r="B13" s="88">
        <f t="shared" si="2"/>
        <v>35886</v>
      </c>
      <c r="C13" s="6">
        <f>VLOOKUP($B13,Forecast!$C$5:$S$100,16)</f>
        <v>2744966.6666666665</v>
      </c>
      <c r="D13" s="6">
        <f>VLOOKUP($B13,Forecast!$C$5:$S$100,5)</f>
        <v>2586866.6666666665</v>
      </c>
      <c r="E13" s="6">
        <f>VLOOKUP($B13,Forecast!$C$5:$S$100,17)</f>
        <v>170233.33333333334</v>
      </c>
      <c r="F13" s="93">
        <v>28262000</v>
      </c>
      <c r="G13" s="268">
        <f t="shared" si="1"/>
        <v>35886</v>
      </c>
      <c r="H13" s="264">
        <v>0.34744444444444378</v>
      </c>
      <c r="I13" s="275">
        <v>0.26690804597701101</v>
      </c>
      <c r="K13" s="286" t="s">
        <v>175</v>
      </c>
      <c r="L13" s="121">
        <v>0.153</v>
      </c>
      <c r="M13" s="281">
        <v>0.191</v>
      </c>
    </row>
    <row r="14" spans="1:13" ht="12" thickBot="1" x14ac:dyDescent="0.25">
      <c r="A14" s="261">
        <f t="shared" si="0"/>
        <v>31</v>
      </c>
      <c r="B14" s="88">
        <f t="shared" si="2"/>
        <v>35916</v>
      </c>
      <c r="C14" s="6" t="e">
        <f>VLOOKUP($B14,Forecast!$C$5:$S$100,16)</f>
        <v>#DIV/0!</v>
      </c>
      <c r="D14" s="6" t="e">
        <f>VLOOKUP($B14,Forecast!$C$5:$S$100,5)</f>
        <v>#DIV/0!</v>
      </c>
      <c r="E14" s="6" t="e">
        <f>VLOOKUP($B14,Forecast!$C$5:$S$100,17)</f>
        <v>#DIV/0!</v>
      </c>
      <c r="F14" s="93" t="s">
        <v>170</v>
      </c>
      <c r="G14" s="268">
        <f t="shared" si="1"/>
        <v>35916</v>
      </c>
      <c r="H14" s="264">
        <v>0.29397849462365588</v>
      </c>
      <c r="I14" s="275">
        <v>0.2089784946236557</v>
      </c>
      <c r="K14" s="287" t="s">
        <v>177</v>
      </c>
      <c r="L14" s="284">
        <v>0.19700000000000001</v>
      </c>
      <c r="M14" s="48">
        <v>0.23899999999999999</v>
      </c>
    </row>
    <row r="15" spans="1:13" ht="12" thickBot="1" x14ac:dyDescent="0.25">
      <c r="A15" s="261">
        <f t="shared" si="0"/>
        <v>30</v>
      </c>
      <c r="B15" s="88">
        <f t="shared" si="2"/>
        <v>35947</v>
      </c>
      <c r="C15" s="6" t="e">
        <f>VLOOKUP($B15,Forecast!$C$5:$S$100,16)</f>
        <v>#DIV/0!</v>
      </c>
      <c r="D15" s="6" t="e">
        <f>VLOOKUP($B15,Forecast!$C$5:$S$100,5)</f>
        <v>#DIV/0!</v>
      </c>
      <c r="E15" s="6" t="e">
        <f>VLOOKUP($B15,Forecast!$C$5:$S$100,17)</f>
        <v>#DIV/0!</v>
      </c>
      <c r="F15" s="93" t="s">
        <v>170</v>
      </c>
      <c r="G15" s="268">
        <f t="shared" si="1"/>
        <v>35947</v>
      </c>
      <c r="H15" s="264">
        <v>0.37100000000000066</v>
      </c>
      <c r="I15" s="275">
        <v>7.5500000000000123E-2</v>
      </c>
    </row>
    <row r="16" spans="1:13" x14ac:dyDescent="0.2">
      <c r="A16" s="261">
        <f t="shared" si="0"/>
        <v>31</v>
      </c>
      <c r="B16" s="88">
        <f t="shared" si="2"/>
        <v>35977</v>
      </c>
      <c r="C16" s="6" t="e">
        <f>VLOOKUP($B16,Forecast!$C$5:$S$100,16)</f>
        <v>#DIV/0!</v>
      </c>
      <c r="D16" s="6" t="e">
        <f>VLOOKUP($B16,Forecast!$C$5:$S$100,5)</f>
        <v>#DIV/0!</v>
      </c>
      <c r="E16" s="6" t="e">
        <f>VLOOKUP($B16,Forecast!$C$5:$S$100,17)</f>
        <v>#DIV/0!</v>
      </c>
      <c r="F16" s="93" t="s">
        <v>170</v>
      </c>
      <c r="G16" s="268">
        <f t="shared" si="1"/>
        <v>35977</v>
      </c>
      <c r="H16" s="264">
        <v>0.47002688172042983</v>
      </c>
      <c r="I16" s="275">
        <v>0.22102688172043017</v>
      </c>
      <c r="K16" s="70" t="s">
        <v>178</v>
      </c>
      <c r="L16" s="288" t="s">
        <v>176</v>
      </c>
    </row>
    <row r="17" spans="1:12" x14ac:dyDescent="0.2">
      <c r="A17" s="261">
        <f t="shared" si="0"/>
        <v>31</v>
      </c>
      <c r="B17" s="88">
        <f t="shared" si="2"/>
        <v>36008</v>
      </c>
      <c r="C17" s="6">
        <f>VLOOKUP($B17,Forecast!$C$5:$S$100,16)</f>
        <v>2993032.2580645164</v>
      </c>
      <c r="D17" s="6">
        <f>VLOOKUP($B17,Forecast!$C$5:$S$100,5)</f>
        <v>2905967.7419354836</v>
      </c>
      <c r="E17" s="6">
        <f>VLOOKUP($B17,Forecast!$C$5:$S$100,17)</f>
        <v>82322.580645161288</v>
      </c>
      <c r="F17" s="93">
        <v>74661000</v>
      </c>
      <c r="G17" s="268">
        <f t="shared" si="1"/>
        <v>36008</v>
      </c>
      <c r="H17" s="264">
        <v>0.49758064516129163</v>
      </c>
      <c r="I17" s="275">
        <v>0.45241935483871099</v>
      </c>
      <c r="K17" s="280" t="s">
        <v>175</v>
      </c>
      <c r="L17" s="281">
        <v>0.56000000000000005</v>
      </c>
    </row>
    <row r="18" spans="1:12" ht="12" thickBot="1" x14ac:dyDescent="0.25">
      <c r="A18" s="261">
        <f t="shared" si="0"/>
        <v>30</v>
      </c>
      <c r="B18" s="88">
        <f t="shared" si="2"/>
        <v>36039</v>
      </c>
      <c r="C18" s="6">
        <f>VLOOKUP($B18,Forecast!$C$5:$S$100,16)</f>
        <v>2731954.0229885057</v>
      </c>
      <c r="D18" s="6">
        <f>VLOOKUP($B18,Forecast!$C$5:$S$100,5)</f>
        <v>2551133.3333333335</v>
      </c>
      <c r="E18" s="6">
        <f>VLOOKUP($B18,Forecast!$C$5:$S$100,17)</f>
        <v>184300</v>
      </c>
      <c r="F18" s="93">
        <v>77170000</v>
      </c>
      <c r="G18" s="268">
        <f t="shared" si="1"/>
        <v>36039</v>
      </c>
      <c r="H18" s="264">
        <v>0.40104022988505728</v>
      </c>
      <c r="I18" s="275">
        <v>0.30000574712643679</v>
      </c>
      <c r="K18" s="282" t="s">
        <v>177</v>
      </c>
      <c r="L18" s="48">
        <v>0.53</v>
      </c>
    </row>
    <row r="19" spans="1:12" ht="12" thickBot="1" x14ac:dyDescent="0.25">
      <c r="A19" s="261">
        <f t="shared" si="0"/>
        <v>31</v>
      </c>
      <c r="B19" s="89">
        <f t="shared" si="2"/>
        <v>36069</v>
      </c>
      <c r="C19" s="94">
        <f>VLOOKUP($B19,Forecast!$C$5:$S$100,16)</f>
        <v>2713322.5806451617</v>
      </c>
      <c r="D19" s="94">
        <f>VLOOKUP($B19,Forecast!$C$5:$S$100,5)</f>
        <v>2319483.8709677421</v>
      </c>
      <c r="E19" s="94">
        <f>VLOOKUP($B19,Forecast!$C$5:$S$100,17)</f>
        <v>521161.29032258067</v>
      </c>
      <c r="F19" s="95">
        <v>93259000</v>
      </c>
      <c r="G19" s="270">
        <f t="shared" si="1"/>
        <v>36069</v>
      </c>
      <c r="H19" s="276">
        <v>0.51129032258064555</v>
      </c>
      <c r="I19" s="277">
        <v>0.42806451612903285</v>
      </c>
    </row>
    <row r="20" spans="1:12" ht="12" thickBot="1" x14ac:dyDescent="0.25">
      <c r="A20" s="261">
        <f t="shared" si="0"/>
        <v>30</v>
      </c>
      <c r="B20" s="88">
        <f t="shared" si="2"/>
        <v>36100</v>
      </c>
      <c r="C20" s="6">
        <f>VLOOKUP($B20,Forecast!$C$5:$S$100,16)</f>
        <v>2629533.3333333335</v>
      </c>
      <c r="D20" s="6">
        <f>VLOOKUP($B20,Forecast!$C$5:$S$100,5)</f>
        <v>2501400</v>
      </c>
      <c r="E20" s="6">
        <f>VLOOKUP($B20,Forecast!$C$5:$S$100,17)</f>
        <v>184833.33333333334</v>
      </c>
      <c r="F20" s="262">
        <v>98791000</v>
      </c>
      <c r="G20" s="268">
        <f t="shared" si="1"/>
        <v>36100</v>
      </c>
      <c r="H20" s="264">
        <v>0.37994047619047677</v>
      </c>
      <c r="I20" s="275">
        <v>0.36172619047619103</v>
      </c>
    </row>
    <row r="21" spans="1:12" x14ac:dyDescent="0.2">
      <c r="A21" s="261">
        <f t="shared" si="0"/>
        <v>31</v>
      </c>
      <c r="B21" s="88">
        <f t="shared" si="2"/>
        <v>36130</v>
      </c>
      <c r="C21" s="6">
        <f>VLOOKUP($B21,Forecast!$C$5:$S$100,16)</f>
        <v>2541066.9975186102</v>
      </c>
      <c r="D21" s="6">
        <f>VLOOKUP($B21,Forecast!$C$5:$S$100,5)</f>
        <v>3137766.6666666665</v>
      </c>
      <c r="E21" s="6">
        <f>VLOOKUP($B21,Forecast!$C$5:$S$100,17)</f>
        <v>-571354.83870967745</v>
      </c>
      <c r="F21" s="93">
        <v>81080000</v>
      </c>
      <c r="G21" s="268">
        <f t="shared" si="1"/>
        <v>36130</v>
      </c>
      <c r="H21" s="264">
        <v>0.42494994438264766</v>
      </c>
      <c r="I21" s="275">
        <v>0.43960511679643988</v>
      </c>
    </row>
    <row r="22" spans="1:12" x14ac:dyDescent="0.2">
      <c r="A22" s="261">
        <f t="shared" si="0"/>
        <v>31</v>
      </c>
      <c r="B22" s="88">
        <f t="shared" si="2"/>
        <v>36161</v>
      </c>
      <c r="C22" s="6">
        <f>VLOOKUP($B22,Forecast!$C$5:$S$100,16)</f>
        <v>2398366.0589060308</v>
      </c>
      <c r="D22" s="6">
        <f>VLOOKUP($B22,Forecast!$C$5:$S$100,5)</f>
        <v>2987387.0967741935</v>
      </c>
      <c r="E22" s="6">
        <f>VLOOKUP($B22,Forecast!$C$5:$S$100,17)</f>
        <v>-544838.70967741939</v>
      </c>
      <c r="F22" s="93">
        <v>65284000</v>
      </c>
      <c r="G22" s="268">
        <f t="shared" si="1"/>
        <v>36161</v>
      </c>
      <c r="H22" s="264">
        <v>0.16035038932146772</v>
      </c>
      <c r="I22" s="275">
        <v>0.15448832035595017</v>
      </c>
    </row>
    <row r="23" spans="1:12" x14ac:dyDescent="0.2">
      <c r="A23" s="261">
        <f t="shared" si="0"/>
        <v>28</v>
      </c>
      <c r="B23" s="88">
        <f t="shared" si="2"/>
        <v>36192</v>
      </c>
      <c r="C23" s="6">
        <f>VLOOKUP($B23,Forecast!$C$5:$S$100,16)</f>
        <v>2416821.4285714282</v>
      </c>
      <c r="D23" s="6">
        <f>VLOOKUP($B23,Forecast!$C$5:$S$100,5)</f>
        <v>2933071.4285714286</v>
      </c>
      <c r="E23" s="6">
        <f>VLOOKUP($B23,Forecast!$C$5:$S$100,17)</f>
        <v>-446642.85714285716</v>
      </c>
      <c r="F23" s="93">
        <v>52783000</v>
      </c>
      <c r="G23" s="268">
        <f t="shared" si="1"/>
        <v>36192</v>
      </c>
      <c r="H23" s="264">
        <v>0.22232142857142922</v>
      </c>
      <c r="I23" s="275">
        <v>0.18821428571428611</v>
      </c>
    </row>
    <row r="24" spans="1:12" ht="12" thickBot="1" x14ac:dyDescent="0.25">
      <c r="A24" s="261">
        <f t="shared" si="0"/>
        <v>31</v>
      </c>
      <c r="B24" s="89">
        <f t="shared" si="2"/>
        <v>36220</v>
      </c>
      <c r="C24" s="94">
        <f>VLOOKUP($B24,Forecast!$C$5:$S$100,16)</f>
        <v>2511322.5806451607</v>
      </c>
      <c r="D24" s="94">
        <f>VLOOKUP($B24,Forecast!$C$5:$S$100,5)</f>
        <v>2835258.064516129</v>
      </c>
      <c r="E24" s="94">
        <f>VLOOKUP($B24,Forecast!$C$5:$S$100,17)</f>
        <v>-251032.25806451612</v>
      </c>
      <c r="F24" s="95">
        <v>44969000</v>
      </c>
      <c r="G24" s="270">
        <f t="shared" si="1"/>
        <v>36220</v>
      </c>
      <c r="H24" s="276">
        <v>0.15709677419354806</v>
      </c>
      <c r="I24" s="277">
        <v>0.10903225806451577</v>
      </c>
    </row>
    <row r="25" spans="1:12" x14ac:dyDescent="0.2">
      <c r="A25" s="261">
        <f t="shared" si="0"/>
        <v>30</v>
      </c>
      <c r="B25" s="88">
        <f t="shared" si="2"/>
        <v>36251</v>
      </c>
      <c r="C25" s="6">
        <f>VLOOKUP($B25,Forecast!$C$5:$S$100,16)</f>
        <v>2544500</v>
      </c>
      <c r="D25" s="6">
        <f>VLOOKUP($B25,Forecast!$C$5:$S$100,5)</f>
        <v>2801266.6666666665</v>
      </c>
      <c r="E25" s="6">
        <f>VLOOKUP($B25,Forecast!$C$5:$S$100,17)</f>
        <v>-205733.33333333334</v>
      </c>
      <c r="F25" s="93">
        <v>38789000</v>
      </c>
      <c r="G25" s="265">
        <f t="shared" si="1"/>
        <v>36251</v>
      </c>
      <c r="H25" s="273">
        <v>0.16899999999999982</v>
      </c>
      <c r="I25" s="274">
        <v>0.11849999999999938</v>
      </c>
    </row>
    <row r="26" spans="1:12" x14ac:dyDescent="0.2">
      <c r="A26" s="261">
        <f t="shared" si="0"/>
        <v>31</v>
      </c>
      <c r="B26" s="88">
        <f t="shared" si="2"/>
        <v>36281</v>
      </c>
      <c r="C26" s="6">
        <f>VLOOKUP($B26,Forecast!$C$5:$S$100,16)</f>
        <v>2709129.0322580645</v>
      </c>
      <c r="D26" s="6">
        <f>VLOOKUP($B26,Forecast!$C$5:$S$100,5)</f>
        <v>2214161.2903225808</v>
      </c>
      <c r="E26" s="6">
        <f>VLOOKUP($B26,Forecast!$C$5:$S$100,17)</f>
        <v>559161.29032258061</v>
      </c>
      <c r="F26" s="93">
        <v>56057000</v>
      </c>
      <c r="G26" s="268">
        <f t="shared" si="1"/>
        <v>36281</v>
      </c>
      <c r="H26" s="264">
        <v>0.23661290322580641</v>
      </c>
      <c r="I26" s="275">
        <v>0.10677419354838724</v>
      </c>
    </row>
    <row r="27" spans="1:12" x14ac:dyDescent="0.2">
      <c r="A27" s="261">
        <f t="shared" si="0"/>
        <v>30</v>
      </c>
      <c r="B27" s="88">
        <f t="shared" si="2"/>
        <v>36312</v>
      </c>
      <c r="C27" s="6">
        <f>VLOOKUP($B27,Forecast!$C$5:$S$100,16)</f>
        <v>2837000</v>
      </c>
      <c r="D27" s="6">
        <f>VLOOKUP($B27,Forecast!$C$5:$S$100,5)</f>
        <v>2421600</v>
      </c>
      <c r="E27" s="6">
        <f>VLOOKUP($B27,Forecast!$C$5:$S$100,17)</f>
        <v>412133.33333333331</v>
      </c>
      <c r="F27" s="93">
        <v>68397000</v>
      </c>
      <c r="G27" s="268">
        <f t="shared" si="1"/>
        <v>36312</v>
      </c>
      <c r="H27" s="264">
        <v>0.269166666666667</v>
      </c>
      <c r="I27" s="275">
        <v>0.14183333333333303</v>
      </c>
    </row>
    <row r="28" spans="1:12" x14ac:dyDescent="0.2">
      <c r="A28" s="261">
        <f t="shared" si="0"/>
        <v>31</v>
      </c>
      <c r="B28" s="88">
        <f t="shared" si="2"/>
        <v>36342</v>
      </c>
      <c r="C28" s="6">
        <f>VLOOKUP($B28,Forecast!$C$5:$S$100,16)</f>
        <v>2922096.7741935481</v>
      </c>
      <c r="D28" s="6">
        <f>VLOOKUP($B28,Forecast!$C$5:$S$100,5)</f>
        <v>2643096.7741935486</v>
      </c>
      <c r="E28" s="6">
        <f>VLOOKUP($B28,Forecast!$C$5:$S$100,17)</f>
        <v>282709.67741935485</v>
      </c>
      <c r="F28" s="93">
        <v>77117000</v>
      </c>
      <c r="G28" s="268">
        <f t="shared" si="1"/>
        <v>36342</v>
      </c>
      <c r="H28" s="264">
        <v>0.33258064516129027</v>
      </c>
      <c r="I28" s="275">
        <v>0.14822580645161398</v>
      </c>
    </row>
    <row r="29" spans="1:12" x14ac:dyDescent="0.2">
      <c r="A29" s="261">
        <f t="shared" si="0"/>
        <v>31</v>
      </c>
      <c r="B29" s="88">
        <f t="shared" si="2"/>
        <v>36373</v>
      </c>
      <c r="C29" s="6">
        <f>VLOOKUP($B29,Forecast!$C$5:$S$100,16)</f>
        <v>2726612.9032258065</v>
      </c>
      <c r="D29" s="6">
        <f>VLOOKUP($B29,Forecast!$C$5:$S$100,5)</f>
        <v>2706516.1290322579</v>
      </c>
      <c r="E29" s="6">
        <f>VLOOKUP($B29,Forecast!$C$5:$S$100,17)</f>
        <v>18400</v>
      </c>
      <c r="F29" s="93">
        <v>78044000</v>
      </c>
      <c r="G29" s="268">
        <f t="shared" si="1"/>
        <v>36373</v>
      </c>
      <c r="H29" s="264">
        <v>0.32177419354838621</v>
      </c>
      <c r="I29" s="275">
        <v>7.3387096774192528E-2</v>
      </c>
    </row>
    <row r="30" spans="1:12" x14ac:dyDescent="0.2">
      <c r="A30" s="261">
        <f t="shared" si="0"/>
        <v>30</v>
      </c>
      <c r="B30" s="88">
        <f t="shared" si="2"/>
        <v>36404</v>
      </c>
      <c r="C30" s="6">
        <f>VLOOKUP($B30,Forecast!$C$5:$S$100,16)</f>
        <v>2929200</v>
      </c>
      <c r="D30" s="6">
        <f>VLOOKUP($B30,Forecast!$C$5:$S$100,5)</f>
        <v>2645233.3333333335</v>
      </c>
      <c r="E30" s="6">
        <f>VLOOKUP($B30,Forecast!$C$5:$S$100,17)</f>
        <v>285233.33333333331</v>
      </c>
      <c r="F30" s="93">
        <v>86618000</v>
      </c>
      <c r="G30" s="268">
        <f t="shared" si="1"/>
        <v>36404</v>
      </c>
      <c r="H30" s="264">
        <v>0.37350000000000128</v>
      </c>
      <c r="I30" s="275">
        <v>0.25133333333333496</v>
      </c>
    </row>
    <row r="31" spans="1:12" ht="12" thickBot="1" x14ac:dyDescent="0.25">
      <c r="A31" s="261">
        <f t="shared" si="0"/>
        <v>31</v>
      </c>
      <c r="B31" s="89">
        <f t="shared" si="2"/>
        <v>36434</v>
      </c>
      <c r="C31" s="94">
        <f>VLOOKUP($B31,Forecast!$C$5:$S$100,16)</f>
        <v>3076967.7419354836</v>
      </c>
      <c r="D31" s="94">
        <f>VLOOKUP($B31,Forecast!$C$5:$S$100,5)</f>
        <v>2964096.7741935486</v>
      </c>
      <c r="E31" s="94">
        <f>VLOOKUP($B31,Forecast!$C$5:$S$100,17)</f>
        <v>88129.032258064515</v>
      </c>
      <c r="F31" s="95">
        <v>89228000</v>
      </c>
      <c r="G31" s="270">
        <f t="shared" si="1"/>
        <v>36434</v>
      </c>
      <c r="H31" s="276">
        <v>0.33725806451612828</v>
      </c>
      <c r="I31" s="277">
        <v>0.33096774193548306</v>
      </c>
    </row>
    <row r="32" spans="1:12" ht="12" thickBot="1" x14ac:dyDescent="0.25">
      <c r="A32" s="261">
        <f t="shared" si="0"/>
        <v>30</v>
      </c>
      <c r="B32" s="88">
        <f t="shared" si="2"/>
        <v>36465</v>
      </c>
      <c r="C32" s="6">
        <f>VLOOKUP($B32,Forecast!$C$5:$S$100,16)</f>
        <v>2880633.3333333335</v>
      </c>
      <c r="D32" s="6">
        <f>VLOOKUP($B32,Forecast!$C$5:$S$100,5)</f>
        <v>2738600</v>
      </c>
      <c r="E32" s="6">
        <f>VLOOKUP($B32,Forecast!$C$5:$S$100,17)</f>
        <v>150933.33333333334</v>
      </c>
      <c r="F32" s="262">
        <v>92944000</v>
      </c>
      <c r="G32" s="265">
        <f t="shared" si="1"/>
        <v>36465</v>
      </c>
      <c r="H32" s="273">
        <v>0.41099999999999914</v>
      </c>
      <c r="I32" s="274">
        <v>0.39633333333333276</v>
      </c>
    </row>
    <row r="33" spans="1:15" x14ac:dyDescent="0.2">
      <c r="A33" s="261">
        <f t="shared" si="0"/>
        <v>31</v>
      </c>
      <c r="B33" s="88">
        <f t="shared" si="2"/>
        <v>36495</v>
      </c>
      <c r="C33" s="6">
        <f>VLOOKUP($B33,Forecast!$C$5:$S$100,16)</f>
        <v>2665993.0322580645</v>
      </c>
      <c r="D33" s="6">
        <f>VLOOKUP($B33,Forecast!$C$5:$S$100,5)</f>
        <v>3114903.2258064514</v>
      </c>
      <c r="E33" s="6">
        <f>VLOOKUP($B33,Forecast!$C$5:$S$100,17)</f>
        <v>-463645.16129032261</v>
      </c>
      <c r="F33" s="93">
        <v>78580000</v>
      </c>
      <c r="G33" s="268">
        <f t="shared" si="1"/>
        <v>36495</v>
      </c>
      <c r="H33" s="264">
        <v>0.23274193548387112</v>
      </c>
      <c r="I33" s="275">
        <v>0.22774193548387078</v>
      </c>
    </row>
    <row r="34" spans="1:15" x14ac:dyDescent="0.2">
      <c r="A34" s="261">
        <f t="shared" si="0"/>
        <v>31</v>
      </c>
      <c r="B34" s="88">
        <f t="shared" si="2"/>
        <v>36526</v>
      </c>
      <c r="C34" s="6">
        <f>VLOOKUP($B34,Forecast!$C$5:$S$100,16)</f>
        <v>2611548.3870967738</v>
      </c>
      <c r="D34" s="6">
        <f>VLOOKUP($B34,Forecast!$C$5:$S$100,5)</f>
        <v>3123483.8709677421</v>
      </c>
      <c r="E34" s="6">
        <f>VLOOKUP($B34,Forecast!$C$5:$S$100,17)</f>
        <v>-509516.12903225806</v>
      </c>
      <c r="F34" s="93">
        <v>62970000</v>
      </c>
      <c r="G34" s="268">
        <f t="shared" si="1"/>
        <v>36526</v>
      </c>
      <c r="H34" s="264">
        <v>0.17725806451612947</v>
      </c>
      <c r="I34" s="275">
        <v>0.15822580645161377</v>
      </c>
    </row>
    <row r="35" spans="1:15" x14ac:dyDescent="0.2">
      <c r="A35" s="261">
        <f t="shared" si="0"/>
        <v>29</v>
      </c>
      <c r="B35" s="88">
        <f t="shared" si="2"/>
        <v>36557</v>
      </c>
      <c r="C35" s="6">
        <f>VLOOKUP($B35,Forecast!$C$5:$S$100,16)</f>
        <v>2575689.6551724137</v>
      </c>
      <c r="D35" s="6">
        <f>VLOOKUP($B35,Forecast!$C$5:$S$100,5)</f>
        <v>3069448.2758620689</v>
      </c>
      <c r="E35" s="6">
        <f>VLOOKUP($B35,Forecast!$C$5:$S$100,17)</f>
        <v>-496482.75862068968</v>
      </c>
      <c r="F35" s="93">
        <v>48405000</v>
      </c>
      <c r="G35" s="268">
        <f t="shared" si="1"/>
        <v>36557</v>
      </c>
      <c r="H35" s="264">
        <v>0.21310344827586247</v>
      </c>
      <c r="I35" s="275">
        <v>0.17396551724137943</v>
      </c>
    </row>
    <row r="36" spans="1:15" ht="12" thickBot="1" x14ac:dyDescent="0.25">
      <c r="A36" s="261">
        <f t="shared" si="0"/>
        <v>31</v>
      </c>
      <c r="B36" s="89">
        <f>DATE(YEAR(B35),MONTH(B35)+1,1)</f>
        <v>36586</v>
      </c>
      <c r="C36" s="94">
        <f>VLOOKUP($B36,Forecast!$C$5:$S$100,16)</f>
        <v>2900774.1935483869</v>
      </c>
      <c r="D36" s="94">
        <f>VLOOKUP($B36,Forecast!$C$5:$S$100,5)</f>
        <v>2825354.8387096776</v>
      </c>
      <c r="E36" s="94">
        <f>VLOOKUP($B36,Forecast!$C$5:$S$100,17)</f>
        <v>30258.064516129034</v>
      </c>
      <c r="F36" s="95">
        <v>49222000</v>
      </c>
      <c r="G36" s="270">
        <f t="shared" si="1"/>
        <v>36586</v>
      </c>
      <c r="H36" s="276">
        <v>0.21338709677419221</v>
      </c>
      <c r="I36" s="277">
        <v>0.16951612903225666</v>
      </c>
    </row>
    <row r="37" spans="1:15" x14ac:dyDescent="0.2">
      <c r="A37" s="261">
        <f t="shared" si="0"/>
        <v>30</v>
      </c>
      <c r="B37" s="88">
        <f t="shared" si="2"/>
        <v>36617</v>
      </c>
      <c r="C37" s="6">
        <f>VLOOKUP($B37,Forecast!$C$5:$S$100,16)</f>
        <v>2814466.6666666665</v>
      </c>
      <c r="D37" s="6">
        <f>VLOOKUP($B37,Forecast!$C$5:$S$100,5)</f>
        <v>2422966.6666666665</v>
      </c>
      <c r="E37" s="6">
        <f>VLOOKUP($B37,Forecast!$C$5:$S$100,17)</f>
        <v>390966.66666666669</v>
      </c>
      <c r="F37" s="93">
        <v>60911000</v>
      </c>
      <c r="G37" s="265">
        <f t="shared" si="1"/>
        <v>36617</v>
      </c>
      <c r="H37" s="273">
        <v>0.27400000000000047</v>
      </c>
      <c r="I37" s="274">
        <v>0.1995000000000009</v>
      </c>
    </row>
    <row r="38" spans="1:15" x14ac:dyDescent="0.2">
      <c r="A38" s="261">
        <f t="shared" si="0"/>
        <v>31</v>
      </c>
      <c r="B38" s="88">
        <f t="shared" si="2"/>
        <v>36647</v>
      </c>
      <c r="C38" s="6">
        <f>VLOOKUP($B38,Forecast!$C$5:$S$100,16)</f>
        <v>2821967.7419354841</v>
      </c>
      <c r="D38" s="6">
        <f>VLOOKUP($B38,Forecast!$C$5:$S$100,5)</f>
        <v>2665677.4193548388</v>
      </c>
      <c r="E38" s="6">
        <f>VLOOKUP($B38,Forecast!$C$5:$S$100,17)</f>
        <v>152645.16129032258</v>
      </c>
      <c r="F38" s="93">
        <v>65633000</v>
      </c>
      <c r="G38" s="268">
        <f t="shared" si="1"/>
        <v>36647</v>
      </c>
      <c r="H38" s="264">
        <v>0.44548387096774134</v>
      </c>
      <c r="I38" s="275">
        <v>0.25999999999999934</v>
      </c>
    </row>
    <row r="39" spans="1:15" x14ac:dyDescent="0.2">
      <c r="A39" s="261">
        <f t="shared" si="0"/>
        <v>30</v>
      </c>
      <c r="B39" s="88">
        <f t="shared" si="2"/>
        <v>36678</v>
      </c>
      <c r="C39" s="6">
        <f>VLOOKUP($B39,Forecast!$C$5:$S$100,16)</f>
        <v>3166733.333333333</v>
      </c>
      <c r="D39" s="6">
        <f>VLOOKUP($B39,Forecast!$C$5:$S$100,5)</f>
        <v>3097900</v>
      </c>
      <c r="E39" s="6">
        <f>VLOOKUP($B39,Forecast!$C$5:$S$100,17)</f>
        <v>68500</v>
      </c>
      <c r="F39" s="93">
        <v>67650000</v>
      </c>
      <c r="G39" s="268">
        <f t="shared" si="1"/>
        <v>36678</v>
      </c>
      <c r="H39" s="264">
        <v>0.65866666666666651</v>
      </c>
      <c r="I39" s="275">
        <v>0.47216666666666551</v>
      </c>
    </row>
    <row r="40" spans="1:15" x14ac:dyDescent="0.2">
      <c r="A40" s="261">
        <f t="shared" si="0"/>
        <v>31</v>
      </c>
      <c r="B40" s="88">
        <f t="shared" si="2"/>
        <v>36708</v>
      </c>
      <c r="C40" s="6">
        <f>VLOOKUP($B40,Forecast!$C$5:$S$100,16)</f>
        <v>3294903.2258064514</v>
      </c>
      <c r="D40" s="6">
        <f>VLOOKUP($B40,Forecast!$C$5:$S$100,5)</f>
        <v>3320806.4516129033</v>
      </c>
      <c r="E40" s="6">
        <f>VLOOKUP($B40,Forecast!$C$5:$S$100,17)</f>
        <v>-37709.677419354841</v>
      </c>
      <c r="F40" s="93">
        <v>66434000</v>
      </c>
      <c r="G40" s="268">
        <f t="shared" si="1"/>
        <v>36708</v>
      </c>
      <c r="H40" s="264">
        <v>0.96435483870967786</v>
      </c>
      <c r="I40" s="275">
        <v>0.62387096774193518</v>
      </c>
    </row>
    <row r="41" spans="1:15" x14ac:dyDescent="0.2">
      <c r="A41" s="261">
        <f t="shared" si="0"/>
        <v>31</v>
      </c>
      <c r="B41" s="88">
        <f t="shared" si="2"/>
        <v>36739</v>
      </c>
      <c r="C41" s="6">
        <f>VLOOKUP($B41,Forecast!$C$5:$S$100,16)</f>
        <v>3210967.7419354841</v>
      </c>
      <c r="D41" s="6">
        <f>VLOOKUP($B41,Forecast!$C$5:$S$100,5)</f>
        <v>3616161.2903225808</v>
      </c>
      <c r="E41" s="6">
        <f>VLOOKUP($B41,Forecast!$C$5:$S$100,17)</f>
        <v>-405161.29032258067</v>
      </c>
      <c r="F41" s="93">
        <f t="shared" ref="F41:F60" si="3">E41*A41+F40</f>
        <v>53874000</v>
      </c>
      <c r="G41" s="268">
        <f t="shared" si="1"/>
        <v>36739</v>
      </c>
      <c r="H41" s="264">
        <v>1.1100000000000001</v>
      </c>
      <c r="I41" s="275">
        <v>0.72624999999999995</v>
      </c>
      <c r="K41" s="25"/>
      <c r="L41" s="25"/>
      <c r="M41" s="25"/>
      <c r="N41" s="25"/>
    </row>
    <row r="42" spans="1:15" x14ac:dyDescent="0.2">
      <c r="A42" s="261">
        <f t="shared" si="0"/>
        <v>30</v>
      </c>
      <c r="B42" s="88">
        <f t="shared" si="2"/>
        <v>36770</v>
      </c>
      <c r="C42" s="6">
        <f>VLOOKUP($B42,Forecast!$C$5:$S$100,16)</f>
        <v>3311166.666666667</v>
      </c>
      <c r="D42" s="6">
        <f>VLOOKUP($B42,Forecast!$C$5:$S$100,5)</f>
        <v>3191666.6666666665</v>
      </c>
      <c r="E42" s="6">
        <f>VLOOKUP($B42,Forecast!$C$5:$S$100,17)</f>
        <v>118633.33333333333</v>
      </c>
      <c r="F42" s="93">
        <f t="shared" si="3"/>
        <v>57433000</v>
      </c>
      <c r="G42" s="268">
        <f t="shared" si="1"/>
        <v>36770</v>
      </c>
      <c r="H42" s="172" t="e">
        <f ca="1">VLOOKUP($B42,Curves!$A$3:$I$34,3)-VLOOKUP($B42,Curves!$A$3:$I$34,7)</f>
        <v>#N/A</v>
      </c>
      <c r="I42" s="269" t="e">
        <f ca="1">VLOOKUP($B42,Curves!$A$3:$I$34,3)-VLOOKUP($B42,Curves!$A$3:$I$34,5)</f>
        <v>#N/A</v>
      </c>
      <c r="K42" s="243"/>
      <c r="L42" s="243"/>
      <c r="M42" s="243"/>
      <c r="N42" s="260"/>
      <c r="O42" s="22"/>
    </row>
    <row r="43" spans="1:15" ht="12" thickBot="1" x14ac:dyDescent="0.25">
      <c r="A43" s="261">
        <f t="shared" si="0"/>
        <v>31</v>
      </c>
      <c r="B43" s="89">
        <f t="shared" si="2"/>
        <v>36800</v>
      </c>
      <c r="C43" s="94">
        <f>VLOOKUP($B43,Forecast!$C$5:$S$100,16)</f>
        <v>3353935.4838709678</v>
      </c>
      <c r="D43" s="94">
        <f>VLOOKUP($B43,Forecast!$C$5:$S$100,5)</f>
        <v>3104806.4516129033</v>
      </c>
      <c r="E43" s="94">
        <f>VLOOKUP($B43,Forecast!$C$5:$S$100,17)</f>
        <v>254967.74193548388</v>
      </c>
      <c r="F43" s="95">
        <f t="shared" si="3"/>
        <v>65337000</v>
      </c>
      <c r="G43" s="270">
        <f t="shared" si="1"/>
        <v>36800</v>
      </c>
      <c r="H43" s="271" t="e">
        <f ca="1">VLOOKUP($B43,Curves!$A$3:$I$34,3)-VLOOKUP($B43,Curves!$A$3:$I$34,7)</f>
        <v>#N/A</v>
      </c>
      <c r="I43" s="272" t="e">
        <f ca="1">VLOOKUP($B43,Curves!$A$3:$I$34,3)-VLOOKUP($B43,Curves!$A$3:$I$34,5)</f>
        <v>#N/A</v>
      </c>
      <c r="K43" s="243"/>
      <c r="L43" s="243"/>
      <c r="M43" s="243"/>
      <c r="N43" s="260"/>
      <c r="O43" s="22"/>
    </row>
    <row r="44" spans="1:15" ht="12" thickBot="1" x14ac:dyDescent="0.25">
      <c r="A44" s="261">
        <f t="shared" si="0"/>
        <v>30</v>
      </c>
      <c r="B44" s="88">
        <f t="shared" si="2"/>
        <v>36831</v>
      </c>
      <c r="C44" s="6">
        <f>VLOOKUP($B44,Forecast!$C$5:$S$100,16)</f>
        <v>3023266.666666667</v>
      </c>
      <c r="D44" s="6">
        <f>VLOOKUP($B44,Forecast!$C$5:$S$100,5)</f>
        <v>3509000</v>
      </c>
      <c r="E44" s="6">
        <f>VLOOKUP($B44,Forecast!$C$5:$S$100,17)</f>
        <v>-491766.66666666669</v>
      </c>
      <c r="F44" s="262">
        <f t="shared" si="3"/>
        <v>50584000</v>
      </c>
      <c r="G44" s="265">
        <f t="shared" si="1"/>
        <v>36831</v>
      </c>
      <c r="H44" s="266" t="e">
        <f ca="1">VLOOKUP($B44,Curves!$A$3:$I$34,3)-VLOOKUP($B44,Curves!$A$3:$I$34,7)</f>
        <v>#N/A</v>
      </c>
      <c r="I44" s="267" t="e">
        <f ca="1">VLOOKUP($B44,Curves!$A$3:$I$34,3)-VLOOKUP($B44,Curves!$A$3:$I$34,5)</f>
        <v>#N/A</v>
      </c>
      <c r="K44" s="243"/>
      <c r="L44" s="243"/>
      <c r="M44" s="243"/>
      <c r="N44" s="260"/>
      <c r="O44" s="22"/>
    </row>
    <row r="45" spans="1:15" x14ac:dyDescent="0.2">
      <c r="A45" s="261">
        <f t="shared" si="0"/>
        <v>31</v>
      </c>
      <c r="B45" s="88">
        <f t="shared" si="2"/>
        <v>36861</v>
      </c>
      <c r="C45" s="6">
        <f>VLOOKUP($B45,Forecast!$C$5:$S$100,16)</f>
        <v>3439322.5806451612</v>
      </c>
      <c r="D45" s="6">
        <f>VLOOKUP($B45,Forecast!$C$5:$S$100,5)</f>
        <v>3433677.4193548388</v>
      </c>
      <c r="E45" s="6">
        <f>VLOOKUP($B45,Forecast!$C$5:$S$100,17)</f>
        <v>4032.2580645161293</v>
      </c>
      <c r="F45" s="93">
        <f t="shared" si="3"/>
        <v>50709000</v>
      </c>
      <c r="G45" s="268">
        <f t="shared" si="1"/>
        <v>36861</v>
      </c>
      <c r="H45" s="172" t="e">
        <f ca="1">VLOOKUP($B45,Curves!$A$3:$I$34,3)-VLOOKUP($B45,Curves!$A$3:$I$34,7)</f>
        <v>#N/A</v>
      </c>
      <c r="I45" s="269" t="e">
        <f ca="1">VLOOKUP($B45,Curves!$A$3:$I$34,3)-VLOOKUP($B45,Curves!$A$3:$I$34,5)</f>
        <v>#N/A</v>
      </c>
      <c r="K45" s="243"/>
      <c r="L45" s="243"/>
      <c r="M45" s="243"/>
      <c r="N45" s="260"/>
      <c r="O45" s="22"/>
    </row>
    <row r="46" spans="1:15" x14ac:dyDescent="0.2">
      <c r="A46" s="261">
        <f t="shared" si="0"/>
        <v>31</v>
      </c>
      <c r="B46" s="88">
        <f t="shared" si="2"/>
        <v>36892</v>
      </c>
      <c r="C46" s="6">
        <f>VLOOKUP($B46,Forecast!$C$5:$S$100,16)</f>
        <v>3409444.4444444445</v>
      </c>
      <c r="D46" s="6">
        <f>VLOOKUP($B46,Forecast!$C$5:$S$100,5)</f>
        <v>3817188.3870967743</v>
      </c>
      <c r="E46" s="6">
        <f>VLOOKUP($B46,Forecast!$C$5:$S$100,17)</f>
        <v>-407743.9426523298</v>
      </c>
      <c r="F46" s="93">
        <f t="shared" si="3"/>
        <v>38068937.777777776</v>
      </c>
      <c r="G46" s="268">
        <f t="shared" si="1"/>
        <v>36892</v>
      </c>
      <c r="H46" s="172" t="e">
        <f ca="1">VLOOKUP($B46,Curves!$A$3:$I$34,3)-VLOOKUP($B46,Curves!$A$3:$I$34,7)</f>
        <v>#N/A</v>
      </c>
      <c r="I46" s="269" t="e">
        <f ca="1">VLOOKUP($B46,Curves!$A$3:$I$34,3)-VLOOKUP($B46,Curves!$A$3:$I$34,5)</f>
        <v>#N/A</v>
      </c>
      <c r="K46" s="243"/>
      <c r="L46" s="243"/>
      <c r="M46" s="243"/>
      <c r="N46" s="260"/>
      <c r="O46" s="22"/>
    </row>
    <row r="47" spans="1:15" ht="12" thickBot="1" x14ac:dyDescent="0.25">
      <c r="A47" s="261">
        <f t="shared" si="0"/>
        <v>28</v>
      </c>
      <c r="B47" s="88">
        <f t="shared" si="2"/>
        <v>36923</v>
      </c>
      <c r="C47" s="6">
        <f>VLOOKUP($B47,Forecast!$C$5:$S$100,16)</f>
        <v>3420000</v>
      </c>
      <c r="D47" s="6">
        <f>VLOOKUP($B47,Forecast!$C$5:$S$100,5)</f>
        <v>3361531.7241379311</v>
      </c>
      <c r="E47" s="6">
        <f>VLOOKUP($B47,Forecast!$C$5:$S$100,17)</f>
        <v>58468.275862068869</v>
      </c>
      <c r="F47" s="93">
        <f t="shared" si="3"/>
        <v>39706049.501915708</v>
      </c>
      <c r="G47" s="268">
        <f t="shared" si="1"/>
        <v>36923</v>
      </c>
      <c r="H47" s="172">
        <f ca="1">VLOOKUP($B47,Curves!$A$3:$I$34,3)-VLOOKUP($B47,Curves!$A$3:$I$34,7)</f>
        <v>0.77</v>
      </c>
      <c r="I47" s="269">
        <f ca="1">VLOOKUP($B47,Curves!$A$3:$I$34,3)-VLOOKUP($B47,Curves!$A$3:$I$34,5)</f>
        <v>0.39</v>
      </c>
      <c r="K47" s="243"/>
      <c r="L47" s="243"/>
      <c r="M47" s="243"/>
      <c r="N47" s="260"/>
      <c r="O47" s="22"/>
    </row>
    <row r="48" spans="1:15" ht="12" thickBot="1" x14ac:dyDescent="0.25">
      <c r="A48" s="261">
        <f t="shared" si="0"/>
        <v>31</v>
      </c>
      <c r="B48" s="336">
        <f>DATE(YEAR(B47),MONTH(B47)+1,1)</f>
        <v>36951</v>
      </c>
      <c r="C48" s="43">
        <f>VLOOKUP($B48,Forecast!$C$5:$S$100,16)</f>
        <v>3420000</v>
      </c>
      <c r="D48" s="43">
        <f>VLOOKUP($B48,Forecast!$C$5:$S$100,5)</f>
        <v>3110115.4838709678</v>
      </c>
      <c r="E48" s="43">
        <f>VLOOKUP($B48,Forecast!$C$5:$S$100,17)</f>
        <v>309884.51612903224</v>
      </c>
      <c r="F48" s="56">
        <f t="shared" si="3"/>
        <v>49312469.501915708</v>
      </c>
      <c r="G48" s="270">
        <f t="shared" si="1"/>
        <v>36951</v>
      </c>
      <c r="H48" s="271">
        <f ca="1">VLOOKUP($B48,Curves!$A$3:$I$34,3)-VLOOKUP($B48,Curves!$A$3:$I$34,7)</f>
        <v>0.75</v>
      </c>
      <c r="I48" s="272">
        <f ca="1">VLOOKUP($B48,Curves!$A$3:$I$34,3)-VLOOKUP($B48,Curves!$A$3:$I$34,5)</f>
        <v>0.34</v>
      </c>
      <c r="K48" s="243"/>
      <c r="L48" s="243"/>
      <c r="M48" s="243"/>
      <c r="N48" s="260"/>
      <c r="O48" s="22"/>
    </row>
    <row r="49" spans="1:15" x14ac:dyDescent="0.2">
      <c r="A49" s="261">
        <f t="shared" si="0"/>
        <v>30</v>
      </c>
      <c r="B49" s="88">
        <f t="shared" si="2"/>
        <v>36982</v>
      </c>
      <c r="C49" s="6">
        <f>VLOOKUP($B49,Forecast!$C$5:$S$100,16)</f>
        <v>3420000</v>
      </c>
      <c r="D49" s="6">
        <f>VLOOKUP($B49,Forecast!$C$5:$S$100,5)</f>
        <v>2745655.6666666665</v>
      </c>
      <c r="E49" s="6">
        <f>VLOOKUP($B49,Forecast!$C$5:$S$100,17)</f>
        <v>674344.33333333349</v>
      </c>
      <c r="F49" s="93">
        <f t="shared" si="3"/>
        <v>69542799.501915708</v>
      </c>
      <c r="G49" s="265">
        <f t="shared" si="1"/>
        <v>36982</v>
      </c>
      <c r="H49" s="266">
        <f ca="1">VLOOKUP($B49,Curves!$A$3:$I$34,3)-VLOOKUP($B49,Curves!$A$3:$I$34,7)</f>
        <v>0.82499999999999996</v>
      </c>
      <c r="I49" s="267">
        <f ca="1">VLOOKUP($B49,Curves!$A$3:$I$34,3)-VLOOKUP($B49,Curves!$A$3:$I$34,5)</f>
        <v>0.4</v>
      </c>
      <c r="K49" s="243"/>
      <c r="L49" s="243"/>
      <c r="M49" s="243"/>
      <c r="N49" s="260"/>
      <c r="O49" s="22"/>
    </row>
    <row r="50" spans="1:15" x14ac:dyDescent="0.2">
      <c r="A50" s="261">
        <f t="shared" si="0"/>
        <v>31</v>
      </c>
      <c r="B50" s="88">
        <f t="shared" si="2"/>
        <v>37012</v>
      </c>
      <c r="C50" s="6">
        <f>VLOOKUP($B50,Forecast!$C$5:$S$100,16)</f>
        <v>3420000</v>
      </c>
      <c r="D50" s="6">
        <f>VLOOKUP($B50,Forecast!$C$5:$S$100,5)</f>
        <v>2895647.7419354841</v>
      </c>
      <c r="E50" s="6">
        <f>VLOOKUP($B50,Forecast!$C$5:$S$100,17)</f>
        <v>524352.25806451589</v>
      </c>
      <c r="F50" s="93">
        <f t="shared" si="3"/>
        <v>85797719.501915693</v>
      </c>
      <c r="G50" s="268">
        <f t="shared" si="1"/>
        <v>37012</v>
      </c>
      <c r="H50" s="172">
        <f ca="1">VLOOKUP($B50,Curves!$A$3:$I$34,3)-VLOOKUP($B50,Curves!$A$3:$I$34,7)</f>
        <v>1.3049999999999999</v>
      </c>
      <c r="I50" s="269">
        <f ca="1">VLOOKUP($B50,Curves!$A$3:$I$34,3)-VLOOKUP($B50,Curves!$A$3:$I$34,5)</f>
        <v>0.86</v>
      </c>
      <c r="K50" s="243"/>
      <c r="L50" s="243"/>
      <c r="M50" s="243"/>
      <c r="N50" s="260"/>
      <c r="O50" s="22"/>
    </row>
    <row r="51" spans="1:15" x14ac:dyDescent="0.2">
      <c r="A51" s="261">
        <f t="shared" si="0"/>
        <v>30</v>
      </c>
      <c r="B51" s="88">
        <f t="shared" si="2"/>
        <v>37043</v>
      </c>
      <c r="C51" s="6">
        <f ca="1">VLOOKUP($B51,Forecast!$C$5:$S$100,16)</f>
        <v>3330000</v>
      </c>
      <c r="D51" s="6">
        <f ca="1">VLOOKUP($B51,Forecast!$C$5:$S$100,5)</f>
        <v>3352597</v>
      </c>
      <c r="E51" s="6">
        <f ca="1">VLOOKUP($B51,Forecast!$C$5:$S$100,17)</f>
        <v>-22597</v>
      </c>
      <c r="F51" s="93">
        <f t="shared" ca="1" si="3"/>
        <v>85119809.501915693</v>
      </c>
      <c r="G51" s="268">
        <f t="shared" si="1"/>
        <v>37043</v>
      </c>
      <c r="H51" s="172">
        <f ca="1">VLOOKUP($B51,Curves!$A$3:$I$34,3)-VLOOKUP($B51,Curves!$A$3:$I$34,7)</f>
        <v>1.7050000000000001</v>
      </c>
      <c r="I51" s="269">
        <f ca="1">VLOOKUP($B51,Curves!$A$3:$I$34,3)-VLOOKUP($B51,Curves!$A$3:$I$34,5)</f>
        <v>1.28</v>
      </c>
      <c r="K51" s="243"/>
      <c r="L51" s="243"/>
      <c r="M51" s="243"/>
      <c r="N51" s="260"/>
      <c r="O51" s="22"/>
    </row>
    <row r="52" spans="1:15" x14ac:dyDescent="0.2">
      <c r="A52" s="261">
        <f t="shared" si="0"/>
        <v>31</v>
      </c>
      <c r="B52" s="88">
        <f t="shared" si="2"/>
        <v>37073</v>
      </c>
      <c r="C52" s="6">
        <f ca="1">VLOOKUP($B52,Forecast!$C$5:$S$100,16)</f>
        <v>3258300</v>
      </c>
      <c r="D52" s="6">
        <f ca="1">VLOOKUP($B52,Forecast!$C$5:$S$100,5)</f>
        <v>3582190.6451612907</v>
      </c>
      <c r="E52" s="6">
        <f ca="1">VLOOKUP($B52,Forecast!$C$5:$S$100,17)</f>
        <v>-323890.64516129065</v>
      </c>
      <c r="F52" s="93">
        <f t="shared" ca="1" si="3"/>
        <v>75079199.501915678</v>
      </c>
      <c r="G52" s="268">
        <f t="shared" si="1"/>
        <v>37073</v>
      </c>
      <c r="H52" s="172">
        <f ca="1">VLOOKUP($B52,Curves!$A$3:$I$34,3)-VLOOKUP($B52,Curves!$A$3:$I$34,7)</f>
        <v>2.2400000000000002</v>
      </c>
      <c r="I52" s="269">
        <f ca="1">VLOOKUP($B52,Curves!$A$3:$I$34,3)-VLOOKUP($B52,Curves!$A$3:$I$34,5)</f>
        <v>1.77</v>
      </c>
      <c r="K52" s="243"/>
      <c r="L52" s="243"/>
      <c r="M52" s="243"/>
      <c r="N52" s="260"/>
      <c r="O52" s="22"/>
    </row>
    <row r="53" spans="1:15" x14ac:dyDescent="0.2">
      <c r="A53" s="261">
        <f t="shared" si="0"/>
        <v>31</v>
      </c>
      <c r="B53" s="88">
        <f t="shared" si="2"/>
        <v>37104</v>
      </c>
      <c r="C53" s="6">
        <f ca="1">VLOOKUP($B53,Forecast!$C$5:$S$100,16)</f>
        <v>3245700</v>
      </c>
      <c r="D53" s="6">
        <f ca="1">VLOOKUP($B53,Forecast!$C$5:$S$100,5)</f>
        <v>3636406.1290322584</v>
      </c>
      <c r="E53" s="6">
        <f ca="1">VLOOKUP($B53,Forecast!$C$5:$S$100,17)</f>
        <v>-390706.12903225841</v>
      </c>
      <c r="F53" s="93">
        <f t="shared" ca="1" si="3"/>
        <v>62967309.501915663</v>
      </c>
      <c r="G53" s="268">
        <f t="shared" si="1"/>
        <v>37104</v>
      </c>
      <c r="H53" s="172">
        <f ca="1">VLOOKUP($B53,Curves!$A$3:$I$34,3)-VLOOKUP($B53,Curves!$A$3:$I$34,7)</f>
        <v>2.35</v>
      </c>
      <c r="I53" s="269">
        <f ca="1">VLOOKUP($B53,Curves!$A$3:$I$34,3)-VLOOKUP($B53,Curves!$A$3:$I$34,5)</f>
        <v>1.84</v>
      </c>
      <c r="K53" s="243"/>
      <c r="L53" s="243"/>
      <c r="M53" s="243"/>
      <c r="N53" s="260"/>
      <c r="O53" s="22"/>
    </row>
    <row r="54" spans="1:15" x14ac:dyDescent="0.2">
      <c r="A54" s="261">
        <f t="shared" si="0"/>
        <v>30</v>
      </c>
      <c r="B54" s="88">
        <f t="shared" si="2"/>
        <v>37135</v>
      </c>
      <c r="C54" s="6">
        <f ca="1">VLOOKUP($B54,Forecast!$C$5:$S$100,16)</f>
        <v>3245700</v>
      </c>
      <c r="D54" s="6">
        <f ca="1">VLOOKUP($B54,Forecast!$C$5:$S$100,5)</f>
        <v>3349176.6666666665</v>
      </c>
      <c r="E54" s="6">
        <f ca="1">VLOOKUP($B54,Forecast!$C$5:$S$100,17)</f>
        <v>-103476.66666666651</v>
      </c>
      <c r="F54" s="93">
        <f t="shared" ca="1" si="3"/>
        <v>59863009.501915671</v>
      </c>
      <c r="G54" s="268">
        <f t="shared" si="1"/>
        <v>37135</v>
      </c>
      <c r="H54" s="172">
        <f ca="1">VLOOKUP($B54,Curves!$A$3:$I$34,3)-VLOOKUP($B54,Curves!$A$3:$I$34,7)</f>
        <v>2.25</v>
      </c>
      <c r="I54" s="269">
        <f ca="1">VLOOKUP($B54,Curves!$A$3:$I$34,3)-VLOOKUP($B54,Curves!$A$3:$I$34,5)</f>
        <v>1.74</v>
      </c>
      <c r="K54" s="243"/>
      <c r="L54" s="243"/>
      <c r="M54" s="243"/>
      <c r="N54" s="260"/>
      <c r="O54" s="22"/>
    </row>
    <row r="55" spans="1:15" ht="12" thickBot="1" x14ac:dyDescent="0.25">
      <c r="A55" s="261">
        <f t="shared" si="0"/>
        <v>31</v>
      </c>
      <c r="B55" s="89">
        <f t="shared" si="2"/>
        <v>37165</v>
      </c>
      <c r="C55" s="94">
        <f ca="1">VLOOKUP($B55,Forecast!$C$5:$S$100,16)</f>
        <v>3245700</v>
      </c>
      <c r="D55" s="94">
        <f ca="1">VLOOKUP($B55,Forecast!$C$5:$S$100,5)</f>
        <v>3309710.6451612907</v>
      </c>
      <c r="E55" s="94">
        <f ca="1">VLOOKUP($B55,Forecast!$C$5:$S$100,17)</f>
        <v>-64010.645161290653</v>
      </c>
      <c r="F55" s="95">
        <f t="shared" ca="1" si="3"/>
        <v>57878679.501915663</v>
      </c>
      <c r="G55" s="270">
        <f t="shared" si="1"/>
        <v>37165</v>
      </c>
      <c r="H55" s="271">
        <f ca="1">VLOOKUP($B55,Curves!$A$3:$I$34,3)-VLOOKUP($B55,Curves!$A$3:$I$34,7)</f>
        <v>1.3199999999999998</v>
      </c>
      <c r="I55" s="272">
        <f ca="1">VLOOKUP($B55,Curves!$A$3:$I$34,3)-VLOOKUP($B55,Curves!$A$3:$I$34,5)</f>
        <v>0.79</v>
      </c>
      <c r="K55" s="243"/>
      <c r="L55" s="243"/>
      <c r="M55" s="243"/>
      <c r="N55" s="260"/>
      <c r="O55" s="22"/>
    </row>
    <row r="56" spans="1:15" ht="12" thickBot="1" x14ac:dyDescent="0.25">
      <c r="A56" s="261">
        <f t="shared" si="0"/>
        <v>30</v>
      </c>
      <c r="B56" s="88">
        <f t="shared" si="2"/>
        <v>37196</v>
      </c>
      <c r="C56" s="6">
        <f ca="1">VLOOKUP($B56,Forecast!$C$5:$S$100,16)</f>
        <v>3145700</v>
      </c>
      <c r="D56" s="6">
        <f ca="1">VLOOKUP($B56,Forecast!$C$5:$S$100,5)</f>
        <v>3376030</v>
      </c>
      <c r="E56" s="6">
        <f ca="1">VLOOKUP($B56,Forecast!$C$5:$S$100,17)</f>
        <v>-230330</v>
      </c>
      <c r="F56" s="262">
        <f t="shared" ca="1" si="3"/>
        <v>50968779.501915663</v>
      </c>
      <c r="G56" s="265">
        <f t="shared" si="1"/>
        <v>37196</v>
      </c>
      <c r="H56" s="266">
        <f ca="1">VLOOKUP($B56,Curves!$A$3:$I$34,3)-VLOOKUP($B56,Curves!$A$3:$I$34,7)</f>
        <v>1.5149999999999999</v>
      </c>
      <c r="I56" s="267">
        <f ca="1">VLOOKUP($B56,Curves!$A$3:$I$34,3)-VLOOKUP($B56,Curves!$A$3:$I$34,5)</f>
        <v>1.26</v>
      </c>
      <c r="K56" s="243"/>
      <c r="L56" s="243"/>
      <c r="M56" s="243"/>
      <c r="N56" s="260"/>
      <c r="O56" s="22"/>
    </row>
    <row r="57" spans="1:15" x14ac:dyDescent="0.2">
      <c r="A57" s="261">
        <f t="shared" si="0"/>
        <v>31</v>
      </c>
      <c r="B57" s="88">
        <f t="shared" si="2"/>
        <v>37226</v>
      </c>
      <c r="C57" s="6">
        <f ca="1">VLOOKUP($B57,Forecast!$C$5:$S$100,16)</f>
        <v>2901800</v>
      </c>
      <c r="D57" s="6">
        <f ca="1">VLOOKUP($B57,Forecast!$C$5:$S$100,5)</f>
        <v>3744447.7419354841</v>
      </c>
      <c r="E57" s="6">
        <f ca="1">VLOOKUP($B57,Forecast!$C$5:$S$100,17)</f>
        <v>-842647.74193548411</v>
      </c>
      <c r="F57" s="93">
        <f t="shared" ca="1" si="3"/>
        <v>24846699.501915656</v>
      </c>
      <c r="G57" s="268">
        <f t="shared" si="1"/>
        <v>37226</v>
      </c>
      <c r="H57" s="172">
        <f ca="1">VLOOKUP($B57,Curves!$A$3:$I$34,3)-VLOOKUP($B57,Curves!$A$3:$I$34,7)</f>
        <v>1.5149999999999999</v>
      </c>
      <c r="I57" s="269">
        <f ca="1">VLOOKUP($B57,Curves!$A$3:$I$34,3)-VLOOKUP($B57,Curves!$A$3:$I$34,5)</f>
        <v>1.26</v>
      </c>
      <c r="K57" s="243"/>
      <c r="L57" s="243"/>
      <c r="M57" s="243"/>
      <c r="N57" s="260"/>
      <c r="O57" s="22"/>
    </row>
    <row r="58" spans="1:15" x14ac:dyDescent="0.2">
      <c r="A58" s="261">
        <f t="shared" si="0"/>
        <v>31</v>
      </c>
      <c r="B58" s="88">
        <f t="shared" si="2"/>
        <v>37257</v>
      </c>
      <c r="C58" s="6">
        <f ca="1">VLOOKUP($B58,Forecast!$C$5:$S$100,16)</f>
        <v>2901800</v>
      </c>
      <c r="D58" s="6">
        <f ca="1">VLOOKUP($B58,Forecast!$C$5:$S$100,5)</f>
        <v>3924948.3870967743</v>
      </c>
      <c r="E58" s="6">
        <f ca="1">VLOOKUP($B58,Forecast!$C$5:$S$100,17)</f>
        <v>-1023148.3870967743</v>
      </c>
      <c r="F58" s="93">
        <f t="shared" ca="1" si="3"/>
        <v>-6870900.4980843477</v>
      </c>
      <c r="G58" s="268">
        <f t="shared" si="1"/>
        <v>37257</v>
      </c>
      <c r="H58" s="172">
        <f ca="1">VLOOKUP($B58,Curves!$A$3:$I$34,3)-VLOOKUP($B58,Curves!$A$3:$I$34,7)</f>
        <v>1.5074999999999998</v>
      </c>
      <c r="I58" s="269">
        <f ca="1">VLOOKUP($B58,Curves!$A$3:$I$34,3)-VLOOKUP($B58,Curves!$A$3:$I$34,5)</f>
        <v>1.2524999999999999</v>
      </c>
      <c r="K58" s="243"/>
      <c r="L58" s="243"/>
      <c r="M58" s="243"/>
      <c r="N58" s="260"/>
      <c r="O58" s="22"/>
    </row>
    <row r="59" spans="1:15" x14ac:dyDescent="0.2">
      <c r="A59" s="261">
        <f t="shared" si="0"/>
        <v>28</v>
      </c>
      <c r="B59" s="88">
        <f t="shared" si="2"/>
        <v>37288</v>
      </c>
      <c r="C59" s="6">
        <f ca="1">VLOOKUP($B59,Forecast!$C$5:$S$100,16)</f>
        <v>2901800</v>
      </c>
      <c r="D59" s="6">
        <f ca="1">VLOOKUP($B59,Forecast!$C$5:$S$100,5)</f>
        <v>3519291.7241379311</v>
      </c>
      <c r="E59" s="6">
        <f ca="1">VLOOKUP($B59,Forecast!$C$5:$S$100,17)</f>
        <v>-617491.72413793113</v>
      </c>
      <c r="F59" s="93">
        <f t="shared" ca="1" si="3"/>
        <v>-24160668.773946419</v>
      </c>
      <c r="G59" s="268">
        <f t="shared" si="1"/>
        <v>37288</v>
      </c>
      <c r="H59" s="172">
        <f ca="1">VLOOKUP($B59,Curves!$A$3:$I$34,3)-VLOOKUP($B59,Curves!$A$3:$I$34,7)</f>
        <v>1.5074999999999998</v>
      </c>
      <c r="I59" s="269">
        <f ca="1">VLOOKUP($B59,Curves!$A$3:$I$34,3)-VLOOKUP($B59,Curves!$A$3:$I$34,5)</f>
        <v>1.2524999999999999</v>
      </c>
      <c r="K59" s="243"/>
      <c r="L59" s="243"/>
      <c r="M59" s="243"/>
      <c r="N59" s="260"/>
      <c r="O59" s="22"/>
    </row>
    <row r="60" spans="1:15" ht="12" thickBot="1" x14ac:dyDescent="0.25">
      <c r="A60" s="261">
        <f t="shared" si="0"/>
        <v>31</v>
      </c>
      <c r="B60" s="89">
        <f>DATE(YEAR(B59),MONTH(B59)+1,1)</f>
        <v>37316</v>
      </c>
      <c r="C60" s="94">
        <f ca="1">VLOOKUP($B60,Forecast!$C$5:$S$100,16)</f>
        <v>2838800</v>
      </c>
      <c r="D60" s="94">
        <f ca="1">VLOOKUP($B60,Forecast!$C$5:$S$100,5)</f>
        <v>3213995.4838709678</v>
      </c>
      <c r="E60" s="94">
        <f ca="1">VLOOKUP($B60,Forecast!$C$5:$S$100,17)</f>
        <v>-375195.48387096776</v>
      </c>
      <c r="F60" s="95">
        <f t="shared" ca="1" si="3"/>
        <v>-35791728.773946419</v>
      </c>
      <c r="G60" s="270">
        <f t="shared" si="1"/>
        <v>37316</v>
      </c>
      <c r="H60" s="271">
        <f ca="1">VLOOKUP($B60,Curves!$A$3:$I$34,3)-VLOOKUP($B60,Curves!$A$3:$I$34,7)</f>
        <v>1.5074999999999998</v>
      </c>
      <c r="I60" s="272">
        <f ca="1">VLOOKUP($B60,Curves!$A$3:$I$34,3)-VLOOKUP($B60,Curves!$A$3:$I$34,5)</f>
        <v>1.2524999999999999</v>
      </c>
      <c r="K60" s="243"/>
      <c r="L60" s="243"/>
      <c r="M60" s="243"/>
      <c r="N60" s="260"/>
      <c r="O60" s="22"/>
    </row>
    <row r="61" spans="1:15" x14ac:dyDescent="0.2">
      <c r="B61" s="263">
        <v>37347</v>
      </c>
    </row>
  </sheetData>
  <printOptions horizontalCentered="1" verticalCentered="1"/>
  <pageMargins left="0.25" right="0.25" top="0.25" bottom="0.28000000000000003" header="0.25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5"/>
  <sheetViews>
    <sheetView tabSelected="1" topLeftCell="B1" zoomScale="75" workbookViewId="0">
      <selection activeCell="H9" sqref="H9"/>
    </sheetView>
  </sheetViews>
  <sheetFormatPr defaultRowHeight="11.25" x14ac:dyDescent="0.2"/>
  <cols>
    <col min="1" max="1" width="5.85546875" style="21" bestFit="1" customWidth="1"/>
    <col min="2" max="2" width="9.28515625" style="21" customWidth="1"/>
    <col min="3" max="3" width="10.85546875" style="21" customWidth="1"/>
    <col min="4" max="4" width="10.42578125" style="21" bestFit="1" customWidth="1"/>
    <col min="5" max="5" width="12.42578125" style="21" bestFit="1" customWidth="1"/>
    <col min="6" max="6" width="8.5703125" style="21" bestFit="1" customWidth="1"/>
    <col min="7" max="7" width="11.85546875" style="21" bestFit="1" customWidth="1"/>
    <col min="8" max="8" width="8.85546875" style="21" bestFit="1" customWidth="1"/>
    <col min="9" max="9" width="14.85546875" style="21" bestFit="1" customWidth="1"/>
    <col min="10" max="10" width="13.85546875" style="21" bestFit="1" customWidth="1"/>
    <col min="11" max="11" width="8.42578125" style="21" bestFit="1" customWidth="1"/>
    <col min="12" max="12" width="10.85546875" style="21" bestFit="1" customWidth="1"/>
    <col min="13" max="13" width="8" style="21" bestFit="1" customWidth="1"/>
    <col min="14" max="14" width="9.28515625" style="21" bestFit="1" customWidth="1"/>
    <col min="15" max="16" width="8" style="21" bestFit="1" customWidth="1"/>
    <col min="17" max="21" width="9" style="21" bestFit="1" customWidth="1"/>
    <col min="22" max="22" width="9.140625" style="21"/>
    <col min="23" max="23" width="9.7109375" style="21" bestFit="1" customWidth="1"/>
    <col min="24" max="24" width="7.85546875" style="21" bestFit="1" customWidth="1"/>
    <col min="25" max="25" width="2.7109375" style="21" bestFit="1" customWidth="1"/>
    <col min="26" max="16384" width="9.140625" style="21"/>
  </cols>
  <sheetData>
    <row r="1" spans="2:26" x14ac:dyDescent="0.2">
      <c r="C1" s="326" t="s">
        <v>225</v>
      </c>
      <c r="E1" s="326" t="s">
        <v>225</v>
      </c>
      <c r="H1" s="326" t="s">
        <v>290</v>
      </c>
      <c r="J1" s="21" t="s">
        <v>290</v>
      </c>
      <c r="K1" s="21" t="s">
        <v>290</v>
      </c>
      <c r="L1" s="316">
        <v>1</v>
      </c>
      <c r="M1" s="316">
        <v>0.9</v>
      </c>
      <c r="N1" s="316">
        <v>0.6</v>
      </c>
      <c r="O1" s="316">
        <v>0.5</v>
      </c>
      <c r="P1" s="316">
        <v>0.25</v>
      </c>
      <c r="Q1" s="318">
        <v>1</v>
      </c>
      <c r="R1" s="318">
        <v>0.9</v>
      </c>
      <c r="S1" s="318">
        <v>0.6</v>
      </c>
      <c r="T1" s="318">
        <v>0.5</v>
      </c>
      <c r="U1" s="318">
        <v>0.25</v>
      </c>
      <c r="W1" s="21">
        <v>0.56000000000000005</v>
      </c>
      <c r="X1" s="21">
        <v>250</v>
      </c>
      <c r="Y1" s="21">
        <v>50</v>
      </c>
    </row>
    <row r="2" spans="2:26" s="25" customFormat="1" ht="12" thickBot="1" x14ac:dyDescent="0.25">
      <c r="B2" s="25" t="s">
        <v>83</v>
      </c>
      <c r="C2" s="25" t="s">
        <v>216</v>
      </c>
      <c r="D2" s="25" t="s">
        <v>218</v>
      </c>
      <c r="E2" s="25" t="s">
        <v>217</v>
      </c>
      <c r="F2" s="25" t="s">
        <v>219</v>
      </c>
      <c r="G2" s="25" t="s">
        <v>210</v>
      </c>
      <c r="H2" s="25" t="s">
        <v>211</v>
      </c>
      <c r="I2" s="25" t="s">
        <v>220</v>
      </c>
      <c r="J2" s="25" t="s">
        <v>212</v>
      </c>
      <c r="K2" s="25" t="s">
        <v>213</v>
      </c>
      <c r="L2" s="317" t="s">
        <v>215</v>
      </c>
      <c r="M2" s="317" t="s">
        <v>221</v>
      </c>
      <c r="N2" s="317" t="s">
        <v>221</v>
      </c>
      <c r="O2" s="317" t="s">
        <v>221</v>
      </c>
      <c r="P2" s="317" t="s">
        <v>221</v>
      </c>
      <c r="Q2" s="319" t="s">
        <v>214</v>
      </c>
      <c r="R2" s="319" t="s">
        <v>214</v>
      </c>
      <c r="S2" s="319" t="s">
        <v>214</v>
      </c>
      <c r="T2" s="319" t="s">
        <v>214</v>
      </c>
      <c r="U2" s="319" t="s">
        <v>214</v>
      </c>
      <c r="W2" s="25" t="s">
        <v>208</v>
      </c>
    </row>
    <row r="3" spans="2:26" x14ac:dyDescent="0.2">
      <c r="B3" s="97">
        <v>36892</v>
      </c>
      <c r="C3" s="23">
        <f>HLOOKUP($X3,[5]Data!$AC$7:$CE$22,4)/1000</f>
        <v>2667.2492903225807</v>
      </c>
      <c r="D3" s="23">
        <v>1900</v>
      </c>
      <c r="E3" s="23">
        <f>HLOOKUP($X3,[4]Data!$S$7:$BU$78,11)/1000</f>
        <v>180.47170967741937</v>
      </c>
      <c r="F3" s="315">
        <f t="shared" ref="F3:F14" si="0">C3-E3-D3</f>
        <v>586.77758064516138</v>
      </c>
      <c r="G3" s="21">
        <v>920</v>
      </c>
      <c r="H3" s="332">
        <v>525</v>
      </c>
      <c r="I3" s="23">
        <f>SUM(F3:H3)</f>
        <v>2031.7775806451614</v>
      </c>
      <c r="J3" s="21">
        <v>110</v>
      </c>
      <c r="K3" s="23">
        <v>725</v>
      </c>
      <c r="L3" s="23">
        <v>0</v>
      </c>
      <c r="M3" s="23">
        <f>$L3*M$1</f>
        <v>0</v>
      </c>
      <c r="N3" s="23">
        <f>$L3*N$1</f>
        <v>0</v>
      </c>
      <c r="O3" s="23">
        <f>$L3*O$1</f>
        <v>0</v>
      </c>
      <c r="P3" s="23">
        <f>$L3*P$1</f>
        <v>0</v>
      </c>
      <c r="Q3" s="23">
        <f>$I3-$J3-$K3-L3</f>
        <v>1196.7775806451614</v>
      </c>
      <c r="R3" s="23">
        <f>$I3-$J3-$K3-M3</f>
        <v>1196.7775806451614</v>
      </c>
      <c r="S3" s="23">
        <f>$I3-$J3-$K3-N3</f>
        <v>1196.7775806451614</v>
      </c>
      <c r="T3" s="23">
        <f>$I3-$J3-$K3-O3</f>
        <v>1196.7775806451614</v>
      </c>
      <c r="U3" s="23">
        <f>$I3-$J3-$K3-P3</f>
        <v>1196.7775806451614</v>
      </c>
      <c r="W3" s="128" t="e">
        <f ca="1">VLOOKUP($B3,Curves!$A$2:$M$28,12,0)</f>
        <v>#N/A</v>
      </c>
      <c r="X3" s="85">
        <f>DATE(YEAR($B3)-1,MONTH($B3),1)</f>
        <v>36526</v>
      </c>
      <c r="Z3" s="85">
        <f>DATE(YEAR($B3),MONTH($B3)-1,1)</f>
        <v>36861</v>
      </c>
    </row>
    <row r="4" spans="2:26" x14ac:dyDescent="0.2">
      <c r="B4" s="97">
        <v>36923</v>
      </c>
      <c r="C4" s="23">
        <f>HLOOKUP($X4,[5]Data!$AC$7:$CE$22,4)/1000</f>
        <v>2700.963724137931</v>
      </c>
      <c r="D4" s="23">
        <v>1900</v>
      </c>
      <c r="E4" s="23">
        <f>HLOOKUP($X4,[4]Data!$S$7:$BU$78,11)/1000</f>
        <v>166.62355172413794</v>
      </c>
      <c r="F4" s="315">
        <f t="shared" si="0"/>
        <v>634.34017241379297</v>
      </c>
      <c r="G4" s="21">
        <v>920</v>
      </c>
      <c r="H4" s="397">
        <v>500</v>
      </c>
      <c r="I4" s="23">
        <f t="shared" ref="I4:I14" si="1">SUM(F4:H4)</f>
        <v>2054.340172413793</v>
      </c>
      <c r="J4" s="21">
        <v>110</v>
      </c>
      <c r="K4" s="23">
        <v>620</v>
      </c>
      <c r="L4" s="23">
        <f>VLOOKUP($B4,'[6]Power Curve'!$D$9:$CJ$282,85,0)/1000</f>
        <v>0</v>
      </c>
      <c r="M4" s="23">
        <f t="shared" ref="M4:P14" si="2">$L4*M$1</f>
        <v>0</v>
      </c>
      <c r="N4" s="23">
        <f t="shared" si="2"/>
        <v>0</v>
      </c>
      <c r="O4" s="23">
        <f t="shared" si="2"/>
        <v>0</v>
      </c>
      <c r="P4" s="23">
        <f t="shared" si="2"/>
        <v>0</v>
      </c>
      <c r="Q4" s="23">
        <f t="shared" ref="Q4:Q14" si="3">$I4-$J4-$K4-L4</f>
        <v>1324.340172413793</v>
      </c>
      <c r="R4" s="23">
        <f t="shared" ref="R4:R14" si="4">$I4-$J4-$K4-M4</f>
        <v>1324.340172413793</v>
      </c>
      <c r="S4" s="23">
        <f t="shared" ref="S4:S14" si="5">$I4-$J4-$K4-N4</f>
        <v>1324.340172413793</v>
      </c>
      <c r="T4" s="23">
        <f t="shared" ref="T4:T14" si="6">$I4-$J4-$K4-O4</f>
        <v>1324.340172413793</v>
      </c>
      <c r="U4" s="23">
        <f t="shared" ref="U4:U14" si="7">$I4-$J4-$K4-P4</f>
        <v>1324.340172413793</v>
      </c>
      <c r="W4" s="128">
        <f ca="1">VLOOKUP($B4,Curves!$A$2:$M$28,12,0)</f>
        <v>0.28000000000000003</v>
      </c>
      <c r="X4" s="85">
        <f t="shared" ref="X4:X14" si="8">DATE(YEAR($B4)-1,MONTH($B4),1)</f>
        <v>36557</v>
      </c>
      <c r="Z4" s="85">
        <f t="shared" ref="Z4:Z14" si="9">DATE(YEAR($B4),MONTH($B4)-1,1)</f>
        <v>36892</v>
      </c>
    </row>
    <row r="5" spans="2:26" x14ac:dyDescent="0.2">
      <c r="B5" s="97">
        <v>36951</v>
      </c>
      <c r="C5" s="23">
        <f>HLOOKUP($X5,[5]Data!$AC$7:$CE$22,4)/1000</f>
        <v>2717.8905806451612</v>
      </c>
      <c r="D5" s="23">
        <v>1900</v>
      </c>
      <c r="E5" s="23">
        <f>HLOOKUP($X5,[4]Data!$S$7:$BU$78,11)/1000</f>
        <v>175.40993548387098</v>
      </c>
      <c r="F5" s="315">
        <f t="shared" si="0"/>
        <v>642.48064516129034</v>
      </c>
      <c r="G5" s="396">
        <v>920</v>
      </c>
      <c r="H5" s="397">
        <v>500</v>
      </c>
      <c r="I5" s="23">
        <f t="shared" si="1"/>
        <v>2062.4806451612903</v>
      </c>
      <c r="J5" s="21">
        <v>110</v>
      </c>
      <c r="K5" s="23">
        <v>500</v>
      </c>
      <c r="L5" s="23">
        <f>VLOOKUP($B5,'[6]Power Curve'!$D$9:$CJ$282,85,0)/1000</f>
        <v>0</v>
      </c>
      <c r="M5" s="23">
        <f t="shared" si="2"/>
        <v>0</v>
      </c>
      <c r="N5" s="23">
        <f t="shared" si="2"/>
        <v>0</v>
      </c>
      <c r="O5" s="23">
        <f t="shared" si="2"/>
        <v>0</v>
      </c>
      <c r="P5" s="23">
        <f t="shared" si="2"/>
        <v>0</v>
      </c>
      <c r="Q5" s="23">
        <f t="shared" si="3"/>
        <v>1452.4806451612903</v>
      </c>
      <c r="R5" s="23">
        <f t="shared" si="4"/>
        <v>1452.4806451612903</v>
      </c>
      <c r="S5" s="23">
        <f t="shared" si="5"/>
        <v>1452.4806451612903</v>
      </c>
      <c r="T5" s="23">
        <f t="shared" si="6"/>
        <v>1452.4806451612903</v>
      </c>
      <c r="U5" s="23">
        <f t="shared" si="7"/>
        <v>1452.4806451612903</v>
      </c>
      <c r="W5" s="128">
        <f ca="1">VLOOKUP($B5,Curves!$A$2:$M$28,12,0)</f>
        <v>0.26</v>
      </c>
      <c r="X5" s="85">
        <f t="shared" si="8"/>
        <v>36586</v>
      </c>
      <c r="Z5" s="85">
        <f t="shared" si="9"/>
        <v>36923</v>
      </c>
    </row>
    <row r="6" spans="2:26" x14ac:dyDescent="0.2">
      <c r="B6" s="97">
        <v>36982</v>
      </c>
      <c r="C6" s="23">
        <f>HLOOKUP($X6,[5]Data!$AC$7:$CE$22,4)/1000</f>
        <v>2674.6212999999998</v>
      </c>
      <c r="D6" s="23">
        <v>1900</v>
      </c>
      <c r="E6" s="23">
        <f>HLOOKUP($X6,[4]Data!$S$7:$BU$78,11)/1000</f>
        <v>154.2723</v>
      </c>
      <c r="F6" s="315">
        <f t="shared" si="0"/>
        <v>620.34899999999971</v>
      </c>
      <c r="G6" s="396">
        <v>970</v>
      </c>
      <c r="H6" s="397">
        <v>250</v>
      </c>
      <c r="I6" s="23">
        <f t="shared" si="1"/>
        <v>1840.3489999999997</v>
      </c>
      <c r="J6" s="21">
        <v>125</v>
      </c>
      <c r="K6" s="23">
        <v>500</v>
      </c>
      <c r="L6" s="23">
        <f>VLOOKUP($B6,'[6]Power Curve'!$D$9:$CJ$282,85,0)/1000</f>
        <v>0</v>
      </c>
      <c r="M6" s="23">
        <f t="shared" si="2"/>
        <v>0</v>
      </c>
      <c r="N6" s="23">
        <f t="shared" si="2"/>
        <v>0</v>
      </c>
      <c r="O6" s="23">
        <f t="shared" si="2"/>
        <v>0</v>
      </c>
      <c r="P6" s="23">
        <f t="shared" si="2"/>
        <v>0</v>
      </c>
      <c r="Q6" s="23">
        <f t="shared" si="3"/>
        <v>1215.3489999999997</v>
      </c>
      <c r="R6" s="23">
        <f t="shared" si="4"/>
        <v>1215.3489999999997</v>
      </c>
      <c r="S6" s="23">
        <f t="shared" si="5"/>
        <v>1215.3489999999997</v>
      </c>
      <c r="T6" s="23">
        <f t="shared" si="6"/>
        <v>1215.3489999999997</v>
      </c>
      <c r="U6" s="23">
        <f t="shared" si="7"/>
        <v>1215.3489999999997</v>
      </c>
      <c r="W6" s="128">
        <f ca="1">VLOOKUP($B6,Curves!$A$2:$M$28,12,0)</f>
        <v>0.32500000000000001</v>
      </c>
      <c r="X6" s="85">
        <f t="shared" si="8"/>
        <v>36617</v>
      </c>
      <c r="Z6" s="85">
        <f t="shared" si="9"/>
        <v>36951</v>
      </c>
    </row>
    <row r="7" spans="2:26" x14ac:dyDescent="0.2">
      <c r="B7" s="97">
        <v>37012</v>
      </c>
      <c r="C7" s="23">
        <f>HLOOKUP($X7,[5]Data!$AC$7:$CE$22,4)/1000</f>
        <v>2665.5986451612903</v>
      </c>
      <c r="D7" s="23">
        <v>1900</v>
      </c>
      <c r="E7" s="23">
        <f>HLOOKUP($X7,[4]Data!$S$7:$BU$78,11)/1000</f>
        <v>165.72</v>
      </c>
      <c r="F7" s="315">
        <f t="shared" si="0"/>
        <v>599.87864516129048</v>
      </c>
      <c r="G7" s="396">
        <v>970</v>
      </c>
      <c r="H7" s="333">
        <v>500</v>
      </c>
      <c r="I7" s="23">
        <f t="shared" si="1"/>
        <v>2069.8786451612905</v>
      </c>
      <c r="J7" s="21">
        <v>125</v>
      </c>
      <c r="K7" s="23">
        <v>600</v>
      </c>
      <c r="L7" s="23">
        <f>VLOOKUP($B7,'[6]Power Curve'!$D$9:$CJ$282,85,0)/1000</f>
        <v>98.1</v>
      </c>
      <c r="M7" s="23">
        <f t="shared" si="2"/>
        <v>88.289999999999992</v>
      </c>
      <c r="N7" s="23">
        <f t="shared" si="2"/>
        <v>58.859999999999992</v>
      </c>
      <c r="O7" s="23">
        <f t="shared" si="2"/>
        <v>49.05</v>
      </c>
      <c r="P7" s="23">
        <f t="shared" si="2"/>
        <v>24.524999999999999</v>
      </c>
      <c r="Q7" s="23">
        <f t="shared" si="3"/>
        <v>1246.7786451612906</v>
      </c>
      <c r="R7" s="23">
        <f t="shared" si="4"/>
        <v>1256.5886451612905</v>
      </c>
      <c r="S7" s="23">
        <f t="shared" si="5"/>
        <v>1286.0186451612906</v>
      </c>
      <c r="T7" s="23">
        <f t="shared" si="6"/>
        <v>1295.8286451612905</v>
      </c>
      <c r="U7" s="23">
        <f t="shared" si="7"/>
        <v>1320.3536451612904</v>
      </c>
      <c r="W7" s="128">
        <f ca="1">VLOOKUP($B7,Curves!$A$2:$M$28,12,0)</f>
        <v>0.79499999999999993</v>
      </c>
      <c r="X7" s="85">
        <f t="shared" si="8"/>
        <v>36647</v>
      </c>
      <c r="Z7" s="85">
        <f t="shared" si="9"/>
        <v>36982</v>
      </c>
    </row>
    <row r="8" spans="2:26" x14ac:dyDescent="0.2">
      <c r="B8" s="97">
        <v>37043</v>
      </c>
      <c r="C8" s="23">
        <f>HLOOKUP($X8,[5]Data!$AC$7:$CE$22,4)/1000</f>
        <v>2607.1737333333335</v>
      </c>
      <c r="D8" s="23">
        <v>1900</v>
      </c>
      <c r="E8" s="23">
        <f>HLOOKUP($X8,[4]Data!$S$7:$BU$78,11)/1000</f>
        <v>129.28569999999999</v>
      </c>
      <c r="F8" s="315">
        <f t="shared" si="0"/>
        <v>577.88803333333362</v>
      </c>
      <c r="G8" s="396">
        <v>970</v>
      </c>
      <c r="H8" s="333">
        <v>550</v>
      </c>
      <c r="I8" s="23">
        <f t="shared" si="1"/>
        <v>2097.8880333333336</v>
      </c>
      <c r="J8" s="21">
        <v>125</v>
      </c>
      <c r="K8" s="23">
        <v>625</v>
      </c>
      <c r="L8" s="23">
        <f>VLOOKUP($B8,'[6]Power Curve'!$D$9:$CJ$282,85,0)/1000</f>
        <v>98.1</v>
      </c>
      <c r="M8" s="23">
        <f t="shared" si="2"/>
        <v>88.289999999999992</v>
      </c>
      <c r="N8" s="23">
        <f t="shared" si="2"/>
        <v>58.859999999999992</v>
      </c>
      <c r="O8" s="23">
        <f t="shared" si="2"/>
        <v>49.05</v>
      </c>
      <c r="P8" s="23">
        <f t="shared" si="2"/>
        <v>24.524999999999999</v>
      </c>
      <c r="Q8" s="23">
        <f t="shared" si="3"/>
        <v>1249.7880333333337</v>
      </c>
      <c r="R8" s="23">
        <f t="shared" si="4"/>
        <v>1259.5980333333337</v>
      </c>
      <c r="S8" s="23">
        <f t="shared" si="5"/>
        <v>1289.0280333333337</v>
      </c>
      <c r="T8" s="23">
        <f t="shared" si="6"/>
        <v>1298.8380333333337</v>
      </c>
      <c r="U8" s="23">
        <f t="shared" si="7"/>
        <v>1323.3630333333335</v>
      </c>
      <c r="W8" s="128">
        <f ca="1">VLOOKUP($B8,Curves!$A$2:$M$28,12,0)</f>
        <v>1.1950000000000001</v>
      </c>
      <c r="X8" s="85">
        <f t="shared" si="8"/>
        <v>36678</v>
      </c>
      <c r="Z8" s="85">
        <f t="shared" si="9"/>
        <v>37012</v>
      </c>
    </row>
    <row r="9" spans="2:26" x14ac:dyDescent="0.2">
      <c r="B9" s="97">
        <v>37073</v>
      </c>
      <c r="C9" s="23">
        <f>HLOOKUP($X9,[5]Data!$AC$7:$CE$22,4)/1000</f>
        <v>2681.2149677419357</v>
      </c>
      <c r="D9" s="23">
        <v>1900</v>
      </c>
      <c r="E9" s="23">
        <f>HLOOKUP($X9,[4]Data!$S$7:$BU$78,11)/1000</f>
        <v>141.71577419354838</v>
      </c>
      <c r="F9" s="315">
        <f t="shared" si="0"/>
        <v>639.49919354838721</v>
      </c>
      <c r="G9" s="396">
        <v>970</v>
      </c>
      <c r="H9" s="333">
        <v>550</v>
      </c>
      <c r="I9" s="23">
        <f t="shared" si="1"/>
        <v>2159.4991935483872</v>
      </c>
      <c r="J9" s="21">
        <v>125</v>
      </c>
      <c r="K9" s="23">
        <v>700</v>
      </c>
      <c r="L9" s="23">
        <f>VLOOKUP($B9,'[6]Power Curve'!$D$9:$CJ$282,85,0)/1000</f>
        <v>191.7</v>
      </c>
      <c r="M9" s="23">
        <f t="shared" si="2"/>
        <v>172.53</v>
      </c>
      <c r="N9" s="23">
        <f t="shared" si="2"/>
        <v>115.02</v>
      </c>
      <c r="O9" s="23">
        <f t="shared" si="2"/>
        <v>95.85</v>
      </c>
      <c r="P9" s="23">
        <f t="shared" si="2"/>
        <v>47.924999999999997</v>
      </c>
      <c r="Q9" s="23">
        <f t="shared" si="3"/>
        <v>1142.7991935483872</v>
      </c>
      <c r="R9" s="23">
        <f t="shared" si="4"/>
        <v>1161.9691935483872</v>
      </c>
      <c r="S9" s="23">
        <f t="shared" si="5"/>
        <v>1219.4791935483872</v>
      </c>
      <c r="T9" s="23">
        <f t="shared" si="6"/>
        <v>1238.6491935483873</v>
      </c>
      <c r="U9" s="23">
        <f t="shared" si="7"/>
        <v>1286.5741935483873</v>
      </c>
      <c r="W9" s="128">
        <f ca="1">VLOOKUP($B9,Curves!$A$2:$M$28,12,0)</f>
        <v>1.75</v>
      </c>
      <c r="X9" s="85">
        <f t="shared" si="8"/>
        <v>36708</v>
      </c>
      <c r="Z9" s="85">
        <f t="shared" si="9"/>
        <v>37043</v>
      </c>
    </row>
    <row r="10" spans="2:26" x14ac:dyDescent="0.2">
      <c r="B10" s="97">
        <v>37104</v>
      </c>
      <c r="C10" s="23">
        <f>HLOOKUP($X10,[5]Data!$AC$7:$CE$22,4)/1000</f>
        <v>2690.3446129032259</v>
      </c>
      <c r="D10" s="23">
        <v>1900</v>
      </c>
      <c r="E10" s="23">
        <f>HLOOKUP($X10,[4]Data!$S$7:$BU$78,11)/1000</f>
        <v>190.97648387096774</v>
      </c>
      <c r="F10" s="315">
        <f t="shared" si="0"/>
        <v>599.36812903225837</v>
      </c>
      <c r="G10" s="396">
        <v>970</v>
      </c>
      <c r="H10" s="333">
        <v>700</v>
      </c>
      <c r="I10" s="23">
        <f t="shared" si="1"/>
        <v>2269.3681290322584</v>
      </c>
      <c r="J10" s="21">
        <v>125</v>
      </c>
      <c r="K10" s="23">
        <v>775</v>
      </c>
      <c r="L10" s="23">
        <f>VLOOKUP($B10,'[6]Power Curve'!$D$9:$CJ$282,85,0)/1000</f>
        <v>292.5</v>
      </c>
      <c r="M10" s="23">
        <f t="shared" si="2"/>
        <v>263.25</v>
      </c>
      <c r="N10" s="23">
        <f t="shared" si="2"/>
        <v>175.5</v>
      </c>
      <c r="O10" s="23">
        <f t="shared" si="2"/>
        <v>146.25</v>
      </c>
      <c r="P10" s="23">
        <f t="shared" si="2"/>
        <v>73.125</v>
      </c>
      <c r="Q10" s="23">
        <f t="shared" si="3"/>
        <v>1076.8681290322584</v>
      </c>
      <c r="R10" s="23">
        <f t="shared" si="4"/>
        <v>1106.1181290322584</v>
      </c>
      <c r="S10" s="23">
        <f t="shared" si="5"/>
        <v>1193.8681290322584</v>
      </c>
      <c r="T10" s="23">
        <f t="shared" si="6"/>
        <v>1223.1181290322584</v>
      </c>
      <c r="U10" s="23">
        <f t="shared" si="7"/>
        <v>1296.2431290322584</v>
      </c>
      <c r="W10" s="128">
        <f ca="1">VLOOKUP($B10,Curves!$A$2:$M$28,12,0)</f>
        <v>1.83</v>
      </c>
      <c r="X10" s="85">
        <f t="shared" si="8"/>
        <v>36739</v>
      </c>
      <c r="Z10" s="85">
        <f t="shared" si="9"/>
        <v>37073</v>
      </c>
    </row>
    <row r="11" spans="2:26" x14ac:dyDescent="0.2">
      <c r="B11" s="97">
        <v>37135</v>
      </c>
      <c r="C11" s="23">
        <f>HLOOKUP($X11,[5]Data!$AC$7:$CE$22,4)/1000</f>
        <v>2761.5193333333336</v>
      </c>
      <c r="D11" s="23">
        <v>1900</v>
      </c>
      <c r="E11" s="23">
        <f>HLOOKUP($X11,[4]Data!$S$7:$BU$78,11)/1000</f>
        <v>156.39606666666668</v>
      </c>
      <c r="F11" s="315">
        <f t="shared" si="0"/>
        <v>705.12326666666695</v>
      </c>
      <c r="G11" s="396">
        <v>970</v>
      </c>
      <c r="H11" s="333">
        <v>625</v>
      </c>
      <c r="I11" s="23">
        <f t="shared" si="1"/>
        <v>2300.123266666667</v>
      </c>
      <c r="J11" s="21">
        <v>125</v>
      </c>
      <c r="K11" s="23">
        <v>700</v>
      </c>
      <c r="L11" s="23">
        <f>VLOOKUP($B11,'[6]Power Curve'!$D$9:$CJ$282,85,0)/1000</f>
        <v>292.5</v>
      </c>
      <c r="M11" s="23">
        <f t="shared" si="2"/>
        <v>263.25</v>
      </c>
      <c r="N11" s="23">
        <f t="shared" si="2"/>
        <v>175.5</v>
      </c>
      <c r="O11" s="23">
        <f t="shared" si="2"/>
        <v>146.25</v>
      </c>
      <c r="P11" s="23">
        <f t="shared" si="2"/>
        <v>73.125</v>
      </c>
      <c r="Q11" s="23">
        <f t="shared" si="3"/>
        <v>1182.623266666667</v>
      </c>
      <c r="R11" s="23">
        <f t="shared" si="4"/>
        <v>1211.873266666667</v>
      </c>
      <c r="S11" s="23">
        <f t="shared" si="5"/>
        <v>1299.623266666667</v>
      </c>
      <c r="T11" s="23">
        <f t="shared" si="6"/>
        <v>1328.873266666667</v>
      </c>
      <c r="U11" s="23">
        <f t="shared" si="7"/>
        <v>1401.998266666667</v>
      </c>
      <c r="W11" s="128">
        <f ca="1">VLOOKUP($B11,Curves!$A$2:$M$28,12,0)</f>
        <v>1.73</v>
      </c>
      <c r="X11" s="85">
        <f t="shared" si="8"/>
        <v>36770</v>
      </c>
      <c r="Z11" s="85">
        <f t="shared" si="9"/>
        <v>37104</v>
      </c>
    </row>
    <row r="12" spans="2:26" x14ac:dyDescent="0.2">
      <c r="B12" s="97">
        <v>37165</v>
      </c>
      <c r="C12" s="23">
        <f>HLOOKUP($X12,[5]Data!$AC$7:$CE$22,4)/1000</f>
        <v>2727.8223870967745</v>
      </c>
      <c r="D12" s="23">
        <v>1900</v>
      </c>
      <c r="E12" s="23">
        <f>HLOOKUP($X12,[4]Data!$S$7:$BU$78,11)/1000</f>
        <v>176.21312903225805</v>
      </c>
      <c r="F12" s="315">
        <f t="shared" si="0"/>
        <v>651.60925806451633</v>
      </c>
      <c r="G12" s="396">
        <v>970</v>
      </c>
      <c r="H12" s="333">
        <v>625</v>
      </c>
      <c r="I12" s="23">
        <f t="shared" si="1"/>
        <v>2246.6092580645163</v>
      </c>
      <c r="J12" s="21">
        <v>125</v>
      </c>
      <c r="K12" s="23">
        <v>700</v>
      </c>
      <c r="L12" s="23">
        <f>VLOOKUP($B12,'[6]Power Curve'!$D$9:$CJ$282,85,0)/1000</f>
        <v>305.10000000000002</v>
      </c>
      <c r="M12" s="23">
        <f t="shared" si="2"/>
        <v>274.59000000000003</v>
      </c>
      <c r="N12" s="23">
        <f t="shared" si="2"/>
        <v>183.06</v>
      </c>
      <c r="O12" s="23">
        <f t="shared" si="2"/>
        <v>152.55000000000001</v>
      </c>
      <c r="P12" s="23">
        <f t="shared" si="2"/>
        <v>76.275000000000006</v>
      </c>
      <c r="Q12" s="23">
        <f t="shared" si="3"/>
        <v>1116.5092580645164</v>
      </c>
      <c r="R12" s="23">
        <f t="shared" si="4"/>
        <v>1147.0192580645162</v>
      </c>
      <c r="S12" s="23">
        <f t="shared" si="5"/>
        <v>1238.5492580645164</v>
      </c>
      <c r="T12" s="23">
        <f t="shared" si="6"/>
        <v>1269.0592580645164</v>
      </c>
      <c r="U12" s="23">
        <f t="shared" si="7"/>
        <v>1345.3342580645162</v>
      </c>
      <c r="W12" s="128">
        <f ca="1">VLOOKUP($B12,Curves!$A$2:$M$28,12,0)</f>
        <v>0.76500000000000001</v>
      </c>
      <c r="X12" s="85">
        <f t="shared" si="8"/>
        <v>36800</v>
      </c>
      <c r="Z12" s="85">
        <f t="shared" si="9"/>
        <v>37135</v>
      </c>
    </row>
    <row r="13" spans="2:26" x14ac:dyDescent="0.2">
      <c r="B13" s="97">
        <v>37196</v>
      </c>
      <c r="C13" s="23">
        <f>HLOOKUP($X13,[5]Data!$AC$7:$CE$22,4)/1000</f>
        <v>2570.3221666666664</v>
      </c>
      <c r="D13" s="23">
        <v>1900</v>
      </c>
      <c r="E13" s="23">
        <f>HLOOKUP($X13,[4]Data!$S$7:$BU$78,11)/1000</f>
        <v>202.83783333333335</v>
      </c>
      <c r="F13" s="315">
        <f t="shared" si="0"/>
        <v>467.48433333333287</v>
      </c>
      <c r="G13" s="396">
        <v>970</v>
      </c>
      <c r="H13" s="333">
        <v>625</v>
      </c>
      <c r="I13" s="23">
        <f t="shared" si="1"/>
        <v>2062.4843333333329</v>
      </c>
      <c r="J13" s="21">
        <v>125</v>
      </c>
      <c r="K13" s="23">
        <v>725</v>
      </c>
      <c r="L13" s="23">
        <f>VLOOKUP($B13,'[6]Power Curve'!$D$9:$CJ$282,85,0)/1000</f>
        <v>305.10000000000002</v>
      </c>
      <c r="M13" s="23">
        <f t="shared" si="2"/>
        <v>274.59000000000003</v>
      </c>
      <c r="N13" s="23">
        <f t="shared" si="2"/>
        <v>183.06</v>
      </c>
      <c r="O13" s="23">
        <f t="shared" si="2"/>
        <v>152.55000000000001</v>
      </c>
      <c r="P13" s="23">
        <f t="shared" si="2"/>
        <v>76.275000000000006</v>
      </c>
      <c r="Q13" s="23">
        <f t="shared" si="3"/>
        <v>907.38433333333285</v>
      </c>
      <c r="R13" s="23">
        <f t="shared" si="4"/>
        <v>937.89433333333284</v>
      </c>
      <c r="S13" s="23">
        <f t="shared" si="5"/>
        <v>1029.4243333333329</v>
      </c>
      <c r="T13" s="23">
        <f t="shared" si="6"/>
        <v>1059.9343333333329</v>
      </c>
      <c r="U13" s="23">
        <f t="shared" si="7"/>
        <v>1136.2093333333328</v>
      </c>
      <c r="W13" s="128">
        <f ca="1">VLOOKUP($B13,Curves!$A$2:$M$28,12,0)</f>
        <v>1.25</v>
      </c>
      <c r="X13" s="85">
        <f t="shared" si="8"/>
        <v>36831</v>
      </c>
      <c r="Z13" s="85">
        <f t="shared" si="9"/>
        <v>37165</v>
      </c>
    </row>
    <row r="14" spans="2:26" ht="12" thickBot="1" x14ac:dyDescent="0.25">
      <c r="B14" s="97">
        <v>37226</v>
      </c>
      <c r="C14" s="315">
        <v>2600</v>
      </c>
      <c r="D14" s="23">
        <v>1900</v>
      </c>
      <c r="E14" s="315">
        <v>225</v>
      </c>
      <c r="F14" s="315">
        <f t="shared" si="0"/>
        <v>475</v>
      </c>
      <c r="G14" s="396">
        <v>970</v>
      </c>
      <c r="H14" s="334">
        <v>550</v>
      </c>
      <c r="I14" s="23">
        <f t="shared" si="1"/>
        <v>1995</v>
      </c>
      <c r="J14" s="21">
        <v>125</v>
      </c>
      <c r="K14" s="315">
        <v>850</v>
      </c>
      <c r="L14" s="23">
        <f>VLOOKUP($B14,'[6]Power Curve'!$D$9:$CJ$282,85,0)/1000</f>
        <v>305.10000000000002</v>
      </c>
      <c r="M14" s="23">
        <f t="shared" si="2"/>
        <v>274.59000000000003</v>
      </c>
      <c r="N14" s="23">
        <f t="shared" si="2"/>
        <v>183.06</v>
      </c>
      <c r="O14" s="23">
        <f t="shared" si="2"/>
        <v>152.55000000000001</v>
      </c>
      <c r="P14" s="23">
        <f t="shared" si="2"/>
        <v>76.275000000000006</v>
      </c>
      <c r="Q14" s="23">
        <f t="shared" si="3"/>
        <v>714.9</v>
      </c>
      <c r="R14" s="23">
        <f t="shared" si="4"/>
        <v>745.41</v>
      </c>
      <c r="S14" s="23">
        <f t="shared" si="5"/>
        <v>836.94</v>
      </c>
      <c r="T14" s="23">
        <f t="shared" si="6"/>
        <v>867.45</v>
      </c>
      <c r="U14" s="23">
        <f t="shared" si="7"/>
        <v>943.72500000000002</v>
      </c>
      <c r="W14" s="128">
        <f ca="1">VLOOKUP($B14,Curves!$A$2:$M$28,12,0)</f>
        <v>1.25</v>
      </c>
      <c r="X14" s="85">
        <f t="shared" si="8"/>
        <v>36861</v>
      </c>
      <c r="Z14" s="85">
        <f t="shared" si="9"/>
        <v>37196</v>
      </c>
    </row>
    <row r="15" spans="2:26" x14ac:dyDescent="0.2">
      <c r="O15" s="23"/>
    </row>
    <row r="16" spans="2:26" ht="13.5" thickBot="1" x14ac:dyDescent="0.25">
      <c r="C16" s="320"/>
      <c r="D16" s="320"/>
      <c r="E16" s="320"/>
      <c r="F16" s="320"/>
      <c r="G16" s="320"/>
      <c r="H16" s="320"/>
      <c r="I16" s="320"/>
      <c r="J16" s="136"/>
    </row>
    <row r="17" spans="1:14" ht="12" thickBot="1" x14ac:dyDescent="0.25">
      <c r="B17" s="323"/>
      <c r="C17" s="324" t="s">
        <v>0</v>
      </c>
      <c r="D17" s="324" t="s">
        <v>1</v>
      </c>
      <c r="E17" s="324" t="s">
        <v>2</v>
      </c>
      <c r="F17" s="324" t="s">
        <v>3</v>
      </c>
      <c r="G17" s="324" t="s">
        <v>4</v>
      </c>
      <c r="H17" s="324" t="s">
        <v>5</v>
      </c>
      <c r="I17" s="324" t="s">
        <v>6</v>
      </c>
      <c r="J17" s="324" t="s">
        <v>13</v>
      </c>
      <c r="K17" s="292" t="s">
        <v>222</v>
      </c>
      <c r="L17" s="292" t="s">
        <v>223</v>
      </c>
      <c r="M17" s="292" t="s">
        <v>77</v>
      </c>
      <c r="N17" s="291" t="s">
        <v>224</v>
      </c>
    </row>
    <row r="18" spans="1:14" x14ac:dyDescent="0.2">
      <c r="A18" s="86">
        <f>B19-B18</f>
        <v>31</v>
      </c>
      <c r="B18" s="87">
        <v>36892</v>
      </c>
      <c r="C18" s="4">
        <f>VLOOKUP($B18,Forecast!$C$49:$O$72,6)/1000</f>
        <v>535.44444444444446</v>
      </c>
      <c r="D18" s="6">
        <f>VLOOKUP($B18,$B$2:$U$14,16)</f>
        <v>1196.7775806451614</v>
      </c>
      <c r="E18" s="4">
        <f>VLOOKUP($B18,Forecast!$C$49:$O$72,8)/1000</f>
        <v>375</v>
      </c>
      <c r="F18" s="4">
        <f>VLOOKUP($B18,Forecast!$C$49:$O$72,9)/1000</f>
        <v>300</v>
      </c>
      <c r="G18" s="4">
        <f>VLOOKUP($B18,Forecast!$C$49:$O$72,10)/1000</f>
        <v>759</v>
      </c>
      <c r="H18" s="4">
        <f>VLOOKUP($B18,Forecast!$C$49:$O$72,11)/1000</f>
        <v>250</v>
      </c>
      <c r="I18" s="4">
        <f>VLOOKUP($B18,Forecast!$C$49:$O$72,12)/1000</f>
        <v>0</v>
      </c>
      <c r="J18" s="4">
        <f>SUM(C18:I18)</f>
        <v>3416.2220250896057</v>
      </c>
      <c r="K18" s="4">
        <f>VLOOKUP($B18,Forecast!$C$49:$O$72,5)/1000</f>
        <v>3817.1883870967745</v>
      </c>
      <c r="L18" s="4">
        <f>VLOOKUP($Z3,'Lavo Fcst'!$B$29:$F$52,5)/1000</f>
        <v>50709</v>
      </c>
      <c r="M18" s="4">
        <f>J18-K18</f>
        <v>-400.96636200716875</v>
      </c>
      <c r="N18" s="248">
        <f>(M18*A18)+L18</f>
        <v>38279.042777777766</v>
      </c>
    </row>
    <row r="19" spans="1:14" x14ac:dyDescent="0.2">
      <c r="A19" s="86">
        <f t="shared" ref="A19:A29" si="10">B20-B19</f>
        <v>28</v>
      </c>
      <c r="B19" s="88">
        <v>36923</v>
      </c>
      <c r="C19" s="6">
        <f>VLOOKUP($B19,Forecast!$C$49:$O$72,6)/1000</f>
        <v>520</v>
      </c>
      <c r="D19" s="6">
        <f t="shared" ref="D19:D29" si="11">VLOOKUP($B19,$B$2:$U$14,16)</f>
        <v>1324.340172413793</v>
      </c>
      <c r="E19" s="6">
        <f>VLOOKUP($B19,Forecast!$C$49:$O$72,8)/1000</f>
        <v>375</v>
      </c>
      <c r="F19" s="6">
        <f>VLOOKUP($B19,Forecast!$C$49:$O$72,9)/1000</f>
        <v>300</v>
      </c>
      <c r="G19" s="6">
        <f>VLOOKUP($B19,Forecast!$C$49:$O$72,10)/1000</f>
        <v>750</v>
      </c>
      <c r="H19" s="6">
        <f>VLOOKUP($B19,Forecast!$C$49:$O$72,11)/1000</f>
        <v>275</v>
      </c>
      <c r="I19" s="6">
        <f>VLOOKUP($B19,Forecast!$C$49:$O$72,12)/1000</f>
        <v>0</v>
      </c>
      <c r="J19" s="6">
        <f t="shared" ref="J19:J29" si="12">SUM(C19:I19)</f>
        <v>3544.340172413793</v>
      </c>
      <c r="K19" s="6">
        <f>VLOOKUP($B19,Forecast!$C$49:$O$72,5)/1000</f>
        <v>3361.5317241379312</v>
      </c>
      <c r="L19" s="6">
        <f>N18</f>
        <v>38279.042777777766</v>
      </c>
      <c r="M19" s="6">
        <f t="shared" ref="M19:M29" si="13">J19-K19</f>
        <v>182.80844827586179</v>
      </c>
      <c r="N19" s="114">
        <f t="shared" ref="N19:N29" si="14">(M19*A19)+L19</f>
        <v>43397.679329501894</v>
      </c>
    </row>
    <row r="20" spans="1:14" ht="12" thickBot="1" x14ac:dyDescent="0.25">
      <c r="A20" s="86">
        <f t="shared" si="10"/>
        <v>31</v>
      </c>
      <c r="B20" s="88">
        <v>36951</v>
      </c>
      <c r="C20" s="321">
        <f>VLOOKUP($B20,Forecast!$C$49:$O$72,6)/1000</f>
        <v>520</v>
      </c>
      <c r="D20" s="321">
        <f t="shared" si="11"/>
        <v>1452.4806451612903</v>
      </c>
      <c r="E20" s="321">
        <f>VLOOKUP($B20,Forecast!$C$49:$O$72,8)/1000</f>
        <v>375</v>
      </c>
      <c r="F20" s="321">
        <f>VLOOKUP($B20,Forecast!$C$49:$O$72,9)/1000</f>
        <v>300</v>
      </c>
      <c r="G20" s="321">
        <f>VLOOKUP($B20,Forecast!$C$49:$O$72,10)/1000</f>
        <v>750</v>
      </c>
      <c r="H20" s="321">
        <f>VLOOKUP($B20,Forecast!$C$49:$O$72,11)/1000</f>
        <v>275</v>
      </c>
      <c r="I20" s="321">
        <f>VLOOKUP($B20,Forecast!$C$49:$O$72,12)/1000</f>
        <v>0</v>
      </c>
      <c r="J20" s="321">
        <f t="shared" si="12"/>
        <v>3672.4806451612903</v>
      </c>
      <c r="K20" s="321">
        <f>VLOOKUP($B20,Forecast!$C$49:$O$72,5)/1000</f>
        <v>3110.1154838709676</v>
      </c>
      <c r="L20" s="321">
        <f t="shared" ref="L20:L29" si="15">N19</f>
        <v>43397.679329501894</v>
      </c>
      <c r="M20" s="321">
        <f t="shared" si="13"/>
        <v>562.3651612903227</v>
      </c>
      <c r="N20" s="322">
        <f t="shared" si="14"/>
        <v>60830.999329501894</v>
      </c>
    </row>
    <row r="21" spans="1:14" ht="12" thickTop="1" x14ac:dyDescent="0.2">
      <c r="A21" s="86">
        <f t="shared" si="10"/>
        <v>30</v>
      </c>
      <c r="B21" s="88">
        <v>36982</v>
      </c>
      <c r="C21" s="6">
        <f>VLOOKUP($B21,Forecast!$C$49:$O$72,6)/1000</f>
        <v>520</v>
      </c>
      <c r="D21" s="6">
        <f t="shared" si="11"/>
        <v>1215.3489999999997</v>
      </c>
      <c r="E21" s="6">
        <f>VLOOKUP($B21,Forecast!$C$49:$O$72,8)/1000</f>
        <v>375</v>
      </c>
      <c r="F21" s="6">
        <f>VLOOKUP($B21,Forecast!$C$49:$O$72,9)/1000</f>
        <v>300</v>
      </c>
      <c r="G21" s="6">
        <f>VLOOKUP($B21,Forecast!$C$49:$O$72,10)/1000</f>
        <v>750</v>
      </c>
      <c r="H21" s="6">
        <f>VLOOKUP($B21,Forecast!$C$49:$O$72,11)/1000</f>
        <v>275</v>
      </c>
      <c r="I21" s="6">
        <f>VLOOKUP($B21,Forecast!$C$49:$O$72,12)/1000</f>
        <v>0</v>
      </c>
      <c r="J21" s="6">
        <f t="shared" si="12"/>
        <v>3435.3489999999997</v>
      </c>
      <c r="K21" s="6">
        <f>VLOOKUP($B21,Forecast!$C$49:$O$72,5)/1000</f>
        <v>2745.6556666666665</v>
      </c>
      <c r="L21" s="6">
        <f t="shared" si="15"/>
        <v>60830.999329501894</v>
      </c>
      <c r="M21" s="6">
        <f t="shared" si="13"/>
        <v>689.69333333333316</v>
      </c>
      <c r="N21" s="114">
        <f t="shared" si="14"/>
        <v>81521.799329501897</v>
      </c>
    </row>
    <row r="22" spans="1:14" x14ac:dyDescent="0.2">
      <c r="A22" s="86">
        <f t="shared" si="10"/>
        <v>31</v>
      </c>
      <c r="B22" s="88">
        <v>37012</v>
      </c>
      <c r="C22" s="6">
        <f>VLOOKUP($B22,Forecast!$C$49:$O$72,6)/1000</f>
        <v>520</v>
      </c>
      <c r="D22" s="6">
        <f t="shared" si="11"/>
        <v>1246.7786451612906</v>
      </c>
      <c r="E22" s="6">
        <f>VLOOKUP($B22,Forecast!$C$49:$O$72,8)/1000</f>
        <v>375</v>
      </c>
      <c r="F22" s="6">
        <f>VLOOKUP($B22,Forecast!$C$49:$O$72,9)/1000</f>
        <v>300</v>
      </c>
      <c r="G22" s="6">
        <f>VLOOKUP($B22,Forecast!$C$49:$O$72,10)/1000</f>
        <v>750</v>
      </c>
      <c r="H22" s="6">
        <f>VLOOKUP($B22,Forecast!$C$49:$O$72,11)/1000</f>
        <v>275</v>
      </c>
      <c r="I22" s="6">
        <f>VLOOKUP($B22,Forecast!$C$49:$O$72,12)/1000</f>
        <v>0</v>
      </c>
      <c r="J22" s="6">
        <f t="shared" si="12"/>
        <v>3466.7786451612906</v>
      </c>
      <c r="K22" s="6">
        <f>VLOOKUP($B22,Forecast!$C$49:$O$72,5)/1000</f>
        <v>2895.6477419354842</v>
      </c>
      <c r="L22" s="6">
        <f t="shared" si="15"/>
        <v>81521.799329501897</v>
      </c>
      <c r="M22" s="6">
        <f t="shared" si="13"/>
        <v>571.13090322580638</v>
      </c>
      <c r="N22" s="114">
        <f t="shared" si="14"/>
        <v>99226.857329501887</v>
      </c>
    </row>
    <row r="23" spans="1:14" x14ac:dyDescent="0.2">
      <c r="A23" s="86">
        <f t="shared" si="10"/>
        <v>30</v>
      </c>
      <c r="B23" s="88">
        <v>37043</v>
      </c>
      <c r="C23" s="6">
        <f>VLOOKUP($B23,Forecast!$C$49:$O$72,6)/1000</f>
        <v>520</v>
      </c>
      <c r="D23" s="6">
        <f t="shared" si="11"/>
        <v>1249.7880333333337</v>
      </c>
      <c r="E23" s="6">
        <f>VLOOKUP($B23,Forecast!$C$49:$O$72,8)/1000</f>
        <v>375</v>
      </c>
      <c r="F23" s="6">
        <f>VLOOKUP($B23,Forecast!$C$49:$O$72,9)/1000</f>
        <v>300</v>
      </c>
      <c r="G23" s="6">
        <f>VLOOKUP($B23,Forecast!$C$49:$O$72,10)/1000</f>
        <v>750</v>
      </c>
      <c r="H23" s="6">
        <f>VLOOKUP($B23,Forecast!$C$49:$O$72,11)/1000</f>
        <v>275</v>
      </c>
      <c r="I23" s="6">
        <f>VLOOKUP($B23,Forecast!$C$49:$O$72,12)/1000</f>
        <v>0</v>
      </c>
      <c r="J23" s="6">
        <f t="shared" si="12"/>
        <v>3469.7880333333337</v>
      </c>
      <c r="K23" s="6">
        <f ca="1">VLOOKUP($B23,Forecast!$C$49:$O$72,5)/1000</f>
        <v>3352.5970000000002</v>
      </c>
      <c r="L23" s="6">
        <f t="shared" si="15"/>
        <v>99226.857329501887</v>
      </c>
      <c r="M23" s="6">
        <f t="shared" ca="1" si="13"/>
        <v>117.19103333333351</v>
      </c>
      <c r="N23" s="398">
        <f t="shared" ca="1" si="14"/>
        <v>102742.58832950189</v>
      </c>
    </row>
    <row r="24" spans="1:14" x14ac:dyDescent="0.2">
      <c r="A24" s="86">
        <f t="shared" si="10"/>
        <v>31</v>
      </c>
      <c r="B24" s="88">
        <v>37073</v>
      </c>
      <c r="C24" s="6">
        <f>VLOOKUP($B24,Forecast!$C$49:$O$72,6)/1000</f>
        <v>520</v>
      </c>
      <c r="D24" s="6">
        <f t="shared" si="11"/>
        <v>1142.7991935483872</v>
      </c>
      <c r="E24" s="6">
        <f>VLOOKUP($B24,Forecast!$C$49:$O$72,8)/1000</f>
        <v>375</v>
      </c>
      <c r="F24" s="6">
        <f>VLOOKUP($B24,Forecast!$C$49:$O$72,9)/1000</f>
        <v>300</v>
      </c>
      <c r="G24" s="6">
        <f>VLOOKUP($B24,Forecast!$C$49:$O$72,10)/1000</f>
        <v>750</v>
      </c>
      <c r="H24" s="6">
        <f>VLOOKUP($B24,Forecast!$C$49:$O$72,11)/1000</f>
        <v>275</v>
      </c>
      <c r="I24" s="6">
        <f>VLOOKUP($B24,Forecast!$C$49:$O$72,12)/1000</f>
        <v>120</v>
      </c>
      <c r="J24" s="6">
        <f t="shared" si="12"/>
        <v>3482.7991935483869</v>
      </c>
      <c r="K24" s="6">
        <f ca="1">VLOOKUP($B24,Forecast!$C$49:$O$72,5)/1000</f>
        <v>3582.1906451612908</v>
      </c>
      <c r="L24" s="6">
        <f t="shared" ca="1" si="15"/>
        <v>102742.58832950189</v>
      </c>
      <c r="M24" s="6">
        <f t="shared" ca="1" si="13"/>
        <v>-99.391451612903893</v>
      </c>
      <c r="N24" s="114">
        <f t="shared" ca="1" si="14"/>
        <v>99661.453329501863</v>
      </c>
    </row>
    <row r="25" spans="1:14" x14ac:dyDescent="0.2">
      <c r="A25" s="86">
        <f t="shared" si="10"/>
        <v>31</v>
      </c>
      <c r="B25" s="88">
        <v>37104</v>
      </c>
      <c r="C25" s="6">
        <f>VLOOKUP($B25,Forecast!$C$49:$O$72,6)/1000</f>
        <v>520</v>
      </c>
      <c r="D25" s="6">
        <f t="shared" si="11"/>
        <v>1076.8681290322584</v>
      </c>
      <c r="E25" s="6">
        <f>VLOOKUP($B25,Forecast!$C$49:$O$72,8)/1000</f>
        <v>375</v>
      </c>
      <c r="F25" s="6">
        <f>VLOOKUP($B25,Forecast!$C$49:$O$72,9)/1000</f>
        <v>300</v>
      </c>
      <c r="G25" s="6">
        <f>VLOOKUP($B25,Forecast!$C$49:$O$72,10)/1000</f>
        <v>750</v>
      </c>
      <c r="H25" s="6">
        <f>VLOOKUP($B25,Forecast!$C$49:$O$72,11)/1000</f>
        <v>275</v>
      </c>
      <c r="I25" s="6">
        <f>VLOOKUP($B25,Forecast!$C$49:$O$72,12)/1000</f>
        <v>120</v>
      </c>
      <c r="J25" s="6">
        <f t="shared" si="12"/>
        <v>3416.8681290322584</v>
      </c>
      <c r="K25" s="6">
        <f ca="1">VLOOKUP($B25,Forecast!$C$49:$O$72,5)/1000</f>
        <v>3636.4061290322584</v>
      </c>
      <c r="L25" s="6">
        <f t="shared" ca="1" si="15"/>
        <v>99661.453329501863</v>
      </c>
      <c r="M25" s="6">
        <f t="shared" ca="1" si="13"/>
        <v>-219.53800000000001</v>
      </c>
      <c r="N25" s="114">
        <f t="shared" ca="1" si="14"/>
        <v>92855.775329501863</v>
      </c>
    </row>
    <row r="26" spans="1:14" x14ac:dyDescent="0.2">
      <c r="A26" s="86">
        <f t="shared" si="10"/>
        <v>30</v>
      </c>
      <c r="B26" s="88">
        <v>37135</v>
      </c>
      <c r="C26" s="6">
        <f>VLOOKUP($B26,Forecast!$C$49:$O$72,6)/1000</f>
        <v>520</v>
      </c>
      <c r="D26" s="6">
        <f t="shared" si="11"/>
        <v>1182.623266666667</v>
      </c>
      <c r="E26" s="6">
        <f>VLOOKUP($B26,Forecast!$C$49:$O$72,8)/1000</f>
        <v>375</v>
      </c>
      <c r="F26" s="6">
        <f>VLOOKUP($B26,Forecast!$C$49:$O$72,9)/1000</f>
        <v>300</v>
      </c>
      <c r="G26" s="6">
        <f>VLOOKUP($B26,Forecast!$C$49:$O$72,10)/1000</f>
        <v>750</v>
      </c>
      <c r="H26" s="6">
        <f>VLOOKUP($B26,Forecast!$C$49:$O$72,11)/1000</f>
        <v>275</v>
      </c>
      <c r="I26" s="6">
        <f>VLOOKUP($B26,Forecast!$C$49:$O$72,12)/1000</f>
        <v>120</v>
      </c>
      <c r="J26" s="6">
        <f t="shared" si="12"/>
        <v>3522.623266666667</v>
      </c>
      <c r="K26" s="6">
        <f ca="1">VLOOKUP($B26,Forecast!$C$49:$O$72,5)/1000</f>
        <v>3349.1766666666667</v>
      </c>
      <c r="L26" s="6">
        <f t="shared" ca="1" si="15"/>
        <v>92855.775329501863</v>
      </c>
      <c r="M26" s="6">
        <f t="shared" ca="1" si="13"/>
        <v>173.44660000000022</v>
      </c>
      <c r="N26" s="114">
        <f t="shared" ca="1" si="14"/>
        <v>98059.173329501864</v>
      </c>
    </row>
    <row r="27" spans="1:14" ht="12" thickBot="1" x14ac:dyDescent="0.25">
      <c r="A27" s="86">
        <f t="shared" si="10"/>
        <v>31</v>
      </c>
      <c r="B27" s="88">
        <v>37165</v>
      </c>
      <c r="C27" s="321">
        <f>VLOOKUP($B27,Forecast!$C$49:$O$72,6)/1000</f>
        <v>520</v>
      </c>
      <c r="D27" s="321">
        <f t="shared" si="11"/>
        <v>1116.5092580645164</v>
      </c>
      <c r="E27" s="321">
        <f>VLOOKUP($B27,Forecast!$C$49:$O$72,8)/1000</f>
        <v>375</v>
      </c>
      <c r="F27" s="321">
        <f>VLOOKUP($B27,Forecast!$C$49:$O$72,9)/1000</f>
        <v>300</v>
      </c>
      <c r="G27" s="321">
        <f>VLOOKUP($B27,Forecast!$C$49:$O$72,10)/1000</f>
        <v>750</v>
      </c>
      <c r="H27" s="321">
        <f>VLOOKUP($B27,Forecast!$C$49:$O$72,11)/1000</f>
        <v>275</v>
      </c>
      <c r="I27" s="321">
        <f>VLOOKUP($B27,Forecast!$C$49:$O$72,12)/1000</f>
        <v>120</v>
      </c>
      <c r="J27" s="321">
        <f t="shared" si="12"/>
        <v>3456.5092580645164</v>
      </c>
      <c r="K27" s="321">
        <f ca="1">VLOOKUP($B27,Forecast!$C$49:$O$72,5)/1000</f>
        <v>3309.7106451612908</v>
      </c>
      <c r="L27" s="321">
        <f t="shared" ca="1" si="15"/>
        <v>98059.173329501864</v>
      </c>
      <c r="M27" s="321">
        <f t="shared" ca="1" si="13"/>
        <v>146.7986129032256</v>
      </c>
      <c r="N27" s="322">
        <f t="shared" ca="1" si="14"/>
        <v>102609.93032950186</v>
      </c>
    </row>
    <row r="28" spans="1:14" ht="12" thickTop="1" x14ac:dyDescent="0.2">
      <c r="A28" s="86">
        <f t="shared" si="10"/>
        <v>30</v>
      </c>
      <c r="B28" s="88">
        <v>37196</v>
      </c>
      <c r="C28" s="6">
        <f>VLOOKUP($B28,Forecast!$C$49:$O$72,6)/1000</f>
        <v>520</v>
      </c>
      <c r="D28" s="6">
        <f t="shared" si="11"/>
        <v>907.38433333333285</v>
      </c>
      <c r="E28" s="6">
        <f>VLOOKUP($B28,Forecast!$C$49:$O$72,8)/1000</f>
        <v>375</v>
      </c>
      <c r="F28" s="6">
        <f>VLOOKUP($B28,Forecast!$C$49:$O$72,9)/1000</f>
        <v>150</v>
      </c>
      <c r="G28" s="6">
        <f>VLOOKUP($B28,Forecast!$C$49:$O$72,10)/1000</f>
        <v>750</v>
      </c>
      <c r="H28" s="6">
        <f>VLOOKUP($B28,Forecast!$C$49:$O$72,11)/1000</f>
        <v>325</v>
      </c>
      <c r="I28" s="6">
        <f>VLOOKUP($B28,Forecast!$C$49:$O$72,12)/1000</f>
        <v>120</v>
      </c>
      <c r="J28" s="6">
        <f t="shared" si="12"/>
        <v>3147.384333333333</v>
      </c>
      <c r="K28" s="6">
        <f ca="1">VLOOKUP($B28,Forecast!$C$49:$O$72,5)/1000</f>
        <v>3376.03</v>
      </c>
      <c r="L28" s="6">
        <f t="shared" ca="1" si="15"/>
        <v>102609.93032950186</v>
      </c>
      <c r="M28" s="6">
        <f t="shared" ca="1" si="13"/>
        <v>-228.64566666666724</v>
      </c>
      <c r="N28" s="114">
        <f t="shared" ca="1" si="14"/>
        <v>95750.560329501837</v>
      </c>
    </row>
    <row r="29" spans="1:14" ht="12" thickBot="1" x14ac:dyDescent="0.25">
      <c r="A29" s="86">
        <f t="shared" si="10"/>
        <v>31</v>
      </c>
      <c r="B29" s="89">
        <v>37226</v>
      </c>
      <c r="C29" s="94">
        <f>VLOOKUP($B29,Forecast!$C$49:$O$72,6)/1000</f>
        <v>520</v>
      </c>
      <c r="D29" s="94">
        <f t="shared" si="11"/>
        <v>714.9</v>
      </c>
      <c r="E29" s="94">
        <f>VLOOKUP($B29,Forecast!$C$49:$O$72,8)/1000</f>
        <v>375</v>
      </c>
      <c r="F29" s="94">
        <f>VLOOKUP($B29,Forecast!$C$49:$O$72,9)/1000</f>
        <v>150</v>
      </c>
      <c r="G29" s="94">
        <f>VLOOKUP($B29,Forecast!$C$49:$O$72,10)/1000</f>
        <v>750</v>
      </c>
      <c r="H29" s="94">
        <f>VLOOKUP($B29,Forecast!$C$49:$O$72,11)/1000</f>
        <v>325</v>
      </c>
      <c r="I29" s="94">
        <f>VLOOKUP($B29,Forecast!$C$49:$O$72,12)/1000</f>
        <v>120</v>
      </c>
      <c r="J29" s="94">
        <f t="shared" si="12"/>
        <v>2954.9</v>
      </c>
      <c r="K29" s="94">
        <f ca="1">VLOOKUP($B29,Forecast!$C$49:$O$72,5)/1000</f>
        <v>3744.4477419354839</v>
      </c>
      <c r="L29" s="94">
        <f t="shared" ca="1" si="15"/>
        <v>95750.560329501837</v>
      </c>
      <c r="M29" s="94">
        <f t="shared" ca="1" si="13"/>
        <v>-789.54774193548383</v>
      </c>
      <c r="N29" s="300">
        <f t="shared" ca="1" si="14"/>
        <v>71274.580329501841</v>
      </c>
    </row>
    <row r="30" spans="1:14" ht="12" thickBot="1" x14ac:dyDescent="0.25">
      <c r="B30" s="325">
        <v>37257</v>
      </c>
    </row>
    <row r="31" spans="1:14" ht="12" thickBot="1" x14ac:dyDescent="0.25">
      <c r="C31" s="329">
        <v>2000</v>
      </c>
      <c r="D31" s="330"/>
      <c r="E31" s="330">
        <v>2000</v>
      </c>
      <c r="F31" s="330">
        <v>2000</v>
      </c>
      <c r="G31" s="330">
        <v>2000</v>
      </c>
      <c r="H31" s="330">
        <v>2000</v>
      </c>
      <c r="I31" s="330"/>
      <c r="J31" s="330"/>
      <c r="K31" s="330">
        <v>2000</v>
      </c>
      <c r="L31" s="330" t="s">
        <v>226</v>
      </c>
      <c r="M31" s="330"/>
      <c r="N31" s="331"/>
    </row>
    <row r="32" spans="1:14" ht="12" thickBot="1" x14ac:dyDescent="0.25">
      <c r="C32" s="77" t="s">
        <v>0</v>
      </c>
      <c r="D32" s="327" t="s">
        <v>1</v>
      </c>
      <c r="E32" s="327" t="s">
        <v>2</v>
      </c>
      <c r="F32" s="327" t="s">
        <v>3</v>
      </c>
      <c r="G32" s="327" t="s">
        <v>4</v>
      </c>
      <c r="H32" s="327" t="s">
        <v>5</v>
      </c>
      <c r="I32" s="327" t="s">
        <v>6</v>
      </c>
      <c r="J32" s="327" t="s">
        <v>13</v>
      </c>
      <c r="K32" s="289" t="s">
        <v>222</v>
      </c>
      <c r="L32" s="289" t="s">
        <v>223</v>
      </c>
      <c r="M32" s="289" t="s">
        <v>77</v>
      </c>
      <c r="N32" s="328" t="s">
        <v>224</v>
      </c>
    </row>
    <row r="33" spans="1:14" x14ac:dyDescent="0.2">
      <c r="A33" s="86">
        <f>B34-B33</f>
        <v>31</v>
      </c>
      <c r="B33" s="265">
        <v>36892</v>
      </c>
      <c r="C33" s="3">
        <f>VLOOKUP($X3,Forecast!$C$30:$O$72,6)/1000</f>
        <v>530.09677419354841</v>
      </c>
      <c r="D33" s="4">
        <f>VLOOKUP($B33,$B$2:$U$14,16)</f>
        <v>1196.7775806451614</v>
      </c>
      <c r="E33" s="4">
        <f>VLOOKUP($X3,Forecast!$C$30:$O$72,8)/1000</f>
        <v>197.06451612903228</v>
      </c>
      <c r="F33" s="4">
        <f>VLOOKUP($X3,Forecast!$C$30:$O$72,9)/1000</f>
        <v>78.225806451612911</v>
      </c>
      <c r="G33" s="4">
        <f>VLOOKUP($X3,Forecast!$C$30:$O$72,10)/1000</f>
        <v>676.9677419354839</v>
      </c>
      <c r="H33" s="4">
        <f>VLOOKUP($X3,Forecast!$C$30:$O$72,11)/1000</f>
        <v>257.64516129032256</v>
      </c>
      <c r="I33" s="4">
        <f>VLOOKUP($X3,Forecast!$C$30:$O$72,12)/1000</f>
        <v>0</v>
      </c>
      <c r="J33" s="4">
        <f>SUM(C33:I33)</f>
        <v>2936.7775806451614</v>
      </c>
      <c r="K33" s="4">
        <f>VLOOKUP($X3,Forecast!$C$30:$O$72,5)/1000</f>
        <v>3123.483870967742</v>
      </c>
      <c r="L33" s="4">
        <f>'Lavo Fcst'!$F$33/1000</f>
        <v>78580</v>
      </c>
      <c r="M33" s="4">
        <f>J33-K33</f>
        <v>-186.70629032258057</v>
      </c>
      <c r="N33" s="248">
        <f>(M33*A33)+L33</f>
        <v>72792.104999999996</v>
      </c>
    </row>
    <row r="34" spans="1:14" x14ac:dyDescent="0.2">
      <c r="A34" s="86">
        <f t="shared" ref="A34:A44" si="16">B35-B34</f>
        <v>28</v>
      </c>
      <c r="B34" s="268">
        <v>36923</v>
      </c>
      <c r="C34" s="5">
        <f>VLOOKUP($X4,Forecast!$C$30:$O$72,6)/1000</f>
        <v>535.10344827586198</v>
      </c>
      <c r="D34" s="6">
        <f t="shared" ref="D34:D44" si="17">VLOOKUP($B34,$B$2:$U$14,16)</f>
        <v>1324.340172413793</v>
      </c>
      <c r="E34" s="6">
        <f>VLOOKUP($X4,Forecast!$C$30:$O$72,8)/1000</f>
        <v>275.9655172413793</v>
      </c>
      <c r="F34" s="6">
        <f>VLOOKUP($X4,Forecast!$C$30:$O$72,9)/1000</f>
        <v>163.93103448275861</v>
      </c>
      <c r="G34" s="6">
        <f>VLOOKUP($X4,Forecast!$C$30:$O$72,10)/1000</f>
        <v>674.58620689655174</v>
      </c>
      <c r="H34" s="6">
        <f>VLOOKUP($X4,Forecast!$C$30:$O$72,11)/1000</f>
        <v>269.06896551724139</v>
      </c>
      <c r="I34" s="6">
        <f>VLOOKUP($X4,Forecast!$C$30:$O$72,12)/1000</f>
        <v>0</v>
      </c>
      <c r="J34" s="6">
        <f t="shared" ref="J34:J44" si="18">SUM(C34:I34)</f>
        <v>3242.9953448275855</v>
      </c>
      <c r="K34" s="6">
        <f>VLOOKUP($X4,Forecast!$C$30:$O$72,5)/1000</f>
        <v>3069.4482758620688</v>
      </c>
      <c r="L34" s="6">
        <f>N33</f>
        <v>72792.104999999996</v>
      </c>
      <c r="M34" s="6">
        <f t="shared" ref="M34:M44" si="19">J34-K34</f>
        <v>173.5470689655167</v>
      </c>
      <c r="N34" s="114">
        <f t="shared" ref="N34:N44" si="20">(M34*A34)+L34</f>
        <v>77651.422931034467</v>
      </c>
    </row>
    <row r="35" spans="1:14" x14ac:dyDescent="0.2">
      <c r="A35" s="86">
        <f t="shared" si="16"/>
        <v>31</v>
      </c>
      <c r="B35" s="268">
        <v>36951</v>
      </c>
      <c r="C35" s="5">
        <f>VLOOKUP($X5,Forecast!$C$30:$O$72,6)/1000</f>
        <v>527.70967741935476</v>
      </c>
      <c r="D35" s="6">
        <f t="shared" si="17"/>
        <v>1452.4806451612903</v>
      </c>
      <c r="E35" s="6">
        <f>VLOOKUP($X5,Forecast!$C$30:$O$72,8)/1000</f>
        <v>349.64516129032262</v>
      </c>
      <c r="F35" s="6">
        <f>VLOOKUP($X5,Forecast!$C$30:$O$72,9)/1000</f>
        <v>223.2258064516129</v>
      </c>
      <c r="G35" s="6">
        <f>VLOOKUP($X5,Forecast!$C$30:$O$72,10)/1000</f>
        <v>684.70967741935476</v>
      </c>
      <c r="H35" s="6">
        <f>VLOOKUP($X5,Forecast!$C$30:$O$72,11)/1000</f>
        <v>249.96774193548387</v>
      </c>
      <c r="I35" s="6">
        <f>VLOOKUP($X5,Forecast!$C$30:$O$72,12)/1000</f>
        <v>0</v>
      </c>
      <c r="J35" s="6">
        <f t="shared" si="18"/>
        <v>3487.7387096774187</v>
      </c>
      <c r="K35" s="6">
        <f>VLOOKUP($X5,Forecast!$C$30:$O$72,5)/1000</f>
        <v>2825.3548387096776</v>
      </c>
      <c r="L35" s="6">
        <f t="shared" ref="L35:L44" si="21">N34</f>
        <v>77651.422931034467</v>
      </c>
      <c r="M35" s="6">
        <f t="shared" si="19"/>
        <v>662.38387096774113</v>
      </c>
      <c r="N35" s="114">
        <f t="shared" si="20"/>
        <v>98185.322931034447</v>
      </c>
    </row>
    <row r="36" spans="1:14" x14ac:dyDescent="0.2">
      <c r="A36" s="86">
        <f t="shared" si="16"/>
        <v>30</v>
      </c>
      <c r="B36" s="268">
        <v>36982</v>
      </c>
      <c r="C36" s="5">
        <f>VLOOKUP($X6,Forecast!$C$30:$O$72,6)/1000</f>
        <v>531.63333333333333</v>
      </c>
      <c r="D36" s="6">
        <f t="shared" si="17"/>
        <v>1215.3489999999997</v>
      </c>
      <c r="E36" s="6">
        <f>VLOOKUP($X6,Forecast!$C$30:$O$72,8)/1000</f>
        <v>461.9</v>
      </c>
      <c r="F36" s="6">
        <f>VLOOKUP($X6,Forecast!$C$30:$O$72,9)/1000</f>
        <v>188.2</v>
      </c>
      <c r="G36" s="6">
        <f>VLOOKUP($X6,Forecast!$C$30:$O$72,10)/1000</f>
        <v>608.86666666666667</v>
      </c>
      <c r="H36" s="6">
        <f>VLOOKUP($X6,Forecast!$C$30:$O$72,11)/1000</f>
        <v>245.3</v>
      </c>
      <c r="I36" s="6">
        <f>VLOOKUP($X6,Forecast!$C$30:$O$72,12)/1000</f>
        <v>0</v>
      </c>
      <c r="J36" s="6">
        <f t="shared" si="18"/>
        <v>3251.2489999999998</v>
      </c>
      <c r="K36" s="6">
        <f>VLOOKUP($X6,Forecast!$C$30:$O$72,5)/1000</f>
        <v>2422.9666666666667</v>
      </c>
      <c r="L36" s="6">
        <f t="shared" si="21"/>
        <v>98185.322931034447</v>
      </c>
      <c r="M36" s="6">
        <f t="shared" si="19"/>
        <v>828.2823333333331</v>
      </c>
      <c r="N36" s="114">
        <f t="shared" si="20"/>
        <v>123033.79293103443</v>
      </c>
    </row>
    <row r="37" spans="1:14" x14ac:dyDescent="0.2">
      <c r="A37" s="86">
        <f t="shared" si="16"/>
        <v>31</v>
      </c>
      <c r="B37" s="268">
        <v>37012</v>
      </c>
      <c r="C37" s="5">
        <f>VLOOKUP($X7,Forecast!$C$30:$O$72,6)/1000</f>
        <v>522.38709677419354</v>
      </c>
      <c r="D37" s="6">
        <f t="shared" si="17"/>
        <v>1246.7786451612906</v>
      </c>
      <c r="E37" s="6">
        <f>VLOOKUP($X7,Forecast!$C$30:$O$72,8)/1000</f>
        <v>490.51612903225805</v>
      </c>
      <c r="F37" s="6">
        <f>VLOOKUP($X7,Forecast!$C$30:$O$72,9)/1000</f>
        <v>264.61290322580641</v>
      </c>
      <c r="G37" s="6">
        <f>VLOOKUP($X7,Forecast!$C$30:$O$72,10)/1000</f>
        <v>663.54838709677415</v>
      </c>
      <c r="H37" s="6">
        <f>VLOOKUP($X7,Forecast!$C$30:$O$72,11)/1000</f>
        <v>229.61290322580646</v>
      </c>
      <c r="I37" s="6">
        <f>VLOOKUP($X7,Forecast!$C$30:$O$72,12)/1000</f>
        <v>0</v>
      </c>
      <c r="J37" s="6">
        <f t="shared" si="18"/>
        <v>3417.4560645161291</v>
      </c>
      <c r="K37" s="6">
        <f>VLOOKUP($X7,Forecast!$C$30:$O$72,5)/1000</f>
        <v>2665.677419354839</v>
      </c>
      <c r="L37" s="6">
        <f t="shared" si="21"/>
        <v>123033.79293103443</v>
      </c>
      <c r="M37" s="6">
        <f t="shared" si="19"/>
        <v>751.77864516129011</v>
      </c>
      <c r="N37" s="114">
        <f t="shared" si="20"/>
        <v>146338.93093103444</v>
      </c>
    </row>
    <row r="38" spans="1:14" x14ac:dyDescent="0.2">
      <c r="A38" s="86">
        <f t="shared" si="16"/>
        <v>30</v>
      </c>
      <c r="B38" s="268">
        <v>37043</v>
      </c>
      <c r="C38" s="5">
        <f>VLOOKUP($X8,Forecast!$C$30:$O$72,6)/1000</f>
        <v>520.9666666666667</v>
      </c>
      <c r="D38" s="6">
        <f t="shared" si="17"/>
        <v>1249.7880333333337</v>
      </c>
      <c r="E38" s="6">
        <f>VLOOKUP($X8,Forecast!$C$30:$O$72,8)/1000</f>
        <v>391.06666666666666</v>
      </c>
      <c r="F38" s="6">
        <f>VLOOKUP($X8,Forecast!$C$30:$O$72,9)/1000</f>
        <v>342.5</v>
      </c>
      <c r="G38" s="6">
        <f>VLOOKUP($X8,Forecast!$C$30:$O$72,10)/1000</f>
        <v>696.86666666666667</v>
      </c>
      <c r="H38" s="6">
        <f>VLOOKUP($X8,Forecast!$C$30:$O$72,11)/1000</f>
        <v>252.06666666666666</v>
      </c>
      <c r="I38" s="6">
        <f>VLOOKUP($X8,Forecast!$C$30:$O$72,12)/1000</f>
        <v>0</v>
      </c>
      <c r="J38" s="6">
        <f t="shared" si="18"/>
        <v>3453.2547000000004</v>
      </c>
      <c r="K38" s="6">
        <f>VLOOKUP($X8,Forecast!$C$30:$O$72,5)/1000</f>
        <v>3097.9</v>
      </c>
      <c r="L38" s="6">
        <f t="shared" si="21"/>
        <v>146338.93093103444</v>
      </c>
      <c r="M38" s="6">
        <f t="shared" si="19"/>
        <v>355.35470000000032</v>
      </c>
      <c r="N38" s="114">
        <f t="shared" si="20"/>
        <v>156999.57193103444</v>
      </c>
    </row>
    <row r="39" spans="1:14" x14ac:dyDescent="0.2">
      <c r="A39" s="86">
        <f t="shared" si="16"/>
        <v>31</v>
      </c>
      <c r="B39" s="268">
        <v>37073</v>
      </c>
      <c r="C39" s="5">
        <f>VLOOKUP($X9,Forecast!$C$30:$O$72,6)/1000</f>
        <v>522.09677419354841</v>
      </c>
      <c r="D39" s="6">
        <f t="shared" si="17"/>
        <v>1142.7991935483872</v>
      </c>
      <c r="E39" s="6">
        <f>VLOOKUP($X9,Forecast!$C$30:$O$72,8)/1000</f>
        <v>392.90322580645164</v>
      </c>
      <c r="F39" s="6">
        <f>VLOOKUP($X9,Forecast!$C$30:$O$72,9)/1000</f>
        <v>381.35483870967738</v>
      </c>
      <c r="G39" s="6">
        <f>VLOOKUP($X9,Forecast!$C$30:$O$72,10)/1000</f>
        <v>708.64516129032256</v>
      </c>
      <c r="H39" s="6">
        <f>VLOOKUP($X9,Forecast!$C$30:$O$72,11)/1000</f>
        <v>246.64516129032256</v>
      </c>
      <c r="I39" s="6">
        <f>VLOOKUP($X9,Forecast!$C$30:$O$72,12)/1000</f>
        <v>0</v>
      </c>
      <c r="J39" s="6">
        <f t="shared" si="18"/>
        <v>3394.4443548387098</v>
      </c>
      <c r="K39" s="6">
        <f>VLOOKUP($X9,Forecast!$C$30:$O$72,5)/1000</f>
        <v>3320.8064516129034</v>
      </c>
      <c r="L39" s="6">
        <f t="shared" si="21"/>
        <v>156999.57193103444</v>
      </c>
      <c r="M39" s="6">
        <f t="shared" si="19"/>
        <v>73.63790322580644</v>
      </c>
      <c r="N39" s="114">
        <f t="shared" si="20"/>
        <v>159282.34693103444</v>
      </c>
    </row>
    <row r="40" spans="1:14" x14ac:dyDescent="0.2">
      <c r="A40" s="86">
        <f t="shared" si="16"/>
        <v>31</v>
      </c>
      <c r="B40" s="268">
        <v>37104</v>
      </c>
      <c r="C40" s="5">
        <f>VLOOKUP($X10,Forecast!$C$30:$O$72,6)/1000</f>
        <v>502.70967741935488</v>
      </c>
      <c r="D40" s="6">
        <f t="shared" si="17"/>
        <v>1076.8681290322584</v>
      </c>
      <c r="E40" s="6">
        <f>VLOOKUP($X10,Forecast!$C$30:$O$72,8)/1000</f>
        <v>344</v>
      </c>
      <c r="F40" s="6">
        <f>VLOOKUP($X10,Forecast!$C$30:$O$72,9)/1000</f>
        <v>424.45161290322579</v>
      </c>
      <c r="G40" s="6">
        <f>VLOOKUP($X10,Forecast!$C$30:$O$72,10)/1000</f>
        <v>711.0645161290322</v>
      </c>
      <c r="H40" s="6">
        <f>VLOOKUP($X10,Forecast!$C$30:$O$72,11)/1000</f>
        <v>271.29032258064512</v>
      </c>
      <c r="I40" s="6">
        <f>VLOOKUP($X10,Forecast!$C$30:$O$72,12)/1000</f>
        <v>0</v>
      </c>
      <c r="J40" s="6">
        <f t="shared" si="18"/>
        <v>3330.384258064516</v>
      </c>
      <c r="K40" s="6">
        <f>VLOOKUP($X10,Forecast!$C$30:$O$72,5)/1000</f>
        <v>3616.161290322581</v>
      </c>
      <c r="L40" s="6">
        <f t="shared" si="21"/>
        <v>159282.34693103444</v>
      </c>
      <c r="M40" s="6">
        <f t="shared" si="19"/>
        <v>-285.77703225806499</v>
      </c>
      <c r="N40" s="114">
        <f t="shared" si="20"/>
        <v>150423.25893103442</v>
      </c>
    </row>
    <row r="41" spans="1:14" x14ac:dyDescent="0.2">
      <c r="A41" s="86">
        <f t="shared" si="16"/>
        <v>30</v>
      </c>
      <c r="B41" s="268">
        <v>37135</v>
      </c>
      <c r="C41" s="5">
        <f>VLOOKUP($X11,Forecast!$C$30:$O$72,6)/1000</f>
        <v>499.33333333333331</v>
      </c>
      <c r="D41" s="6">
        <f t="shared" si="17"/>
        <v>1182.623266666667</v>
      </c>
      <c r="E41" s="6">
        <f>VLOOKUP($X11,Forecast!$C$30:$O$72,8)/1000</f>
        <v>350.1</v>
      </c>
      <c r="F41" s="6">
        <f>VLOOKUP($X11,Forecast!$C$30:$O$72,9)/1000</f>
        <v>397.0333333333333</v>
      </c>
      <c r="G41" s="6">
        <f>VLOOKUP($X11,Forecast!$C$30:$O$72,10)/1000</f>
        <v>705.93333333333339</v>
      </c>
      <c r="H41" s="6">
        <f>VLOOKUP($X11,Forecast!$C$30:$O$72,11)/1000</f>
        <v>265.0333333333333</v>
      </c>
      <c r="I41" s="6">
        <f>VLOOKUP($X11,Forecast!$C$30:$O$72,12)/1000</f>
        <v>0</v>
      </c>
      <c r="J41" s="6">
        <f t="shared" si="18"/>
        <v>3400.0566000000003</v>
      </c>
      <c r="K41" s="6">
        <f>VLOOKUP($X11,Forecast!$C$30:$O$72,5)/1000</f>
        <v>3191.6666666666665</v>
      </c>
      <c r="L41" s="6">
        <f t="shared" si="21"/>
        <v>150423.25893103442</v>
      </c>
      <c r="M41" s="6">
        <f t="shared" si="19"/>
        <v>208.38993333333383</v>
      </c>
      <c r="N41" s="114">
        <f t="shared" si="20"/>
        <v>156674.95693103442</v>
      </c>
    </row>
    <row r="42" spans="1:14" x14ac:dyDescent="0.2">
      <c r="A42" s="86">
        <f t="shared" si="16"/>
        <v>31</v>
      </c>
      <c r="B42" s="268">
        <v>37165</v>
      </c>
      <c r="C42" s="5">
        <f>VLOOKUP($X12,Forecast!$C$30:$O$72,6)/1000</f>
        <v>511.61290322580641</v>
      </c>
      <c r="D42" s="6">
        <f t="shared" si="17"/>
        <v>1116.5092580645164</v>
      </c>
      <c r="E42" s="6">
        <f>VLOOKUP($X12,Forecast!$C$30:$O$72,8)/1000</f>
        <v>383.83870967741933</v>
      </c>
      <c r="F42" s="6">
        <f>VLOOKUP($X12,Forecast!$C$30:$O$72,9)/1000</f>
        <v>312.29032258064512</v>
      </c>
      <c r="G42" s="6">
        <f>VLOOKUP($X12,Forecast!$C$30:$O$72,10)/1000</f>
        <v>703.61290322580646</v>
      </c>
      <c r="H42" s="6">
        <f>VLOOKUP($X12,Forecast!$C$30:$O$72,11)/1000</f>
        <v>277.48387096774195</v>
      </c>
      <c r="I42" s="6">
        <f>VLOOKUP($X12,Forecast!$C$30:$O$72,12)/1000</f>
        <v>0</v>
      </c>
      <c r="J42" s="6">
        <f t="shared" si="18"/>
        <v>3305.3479677419355</v>
      </c>
      <c r="K42" s="6">
        <f>VLOOKUP($X12,Forecast!$C$30:$O$72,5)/1000</f>
        <v>3104.8064516129034</v>
      </c>
      <c r="L42" s="6">
        <f t="shared" si="21"/>
        <v>156674.95693103442</v>
      </c>
      <c r="M42" s="6">
        <f t="shared" si="19"/>
        <v>200.54151612903206</v>
      </c>
      <c r="N42" s="114">
        <f t="shared" si="20"/>
        <v>162891.74393103441</v>
      </c>
    </row>
    <row r="43" spans="1:14" x14ac:dyDescent="0.2">
      <c r="A43" s="86">
        <f t="shared" si="16"/>
        <v>30</v>
      </c>
      <c r="B43" s="268">
        <v>37196</v>
      </c>
      <c r="C43" s="5">
        <f>VLOOKUP($X13,Forecast!$C$30:$O$72,6)/1000</f>
        <v>510.26666666666671</v>
      </c>
      <c r="D43" s="6">
        <f t="shared" si="17"/>
        <v>907.38433333333285</v>
      </c>
      <c r="E43" s="6">
        <f>VLOOKUP($X13,Forecast!$C$30:$O$72,8)/1000</f>
        <v>269.16666666666669</v>
      </c>
      <c r="F43" s="6">
        <f>VLOOKUP($X13,Forecast!$C$30:$O$72,9)/1000</f>
        <v>194.33333333333334</v>
      </c>
      <c r="G43" s="6">
        <f>VLOOKUP($X13,Forecast!$C$30:$O$72,10)/1000</f>
        <v>648.26666666666665</v>
      </c>
      <c r="H43" s="6">
        <f>VLOOKUP($X13,Forecast!$C$30:$O$72,11)/1000</f>
        <v>306.5333333333333</v>
      </c>
      <c r="I43" s="6">
        <f>VLOOKUP($X13,Forecast!$C$30:$O$72,12)/1000</f>
        <v>0</v>
      </c>
      <c r="J43" s="6">
        <f t="shared" si="18"/>
        <v>2835.9509999999996</v>
      </c>
      <c r="K43" s="6">
        <f>VLOOKUP($X13,Forecast!$C$30:$O$72,5)/1000</f>
        <v>3509</v>
      </c>
      <c r="L43" s="6">
        <f t="shared" si="21"/>
        <v>162891.74393103441</v>
      </c>
      <c r="M43" s="6">
        <f t="shared" si="19"/>
        <v>-673.04900000000043</v>
      </c>
      <c r="N43" s="114">
        <f t="shared" si="20"/>
        <v>142700.2739310344</v>
      </c>
    </row>
    <row r="44" spans="1:14" ht="12" thickBot="1" x14ac:dyDescent="0.25">
      <c r="A44" s="86">
        <f t="shared" si="16"/>
        <v>31</v>
      </c>
      <c r="B44" s="89">
        <v>37226</v>
      </c>
      <c r="C44" s="314">
        <f>VLOOKUP($X14,Forecast!$C$30:$O$72,6)/1000</f>
        <v>527.0322580645161</v>
      </c>
      <c r="D44" s="94">
        <f t="shared" si="17"/>
        <v>714.9</v>
      </c>
      <c r="E44" s="94">
        <f>VLOOKUP($X14,Forecast!$C$30:$O$72,8)/1000</f>
        <v>391.70967741935488</v>
      </c>
      <c r="F44" s="94">
        <f>VLOOKUP($X14,Forecast!$C$30:$O$72,9)/1000</f>
        <v>303.67741935483872</v>
      </c>
      <c r="G44" s="94">
        <f>VLOOKUP($X14,Forecast!$C$30:$O$72,10)/1000</f>
        <v>737.51612903225805</v>
      </c>
      <c r="H44" s="94">
        <f>VLOOKUP($X14,Forecast!$C$30:$O$72,11)/1000</f>
        <v>297.45161290322579</v>
      </c>
      <c r="I44" s="94">
        <f>VLOOKUP($X14,Forecast!$C$30:$O$72,12)/1000</f>
        <v>0</v>
      </c>
      <c r="J44" s="94">
        <f t="shared" si="18"/>
        <v>2972.2870967741937</v>
      </c>
      <c r="K44" s="94">
        <f>VLOOKUP($X14,Forecast!$C$30:$O$72,5)/1000</f>
        <v>3433.677419354839</v>
      </c>
      <c r="L44" s="94">
        <f t="shared" si="21"/>
        <v>142700.2739310344</v>
      </c>
      <c r="M44" s="94">
        <f t="shared" si="19"/>
        <v>-461.39032258064526</v>
      </c>
      <c r="N44" s="300">
        <f t="shared" si="20"/>
        <v>128397.1739310344</v>
      </c>
    </row>
    <row r="45" spans="1:14" x14ac:dyDescent="0.2">
      <c r="B45" s="91">
        <v>37257</v>
      </c>
    </row>
  </sheetData>
  <printOptions horizontalCentered="1"/>
  <pageMargins left="0.2" right="0.23" top="0.2" bottom="0.22" header="0.17" footer="0.21"/>
  <pageSetup paperSize="5" scale="87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C189"/>
  <sheetViews>
    <sheetView workbookViewId="0">
      <pane xSplit="3" ySplit="4" topLeftCell="D45" activePane="bottomRight" state="frozen"/>
      <selection activeCell="G12" sqref="G12"/>
      <selection pane="topRight" activeCell="G12" sqref="G12"/>
      <selection pane="bottomLeft" activeCell="G12" sqref="G12"/>
      <selection pane="bottomRight" activeCell="G54" sqref="G54"/>
    </sheetView>
  </sheetViews>
  <sheetFormatPr defaultRowHeight="12.75" x14ac:dyDescent="0.2"/>
  <cols>
    <col min="1" max="1" width="9.140625" style="259"/>
    <col min="2" max="2" width="9.140625" style="21"/>
    <col min="3" max="3" width="9.140625" style="2"/>
    <col min="4" max="4" width="11.140625" style="1" bestFit="1" customWidth="1"/>
    <col min="5" max="6" width="12.5703125" style="1" customWidth="1"/>
    <col min="7" max="7" width="11.28515625" style="1" customWidth="1"/>
    <col min="8" max="8" width="9.140625" style="1"/>
    <col min="9" max="9" width="10.42578125" style="1" bestFit="1" customWidth="1"/>
    <col min="10" max="10" width="12.42578125" style="1" bestFit="1" customWidth="1"/>
    <col min="11" max="11" width="9.140625" style="1"/>
    <col min="12" max="12" width="11.85546875" style="1" bestFit="1" customWidth="1"/>
    <col min="13" max="13" width="8.85546875" style="1" bestFit="1" customWidth="1"/>
    <col min="14" max="14" width="14.85546875" style="1" bestFit="1" customWidth="1"/>
    <col min="15" max="15" width="10.42578125" style="1" customWidth="1"/>
    <col min="16" max="17" width="11.140625" style="1" customWidth="1"/>
    <col min="18" max="18" width="10.42578125" style="1" customWidth="1"/>
    <col min="19" max="19" width="14.85546875" style="1" bestFit="1" customWidth="1"/>
    <col min="20" max="20" width="12.7109375" customWidth="1"/>
    <col min="21" max="21" width="9.7109375" bestFit="1" customWidth="1"/>
    <col min="22" max="22" width="9.5703125" bestFit="1" customWidth="1"/>
    <col min="24" max="24" width="10.85546875" bestFit="1" customWidth="1"/>
    <col min="29" max="29" width="5.140625" style="21" customWidth="1"/>
  </cols>
  <sheetData>
    <row r="1" spans="1:29" ht="13.5" thickBot="1" x14ac:dyDescent="0.25"/>
    <row r="2" spans="1:29" ht="13.5" thickBot="1" x14ac:dyDescent="0.25">
      <c r="D2" s="419" t="s">
        <v>167</v>
      </c>
      <c r="E2" s="420"/>
      <c r="F2" s="421"/>
      <c r="G2" s="258"/>
      <c r="H2" s="413" t="s">
        <v>168</v>
      </c>
      <c r="I2" s="413"/>
      <c r="J2" s="413"/>
      <c r="K2" s="413"/>
      <c r="L2" s="413"/>
      <c r="M2" s="413"/>
      <c r="N2" s="413"/>
      <c r="O2" s="414"/>
      <c r="P2" s="254"/>
      <c r="Q2" s="250" t="s">
        <v>289</v>
      </c>
      <c r="R2" s="251"/>
      <c r="S2" s="133"/>
      <c r="T2" s="133"/>
      <c r="X2" s="75" t="s">
        <v>205</v>
      </c>
      <c r="Y2" s="304">
        <f ca="1">0.011*(Curves!$B3+Curves!$J3)</f>
        <v>0.104379</v>
      </c>
      <c r="Z2" s="23">
        <v>425000</v>
      </c>
    </row>
    <row r="3" spans="1:29" ht="12.75" customHeight="1" x14ac:dyDescent="0.2">
      <c r="B3" s="399" t="s">
        <v>14</v>
      </c>
      <c r="D3" s="403" t="s">
        <v>9</v>
      </c>
      <c r="E3" s="409" t="s">
        <v>182</v>
      </c>
      <c r="F3" s="415" t="s">
        <v>181</v>
      </c>
      <c r="G3" s="417" t="s">
        <v>11</v>
      </c>
      <c r="H3" s="252"/>
      <c r="I3" s="252"/>
      <c r="J3" s="252"/>
      <c r="K3" s="252"/>
      <c r="L3" s="252"/>
      <c r="M3" s="252"/>
      <c r="N3" s="252"/>
      <c r="O3" s="407" t="s">
        <v>13</v>
      </c>
      <c r="P3" s="405" t="s">
        <v>8</v>
      </c>
      <c r="Q3" s="255" t="s">
        <v>179</v>
      </c>
      <c r="R3" s="256" t="s">
        <v>165</v>
      </c>
      <c r="S3" s="401" t="s">
        <v>169</v>
      </c>
      <c r="T3" s="411" t="s">
        <v>12</v>
      </c>
      <c r="Z3" s="23">
        <v>200000</v>
      </c>
      <c r="AA3" s="21"/>
      <c r="AC3"/>
    </row>
    <row r="4" spans="1:29" ht="13.5" thickBot="1" x14ac:dyDescent="0.25">
      <c r="B4" s="400" t="s">
        <v>14</v>
      </c>
      <c r="D4" s="404"/>
      <c r="E4" s="410"/>
      <c r="F4" s="416"/>
      <c r="G4" s="418"/>
      <c r="H4" s="253" t="s">
        <v>0</v>
      </c>
      <c r="I4" s="253" t="s">
        <v>1</v>
      </c>
      <c r="J4" s="253" t="s">
        <v>2</v>
      </c>
      <c r="K4" s="253" t="s">
        <v>3</v>
      </c>
      <c r="L4" s="253" t="s">
        <v>4</v>
      </c>
      <c r="M4" s="253" t="s">
        <v>5</v>
      </c>
      <c r="N4" s="253" t="s">
        <v>6</v>
      </c>
      <c r="O4" s="408" t="s">
        <v>10</v>
      </c>
      <c r="P4" s="406" t="s">
        <v>7</v>
      </c>
      <c r="Q4" s="255" t="s">
        <v>180</v>
      </c>
      <c r="R4" s="257" t="s">
        <v>166</v>
      </c>
      <c r="S4" s="402"/>
      <c r="T4" s="412"/>
      <c r="AA4" s="85"/>
      <c r="AC4"/>
    </row>
    <row r="5" spans="1:29" x14ac:dyDescent="0.2">
      <c r="A5" s="259">
        <f>MONTH(C5)</f>
        <v>5</v>
      </c>
      <c r="C5" s="244">
        <v>35551</v>
      </c>
      <c r="D5" s="5">
        <f>VLOOKUP($C5,'[1]Total Sendout'!$U$5:$V$1964,2)</f>
        <v>2216129.0322580645</v>
      </c>
      <c r="E5" s="6"/>
      <c r="F5" s="6"/>
      <c r="G5" s="230">
        <f>SUM(D5:F5)</f>
        <v>2216129.0322580645</v>
      </c>
      <c r="H5" s="8">
        <f>VLOOKUP($C5,[1]Topock!$S$5:$T$764,2)</f>
        <v>529096.77419354836</v>
      </c>
      <c r="I5" s="8">
        <f>VLOOKUP($C5,[1]Ehrenberg!$S$7:$T$536,2)</f>
        <v>708258.06451612909</v>
      </c>
      <c r="J5" s="8">
        <f>VLOOKUP($C5,'[1]Kern Mojave'!$S$5:$T$533,2)</f>
        <v>294870.96774193546</v>
      </c>
      <c r="K5" s="8">
        <f>VLOOKUP($C5,'[1]PG&amp;E WR'!$S$8:$T$552,2)</f>
        <v>480774.19354838709</v>
      </c>
      <c r="L5" s="8">
        <f>VLOOKUP($C5,'[1]TW N Needles'!$S$8:$T$536,2)</f>
        <v>556612.90322580643</v>
      </c>
      <c r="M5" s="8">
        <f>VLOOKUP($C5,'[1]Cali Prod'!$S$5:$T$535,2)</f>
        <v>170967.74193548388</v>
      </c>
      <c r="N5" s="8">
        <v>0</v>
      </c>
      <c r="O5" s="238">
        <f t="shared" ref="O5:O36" si="0">SUM(H5:N5)</f>
        <v>2740580.6451612907</v>
      </c>
      <c r="P5" s="4"/>
      <c r="Q5" s="248"/>
      <c r="R5" s="92">
        <f>O5-(P5+Q5)</f>
        <v>2740580.6451612907</v>
      </c>
      <c r="S5" s="306">
        <f>VLOOKUP($C5,'[1]Inj-WD'!$S$4:$U$536,2)</f>
        <v>566806.45161290327</v>
      </c>
      <c r="T5" s="19">
        <v>17571000</v>
      </c>
      <c r="AA5" s="86">
        <f t="shared" ref="AA5:AA36" si="1">EOMONTH(C5,0)-C5+1</f>
        <v>31</v>
      </c>
      <c r="AC5"/>
    </row>
    <row r="6" spans="1:29" x14ac:dyDescent="0.2">
      <c r="A6" s="259">
        <f t="shared" ref="A6:A69" si="2">MONTH(C6)</f>
        <v>6</v>
      </c>
      <c r="C6" s="245">
        <f t="shared" ref="C6:C30" si="3">DATE(YEAR(C7),MONTH(C7)-1,1)</f>
        <v>35582</v>
      </c>
      <c r="D6" s="5">
        <f>VLOOKUP($C6,'[1]Total Sendout'!$U$5:$V$1964,2)</f>
        <v>2185300</v>
      </c>
      <c r="E6" s="6"/>
      <c r="F6" s="6"/>
      <c r="G6" s="228">
        <f t="shared" ref="G6:G69" si="4">SUM(D6:F6)</f>
        <v>2185300</v>
      </c>
      <c r="H6" s="9">
        <f>VLOOKUP($C6,[1]Topock!$S$5:$T$764,2)</f>
        <v>515066.66666666669</v>
      </c>
      <c r="I6" s="9">
        <f>VLOOKUP($C6,[1]Ehrenberg!$S$7:$T$536,2)</f>
        <v>697833.33333333337</v>
      </c>
      <c r="J6" s="9">
        <f>VLOOKUP($C6,'[1]Kern Mojave'!$S$5:$T$533,2)</f>
        <v>268533.33333333331</v>
      </c>
      <c r="K6" s="9">
        <f>VLOOKUP($C6,'[1]PG&amp;E WR'!$S$8:$T$552,2)</f>
        <v>488700</v>
      </c>
      <c r="L6" s="9">
        <f>VLOOKUP($C6,'[1]TW N Needles'!$S$8:$T$536,2)</f>
        <v>533466.66666666663</v>
      </c>
      <c r="M6" s="9">
        <f>VLOOKUP($C6,'[1]Cali Prod'!$S$5:$T$535,2)</f>
        <v>207166.66666666666</v>
      </c>
      <c r="N6" s="9">
        <v>0</v>
      </c>
      <c r="O6" s="237">
        <f t="shared" si="0"/>
        <v>2710766.6666666665</v>
      </c>
      <c r="P6" s="6"/>
      <c r="Q6" s="114"/>
      <c r="R6" s="93">
        <f t="shared" ref="R6:R69" si="5">O6-(P6+Q6)</f>
        <v>2710766.6666666665</v>
      </c>
      <c r="S6" s="306">
        <f>VLOOKUP($C6,'[1]Inj-WD'!$S$4:$U$536,2)</f>
        <v>586100</v>
      </c>
      <c r="T6" s="19">
        <v>17583000</v>
      </c>
      <c r="AA6" s="86">
        <f t="shared" si="1"/>
        <v>30</v>
      </c>
      <c r="AC6"/>
    </row>
    <row r="7" spans="1:29" x14ac:dyDescent="0.2">
      <c r="A7" s="259">
        <f t="shared" si="2"/>
        <v>7</v>
      </c>
      <c r="C7" s="245">
        <f t="shared" si="3"/>
        <v>35612</v>
      </c>
      <c r="D7" s="5">
        <f>VLOOKUP($C7,'[1]Total Sendout'!$U$5:$V$1964,2)</f>
        <v>2460935.4838709678</v>
      </c>
      <c r="E7" s="6"/>
      <c r="F7" s="6"/>
      <c r="G7" s="228">
        <f t="shared" si="4"/>
        <v>2460935.4838709678</v>
      </c>
      <c r="H7" s="9">
        <f>VLOOKUP($C7,[1]Topock!$S$5:$T$764,2)</f>
        <v>479129.03225806454</v>
      </c>
      <c r="I7" s="9">
        <f>VLOOKUP($C7,[1]Ehrenberg!$S$7:$T$536,2)</f>
        <v>843290.32258064521</v>
      </c>
      <c r="J7" s="9">
        <f>VLOOKUP($C7,'[1]Kern Mojave'!$S$5:$T$533,2)</f>
        <v>196419.35483870967</v>
      </c>
      <c r="K7" s="9">
        <f>VLOOKUP($C7,'[1]PG&amp;E WR'!$S$8:$T$552,2)</f>
        <v>406032.25806451612</v>
      </c>
      <c r="L7" s="9">
        <f>VLOOKUP($C7,'[1]TW N Needles'!$S$8:$T$536,2)</f>
        <v>570645.16129032255</v>
      </c>
      <c r="M7" s="9">
        <f>VLOOKUP($C7,'[1]Cali Prod'!$S$5:$T$535,2)</f>
        <v>192935.48387096773</v>
      </c>
      <c r="N7" s="9">
        <v>0</v>
      </c>
      <c r="O7" s="237">
        <f t="shared" si="0"/>
        <v>2688451.6129032257</v>
      </c>
      <c r="P7" s="6"/>
      <c r="Q7" s="114"/>
      <c r="R7" s="93">
        <f t="shared" si="5"/>
        <v>2688451.6129032257</v>
      </c>
      <c r="S7" s="306">
        <f>VLOOKUP($C7,'[1]Inj-WD'!$S$4:$U$536,2)</f>
        <v>271741.93548387097</v>
      </c>
      <c r="T7" s="19">
        <v>8424000</v>
      </c>
      <c r="AA7" s="86">
        <f t="shared" si="1"/>
        <v>31</v>
      </c>
      <c r="AC7"/>
    </row>
    <row r="8" spans="1:29" x14ac:dyDescent="0.2">
      <c r="A8" s="259">
        <f t="shared" si="2"/>
        <v>8</v>
      </c>
      <c r="C8" s="245">
        <f t="shared" si="3"/>
        <v>35643</v>
      </c>
      <c r="D8" s="5">
        <f>VLOOKUP($C8,'[1]Total Sendout'!$U$5:$V$1964,2)</f>
        <v>2513838.7096774192</v>
      </c>
      <c r="E8" s="6"/>
      <c r="F8" s="6"/>
      <c r="G8" s="228">
        <f t="shared" si="4"/>
        <v>2513838.7096774192</v>
      </c>
      <c r="H8" s="9">
        <f>VLOOKUP($C8,[1]Topock!$S$5:$T$764,2)</f>
        <v>514032.25806451612</v>
      </c>
      <c r="I8" s="9">
        <f>VLOOKUP($C8,[1]Ehrenberg!$S$7:$T$536,2)</f>
        <v>759774.19354838715</v>
      </c>
      <c r="J8" s="9">
        <f>VLOOKUP($C8,'[1]Kern Mojave'!$S$5:$T$533,2)</f>
        <v>195612.90322580645</v>
      </c>
      <c r="K8" s="9">
        <f>VLOOKUP($C8,'[1]PG&amp;E WR'!$S$8:$T$552,2)</f>
        <v>438580.6451612903</v>
      </c>
      <c r="L8" s="9">
        <f>VLOOKUP($C8,'[1]TW N Needles'!$S$8:$T$536,2)</f>
        <v>529806.45161290327</v>
      </c>
      <c r="M8" s="9">
        <f>VLOOKUP($C8,'[1]Cali Prod'!$S$5:$T$535,2)</f>
        <v>187870.96774193548</v>
      </c>
      <c r="N8" s="9">
        <v>0</v>
      </c>
      <c r="O8" s="237">
        <f t="shared" si="0"/>
        <v>2625677.4193548388</v>
      </c>
      <c r="P8" s="6"/>
      <c r="Q8" s="114"/>
      <c r="R8" s="93">
        <f t="shared" si="5"/>
        <v>2625677.4193548388</v>
      </c>
      <c r="S8" s="306">
        <f>VLOOKUP($C8,'[1]Inj-WD'!$S$4:$U$536,2)</f>
        <v>175032.25806451612</v>
      </c>
      <c r="T8" s="19">
        <v>5426000</v>
      </c>
      <c r="AA8" s="86">
        <f t="shared" si="1"/>
        <v>31</v>
      </c>
      <c r="AC8"/>
    </row>
    <row r="9" spans="1:29" x14ac:dyDescent="0.2">
      <c r="A9" s="259">
        <f t="shared" si="2"/>
        <v>9</v>
      </c>
      <c r="C9" s="245">
        <f t="shared" si="3"/>
        <v>35674</v>
      </c>
      <c r="D9" s="5">
        <f>VLOOKUP($C9,'[1]Total Sendout'!$U$5:$V$1964,2)</f>
        <v>2709566.6666666665</v>
      </c>
      <c r="E9" s="6"/>
      <c r="F9" s="6"/>
      <c r="G9" s="228">
        <f t="shared" si="4"/>
        <v>2709566.6666666665</v>
      </c>
      <c r="H9" s="9">
        <f>VLOOKUP($C9,[1]Topock!$S$5:$T$764,2)</f>
        <v>516633.33333333331</v>
      </c>
      <c r="I9" s="9">
        <f>VLOOKUP($C9,[1]Ehrenberg!$S$7:$T$536,2)</f>
        <v>973200</v>
      </c>
      <c r="J9" s="9">
        <f>VLOOKUP($C9,'[1]Kern Mojave'!$S$5:$T$533,2)</f>
        <v>248300</v>
      </c>
      <c r="K9" s="9">
        <f>VLOOKUP($C9,'[1]PG&amp;E WR'!$S$8:$T$552,2)</f>
        <v>413000</v>
      </c>
      <c r="L9" s="9">
        <f>VLOOKUP($C9,'[1]TW N Needles'!$S$8:$T$536,2)</f>
        <v>446800</v>
      </c>
      <c r="M9" s="9">
        <f>VLOOKUP($C9,'[1]Cali Prod'!$S$5:$T$535,2)</f>
        <v>186400</v>
      </c>
      <c r="N9" s="9">
        <v>0</v>
      </c>
      <c r="O9" s="237">
        <f t="shared" si="0"/>
        <v>2784333.333333333</v>
      </c>
      <c r="P9" s="6"/>
      <c r="Q9" s="114"/>
      <c r="R9" s="93">
        <f t="shared" si="5"/>
        <v>2784333.333333333</v>
      </c>
      <c r="S9" s="306">
        <f>VLOOKUP($C9,'[1]Inj-WD'!$S$4:$U$536,2)</f>
        <v>139866.66666666666</v>
      </c>
      <c r="T9" s="19">
        <v>4196000</v>
      </c>
      <c r="AA9" s="86">
        <f t="shared" si="1"/>
        <v>30</v>
      </c>
      <c r="AC9"/>
    </row>
    <row r="10" spans="1:29" ht="13.5" thickBot="1" x14ac:dyDescent="0.25">
      <c r="A10" s="259">
        <f t="shared" si="2"/>
        <v>10</v>
      </c>
      <c r="C10" s="245">
        <f t="shared" si="3"/>
        <v>35704</v>
      </c>
      <c r="D10" s="5">
        <f>VLOOKUP($C10,'[1]Total Sendout'!$U$5:$V$1964,2)</f>
        <v>2319903.2258064514</v>
      </c>
      <c r="E10" s="6"/>
      <c r="F10" s="6"/>
      <c r="G10" s="228">
        <f t="shared" si="4"/>
        <v>2319903.2258064514</v>
      </c>
      <c r="H10" s="9">
        <f>VLOOKUP($C10,[1]Topock!$S$5:$T$764,2)</f>
        <v>530000</v>
      </c>
      <c r="I10" s="9">
        <f>VLOOKUP($C10,[1]Ehrenberg!$S$7:$T$536,2)</f>
        <v>726935.48387096776</v>
      </c>
      <c r="J10" s="9">
        <f>VLOOKUP($C10,'[1]Kern Mojave'!$S$5:$T$533,2)</f>
        <v>230967.74193548388</v>
      </c>
      <c r="K10" s="9">
        <f>VLOOKUP($C10,'[1]PG&amp;E WR'!$S$8:$T$552,2)</f>
        <v>446483.87096774194</v>
      </c>
      <c r="L10" s="9">
        <f>VLOOKUP($C10,'[1]TW N Needles'!$S$8:$T$536,2)</f>
        <v>444774.19354838709</v>
      </c>
      <c r="M10" s="9">
        <f>VLOOKUP($C10,'[1]Cali Prod'!$S$5:$T$535,2)</f>
        <v>198064.51612903227</v>
      </c>
      <c r="N10" s="9">
        <v>0</v>
      </c>
      <c r="O10" s="237">
        <f t="shared" si="0"/>
        <v>2577225.8064516126</v>
      </c>
      <c r="P10" s="6"/>
      <c r="Q10" s="114"/>
      <c r="R10" s="93">
        <f t="shared" si="5"/>
        <v>2577225.8064516126</v>
      </c>
      <c r="S10" s="306">
        <f>VLOOKUP($C10,'[1]Inj-WD'!$S$4:$U$536,2)</f>
        <v>320000</v>
      </c>
      <c r="T10" s="19">
        <v>9920000</v>
      </c>
      <c r="AA10" s="86">
        <f t="shared" si="1"/>
        <v>31</v>
      </c>
      <c r="AC10"/>
    </row>
    <row r="11" spans="1:29" x14ac:dyDescent="0.2">
      <c r="A11" s="259">
        <f t="shared" si="2"/>
        <v>11</v>
      </c>
      <c r="C11" s="246">
        <f t="shared" si="3"/>
        <v>35735</v>
      </c>
      <c r="D11" s="5">
        <f>VLOOKUP($C11,'[1]Total Sendout'!$U$5:$V$1964,2)</f>
        <v>2419633.3333333335</v>
      </c>
      <c r="E11" s="6"/>
      <c r="F11" s="6"/>
      <c r="G11" s="228">
        <f t="shared" si="4"/>
        <v>2419633.3333333335</v>
      </c>
      <c r="H11" s="9">
        <f>VLOOKUP($C11,[1]Topock!$S$5:$T$764,2)</f>
        <v>494400</v>
      </c>
      <c r="I11" s="9">
        <f>VLOOKUP($C11,[1]Ehrenberg!$S$7:$T$536,2)</f>
        <v>575733.33333333337</v>
      </c>
      <c r="J11" s="9">
        <f>VLOOKUP($C11,'[1]Kern Mojave'!$S$5:$T$533,2)</f>
        <v>231300</v>
      </c>
      <c r="K11" s="9">
        <f>VLOOKUP($C11,'[1]PG&amp;E WR'!$S$8:$T$552,2)</f>
        <v>448633.33333333331</v>
      </c>
      <c r="L11" s="9">
        <f>VLOOKUP($C11,'[1]TW N Needles'!$S$8:$T$536,2)</f>
        <v>378333.33333333331</v>
      </c>
      <c r="M11" s="9">
        <f>VLOOKUP($C11,'[1]Cali Prod'!$S$5:$T$535,2)</f>
        <v>193266.66666666666</v>
      </c>
      <c r="N11" s="9">
        <v>0</v>
      </c>
      <c r="O11" s="237">
        <f t="shared" si="0"/>
        <v>2321666.6666666665</v>
      </c>
      <c r="P11" s="6"/>
      <c r="Q11" s="114"/>
      <c r="R11" s="93">
        <f t="shared" si="5"/>
        <v>2321666.6666666665</v>
      </c>
      <c r="S11" s="306">
        <f>VLOOKUP($C11,'[1]Inj-WD'!$S$4:$U$536,2)</f>
        <v>-34933.333333333336</v>
      </c>
      <c r="T11" s="19">
        <v>-1048000</v>
      </c>
      <c r="AA11" s="86">
        <f t="shared" si="1"/>
        <v>30</v>
      </c>
      <c r="AC11"/>
    </row>
    <row r="12" spans="1:29" x14ac:dyDescent="0.2">
      <c r="A12" s="259">
        <f t="shared" si="2"/>
        <v>12</v>
      </c>
      <c r="C12" s="245">
        <f t="shared" si="3"/>
        <v>35765</v>
      </c>
      <c r="D12" s="5">
        <f>VLOOKUP($C12,'[1]Total Sendout'!$U$5:$V$1964,2)</f>
        <v>3118516.1290322579</v>
      </c>
      <c r="E12" s="6"/>
      <c r="F12" s="6"/>
      <c r="G12" s="228">
        <f t="shared" si="4"/>
        <v>3118516.1290322579</v>
      </c>
      <c r="H12" s="9">
        <f>VLOOKUP($C12,[1]Topock!$S$5:$T$764,2)</f>
        <v>386451.61290322582</v>
      </c>
      <c r="I12" s="9">
        <f>VLOOKUP($C12,[1]Ehrenberg!$S$7:$T$536,2)</f>
        <v>538806.45161290327</v>
      </c>
      <c r="J12" s="9">
        <f>VLOOKUP($C12,'[1]Kern Mojave'!$S$5:$T$533,2)</f>
        <v>131903.22580645161</v>
      </c>
      <c r="K12" s="9">
        <f>VLOOKUP($C12,'[1]PG&amp;E WR'!$S$8:$T$552,2)</f>
        <v>292774.19354838709</v>
      </c>
      <c r="L12" s="9">
        <f>VLOOKUP($C12,'[1]TW N Needles'!$S$8:$T$536,2)</f>
        <v>313096.77419354836</v>
      </c>
      <c r="M12" s="9">
        <f>VLOOKUP($C12,'[1]Cali Prod'!$S$5:$T$535,2)</f>
        <v>194516.12903225806</v>
      </c>
      <c r="N12" s="9">
        <v>0</v>
      </c>
      <c r="O12" s="237">
        <f t="shared" si="0"/>
        <v>1857548.3870967743</v>
      </c>
      <c r="P12" s="6"/>
      <c r="Q12" s="114"/>
      <c r="R12" s="93">
        <f t="shared" si="5"/>
        <v>1857548.3870967743</v>
      </c>
      <c r="S12" s="306">
        <f>VLOOKUP($C12,'[1]Inj-WD'!$S$4:$U$536,2)</f>
        <v>-1209580.6451612904</v>
      </c>
      <c r="T12" s="19">
        <v>-37497000</v>
      </c>
      <c r="AA12" s="86">
        <f t="shared" si="1"/>
        <v>31</v>
      </c>
      <c r="AC12"/>
    </row>
    <row r="13" spans="1:29" x14ac:dyDescent="0.2">
      <c r="A13" s="259">
        <f t="shared" si="2"/>
        <v>1</v>
      </c>
      <c r="C13" s="245">
        <f t="shared" si="3"/>
        <v>35796</v>
      </c>
      <c r="D13" s="5">
        <f>VLOOKUP($C13,'[1]Total Sendout'!$U$5:$V$1964,2)</f>
        <v>2979709.6774193547</v>
      </c>
      <c r="E13" s="6"/>
      <c r="F13" s="6"/>
      <c r="G13" s="228">
        <f t="shared" si="4"/>
        <v>2979709.6774193547</v>
      </c>
      <c r="H13" s="9">
        <f>VLOOKUP($C13,[1]Topock!$S$5:$T$764,2)</f>
        <v>418483.87096774194</v>
      </c>
      <c r="I13" s="9">
        <f>VLOOKUP($C13,[1]Ehrenberg!$S$7:$T$536,2)</f>
        <v>700483.87096774194</v>
      </c>
      <c r="J13" s="9">
        <f>VLOOKUP($C13,'[1]Kern Mojave'!$S$5:$T$533,2)</f>
        <v>156161.29032258064</v>
      </c>
      <c r="K13" s="9">
        <f>VLOOKUP($C13,'[1]PG&amp;E WR'!$S$8:$T$552,2)</f>
        <v>309838.70967741933</v>
      </c>
      <c r="L13" s="9">
        <f>VLOOKUP($C13,'[1]TW N Needles'!$S$8:$T$536,2)</f>
        <v>648032.25806451612</v>
      </c>
      <c r="M13" s="9">
        <f>VLOOKUP($C13,'[1]Cali Prod'!$S$5:$T$535,2)</f>
        <v>193580.64516129033</v>
      </c>
      <c r="N13" s="9">
        <v>0</v>
      </c>
      <c r="O13" s="237">
        <f t="shared" si="0"/>
        <v>2426580.6451612902</v>
      </c>
      <c r="P13" s="6"/>
      <c r="Q13" s="114"/>
      <c r="R13" s="93">
        <f t="shared" si="5"/>
        <v>2426580.6451612902</v>
      </c>
      <c r="S13" s="306">
        <f>VLOOKUP($C13,'[1]Inj-WD'!$S$4:$U$536,2)</f>
        <v>-490709.67741935485</v>
      </c>
      <c r="T13" s="19">
        <v>-15212000</v>
      </c>
      <c r="AA13" s="86">
        <f t="shared" si="1"/>
        <v>31</v>
      </c>
      <c r="AC13"/>
    </row>
    <row r="14" spans="1:29" x14ac:dyDescent="0.2">
      <c r="A14" s="259">
        <f t="shared" si="2"/>
        <v>2</v>
      </c>
      <c r="C14" s="245">
        <f t="shared" si="3"/>
        <v>35827</v>
      </c>
      <c r="D14" s="5">
        <f>VLOOKUP($C14,'[1]Total Sendout'!$U$5:$V$1964,2)</f>
        <v>3107285.7142857141</v>
      </c>
      <c r="E14" s="6"/>
      <c r="F14" s="6"/>
      <c r="G14" s="228">
        <f t="shared" si="4"/>
        <v>3107285.7142857141</v>
      </c>
      <c r="H14" s="9">
        <f>VLOOKUP($C14,[1]Topock!$S$5:$T$764,2)</f>
        <v>458714.28571428574</v>
      </c>
      <c r="I14" s="9">
        <f>VLOOKUP($C14,[1]Ehrenberg!$S$7:$T$536,2)</f>
        <v>647607.14285714284</v>
      </c>
      <c r="J14" s="9">
        <f>VLOOKUP($C14,'[1]Kern Mojave'!$S$5:$T$533,2)</f>
        <v>153107.14285714287</v>
      </c>
      <c r="K14" s="9">
        <f>VLOOKUP($C14,'[1]PG&amp;E WR'!$S$8:$T$552,2)</f>
        <v>420071.42857142858</v>
      </c>
      <c r="L14" s="9">
        <f>VLOOKUP($C14,'[1]TW N Needles'!$S$8:$T$536,2)</f>
        <v>534428.57142857148</v>
      </c>
      <c r="M14" s="9">
        <f>VLOOKUP($C14,'[1]Cali Prod'!$S$5:$T$535,2)</f>
        <v>181500</v>
      </c>
      <c r="N14" s="9">
        <v>0</v>
      </c>
      <c r="O14" s="237">
        <f t="shared" si="0"/>
        <v>2395428.5714285718</v>
      </c>
      <c r="P14" s="6"/>
      <c r="Q14" s="114"/>
      <c r="R14" s="93">
        <f t="shared" si="5"/>
        <v>2395428.5714285718</v>
      </c>
      <c r="S14" s="306">
        <f>VLOOKUP($C14,'[1]Inj-WD'!$S$4:$U$536,2)</f>
        <v>-656928.57142857148</v>
      </c>
      <c r="T14" s="19">
        <v>-18394000</v>
      </c>
      <c r="AA14" s="86">
        <f t="shared" si="1"/>
        <v>28</v>
      </c>
      <c r="AC14"/>
    </row>
    <row r="15" spans="1:29" ht="13.5" thickBot="1" x14ac:dyDescent="0.25">
      <c r="A15" s="259">
        <f t="shared" si="2"/>
        <v>3</v>
      </c>
      <c r="C15" s="245">
        <f t="shared" si="3"/>
        <v>35855</v>
      </c>
      <c r="D15" s="5">
        <f>VLOOKUP($C15,'[1]Total Sendout'!$U$5:$V$1964,2)</f>
        <v>2722354.8387096776</v>
      </c>
      <c r="E15" s="6"/>
      <c r="F15" s="6"/>
      <c r="G15" s="228">
        <f t="shared" si="4"/>
        <v>2722354.8387096776</v>
      </c>
      <c r="H15" s="9">
        <f>VLOOKUP($C15,[1]Topock!$S$5:$T$764,2)</f>
        <v>530032.25806451612</v>
      </c>
      <c r="I15" s="9">
        <f>VLOOKUP($C15,[1]Ehrenberg!$S$7:$T$536,2)</f>
        <v>719741.93548387091</v>
      </c>
      <c r="J15" s="9">
        <f>VLOOKUP($C15,'[1]Kern Mojave'!$S$5:$T$533,2)</f>
        <v>275451.61290322582</v>
      </c>
      <c r="K15" s="9">
        <f>VLOOKUP($C15,'[1]PG&amp;E WR'!$S$8:$T$552,2)</f>
        <v>346709.67741935485</v>
      </c>
      <c r="L15" s="9">
        <f>VLOOKUP($C15,'[1]TW N Needles'!$S$8:$T$536,2)</f>
        <v>699193.54838709673</v>
      </c>
      <c r="M15" s="9">
        <f>VLOOKUP($C15,'[1]Cali Prod'!$S$5:$T$535,2)</f>
        <v>181225.80645161291</v>
      </c>
      <c r="N15" s="9">
        <v>0</v>
      </c>
      <c r="O15" s="237">
        <f t="shared" si="0"/>
        <v>2752354.8387096776</v>
      </c>
      <c r="P15" s="6"/>
      <c r="Q15" s="114"/>
      <c r="R15" s="95">
        <f t="shared" si="5"/>
        <v>2752354.8387096776</v>
      </c>
      <c r="S15" s="306">
        <f>VLOOKUP($C15,'[1]Inj-WD'!$S$4:$U$536,2)</f>
        <v>59258.06451612903</v>
      </c>
      <c r="T15" s="19">
        <v>1837000</v>
      </c>
      <c r="AA15" s="86">
        <f t="shared" si="1"/>
        <v>31</v>
      </c>
      <c r="AC15"/>
    </row>
    <row r="16" spans="1:29" x14ac:dyDescent="0.2">
      <c r="A16" s="259">
        <f t="shared" si="2"/>
        <v>4</v>
      </c>
      <c r="C16" s="244">
        <f t="shared" si="3"/>
        <v>35886</v>
      </c>
      <c r="D16" s="5">
        <f>VLOOKUP($C16,'[1]Total Sendout'!$U$5:$V$1964,2)</f>
        <v>2586866.6666666665</v>
      </c>
      <c r="E16" s="6"/>
      <c r="F16" s="6"/>
      <c r="G16" s="228">
        <f t="shared" si="4"/>
        <v>2586866.6666666665</v>
      </c>
      <c r="H16" s="9">
        <f>VLOOKUP($C16,[1]Topock!$S$5:$T$764,2)</f>
        <v>528500</v>
      </c>
      <c r="I16" s="9">
        <f>VLOOKUP($C16,[1]Ehrenberg!$S$7:$T$536,2)</f>
        <v>678366.66666666663</v>
      </c>
      <c r="J16" s="9">
        <f>VLOOKUP($C16,'[1]Kern Mojave'!$S$5:$T$533,2)</f>
        <v>385933.33333333331</v>
      </c>
      <c r="K16" s="9">
        <f>VLOOKUP($C16,'[1]PG&amp;E WR'!$S$8:$T$552,2)</f>
        <v>323100</v>
      </c>
      <c r="L16" s="9">
        <f>VLOOKUP($C16,'[1]TW N Needles'!$S$8:$T$536,2)</f>
        <v>626100</v>
      </c>
      <c r="M16" s="9">
        <f>VLOOKUP($C16,'[1]Cali Prod'!$S$5:$T$535,2)</f>
        <v>202966.66666666666</v>
      </c>
      <c r="N16" s="9">
        <v>0</v>
      </c>
      <c r="O16" s="237">
        <f t="shared" si="0"/>
        <v>2744966.6666666665</v>
      </c>
      <c r="P16" s="6"/>
      <c r="Q16" s="114"/>
      <c r="R16" s="93">
        <f t="shared" si="5"/>
        <v>2744966.6666666665</v>
      </c>
      <c r="S16" s="306">
        <f>VLOOKUP($C16,'[1]Inj-WD'!$S$4:$U$536,2)</f>
        <v>170233.33333333334</v>
      </c>
      <c r="T16" s="19">
        <v>5107000</v>
      </c>
      <c r="AA16" s="86">
        <f t="shared" si="1"/>
        <v>30</v>
      </c>
      <c r="AC16"/>
    </row>
    <row r="17" spans="1:29" x14ac:dyDescent="0.2">
      <c r="A17" s="259">
        <f t="shared" si="2"/>
        <v>5</v>
      </c>
      <c r="C17" s="245">
        <f t="shared" si="3"/>
        <v>35916</v>
      </c>
      <c r="D17" s="5" t="e">
        <f>VLOOKUP($C17,'[1]Total Sendout'!$U$5:$V$1964,2)</f>
        <v>#DIV/0!</v>
      </c>
      <c r="E17" s="6"/>
      <c r="F17" s="6"/>
      <c r="G17" s="228" t="e">
        <f t="shared" si="4"/>
        <v>#DIV/0!</v>
      </c>
      <c r="H17" s="9">
        <f>VLOOKUP($C17,[1]Topock!$S$5:$T$764,2)</f>
        <v>523536.06451612903</v>
      </c>
      <c r="I17" s="9">
        <f>VLOOKUP($C17,[1]Ehrenberg!$S$7:$T$536,2)</f>
        <v>728308</v>
      </c>
      <c r="J17" s="9" t="e">
        <f>VLOOKUP($C17,'[1]Kern Mojave'!$S$5:$T$533,2)</f>
        <v>#DIV/0!</v>
      </c>
      <c r="K17" s="9" t="e">
        <f>VLOOKUP($C17,'[1]PG&amp;E WR'!$S$8:$T$552,2)</f>
        <v>#DIV/0!</v>
      </c>
      <c r="L17" s="9">
        <f>VLOOKUP($C17,'[1]TW N Needles'!$S$8:$T$536,2)</f>
        <v>672643.6</v>
      </c>
      <c r="M17" s="9" t="e">
        <f>VLOOKUP($C17,'[1]Cali Prod'!$S$5:$T$535,2)</f>
        <v>#DIV/0!</v>
      </c>
      <c r="N17" s="9">
        <v>0</v>
      </c>
      <c r="O17" s="237" t="e">
        <f t="shared" si="0"/>
        <v>#DIV/0!</v>
      </c>
      <c r="P17" s="6"/>
      <c r="Q17" s="114"/>
      <c r="R17" s="93" t="e">
        <f t="shared" si="5"/>
        <v>#DIV/0!</v>
      </c>
      <c r="S17" s="306" t="e">
        <f>VLOOKUP($C17,'[1]Inj-WD'!$S$4:$U$536,2)</f>
        <v>#DIV/0!</v>
      </c>
      <c r="T17" s="19">
        <v>0</v>
      </c>
      <c r="AA17" s="86">
        <f t="shared" si="1"/>
        <v>31</v>
      </c>
      <c r="AC17"/>
    </row>
    <row r="18" spans="1:29" x14ac:dyDescent="0.2">
      <c r="A18" s="259">
        <f t="shared" si="2"/>
        <v>6</v>
      </c>
      <c r="C18" s="245">
        <f t="shared" si="3"/>
        <v>35947</v>
      </c>
      <c r="D18" s="5" t="e">
        <f>VLOOKUP($C18,'[1]Total Sendout'!$U$5:$V$1964,2)</f>
        <v>#DIV/0!</v>
      </c>
      <c r="E18" s="6"/>
      <c r="F18" s="6"/>
      <c r="G18" s="228" t="e">
        <f t="shared" si="4"/>
        <v>#DIV/0!</v>
      </c>
      <c r="H18" s="9">
        <f>VLOOKUP($C18,[1]Topock!$S$5:$T$764,2)</f>
        <v>524943.37931034481</v>
      </c>
      <c r="I18" s="9">
        <f>VLOOKUP($C18,[1]Ehrenberg!$S$7:$T$536,2)</f>
        <v>597677.31034482759</v>
      </c>
      <c r="J18" s="9" t="e">
        <f>VLOOKUP($C18,'[1]Kern Mojave'!$S$5:$T$533,2)</f>
        <v>#DIV/0!</v>
      </c>
      <c r="K18" s="9" t="e">
        <f>VLOOKUP($C18,'[1]PG&amp;E WR'!$S$8:$T$552,2)</f>
        <v>#DIV/0!</v>
      </c>
      <c r="L18" s="9">
        <f>VLOOKUP($C18,'[1]TW N Needles'!$S$8:$T$536,2)</f>
        <v>676325.6333333333</v>
      </c>
      <c r="M18" s="9" t="e">
        <f>VLOOKUP($C18,'[1]Cali Prod'!$S$5:$T$535,2)</f>
        <v>#DIV/0!</v>
      </c>
      <c r="N18" s="9">
        <v>0</v>
      </c>
      <c r="O18" s="237" t="e">
        <f t="shared" si="0"/>
        <v>#DIV/0!</v>
      </c>
      <c r="P18" s="6"/>
      <c r="Q18" s="114"/>
      <c r="R18" s="93" t="e">
        <f t="shared" si="5"/>
        <v>#DIV/0!</v>
      </c>
      <c r="S18" s="306" t="e">
        <f>VLOOKUP($C18,'[1]Inj-WD'!$S$4:$U$536,2)</f>
        <v>#DIV/0!</v>
      </c>
      <c r="T18" s="19">
        <v>0</v>
      </c>
      <c r="AA18" s="86">
        <f t="shared" si="1"/>
        <v>30</v>
      </c>
      <c r="AC18"/>
    </row>
    <row r="19" spans="1:29" x14ac:dyDescent="0.2">
      <c r="A19" s="259">
        <f t="shared" si="2"/>
        <v>7</v>
      </c>
      <c r="C19" s="245">
        <f t="shared" si="3"/>
        <v>35977</v>
      </c>
      <c r="D19" s="10" t="e">
        <f>VLOOKUP($C19,'[1]Total Sendout'!$U$5:$V$1964,2)</f>
        <v>#DIV/0!</v>
      </c>
      <c r="E19" s="11"/>
      <c r="F19" s="11"/>
      <c r="G19" s="240" t="e">
        <f t="shared" si="4"/>
        <v>#DIV/0!</v>
      </c>
      <c r="H19" s="9">
        <f>VLOOKUP($C19,[1]Topock!$S$5:$T$764,2)</f>
        <v>530440.96774193551</v>
      </c>
      <c r="I19" s="9">
        <f>VLOOKUP($C19,[1]Ehrenberg!$S$7:$T$536,2)</f>
        <v>605879.70967741939</v>
      </c>
      <c r="J19" s="9" t="e">
        <f>VLOOKUP($C19,'[1]Kern Mojave'!$S$5:$T$533,2)</f>
        <v>#DIV/0!</v>
      </c>
      <c r="K19" s="9" t="e">
        <f>VLOOKUP($C19,'[1]PG&amp;E WR'!$S$8:$T$552,2)</f>
        <v>#DIV/0!</v>
      </c>
      <c r="L19" s="9">
        <f>VLOOKUP($C19,'[1]TW N Needles'!$S$8:$T$536,2)</f>
        <v>658084.3548387097</v>
      </c>
      <c r="M19" s="9" t="e">
        <f>VLOOKUP($C19,'[1]Cali Prod'!$S$5:$T$535,2)</f>
        <v>#DIV/0!</v>
      </c>
      <c r="N19" s="9">
        <v>0</v>
      </c>
      <c r="O19" s="237" t="e">
        <f t="shared" si="0"/>
        <v>#DIV/0!</v>
      </c>
      <c r="P19" s="11"/>
      <c r="Q19" s="249"/>
      <c r="R19" s="93" t="e">
        <f t="shared" si="5"/>
        <v>#DIV/0!</v>
      </c>
      <c r="S19" s="306" t="e">
        <f>VLOOKUP($C19,'[1]Inj-WD'!$S$4:$U$536,2)</f>
        <v>#DIV/0!</v>
      </c>
      <c r="T19" s="19">
        <v>0</v>
      </c>
      <c r="AA19" s="86">
        <f t="shared" si="1"/>
        <v>31</v>
      </c>
      <c r="AC19"/>
    </row>
    <row r="20" spans="1:29" x14ac:dyDescent="0.2">
      <c r="A20" s="259">
        <f t="shared" si="2"/>
        <v>8</v>
      </c>
      <c r="B20" s="21">
        <f t="shared" ref="B20:B42" si="6">+D20/D8</f>
        <v>1.1559881430532921</v>
      </c>
      <c r="C20" s="245">
        <f t="shared" si="3"/>
        <v>36008</v>
      </c>
      <c r="D20" s="12">
        <f>VLOOKUP($C20,'[1]Total Sendout'!$U$5:$V$1964,2)</f>
        <v>2905967.7419354836</v>
      </c>
      <c r="E20" s="9"/>
      <c r="F20" s="9"/>
      <c r="G20" s="241">
        <f t="shared" si="4"/>
        <v>2905967.7419354836</v>
      </c>
      <c r="H20" s="9">
        <f>VLOOKUP($C20,[1]Topock!$S$5:$T$764,2)</f>
        <v>514064.51612903224</v>
      </c>
      <c r="I20" s="9">
        <f>VLOOKUP($C20,[1]Ehrenberg!$S$7:$T$536,2)</f>
        <v>981774.19354838715</v>
      </c>
      <c r="J20" s="9">
        <f>VLOOKUP($C20,'[1]Kern Mojave'!$S$5:$T$533,2)</f>
        <v>242967.74193548388</v>
      </c>
      <c r="K20" s="9">
        <f>VLOOKUP($C20,'[1]PG&amp;E WR'!$S$8:$T$552,2)</f>
        <v>303967.74193548388</v>
      </c>
      <c r="L20" s="9">
        <f>VLOOKUP($C20,'[1]TW N Needles'!$S$8:$T$536,2)</f>
        <v>693387.09677419357</v>
      </c>
      <c r="M20" s="9">
        <f>VLOOKUP($C20,'[1]Cali Prod'!$S$5:$T$535,2)</f>
        <v>256870.96774193548</v>
      </c>
      <c r="N20" s="9">
        <v>0</v>
      </c>
      <c r="O20" s="237">
        <f t="shared" si="0"/>
        <v>2993032.2580645164</v>
      </c>
      <c r="P20" s="9"/>
      <c r="Q20" s="235"/>
      <c r="R20" s="93">
        <f t="shared" si="5"/>
        <v>2993032.2580645164</v>
      </c>
      <c r="S20" s="306">
        <f>VLOOKUP($C20,'[1]Inj-WD'!$S$4:$U$536,2)</f>
        <v>82322.580645161288</v>
      </c>
      <c r="T20" s="19">
        <v>2552000</v>
      </c>
      <c r="AA20" s="86">
        <f t="shared" si="1"/>
        <v>31</v>
      </c>
      <c r="AC20"/>
    </row>
    <row r="21" spans="1:29" x14ac:dyDescent="0.2">
      <c r="A21" s="259">
        <f t="shared" si="2"/>
        <v>9</v>
      </c>
      <c r="B21" s="21">
        <f t="shared" si="6"/>
        <v>0.94152816563534159</v>
      </c>
      <c r="C21" s="245">
        <f t="shared" si="3"/>
        <v>36039</v>
      </c>
      <c r="D21" s="12">
        <f>VLOOKUP($C21,'[1]Total Sendout'!$U$5:$V$1964,2)</f>
        <v>2551133.3333333335</v>
      </c>
      <c r="E21" s="9"/>
      <c r="F21" s="9"/>
      <c r="G21" s="241">
        <f t="shared" si="4"/>
        <v>2551133.3333333335</v>
      </c>
      <c r="H21" s="9">
        <f>VLOOKUP($C21,[1]Topock!$S$5:$T$764,2)</f>
        <v>515533.33333333331</v>
      </c>
      <c r="I21" s="9">
        <f>VLOOKUP($C21,[1]Ehrenberg!$S$7:$T$536,2)</f>
        <v>732233.33333333337</v>
      </c>
      <c r="J21" s="9">
        <f>VLOOKUP($C21,'[1]Kern Mojave'!$S$5:$T$533,2)</f>
        <v>310900</v>
      </c>
      <c r="K21" s="9">
        <f>VLOOKUP($C21,'[1]PG&amp;E WR'!$S$8:$T$552,2)</f>
        <v>218666.66666666666</v>
      </c>
      <c r="L21" s="9">
        <f>VLOOKUP($C21,'[1]TW N Needles'!$S$8:$T$536,2)</f>
        <v>709000</v>
      </c>
      <c r="M21" s="9">
        <f>VLOOKUP($C21,'[1]Cali Prod'!$S$5:$T$535,2)</f>
        <v>245620.68965517241</v>
      </c>
      <c r="N21" s="9">
        <v>0</v>
      </c>
      <c r="O21" s="237">
        <f t="shared" si="0"/>
        <v>2731954.0229885057</v>
      </c>
      <c r="P21" s="9"/>
      <c r="Q21" s="235"/>
      <c r="R21" s="93">
        <f t="shared" si="5"/>
        <v>2731954.0229885057</v>
      </c>
      <c r="S21" s="306">
        <f>VLOOKUP($C21,'[1]Inj-WD'!$S$4:$U$536,2)</f>
        <v>184300</v>
      </c>
      <c r="T21" s="19">
        <v>5529000</v>
      </c>
      <c r="AA21" s="86">
        <f t="shared" si="1"/>
        <v>30</v>
      </c>
      <c r="AC21"/>
    </row>
    <row r="22" spans="1:29" ht="13.5" thickBot="1" x14ac:dyDescent="0.25">
      <c r="A22" s="259">
        <f t="shared" si="2"/>
        <v>10</v>
      </c>
      <c r="B22" s="21">
        <f t="shared" si="6"/>
        <v>0.99981923606379586</v>
      </c>
      <c r="C22" s="245">
        <f t="shared" si="3"/>
        <v>36069</v>
      </c>
      <c r="D22" s="12">
        <f>VLOOKUP($C22,'[1]Total Sendout'!$U$5:$V$1964,2)</f>
        <v>2319483.8709677421</v>
      </c>
      <c r="E22" s="9"/>
      <c r="F22" s="9"/>
      <c r="G22" s="241">
        <f t="shared" si="4"/>
        <v>2319483.8709677421</v>
      </c>
      <c r="H22" s="9">
        <f>VLOOKUP($C22,[1]Topock!$S$5:$T$764,2)</f>
        <v>503096.77419354836</v>
      </c>
      <c r="I22" s="9">
        <f>VLOOKUP($C22,[1]Ehrenberg!$S$7:$T$536,2)</f>
        <v>874451.61290322582</v>
      </c>
      <c r="J22" s="9">
        <f>VLOOKUP($C22,'[1]Kern Mojave'!$S$5:$T$533,2)</f>
        <v>267193.54838709679</v>
      </c>
      <c r="K22" s="9">
        <f>VLOOKUP($C22,'[1]PG&amp;E WR'!$S$8:$T$552,2)</f>
        <v>226161.29032258064</v>
      </c>
      <c r="L22" s="9">
        <f>VLOOKUP($C22,'[1]TW N Needles'!$S$8:$T$536,2)</f>
        <v>643387.09677419357</v>
      </c>
      <c r="M22" s="9">
        <f>VLOOKUP($C22,'[1]Cali Prod'!$S$5:$T$535,2)</f>
        <v>199032.25806451612</v>
      </c>
      <c r="N22" s="9">
        <v>0</v>
      </c>
      <c r="O22" s="237">
        <f t="shared" si="0"/>
        <v>2713322.5806451617</v>
      </c>
      <c r="P22" s="9"/>
      <c r="Q22" s="235"/>
      <c r="R22" s="93">
        <f t="shared" si="5"/>
        <v>2713322.5806451617</v>
      </c>
      <c r="S22" s="306">
        <f>VLOOKUP($C22,'[1]Inj-WD'!$S$4:$U$536,2)</f>
        <v>521161.29032258067</v>
      </c>
      <c r="T22" s="19">
        <v>16156000</v>
      </c>
      <c r="AA22" s="86">
        <f t="shared" si="1"/>
        <v>31</v>
      </c>
      <c r="AC22"/>
    </row>
    <row r="23" spans="1:29" x14ac:dyDescent="0.2">
      <c r="A23" s="259">
        <f t="shared" si="2"/>
        <v>11</v>
      </c>
      <c r="B23" s="21">
        <f t="shared" si="6"/>
        <v>1.0337929989392332</v>
      </c>
      <c r="C23" s="246">
        <f t="shared" si="3"/>
        <v>36100</v>
      </c>
      <c r="D23" s="12">
        <f>VLOOKUP($C23,'[1]Total Sendout'!$U$5:$V$1964,2)</f>
        <v>2501400</v>
      </c>
      <c r="E23" s="9"/>
      <c r="F23" s="9"/>
      <c r="G23" s="241">
        <f t="shared" si="4"/>
        <v>2501400</v>
      </c>
      <c r="H23" s="9">
        <f>VLOOKUP($C23,[1]Topock!$S$5:$T$764,2)</f>
        <v>424533.33333333331</v>
      </c>
      <c r="I23" s="9">
        <f>VLOOKUP($C23,[1]Ehrenberg!$S$7:$T$536,2)</f>
        <v>963900</v>
      </c>
      <c r="J23" s="9">
        <f>VLOOKUP($C23,'[1]Kern Mojave'!$S$5:$T$533,2)</f>
        <v>218433.33333333334</v>
      </c>
      <c r="K23" s="9">
        <f>VLOOKUP($C23,'[1]PG&amp;E WR'!$S$8:$T$552,2)</f>
        <v>187466.66666666666</v>
      </c>
      <c r="L23" s="9">
        <f>VLOOKUP($C23,'[1]TW N Needles'!$S$8:$T$536,2)</f>
        <v>648366.66666666663</v>
      </c>
      <c r="M23" s="9">
        <f>VLOOKUP($C23,'[1]Cali Prod'!$S$5:$T$535,2)</f>
        <v>186833.33333333334</v>
      </c>
      <c r="N23" s="9">
        <v>0</v>
      </c>
      <c r="O23" s="237">
        <f t="shared" si="0"/>
        <v>2629533.3333333335</v>
      </c>
      <c r="P23" s="9"/>
      <c r="Q23" s="235"/>
      <c r="R23" s="93">
        <f t="shared" si="5"/>
        <v>2629533.3333333335</v>
      </c>
      <c r="S23" s="306">
        <f>VLOOKUP($C23,'[1]Inj-WD'!$S$4:$U$536,2)</f>
        <v>184833.33333333334</v>
      </c>
      <c r="T23" s="19">
        <v>5545000</v>
      </c>
      <c r="AA23" s="86">
        <f t="shared" si="1"/>
        <v>30</v>
      </c>
      <c r="AC23"/>
    </row>
    <row r="24" spans="1:29" x14ac:dyDescent="0.2">
      <c r="A24" s="259">
        <f t="shared" si="2"/>
        <v>12</v>
      </c>
      <c r="B24" s="21">
        <f t="shared" si="6"/>
        <v>1.006172979980829</v>
      </c>
      <c r="C24" s="245">
        <f t="shared" si="3"/>
        <v>36130</v>
      </c>
      <c r="D24" s="12">
        <f>VLOOKUP($C24,'[1]Total Sendout'!$U$5:$V$1964,2)</f>
        <v>3137766.6666666665</v>
      </c>
      <c r="E24" s="9"/>
      <c r="F24" s="9"/>
      <c r="G24" s="241">
        <f t="shared" si="4"/>
        <v>3137766.6666666665</v>
      </c>
      <c r="H24" s="9">
        <f>VLOOKUP($C24,[1]Topock!$S$5:$T$764,2)</f>
        <v>432322.58064516127</v>
      </c>
      <c r="I24" s="9">
        <f>VLOOKUP($C24,[1]Ehrenberg!$S$7:$T$536,2)</f>
        <v>1045580.6451612903</v>
      </c>
      <c r="J24" s="9">
        <f>VLOOKUP($C24,'[1]Kern Mojave'!$S$5:$T$533,2)</f>
        <v>161387.09677419355</v>
      </c>
      <c r="K24" s="9">
        <f>VLOOKUP($C24,'[1]PG&amp;E WR'!$S$8:$T$552,2)</f>
        <v>59615.384615384617</v>
      </c>
      <c r="L24" s="9">
        <f>VLOOKUP($C24,'[1]TW N Needles'!$S$8:$T$536,2)</f>
        <v>650354.83870967745</v>
      </c>
      <c r="M24" s="9">
        <f>VLOOKUP($C24,'[1]Cali Prod'!$S$5:$T$535,2)</f>
        <v>191806.45161290321</v>
      </c>
      <c r="N24" s="9">
        <v>0</v>
      </c>
      <c r="O24" s="237">
        <f t="shared" si="0"/>
        <v>2541066.9975186102</v>
      </c>
      <c r="P24" s="9"/>
      <c r="Q24" s="235"/>
      <c r="R24" s="93">
        <f t="shared" si="5"/>
        <v>2541066.9975186102</v>
      </c>
      <c r="S24" s="306">
        <f>VLOOKUP($C24,'[1]Inj-WD'!$S$4:$U$536,2)</f>
        <v>-571354.83870967745</v>
      </c>
      <c r="T24" s="19">
        <v>-17712000</v>
      </c>
      <c r="AA24" s="86">
        <f t="shared" si="1"/>
        <v>31</v>
      </c>
      <c r="AC24"/>
    </row>
    <row r="25" spans="1:29" x14ac:dyDescent="0.2">
      <c r="A25" s="259">
        <f t="shared" si="2"/>
        <v>1</v>
      </c>
      <c r="B25" s="21">
        <f t="shared" si="6"/>
        <v>1.0025765662383215</v>
      </c>
      <c r="C25" s="245">
        <f t="shared" si="3"/>
        <v>36161</v>
      </c>
      <c r="D25" s="12">
        <f>VLOOKUP($C25,'[1]Total Sendout'!$U$5:$V$1964,2)</f>
        <v>2987387.0967741935</v>
      </c>
      <c r="E25" s="9"/>
      <c r="F25" s="9"/>
      <c r="G25" s="241">
        <f t="shared" si="4"/>
        <v>2987387.0967741935</v>
      </c>
      <c r="H25" s="9">
        <f>VLOOKUP($C25,[1]Topock!$S$5:$T$764,2)</f>
        <v>481806.45161290321</v>
      </c>
      <c r="I25" s="9">
        <f>VLOOKUP($C25,[1]Ehrenberg!$S$7:$T$536,2)</f>
        <v>872161.29032258061</v>
      </c>
      <c r="J25" s="9">
        <f>VLOOKUP($C25,'[1]Kern Mojave'!$S$5:$T$533,2)</f>
        <v>149258.06451612903</v>
      </c>
      <c r="K25" s="9">
        <f>VLOOKUP($C25,'[1]PG&amp;E WR'!$S$8:$T$552,2)</f>
        <v>100043.47826086957</v>
      </c>
      <c r="L25" s="9">
        <f>VLOOKUP($C25,'[1]TW N Needles'!$S$8:$T$536,2)</f>
        <v>605000</v>
      </c>
      <c r="M25" s="9">
        <f>VLOOKUP($C25,'[1]Cali Prod'!$S$5:$T$535,2)</f>
        <v>190096.77419354839</v>
      </c>
      <c r="N25" s="9">
        <v>0</v>
      </c>
      <c r="O25" s="237">
        <f t="shared" si="0"/>
        <v>2398366.0589060308</v>
      </c>
      <c r="P25" s="9"/>
      <c r="Q25" s="235"/>
      <c r="R25" s="93">
        <f t="shared" si="5"/>
        <v>2398366.0589060308</v>
      </c>
      <c r="S25" s="306">
        <f>VLOOKUP($C25,'[1]Inj-WD'!$S$4:$U$536,2)</f>
        <v>-544838.70967741939</v>
      </c>
      <c r="T25" s="19">
        <v>-16890000</v>
      </c>
      <c r="AA25" s="86">
        <f t="shared" si="1"/>
        <v>31</v>
      </c>
      <c r="AC25"/>
    </row>
    <row r="26" spans="1:29" x14ac:dyDescent="0.2">
      <c r="A26" s="259">
        <f t="shared" si="2"/>
        <v>2</v>
      </c>
      <c r="B26" s="21">
        <f t="shared" si="6"/>
        <v>0.94393361224771288</v>
      </c>
      <c r="C26" s="245">
        <f t="shared" si="3"/>
        <v>36192</v>
      </c>
      <c r="D26" s="12">
        <f>VLOOKUP($C26,'[1]Total Sendout'!$U$5:$V$1964,2)</f>
        <v>2933071.4285714286</v>
      </c>
      <c r="E26" s="9"/>
      <c r="F26" s="9"/>
      <c r="G26" s="241">
        <f t="shared" si="4"/>
        <v>2933071.4285714286</v>
      </c>
      <c r="H26" s="9">
        <f>VLOOKUP($C26,[1]Topock!$S$5:$T$764,2)</f>
        <v>515035.71428571426</v>
      </c>
      <c r="I26" s="9">
        <f>VLOOKUP($C26,[1]Ehrenberg!$S$7:$T$536,2)</f>
        <v>681107.14285714284</v>
      </c>
      <c r="J26" s="9">
        <f>VLOOKUP($C26,'[1]Kern Mojave'!$S$5:$T$533,2)</f>
        <v>215892.85714285713</v>
      </c>
      <c r="K26" s="9">
        <f>VLOOKUP($C26,'[1]PG&amp;E WR'!$S$8:$T$552,2)</f>
        <v>139500</v>
      </c>
      <c r="L26" s="9">
        <f>VLOOKUP($C26,'[1]TW N Needles'!$S$8:$T$536,2)</f>
        <v>679678.57142857148</v>
      </c>
      <c r="M26" s="9">
        <f>VLOOKUP($C26,'[1]Cali Prod'!$S$5:$T$535,2)</f>
        <v>185607.14285714287</v>
      </c>
      <c r="N26" s="9">
        <v>0</v>
      </c>
      <c r="O26" s="237">
        <f t="shared" si="0"/>
        <v>2416821.4285714282</v>
      </c>
      <c r="P26" s="9"/>
      <c r="Q26" s="235"/>
      <c r="R26" s="93">
        <f t="shared" si="5"/>
        <v>2416821.4285714282</v>
      </c>
      <c r="S26" s="306">
        <f>VLOOKUP($C26,'[1]Inj-WD'!$S$4:$U$536,2)</f>
        <v>-446642.85714285716</v>
      </c>
      <c r="T26" s="19">
        <v>-12506000</v>
      </c>
      <c r="AA26" s="86">
        <f t="shared" si="1"/>
        <v>28</v>
      </c>
      <c r="AC26"/>
    </row>
    <row r="27" spans="1:29" ht="13.5" thickBot="1" x14ac:dyDescent="0.25">
      <c r="A27" s="259">
        <f t="shared" si="2"/>
        <v>3</v>
      </c>
      <c r="B27" s="21">
        <f t="shared" si="6"/>
        <v>1.041472633986231</v>
      </c>
      <c r="C27" s="245">
        <f t="shared" si="3"/>
        <v>36220</v>
      </c>
      <c r="D27" s="12">
        <f>VLOOKUP($C27,'[1]Total Sendout'!$U$5:$V$1964,2)</f>
        <v>2835258.064516129</v>
      </c>
      <c r="E27" s="9"/>
      <c r="F27" s="9"/>
      <c r="G27" s="241">
        <f t="shared" si="4"/>
        <v>2835258.064516129</v>
      </c>
      <c r="H27" s="9">
        <f>VLOOKUP($C27,[1]Topock!$S$5:$T$764,2)</f>
        <v>533161.29032258061</v>
      </c>
      <c r="I27" s="9">
        <f>VLOOKUP($C27,[1]Ehrenberg!$S$7:$T$536,2)</f>
        <v>679548.38709677418</v>
      </c>
      <c r="J27" s="9">
        <f>VLOOKUP($C27,'[1]Kern Mojave'!$S$5:$T$533,2)</f>
        <v>287225.80645161291</v>
      </c>
      <c r="K27" s="9">
        <f>VLOOKUP($C27,'[1]PG&amp;E WR'!$S$8:$T$552,2)</f>
        <v>280806.45161290321</v>
      </c>
      <c r="L27" s="9">
        <f>VLOOKUP($C27,'[1]TW N Needles'!$S$8:$T$536,2)</f>
        <v>552806.45161290327</v>
      </c>
      <c r="M27" s="9">
        <f>VLOOKUP($C27,'[1]Cali Prod'!$S$5:$T$535,2)</f>
        <v>177774.19354838709</v>
      </c>
      <c r="N27" s="9">
        <v>0</v>
      </c>
      <c r="O27" s="237">
        <f t="shared" si="0"/>
        <v>2511322.5806451607</v>
      </c>
      <c r="P27" s="9"/>
      <c r="Q27" s="235"/>
      <c r="R27" s="95">
        <f t="shared" si="5"/>
        <v>2511322.5806451607</v>
      </c>
      <c r="S27" s="306">
        <f>VLOOKUP($C27,'[1]Inj-WD'!$S$4:$U$536,2)</f>
        <v>-251032.25806451612</v>
      </c>
      <c r="T27" s="19">
        <v>-7782000</v>
      </c>
      <c r="AA27" s="86">
        <f t="shared" si="1"/>
        <v>31</v>
      </c>
      <c r="AC27"/>
    </row>
    <row r="28" spans="1:29" x14ac:dyDescent="0.2">
      <c r="A28" s="259">
        <f t="shared" si="2"/>
        <v>4</v>
      </c>
      <c r="B28" s="21">
        <f t="shared" si="6"/>
        <v>1.082880189676056</v>
      </c>
      <c r="C28" s="244">
        <f t="shared" si="3"/>
        <v>36251</v>
      </c>
      <c r="D28" s="5">
        <f>VLOOKUP($C28,'[1]Total Sendout'!$U$5:$V$1964,2)</f>
        <v>2801266.6666666665</v>
      </c>
      <c r="E28" s="6"/>
      <c r="F28" s="6"/>
      <c r="G28" s="228">
        <f t="shared" si="4"/>
        <v>2801266.6666666665</v>
      </c>
      <c r="H28" s="9">
        <f>VLOOKUP($C28,[1]Topock!$S$5:$T$764,2)</f>
        <v>508533.33333333331</v>
      </c>
      <c r="I28" s="9">
        <f>VLOOKUP($C28,[1]Ehrenberg!$S$7:$T$536,2)</f>
        <v>685933.33333333337</v>
      </c>
      <c r="J28" s="9">
        <f>VLOOKUP($C28,'[1]Kern Mojave'!$S$5:$T$533,2)</f>
        <v>309800</v>
      </c>
      <c r="K28" s="9">
        <f>VLOOKUP($C28,'[1]PG&amp;E WR'!$S$8:$T$552,2)</f>
        <v>274400</v>
      </c>
      <c r="L28" s="9">
        <f>VLOOKUP($C28,'[1]TW N Needles'!$S$8:$T$536,2)</f>
        <v>585866.66666666663</v>
      </c>
      <c r="M28" s="9">
        <f>VLOOKUP($C28,'[1]Cali Prod'!$S$5:$T$535,2)</f>
        <v>179966.66666666666</v>
      </c>
      <c r="N28" s="9">
        <v>0</v>
      </c>
      <c r="O28" s="237">
        <f t="shared" si="0"/>
        <v>2544500</v>
      </c>
      <c r="P28" s="6"/>
      <c r="Q28" s="114"/>
      <c r="R28" s="93">
        <f t="shared" si="5"/>
        <v>2544500</v>
      </c>
      <c r="S28" s="306">
        <f>VLOOKUP($C28,'[1]Inj-WD'!$S$4:$U$536,2)</f>
        <v>-205733.33333333334</v>
      </c>
      <c r="T28" s="19">
        <v>-6172000</v>
      </c>
      <c r="AA28" s="86">
        <f t="shared" si="1"/>
        <v>30</v>
      </c>
      <c r="AC28"/>
    </row>
    <row r="29" spans="1:29" x14ac:dyDescent="0.2">
      <c r="A29" s="259">
        <f t="shared" si="2"/>
        <v>5</v>
      </c>
      <c r="C29" s="245">
        <f t="shared" si="3"/>
        <v>36281</v>
      </c>
      <c r="D29" s="5">
        <f>VLOOKUP($C29,'[1]Total Sendout'!$U$5:$V$1964,2)</f>
        <v>2214161.2903225808</v>
      </c>
      <c r="E29" s="6"/>
      <c r="F29" s="6"/>
      <c r="G29" s="228">
        <f t="shared" si="4"/>
        <v>2214161.2903225808</v>
      </c>
      <c r="H29" s="9">
        <f>VLOOKUP($C29,[1]Topock!$S$5:$T$764,2)</f>
        <v>520870.96774193546</v>
      </c>
      <c r="I29" s="9">
        <f>VLOOKUP($C29,[1]Ehrenberg!$S$7:$T$536,2)</f>
        <v>783225.80645161285</v>
      </c>
      <c r="J29" s="9">
        <f>VLOOKUP($C29,'[1]Kern Mojave'!$S$5:$T$533,2)</f>
        <v>332709.67741935485</v>
      </c>
      <c r="K29" s="9">
        <f>VLOOKUP($C29,'[1]PG&amp;E WR'!$S$8:$T$552,2)</f>
        <v>325322.58064516127</v>
      </c>
      <c r="L29" s="9">
        <f>VLOOKUP($C29,'[1]TW N Needles'!$S$8:$T$536,2)</f>
        <v>573419.3548387097</v>
      </c>
      <c r="M29" s="9">
        <f>VLOOKUP($C29,'[1]Cali Prod'!$S$5:$T$535,2)</f>
        <v>173580.64516129033</v>
      </c>
      <c r="N29" s="9">
        <v>0</v>
      </c>
      <c r="O29" s="237">
        <f t="shared" si="0"/>
        <v>2709129.0322580645</v>
      </c>
      <c r="P29" s="6"/>
      <c r="Q29" s="114"/>
      <c r="R29" s="93">
        <f t="shared" si="5"/>
        <v>2709129.0322580645</v>
      </c>
      <c r="S29" s="306">
        <f>VLOOKUP($C29,'[1]Inj-WD'!$S$4:$U$536,2)</f>
        <v>559161.29032258061</v>
      </c>
      <c r="T29" s="19">
        <v>17334000</v>
      </c>
      <c r="AA29" s="86">
        <f t="shared" si="1"/>
        <v>31</v>
      </c>
      <c r="AC29"/>
    </row>
    <row r="30" spans="1:29" x14ac:dyDescent="0.2">
      <c r="A30" s="259">
        <f t="shared" si="2"/>
        <v>6</v>
      </c>
      <c r="C30" s="245">
        <f t="shared" si="3"/>
        <v>36312</v>
      </c>
      <c r="D30" s="5">
        <f>VLOOKUP($C30,'[1]Total Sendout'!$U$5:$V$1964,2)</f>
        <v>2421600</v>
      </c>
      <c r="E30" s="6"/>
      <c r="F30" s="6"/>
      <c r="G30" s="228">
        <f t="shared" si="4"/>
        <v>2421600</v>
      </c>
      <c r="H30" s="9">
        <f>VLOOKUP($C30,[1]Topock!$S$5:$T$764,2)</f>
        <v>530300</v>
      </c>
      <c r="I30" s="9">
        <f>VLOOKUP($C30,[1]Ehrenberg!$S$7:$T$536,2)</f>
        <v>701233.33333333337</v>
      </c>
      <c r="J30" s="9">
        <f>VLOOKUP($C30,'[1]Kern Mojave'!$S$5:$T$533,2)</f>
        <v>383666.66666666669</v>
      </c>
      <c r="K30" s="9">
        <f>VLOOKUP($C30,'[1]PG&amp;E WR'!$S$8:$T$552,2)</f>
        <v>362200</v>
      </c>
      <c r="L30" s="9">
        <f>VLOOKUP($C30,'[1]TW N Needles'!$S$8:$T$536,2)</f>
        <v>613433.33333333337</v>
      </c>
      <c r="M30" s="9">
        <f>VLOOKUP($C30,'[1]Cali Prod'!$S$5:$T$535,2)</f>
        <v>246166.66666666666</v>
      </c>
      <c r="N30" s="9">
        <v>0</v>
      </c>
      <c r="O30" s="237">
        <f t="shared" si="0"/>
        <v>2837000</v>
      </c>
      <c r="P30" s="6"/>
      <c r="Q30" s="114"/>
      <c r="R30" s="93">
        <f t="shared" si="5"/>
        <v>2837000</v>
      </c>
      <c r="S30" s="306">
        <f>VLOOKUP($C30,'[1]Inj-WD'!$S$4:$U$536,2)</f>
        <v>412133.33333333331</v>
      </c>
      <c r="T30" s="19">
        <v>12364000</v>
      </c>
      <c r="AA30" s="86">
        <f t="shared" si="1"/>
        <v>30</v>
      </c>
      <c r="AC30"/>
    </row>
    <row r="31" spans="1:29" x14ac:dyDescent="0.2">
      <c r="A31" s="259">
        <f t="shared" si="2"/>
        <v>7</v>
      </c>
      <c r="C31" s="245">
        <f t="shared" ref="C31:C41" si="7">DATE(YEAR(C32),MONTH(C32)-1,1)</f>
        <v>36342</v>
      </c>
      <c r="D31" s="10">
        <f>VLOOKUP($C31,'[1]Total Sendout'!$U$5:$V$1964,2)</f>
        <v>2643096.7741935486</v>
      </c>
      <c r="E31" s="11"/>
      <c r="F31" s="11"/>
      <c r="G31" s="240">
        <f t="shared" si="4"/>
        <v>2643096.7741935486</v>
      </c>
      <c r="H31" s="9">
        <f>VLOOKUP($C31,[1]Topock!$S$5:$T$764,2)</f>
        <v>523064.51612903224</v>
      </c>
      <c r="I31" s="9">
        <f>VLOOKUP($C31,[1]Ehrenberg!$S$7:$T$536,2)</f>
        <v>744774.19354838715</v>
      </c>
      <c r="J31" s="9">
        <f>VLOOKUP($C31,'[1]Kern Mojave'!$S$5:$T$533,2)</f>
        <v>379000</v>
      </c>
      <c r="K31" s="9">
        <f>VLOOKUP($C31,'[1]PG&amp;E WR'!$S$8:$T$552,2)</f>
        <v>362612.90322580643</v>
      </c>
      <c r="L31" s="9">
        <f>VLOOKUP($C31,'[1]TW N Needles'!$S$8:$T$536,2)</f>
        <v>663451.61290322582</v>
      </c>
      <c r="M31" s="9">
        <f>VLOOKUP($C31,'[1]Cali Prod'!$S$5:$T$535,2)</f>
        <v>249193.54838709679</v>
      </c>
      <c r="N31" s="9">
        <v>0</v>
      </c>
      <c r="O31" s="237">
        <f t="shared" si="0"/>
        <v>2922096.7741935481</v>
      </c>
      <c r="P31" s="11"/>
      <c r="Q31" s="249"/>
      <c r="R31" s="93">
        <f t="shared" si="5"/>
        <v>2922096.7741935481</v>
      </c>
      <c r="S31" s="306">
        <f>VLOOKUP($C31,'[1]Inj-WD'!$S$4:$U$536,2)</f>
        <v>282709.67741935485</v>
      </c>
      <c r="T31" s="19">
        <v>8764000</v>
      </c>
      <c r="AA31" s="86">
        <f t="shared" si="1"/>
        <v>31</v>
      </c>
      <c r="AC31"/>
    </row>
    <row r="32" spans="1:29" x14ac:dyDescent="0.2">
      <c r="A32" s="259">
        <f t="shared" si="2"/>
        <v>8</v>
      </c>
      <c r="B32" s="21">
        <f t="shared" si="6"/>
        <v>0.93136482211244942</v>
      </c>
      <c r="C32" s="245">
        <f t="shared" si="7"/>
        <v>36373</v>
      </c>
      <c r="D32" s="12">
        <f>VLOOKUP($C32,'[1]Total Sendout'!$U$5:$V$1964,2)</f>
        <v>2706516.1290322579</v>
      </c>
      <c r="E32" s="9"/>
      <c r="F32" s="9"/>
      <c r="G32" s="241">
        <f t="shared" si="4"/>
        <v>2706516.1290322579</v>
      </c>
      <c r="H32" s="9">
        <f>VLOOKUP($C32,[1]Topock!$S$5:$T$764,2)</f>
        <v>515451.61290322582</v>
      </c>
      <c r="I32" s="9">
        <f>VLOOKUP($C32,[1]Ehrenberg!$S$7:$T$536,2)</f>
        <v>569612.90322580643</v>
      </c>
      <c r="J32" s="9">
        <f>VLOOKUP($C32,'[1]Kern Mojave'!$S$5:$T$533,2)</f>
        <v>483387.09677419357</v>
      </c>
      <c r="K32" s="9">
        <f>VLOOKUP($C32,'[1]PG&amp;E WR'!$S$8:$T$552,2)</f>
        <v>267580.6451612903</v>
      </c>
      <c r="L32" s="9">
        <f>VLOOKUP($C32,'[1]TW N Needles'!$S$8:$T$536,2)</f>
        <v>626483.87096774194</v>
      </c>
      <c r="M32" s="9">
        <f>VLOOKUP($C32,'[1]Cali Prod'!$S$5:$T$535,2)</f>
        <v>264096.77419354836</v>
      </c>
      <c r="N32" s="9">
        <v>0</v>
      </c>
      <c r="O32" s="237">
        <f t="shared" si="0"/>
        <v>2726612.9032258065</v>
      </c>
      <c r="P32" s="9"/>
      <c r="Q32" s="235"/>
      <c r="R32" s="93">
        <f t="shared" si="5"/>
        <v>2726612.9032258065</v>
      </c>
      <c r="S32" s="306">
        <f>VLOOKUP($C32,'[1]Inj-WD'!$S$4:$U$536,2)</f>
        <v>18400</v>
      </c>
      <c r="T32" s="19">
        <v>552000</v>
      </c>
      <c r="AA32" s="86">
        <f t="shared" si="1"/>
        <v>31</v>
      </c>
      <c r="AC32"/>
    </row>
    <row r="33" spans="1:29" x14ac:dyDescent="0.2">
      <c r="A33" s="259">
        <f t="shared" si="2"/>
        <v>9</v>
      </c>
      <c r="B33" s="21">
        <f t="shared" si="6"/>
        <v>1.0368855671988919</v>
      </c>
      <c r="C33" s="245">
        <f t="shared" si="7"/>
        <v>36404</v>
      </c>
      <c r="D33" s="12">
        <f>VLOOKUP($C33,'[1]Total Sendout'!$U$5:$V$1964,2)</f>
        <v>2645233.3333333335</v>
      </c>
      <c r="E33" s="9"/>
      <c r="F33" s="9"/>
      <c r="G33" s="241">
        <f t="shared" si="4"/>
        <v>2645233.3333333335</v>
      </c>
      <c r="H33" s="9">
        <f>VLOOKUP($C33,[1]Topock!$S$5:$T$764,2)</f>
        <v>509566.66666666669</v>
      </c>
      <c r="I33" s="9">
        <f>VLOOKUP($C33,[1]Ehrenberg!$S$7:$T$536,2)</f>
        <v>810300</v>
      </c>
      <c r="J33" s="9">
        <f>VLOOKUP($C33,'[1]Kern Mojave'!$S$5:$T$533,2)</f>
        <v>417833.33333333331</v>
      </c>
      <c r="K33" s="9">
        <f>VLOOKUP($C33,'[1]PG&amp;E WR'!$S$8:$T$552,2)</f>
        <v>254300</v>
      </c>
      <c r="L33" s="9">
        <f>VLOOKUP($C33,'[1]TW N Needles'!$S$8:$T$536,2)</f>
        <v>677400</v>
      </c>
      <c r="M33" s="9">
        <f>VLOOKUP($C33,'[1]Cali Prod'!$S$5:$T$535,2)</f>
        <v>259800</v>
      </c>
      <c r="N33" s="9">
        <v>0</v>
      </c>
      <c r="O33" s="237">
        <f t="shared" si="0"/>
        <v>2929200</v>
      </c>
      <c r="P33" s="9"/>
      <c r="Q33" s="235"/>
      <c r="R33" s="93">
        <f t="shared" si="5"/>
        <v>2929200</v>
      </c>
      <c r="S33" s="306">
        <f>VLOOKUP($C33,'[1]Inj-WD'!$S$4:$U$536,2)</f>
        <v>285233.33333333331</v>
      </c>
      <c r="T33" s="19">
        <v>8557000</v>
      </c>
      <c r="AA33" s="86">
        <f t="shared" si="1"/>
        <v>30</v>
      </c>
      <c r="AC33"/>
    </row>
    <row r="34" spans="1:29" ht="13.5" thickBot="1" x14ac:dyDescent="0.25">
      <c r="A34" s="259">
        <f t="shared" si="2"/>
        <v>10</v>
      </c>
      <c r="B34" s="21">
        <f t="shared" si="6"/>
        <v>1.2779122162883845</v>
      </c>
      <c r="C34" s="245">
        <f t="shared" si="7"/>
        <v>36434</v>
      </c>
      <c r="D34" s="12">
        <f>VLOOKUP($C34,'[1]Total Sendout'!$U$5:$V$1964,2)</f>
        <v>2964096.7741935486</v>
      </c>
      <c r="E34" s="9"/>
      <c r="F34" s="9"/>
      <c r="G34" s="241">
        <f t="shared" si="4"/>
        <v>2964096.7741935486</v>
      </c>
      <c r="H34" s="9">
        <f>VLOOKUP($C34,[1]Topock!$S$5:$T$764,2)</f>
        <v>477806.45161290321</v>
      </c>
      <c r="I34" s="9">
        <f>VLOOKUP($C34,[1]Ehrenberg!$S$7:$T$536,2)</f>
        <v>1037419.3548387097</v>
      </c>
      <c r="J34" s="9">
        <f>VLOOKUP($C34,'[1]Kern Mojave'!$S$5:$T$533,2)</f>
        <v>389774.19354838709</v>
      </c>
      <c r="K34" s="9">
        <f>VLOOKUP($C34,'[1]PG&amp;E WR'!$S$8:$T$552,2)</f>
        <v>194419.35483870967</v>
      </c>
      <c r="L34" s="9">
        <f>VLOOKUP($C34,'[1]TW N Needles'!$S$8:$T$536,2)</f>
        <v>721645.16129032255</v>
      </c>
      <c r="M34" s="9">
        <f>VLOOKUP($C34,'[1]Cali Prod'!$S$5:$T$535,2)</f>
        <v>255903.22580645161</v>
      </c>
      <c r="N34" s="9">
        <v>0</v>
      </c>
      <c r="O34" s="237">
        <f t="shared" si="0"/>
        <v>3076967.7419354836</v>
      </c>
      <c r="P34" s="9"/>
      <c r="Q34" s="235"/>
      <c r="R34" s="93">
        <f t="shared" si="5"/>
        <v>3076967.7419354836</v>
      </c>
      <c r="S34" s="306">
        <f>VLOOKUP($C34,'[1]Inj-WD'!$S$4:$U$536,2)</f>
        <v>88129.032258064515</v>
      </c>
      <c r="T34" s="19">
        <v>2732000</v>
      </c>
      <c r="AA34" s="86">
        <f t="shared" si="1"/>
        <v>31</v>
      </c>
      <c r="AC34"/>
    </row>
    <row r="35" spans="1:29" x14ac:dyDescent="0.2">
      <c r="A35" s="259">
        <f t="shared" si="2"/>
        <v>11</v>
      </c>
      <c r="B35" s="21">
        <f t="shared" si="6"/>
        <v>1.0948268969377148</v>
      </c>
      <c r="C35" s="246">
        <f t="shared" si="7"/>
        <v>36465</v>
      </c>
      <c r="D35" s="12">
        <f>VLOOKUP($C35,'[1]Total Sendout'!$U$5:$V$1964,2)</f>
        <v>2738600</v>
      </c>
      <c r="E35" s="9"/>
      <c r="F35" s="9"/>
      <c r="G35" s="241">
        <f t="shared" si="4"/>
        <v>2738600</v>
      </c>
      <c r="H35" s="9">
        <f>VLOOKUP($C35,[1]Topock!$S$5:$T$764,2)</f>
        <v>513033.33333333331</v>
      </c>
      <c r="I35" s="9">
        <f>VLOOKUP($C35,[1]Ehrenberg!$S$7:$T$536,2)</f>
        <v>943800</v>
      </c>
      <c r="J35" s="9">
        <f>VLOOKUP($C35,'[1]Kern Mojave'!$S$5:$T$533,2)</f>
        <v>329066.66666666669</v>
      </c>
      <c r="K35" s="9">
        <f>VLOOKUP($C35,'[1]PG&amp;E WR'!$S$8:$T$552,2)</f>
        <v>110800</v>
      </c>
      <c r="L35" s="9">
        <f>VLOOKUP($C35,'[1]TW N Needles'!$S$8:$T$536,2)</f>
        <v>722433.33333333337</v>
      </c>
      <c r="M35" s="9">
        <f>VLOOKUP($C35,'[1]Cali Prod'!$S$5:$T$535,2)</f>
        <v>261500</v>
      </c>
      <c r="N35" s="9">
        <v>0</v>
      </c>
      <c r="O35" s="237">
        <f t="shared" si="0"/>
        <v>2880633.3333333335</v>
      </c>
      <c r="P35" s="9"/>
      <c r="Q35" s="235"/>
      <c r="R35" s="93">
        <f t="shared" si="5"/>
        <v>2880633.3333333335</v>
      </c>
      <c r="S35" s="306">
        <f>VLOOKUP($C35,'[1]Inj-WD'!$S$4:$U$536,2)</f>
        <v>150933.33333333334</v>
      </c>
      <c r="T35" s="19">
        <v>4528000</v>
      </c>
      <c r="AA35" s="86">
        <f t="shared" si="1"/>
        <v>30</v>
      </c>
      <c r="AC35"/>
    </row>
    <row r="36" spans="1:29" x14ac:dyDescent="0.2">
      <c r="A36" s="259">
        <f t="shared" si="2"/>
        <v>12</v>
      </c>
      <c r="B36" s="21">
        <f t="shared" si="6"/>
        <v>0.99271346684152795</v>
      </c>
      <c r="C36" s="245">
        <f t="shared" si="7"/>
        <v>36495</v>
      </c>
      <c r="D36" s="12">
        <f>VLOOKUP($C36,'[1]Total Sendout'!$U$5:$V$1964,2)</f>
        <v>3114903.2258064514</v>
      </c>
      <c r="E36" s="9"/>
      <c r="F36" s="9"/>
      <c r="G36" s="241">
        <f t="shared" si="4"/>
        <v>3114903.2258064514</v>
      </c>
      <c r="H36" s="9">
        <f>VLOOKUP($C36,[1]Topock!$S$5:$T$764,2)</f>
        <v>469903.90322580643</v>
      </c>
      <c r="I36" s="9">
        <f>VLOOKUP($C36,[1]Ehrenberg!$S$7:$T$536,2)</f>
        <v>936062.6451612903</v>
      </c>
      <c r="J36" s="9">
        <f>VLOOKUP($C36,'[1]Kern Mojave'!$S$5:$T$533,2)</f>
        <v>161982.61290322582</v>
      </c>
      <c r="K36" s="9">
        <f>VLOOKUP($C36,'[1]PG&amp;E WR'!$S$8:$T$552,2)</f>
        <v>137157.25806451612</v>
      </c>
      <c r="L36" s="9">
        <f>VLOOKUP($C36,'[1]TW N Needles'!$S$8:$T$536,2)</f>
        <v>695830.6451612903</v>
      </c>
      <c r="M36" s="9">
        <f>VLOOKUP($C36,'[1]Cali Prod'!$S$5:$T$535,2)</f>
        <v>265055.96774193546</v>
      </c>
      <c r="N36" s="9">
        <v>0</v>
      </c>
      <c r="O36" s="237">
        <f t="shared" si="0"/>
        <v>2665993.0322580645</v>
      </c>
      <c r="P36" s="9"/>
      <c r="Q36" s="235"/>
      <c r="R36" s="93">
        <f t="shared" si="5"/>
        <v>2665993.0322580645</v>
      </c>
      <c r="S36" s="306">
        <f>VLOOKUP($C36,'[1]Inj-WD'!$S$4:$U$536,2)</f>
        <v>-463645.16129032261</v>
      </c>
      <c r="T36" s="19">
        <v>-14373000</v>
      </c>
      <c r="AA36" s="86">
        <f t="shared" si="1"/>
        <v>31</v>
      </c>
      <c r="AC36"/>
    </row>
    <row r="37" spans="1:29" x14ac:dyDescent="0.2">
      <c r="A37" s="259">
        <f t="shared" si="2"/>
        <v>1</v>
      </c>
      <c r="B37" s="21">
        <f t="shared" si="6"/>
        <v>1.0455571272770465</v>
      </c>
      <c r="C37" s="245">
        <f t="shared" si="7"/>
        <v>36526</v>
      </c>
      <c r="D37" s="12">
        <f>VLOOKUP($C37,'[1]Total Sendout'!$U$5:$V$1964,2)</f>
        <v>3123483.8709677421</v>
      </c>
      <c r="E37" s="9"/>
      <c r="F37" s="9"/>
      <c r="G37" s="241">
        <f t="shared" si="4"/>
        <v>3123483.8709677421</v>
      </c>
      <c r="H37" s="9">
        <f>VLOOKUP($C37,[1]Topock!$S$5:$T$764,2)</f>
        <v>530096.77419354836</v>
      </c>
      <c r="I37" s="9">
        <f>VLOOKUP($C37,[1]Ehrenberg!$S$7:$T$536,2)</f>
        <v>871548.38709677418</v>
      </c>
      <c r="J37" s="9">
        <f>VLOOKUP($C37,'[1]Kern Mojave'!$S$5:$T$533,2)</f>
        <v>197064.51612903227</v>
      </c>
      <c r="K37" s="9">
        <f>VLOOKUP($C37,'[1]PG&amp;E WR'!$S$8:$T$552,2)</f>
        <v>78225.806451612909</v>
      </c>
      <c r="L37" s="9">
        <f>VLOOKUP($C37,'[1]TW N Needles'!$S$8:$T$536,2)</f>
        <v>676967.74193548388</v>
      </c>
      <c r="M37" s="9">
        <f>VLOOKUP($C37,'[1]Cali Prod'!$S$5:$T$535,2)</f>
        <v>257645.16129032258</v>
      </c>
      <c r="N37" s="9">
        <v>0</v>
      </c>
      <c r="O37" s="237">
        <f t="shared" ref="O37:O68" si="8">SUM(H37:N37)</f>
        <v>2611548.3870967738</v>
      </c>
      <c r="P37" s="9"/>
      <c r="Q37" s="235"/>
      <c r="R37" s="93">
        <f t="shared" si="5"/>
        <v>2611548.3870967738</v>
      </c>
      <c r="S37" s="306">
        <f>VLOOKUP($C37,'[1]Inj-WD'!$S$4:$U$536,2)</f>
        <v>-509516.12903225806</v>
      </c>
      <c r="T37" s="19">
        <v>-15795000</v>
      </c>
      <c r="AA37" s="86">
        <f t="shared" ref="AA37:AA68" si="9">EOMONTH(C37,0)-C37+1</f>
        <v>31</v>
      </c>
      <c r="AC37"/>
    </row>
    <row r="38" spans="1:29" x14ac:dyDescent="0.2">
      <c r="A38" s="259">
        <f t="shared" si="2"/>
        <v>2</v>
      </c>
      <c r="B38" s="21">
        <f t="shared" si="6"/>
        <v>1.0464962584825503</v>
      </c>
      <c r="C38" s="245">
        <f t="shared" si="7"/>
        <v>36557</v>
      </c>
      <c r="D38" s="12">
        <f>VLOOKUP($C38,'[1]Total Sendout'!$U$5:$V$1964,2)</f>
        <v>3069448.2758620689</v>
      </c>
      <c r="E38" s="9"/>
      <c r="F38" s="9"/>
      <c r="G38" s="241">
        <f t="shared" si="4"/>
        <v>3069448.2758620689</v>
      </c>
      <c r="H38" s="9">
        <f>VLOOKUP($C38,[1]Topock!$S$5:$T$764,2)</f>
        <v>535103.44827586203</v>
      </c>
      <c r="I38" s="9">
        <f>VLOOKUP($C38,[1]Ehrenberg!$S$7:$T$536,2)</f>
        <v>657034.48275862064</v>
      </c>
      <c r="J38" s="9">
        <f>VLOOKUP($C38,'[1]Kern Mojave'!$S$5:$T$533,2)</f>
        <v>275965.5172413793</v>
      </c>
      <c r="K38" s="9">
        <f>VLOOKUP($C38,'[1]PG&amp;E WR'!$S$8:$T$552,2)</f>
        <v>163931.03448275861</v>
      </c>
      <c r="L38" s="9">
        <f>VLOOKUP($C38,'[1]TW N Needles'!$S$8:$T$536,2)</f>
        <v>674586.20689655177</v>
      </c>
      <c r="M38" s="9">
        <f>VLOOKUP($C38,'[1]Cali Prod'!$S$5:$T$535,2)</f>
        <v>269068.96551724139</v>
      </c>
      <c r="N38" s="9">
        <v>0</v>
      </c>
      <c r="O38" s="237">
        <f t="shared" si="8"/>
        <v>2575689.6551724137</v>
      </c>
      <c r="P38" s="9"/>
      <c r="Q38" s="235"/>
      <c r="R38" s="93">
        <f t="shared" si="5"/>
        <v>2575689.6551724137</v>
      </c>
      <c r="S38" s="306">
        <f>VLOOKUP($C38,'[1]Inj-WD'!$S$4:$U$536,2)</f>
        <v>-496482.75862068968</v>
      </c>
      <c r="T38" s="19">
        <v>-14398000</v>
      </c>
      <c r="AA38" s="86">
        <f t="shared" si="9"/>
        <v>29</v>
      </c>
      <c r="AC38"/>
    </row>
    <row r="39" spans="1:29" ht="13.5" thickBot="1" x14ac:dyDescent="0.25">
      <c r="A39" s="259">
        <f t="shared" si="2"/>
        <v>3</v>
      </c>
      <c r="B39" s="21">
        <f t="shared" si="6"/>
        <v>0.99650711660769353</v>
      </c>
      <c r="C39" s="245">
        <f t="shared" si="7"/>
        <v>36586</v>
      </c>
      <c r="D39" s="12">
        <f>VLOOKUP($C39,'[1]Total Sendout'!$U$5:$V$1964,2)</f>
        <v>2825354.8387096776</v>
      </c>
      <c r="E39" s="9"/>
      <c r="F39" s="9"/>
      <c r="G39" s="241">
        <f t="shared" si="4"/>
        <v>2825354.8387096776</v>
      </c>
      <c r="H39" s="9">
        <f>VLOOKUP($C39,[1]Topock!$S$5:$T$764,2)</f>
        <v>527709.67741935479</v>
      </c>
      <c r="I39" s="9">
        <f>VLOOKUP($C39,[1]Ehrenberg!$S$7:$T$536,2)</f>
        <v>865516.12903225806</v>
      </c>
      <c r="J39" s="9">
        <f>VLOOKUP($C39,'[1]Kern Mojave'!$S$5:$T$533,2)</f>
        <v>349645.16129032261</v>
      </c>
      <c r="K39" s="9">
        <f>VLOOKUP($C39,'[1]PG&amp;E WR'!$S$8:$T$552,2)</f>
        <v>223225.80645161291</v>
      </c>
      <c r="L39" s="9">
        <f>VLOOKUP($C39,'[1]TW N Needles'!$S$8:$T$536,2)</f>
        <v>684709.67741935479</v>
      </c>
      <c r="M39" s="9">
        <f>VLOOKUP($C39,'[1]Cali Prod'!$S$5:$T$535,2)</f>
        <v>249967.74193548388</v>
      </c>
      <c r="N39" s="9">
        <v>0</v>
      </c>
      <c r="O39" s="237">
        <f t="shared" si="8"/>
        <v>2900774.1935483869</v>
      </c>
      <c r="P39" s="9"/>
      <c r="Q39" s="235"/>
      <c r="R39" s="95">
        <f t="shared" si="5"/>
        <v>2900774.1935483869</v>
      </c>
      <c r="S39" s="306">
        <f>VLOOKUP($C39,'[1]Inj-WD'!$S$4:$U$536,2)</f>
        <v>30258.064516129034</v>
      </c>
      <c r="T39" s="19">
        <v>938000</v>
      </c>
      <c r="AA39" s="86">
        <f t="shared" si="9"/>
        <v>31</v>
      </c>
      <c r="AC39"/>
    </row>
    <row r="40" spans="1:29" x14ac:dyDescent="0.2">
      <c r="A40" s="259">
        <f t="shared" si="2"/>
        <v>4</v>
      </c>
      <c r="B40" s="21">
        <f t="shared" si="6"/>
        <v>0.86495394940384107</v>
      </c>
      <c r="C40" s="244">
        <f t="shared" si="7"/>
        <v>36617</v>
      </c>
      <c r="D40" s="5">
        <f>VLOOKUP($C40,'[1]Total Sendout'!$U$5:$V$1964,2)</f>
        <v>2422966.6666666665</v>
      </c>
      <c r="E40" s="6"/>
      <c r="F40" s="6"/>
      <c r="G40" s="228">
        <f t="shared" si="4"/>
        <v>2422966.6666666665</v>
      </c>
      <c r="H40" s="9">
        <f>VLOOKUP($C40,[1]Topock!$S$5:$T$764,2)</f>
        <v>531633.33333333337</v>
      </c>
      <c r="I40" s="9">
        <f>VLOOKUP($C40,[1]Ehrenberg!$S$7:$T$536,2)</f>
        <v>778566.66666666663</v>
      </c>
      <c r="J40" s="9">
        <f>VLOOKUP($C40,'[1]Kern Mojave'!$S$5:$T$533,2)</f>
        <v>461900</v>
      </c>
      <c r="K40" s="9">
        <f>VLOOKUP($C40,'[1]PG&amp;E WR'!$S$8:$T$552,2)</f>
        <v>188200</v>
      </c>
      <c r="L40" s="9">
        <f>VLOOKUP($C40,'[1]TW N Needles'!$S$8:$T$536,2)</f>
        <v>608866.66666666663</v>
      </c>
      <c r="M40" s="9">
        <f>VLOOKUP($C40,'[1]Cali Prod'!$S$5:$T$535,2)</f>
        <v>245300</v>
      </c>
      <c r="N40" s="9">
        <v>0</v>
      </c>
      <c r="O40" s="237">
        <f t="shared" si="8"/>
        <v>2814466.6666666665</v>
      </c>
      <c r="P40" s="6"/>
      <c r="Q40" s="114"/>
      <c r="R40" s="93">
        <f t="shared" si="5"/>
        <v>2814466.6666666665</v>
      </c>
      <c r="S40" s="306">
        <f>VLOOKUP($C40,'[1]Inj-WD'!$S$4:$U$536,2)</f>
        <v>390966.66666666669</v>
      </c>
      <c r="T40" s="19">
        <v>11729000</v>
      </c>
      <c r="AA40" s="86">
        <f t="shared" si="9"/>
        <v>30</v>
      </c>
      <c r="AC40"/>
    </row>
    <row r="41" spans="1:29" x14ac:dyDescent="0.2">
      <c r="A41" s="259">
        <f t="shared" si="2"/>
        <v>5</v>
      </c>
      <c r="B41" s="21">
        <f t="shared" si="6"/>
        <v>1.2039219685601479</v>
      </c>
      <c r="C41" s="245">
        <f t="shared" si="7"/>
        <v>36647</v>
      </c>
      <c r="D41" s="5">
        <f>VLOOKUP($C41,'[1]Total Sendout'!$U$5:$V$1964,2)</f>
        <v>2665677.4193548388</v>
      </c>
      <c r="E41" s="6"/>
      <c r="F41" s="6"/>
      <c r="G41" s="228">
        <f t="shared" si="4"/>
        <v>2665677.4193548388</v>
      </c>
      <c r="H41" s="9">
        <f>VLOOKUP($C41,[1]Topock!$S$5:$T$764,2)</f>
        <v>522387.09677419357</v>
      </c>
      <c r="I41" s="9">
        <f>VLOOKUP($C41,[1]Ehrenberg!$S$7:$T$536,2)</f>
        <v>651290.32258064521</v>
      </c>
      <c r="J41" s="9">
        <f>VLOOKUP($C41,'[1]Kern Mojave'!$S$5:$T$533,2)</f>
        <v>490516.12903225806</v>
      </c>
      <c r="K41" s="9">
        <f>VLOOKUP($C41,'[1]PG&amp;E WR'!$S$8:$T$552,2)</f>
        <v>264612.90322580643</v>
      </c>
      <c r="L41" s="9">
        <f>VLOOKUP($C41,'[1]TW N Needles'!$S$8:$T$536,2)</f>
        <v>663548.38709677418</v>
      </c>
      <c r="M41" s="9">
        <f>VLOOKUP($C41,'[1]Cali Prod'!$S$5:$T$535,2)</f>
        <v>229612.90322580645</v>
      </c>
      <c r="N41" s="9">
        <v>0</v>
      </c>
      <c r="O41" s="237">
        <f t="shared" si="8"/>
        <v>2821967.7419354841</v>
      </c>
      <c r="P41" s="6"/>
      <c r="Q41" s="114"/>
      <c r="R41" s="93">
        <f t="shared" si="5"/>
        <v>2821967.7419354841</v>
      </c>
      <c r="S41" s="306">
        <f>VLOOKUP($C41,'[1]Inj-WD'!$S$4:$U$536,2)</f>
        <v>152645.16129032258</v>
      </c>
      <c r="T41" s="19">
        <v>4732000</v>
      </c>
      <c r="AA41" s="86">
        <f t="shared" si="9"/>
        <v>31</v>
      </c>
      <c r="AC41"/>
    </row>
    <row r="42" spans="1:29" x14ac:dyDescent="0.2">
      <c r="A42" s="259">
        <f t="shared" si="2"/>
        <v>6</v>
      </c>
      <c r="B42" s="21">
        <f t="shared" si="6"/>
        <v>1.2792781631978858</v>
      </c>
      <c r="C42" s="245">
        <f>DATE(YEAR(C43),MONTH(C43)-1,1)</f>
        <v>36678</v>
      </c>
      <c r="D42" s="5">
        <f>VLOOKUP($C42,'[1]Total Sendout'!$U$5:$V$1964,2)</f>
        <v>3097900</v>
      </c>
      <c r="E42" s="6"/>
      <c r="F42" s="6"/>
      <c r="G42" s="228">
        <f t="shared" si="4"/>
        <v>3097900</v>
      </c>
      <c r="H42" s="9">
        <f>VLOOKUP($C42,[1]Topock!$S$5:$T$764,2)</f>
        <v>520966.66666666669</v>
      </c>
      <c r="I42" s="9">
        <f>VLOOKUP($C42,[1]Ehrenberg!$S$7:$T$536,2)</f>
        <v>963266.66666666663</v>
      </c>
      <c r="J42" s="9">
        <f>VLOOKUP($C42,'[1]Kern Mojave'!$S$5:$T$533,2)</f>
        <v>391066.66666666669</v>
      </c>
      <c r="K42" s="9">
        <f>VLOOKUP($C42,'[1]PG&amp;E WR'!$S$8:$T$552,2)</f>
        <v>342500</v>
      </c>
      <c r="L42" s="9">
        <f>VLOOKUP($C42,'[1]TW N Needles'!$S$8:$T$536,2)</f>
        <v>696866.66666666663</v>
      </c>
      <c r="M42" s="9">
        <f>VLOOKUP($C42,'[1]Cali Prod'!$S$5:$T$535,2)</f>
        <v>252066.66666666666</v>
      </c>
      <c r="N42" s="9">
        <v>0</v>
      </c>
      <c r="O42" s="237">
        <f t="shared" si="8"/>
        <v>3166733.333333333</v>
      </c>
      <c r="P42" s="6"/>
      <c r="Q42" s="114"/>
      <c r="R42" s="93">
        <f t="shared" si="5"/>
        <v>3166733.333333333</v>
      </c>
      <c r="S42" s="306">
        <f>VLOOKUP($C42,'[1]Inj-WD'!$S$4:$U$536,2)</f>
        <v>68500</v>
      </c>
      <c r="T42" s="19">
        <v>2055000</v>
      </c>
      <c r="AA42" s="86">
        <f t="shared" si="9"/>
        <v>30</v>
      </c>
      <c r="AC42"/>
    </row>
    <row r="43" spans="1:29" x14ac:dyDescent="0.2">
      <c r="A43" s="259">
        <f t="shared" si="2"/>
        <v>7</v>
      </c>
      <c r="B43" s="21">
        <f>+D43/D31</f>
        <v>1.256407439953134</v>
      </c>
      <c r="C43" s="245">
        <v>36708</v>
      </c>
      <c r="D43" s="10">
        <f>VLOOKUP($C43,'[1]Total Sendout'!$U$5:$V$1964,2)</f>
        <v>3320806.4516129033</v>
      </c>
      <c r="E43" s="11"/>
      <c r="F43" s="11"/>
      <c r="G43" s="240">
        <f t="shared" si="4"/>
        <v>3320806.4516129033</v>
      </c>
      <c r="H43" s="9">
        <f>VLOOKUP($C43,[1]Topock!$S$5:$T$764,2)</f>
        <v>522096.77419354836</v>
      </c>
      <c r="I43" s="9">
        <f>VLOOKUP($C43,[1]Ehrenberg!$S$7:$T$536,2)</f>
        <v>1043258.0645161291</v>
      </c>
      <c r="J43" s="9">
        <f>VLOOKUP($C43,'[1]Kern Mojave'!$S$5:$T$533,2)</f>
        <v>392903.22580645164</v>
      </c>
      <c r="K43" s="9">
        <f>VLOOKUP($C43,'[1]PG&amp;E WR'!$S$8:$T$552,2)</f>
        <v>381354.83870967739</v>
      </c>
      <c r="L43" s="9">
        <f>VLOOKUP($C43,'[1]TW N Needles'!$S$8:$T$536,2)</f>
        <v>708645.16129032255</v>
      </c>
      <c r="M43" s="9">
        <f>VLOOKUP($C43,'[1]Cali Prod'!$S$5:$T$535,2)</f>
        <v>246645.16129032258</v>
      </c>
      <c r="N43" s="9">
        <v>0</v>
      </c>
      <c r="O43" s="237">
        <f t="shared" si="8"/>
        <v>3294903.2258064514</v>
      </c>
      <c r="P43" s="11"/>
      <c r="Q43" s="249"/>
      <c r="R43" s="93">
        <f t="shared" si="5"/>
        <v>3294903.2258064514</v>
      </c>
      <c r="S43" s="306">
        <f>VLOOKUP($C43,'[1]Inj-WD'!$S$4:$U$536,2)</f>
        <v>-37709.677419354841</v>
      </c>
      <c r="T43" s="19">
        <v>-1169000</v>
      </c>
      <c r="AA43" s="86">
        <f t="shared" si="9"/>
        <v>31</v>
      </c>
      <c r="AC43"/>
    </row>
    <row r="44" spans="1:29" x14ac:dyDescent="0.2">
      <c r="A44" s="259">
        <f t="shared" si="2"/>
        <v>8</v>
      </c>
      <c r="B44" s="21">
        <v>1.03</v>
      </c>
      <c r="C44" s="245">
        <f>DATE(YEAR(C43),MONTH(C43)+1,1)</f>
        <v>36739</v>
      </c>
      <c r="D44" s="10">
        <f>VLOOKUP($C44,'[1]Total Sendout'!$U$5:$V$1964,2)</f>
        <v>3616161.2903225808</v>
      </c>
      <c r="E44" s="9">
        <v>0</v>
      </c>
      <c r="F44" s="9"/>
      <c r="G44" s="241">
        <f t="shared" si="4"/>
        <v>3616161.2903225808</v>
      </c>
      <c r="H44" s="9">
        <f>VLOOKUP($C44,[1]Topock!$S$5:$T$764,2)</f>
        <v>502709.67741935485</v>
      </c>
      <c r="I44" s="9">
        <f>VLOOKUP($C44,[1]Ehrenberg!$S$7:$T$536,2)</f>
        <v>957451.61290322582</v>
      </c>
      <c r="J44" s="9">
        <f>VLOOKUP($C44,'[1]Kern Mojave'!$S$5:$T$533,2)</f>
        <v>344000</v>
      </c>
      <c r="K44" s="9">
        <f>VLOOKUP($C44,'[1]PG&amp;E WR'!$S$8:$T$552,2)</f>
        <v>424451.61290322582</v>
      </c>
      <c r="L44" s="9">
        <f>VLOOKUP($C44,'[1]TW N Needles'!$S$8:$T$536,2)</f>
        <v>711064.51612903224</v>
      </c>
      <c r="M44" s="9">
        <f>VLOOKUP($C44,'[1]Cali Prod'!$S$5:$T$535,2)</f>
        <v>271290.32258064515</v>
      </c>
      <c r="N44" s="9">
        <v>0</v>
      </c>
      <c r="O44" s="237">
        <f t="shared" si="8"/>
        <v>3210967.7419354841</v>
      </c>
      <c r="P44" s="9"/>
      <c r="Q44" s="235"/>
      <c r="R44" s="93">
        <f t="shared" si="5"/>
        <v>3210967.7419354841</v>
      </c>
      <c r="S44" s="306">
        <f>VLOOKUP($C44,'[1]Inj-WD'!$S$4:$U$536,2)</f>
        <v>-405161.29032258067</v>
      </c>
      <c r="T44" s="19">
        <f t="shared" ref="T44:T69" si="10">1*(+S44*AA44)</f>
        <v>-12560000</v>
      </c>
      <c r="AA44" s="86">
        <f t="shared" si="9"/>
        <v>31</v>
      </c>
      <c r="AC44"/>
    </row>
    <row r="45" spans="1:29" x14ac:dyDescent="0.2">
      <c r="A45" s="259">
        <f t="shared" si="2"/>
        <v>9</v>
      </c>
      <c r="B45" s="21">
        <v>1.03</v>
      </c>
      <c r="C45" s="245">
        <f t="shared" ref="C45:C87" si="11">DATE(YEAR(C44),MONTH(C44)+1,1)</f>
        <v>36770</v>
      </c>
      <c r="D45" s="10">
        <f>VLOOKUP($C45,'[1]Total Sendout'!$U$5:$V$1964,2)</f>
        <v>3191666.6666666665</v>
      </c>
      <c r="E45" s="9">
        <v>0</v>
      </c>
      <c r="F45" s="9"/>
      <c r="G45" s="241">
        <f t="shared" si="4"/>
        <v>3191666.6666666665</v>
      </c>
      <c r="H45" s="9">
        <f>VLOOKUP($C45,[1]Topock!$S$5:$T$764,2)</f>
        <v>499333.33333333331</v>
      </c>
      <c r="I45" s="9">
        <f>VLOOKUP($C45,[1]Ehrenberg!$S$7:$T$536,2)</f>
        <v>1093733.3333333333</v>
      </c>
      <c r="J45" s="9">
        <f>VLOOKUP($C45,'[1]Kern Mojave'!$S$5:$T$533,2)</f>
        <v>350100</v>
      </c>
      <c r="K45" s="9">
        <f>VLOOKUP($C45,'[1]PG&amp;E WR'!$S$8:$T$552,2)</f>
        <v>397033.33333333331</v>
      </c>
      <c r="L45" s="9">
        <f>VLOOKUP($C45,'[1]TW N Needles'!$S$8:$T$536,2)</f>
        <v>705933.33333333337</v>
      </c>
      <c r="M45" s="9">
        <f>VLOOKUP($C45,'[1]Cali Prod'!$S$5:$T$535,2)</f>
        <v>265033.33333333331</v>
      </c>
      <c r="N45" s="9">
        <v>0</v>
      </c>
      <c r="O45" s="237">
        <f>SUM(H45:N45)</f>
        <v>3311166.666666667</v>
      </c>
      <c r="P45" s="9"/>
      <c r="Q45" s="235"/>
      <c r="R45" s="93">
        <f t="shared" si="5"/>
        <v>3311166.666666667</v>
      </c>
      <c r="S45" s="306">
        <f>VLOOKUP($C45,'[1]Inj-WD'!$S$4:$U$536,2)</f>
        <v>118633.33333333333</v>
      </c>
      <c r="T45" s="19">
        <f t="shared" si="10"/>
        <v>3559000</v>
      </c>
      <c r="AA45" s="86">
        <f t="shared" si="9"/>
        <v>30</v>
      </c>
      <c r="AC45"/>
    </row>
    <row r="46" spans="1:29" ht="13.5" thickBot="1" x14ac:dyDescent="0.25">
      <c r="A46" s="259">
        <f t="shared" si="2"/>
        <v>10</v>
      </c>
      <c r="B46" s="21">
        <v>1.03</v>
      </c>
      <c r="C46" s="245">
        <f t="shared" si="11"/>
        <v>36800</v>
      </c>
      <c r="D46" s="10">
        <f>VLOOKUP($C46,'[1]Total Sendout'!$U$5:$V$1964,2)</f>
        <v>3104806.4516129033</v>
      </c>
      <c r="E46" s="9">
        <v>0</v>
      </c>
      <c r="F46" s="9"/>
      <c r="G46" s="241">
        <f t="shared" si="4"/>
        <v>3104806.4516129033</v>
      </c>
      <c r="H46" s="9">
        <f>VLOOKUP($C46,[1]Topock!$S$5:$T$764,2)</f>
        <v>511612.90322580643</v>
      </c>
      <c r="I46" s="9">
        <f>VLOOKUP($C46,[1]Ehrenberg!$S$7:$T$536,2)</f>
        <v>1165096.7741935484</v>
      </c>
      <c r="J46" s="9">
        <f>VLOOKUP($C46,'[1]Kern Mojave'!$S$5:$T$533,2)</f>
        <v>383838.70967741933</v>
      </c>
      <c r="K46" s="9">
        <f>VLOOKUP($C46,'[1]PG&amp;E WR'!$S$8:$T$552,2)</f>
        <v>312290.32258064515</v>
      </c>
      <c r="L46" s="9">
        <f>VLOOKUP($C46,'[1]TW N Needles'!$S$8:$T$536,2)</f>
        <v>703612.90322580643</v>
      </c>
      <c r="M46" s="9">
        <f>VLOOKUP($C46,'[1]Cali Prod'!$S$5:$T$535,2)</f>
        <v>277483.87096774194</v>
      </c>
      <c r="N46" s="9">
        <v>0</v>
      </c>
      <c r="O46" s="237">
        <f t="shared" si="8"/>
        <v>3353935.4838709678</v>
      </c>
      <c r="P46" s="9"/>
      <c r="Q46" s="235"/>
      <c r="R46" s="93">
        <f t="shared" si="5"/>
        <v>3353935.4838709678</v>
      </c>
      <c r="S46" s="306">
        <f>VLOOKUP($C46,'[1]Inj-WD'!$S$4:$U$536,2)</f>
        <v>254967.74193548388</v>
      </c>
      <c r="T46" s="19">
        <f t="shared" si="10"/>
        <v>7904000</v>
      </c>
      <c r="AA46" s="86">
        <f t="shared" si="9"/>
        <v>31</v>
      </c>
      <c r="AC46"/>
    </row>
    <row r="47" spans="1:29" x14ac:dyDescent="0.2">
      <c r="A47" s="259">
        <f t="shared" si="2"/>
        <v>11</v>
      </c>
      <c r="B47" s="21">
        <v>1.07</v>
      </c>
      <c r="C47" s="246">
        <f t="shared" si="11"/>
        <v>36831</v>
      </c>
      <c r="D47" s="10">
        <f>VLOOKUP($C47,'[1]Total Sendout'!$U$5:$V$1964,2)</f>
        <v>3509000</v>
      </c>
      <c r="E47" s="9">
        <v>0</v>
      </c>
      <c r="F47" s="9"/>
      <c r="G47" s="241">
        <f t="shared" si="4"/>
        <v>3509000</v>
      </c>
      <c r="H47" s="9">
        <f>VLOOKUP($C47,[1]Topock!$S$5:$T$764,2)</f>
        <v>510266.66666666669</v>
      </c>
      <c r="I47" s="9">
        <f>VLOOKUP($C47,[1]Ehrenberg!$S$7:$T$536,2)</f>
        <v>1094700</v>
      </c>
      <c r="J47" s="9">
        <f>VLOOKUP($C47,'[1]Kern Mojave'!$S$5:$T$533,2)</f>
        <v>269166.66666666669</v>
      </c>
      <c r="K47" s="9">
        <f>VLOOKUP($C47,'[1]PG&amp;E WR'!$S$8:$T$552,2)</f>
        <v>194333.33333333334</v>
      </c>
      <c r="L47" s="9">
        <f>VLOOKUP($C47,'[1]TW N Needles'!$S$8:$T$536,2)</f>
        <v>648266.66666666663</v>
      </c>
      <c r="M47" s="9">
        <f>VLOOKUP($C47,'[1]Cali Prod'!$S$5:$T$535,2)</f>
        <v>306533.33333333331</v>
      </c>
      <c r="N47" s="9">
        <v>0</v>
      </c>
      <c r="O47" s="237">
        <f t="shared" si="8"/>
        <v>3023266.666666667</v>
      </c>
      <c r="P47" s="9"/>
      <c r="Q47" s="235"/>
      <c r="R47" s="93">
        <f t="shared" si="5"/>
        <v>3023266.666666667</v>
      </c>
      <c r="S47" s="306">
        <f>VLOOKUP($C47,'[1]Inj-WD'!$S$4:$U$536,2)</f>
        <v>-491766.66666666669</v>
      </c>
      <c r="T47" s="19">
        <f t="shared" si="10"/>
        <v>-14753000</v>
      </c>
      <c r="AA47" s="86">
        <f t="shared" si="9"/>
        <v>30</v>
      </c>
      <c r="AC47"/>
    </row>
    <row r="48" spans="1:29" x14ac:dyDescent="0.2">
      <c r="A48" s="259">
        <f t="shared" si="2"/>
        <v>12</v>
      </c>
      <c r="B48" s="21">
        <v>1.07</v>
      </c>
      <c r="C48" s="245">
        <f t="shared" si="11"/>
        <v>36861</v>
      </c>
      <c r="D48" s="10">
        <f>VLOOKUP($C48,'[1]Total Sendout'!$U$5:$V$1964,2)</f>
        <v>3433677.4193548388</v>
      </c>
      <c r="E48" s="9">
        <v>0</v>
      </c>
      <c r="F48" s="9"/>
      <c r="G48" s="241">
        <f t="shared" si="4"/>
        <v>3433677.4193548388</v>
      </c>
      <c r="H48" s="9">
        <f>VLOOKUP($C48,[1]Topock!$S$5:$T$764,2)</f>
        <v>527032.25806451612</v>
      </c>
      <c r="I48" s="9">
        <f>VLOOKUP($C48,[1]Ehrenberg!$S$7:$T$536,2)</f>
        <v>1181935.4838709678</v>
      </c>
      <c r="J48" s="9">
        <f>VLOOKUP($C48,'[1]Kern Mojave'!$S$5:$T$533,2)</f>
        <v>391709.67741935485</v>
      </c>
      <c r="K48" s="9">
        <f>VLOOKUP($C48,'[1]PG&amp;E WR'!$S$8:$T$552,2)</f>
        <v>303677.41935483873</v>
      </c>
      <c r="L48" s="9">
        <f>VLOOKUP($C48,'[1]TW N Needles'!$S$8:$T$536,2)</f>
        <v>737516.12903225806</v>
      </c>
      <c r="M48" s="9">
        <f>VLOOKUP($C48,'[1]Cali Prod'!$S$5:$T$535,2)</f>
        <v>297451.61290322582</v>
      </c>
      <c r="N48" s="9">
        <v>0</v>
      </c>
      <c r="O48" s="237">
        <f t="shared" si="8"/>
        <v>3439322.5806451612</v>
      </c>
      <c r="P48" s="9"/>
      <c r="Q48" s="235"/>
      <c r="R48" s="93">
        <f t="shared" si="5"/>
        <v>3439322.5806451612</v>
      </c>
      <c r="S48" s="306">
        <f>VLOOKUP($C48,'[1]Inj-WD'!$S$4:$U$536,2)</f>
        <v>4032.2580645161293</v>
      </c>
      <c r="T48" s="19">
        <f t="shared" si="10"/>
        <v>125000</v>
      </c>
      <c r="AA48" s="86">
        <f t="shared" si="9"/>
        <v>31</v>
      </c>
      <c r="AC48"/>
    </row>
    <row r="49" spans="1:29" x14ac:dyDescent="0.2">
      <c r="A49" s="259">
        <f t="shared" si="2"/>
        <v>1</v>
      </c>
      <c r="B49" s="21">
        <v>1.03</v>
      </c>
      <c r="C49" s="245">
        <f t="shared" si="11"/>
        <v>36892</v>
      </c>
      <c r="D49" s="12">
        <f t="shared" ref="D49:D56" si="12">+D37*B49</f>
        <v>3217188.3870967743</v>
      </c>
      <c r="E49" s="9">
        <v>600000</v>
      </c>
      <c r="F49" s="9"/>
      <c r="G49" s="241">
        <f t="shared" si="4"/>
        <v>3817188.3870967743</v>
      </c>
      <c r="H49" s="9">
        <f>VLOOKUP($C49,[1]Topock!$S$5:$T$764,2)</f>
        <v>535444.4444444445</v>
      </c>
      <c r="I49" s="9">
        <v>1190000</v>
      </c>
      <c r="J49" s="9">
        <v>375000</v>
      </c>
      <c r="K49" s="9">
        <v>300000</v>
      </c>
      <c r="L49" s="9">
        <v>759000</v>
      </c>
      <c r="M49" s="9">
        <v>250000</v>
      </c>
      <c r="N49" s="9">
        <v>0</v>
      </c>
      <c r="O49" s="237">
        <f t="shared" si="8"/>
        <v>3409444.4444444445</v>
      </c>
      <c r="P49" s="9"/>
      <c r="Q49" s="235"/>
      <c r="R49" s="93">
        <f t="shared" si="5"/>
        <v>3409444.4444444445</v>
      </c>
      <c r="S49" s="17">
        <f t="shared" ref="S49:S69" si="13">$R49-$G49</f>
        <v>-407743.9426523298</v>
      </c>
      <c r="T49" s="19">
        <f t="shared" si="10"/>
        <v>-12640062.222222224</v>
      </c>
      <c r="AA49" s="86">
        <f t="shared" si="9"/>
        <v>31</v>
      </c>
      <c r="AC49"/>
    </row>
    <row r="50" spans="1:29" x14ac:dyDescent="0.2">
      <c r="A50" s="259">
        <f t="shared" si="2"/>
        <v>2</v>
      </c>
      <c r="B50" s="21">
        <v>1.03</v>
      </c>
      <c r="C50" s="245">
        <f t="shared" si="11"/>
        <v>36923</v>
      </c>
      <c r="D50" s="12">
        <f t="shared" si="12"/>
        <v>3161531.7241379311</v>
      </c>
      <c r="E50" s="9">
        <v>200000</v>
      </c>
      <c r="F50" s="9">
        <f>VLOOKUP($C50,'Power Curve'!$D$8:$AV$282,44)</f>
        <v>0</v>
      </c>
      <c r="G50" s="241">
        <f t="shared" si="4"/>
        <v>3361531.7241379311</v>
      </c>
      <c r="H50" s="12">
        <v>520000</v>
      </c>
      <c r="I50" s="9">
        <v>1200000</v>
      </c>
      <c r="J50" s="9">
        <v>375000</v>
      </c>
      <c r="K50" s="335">
        <v>300000</v>
      </c>
      <c r="L50" s="9">
        <v>750000</v>
      </c>
      <c r="M50" s="9">
        <v>275000</v>
      </c>
      <c r="N50" s="9">
        <v>0</v>
      </c>
      <c r="O50" s="237">
        <f t="shared" si="8"/>
        <v>3420000</v>
      </c>
      <c r="P50" s="9"/>
      <c r="Q50" s="235">
        <f>VLOOKUP($C50,'Power Curve'!$D$8:$DU$282,121)+VLOOKUP($C50,'Power Curve'!$D$8:$FD$282,141)</f>
        <v>0</v>
      </c>
      <c r="R50" s="93">
        <f t="shared" si="5"/>
        <v>3420000</v>
      </c>
      <c r="S50" s="17">
        <f t="shared" si="13"/>
        <v>58468.275862068869</v>
      </c>
      <c r="T50" s="19">
        <f t="shared" si="10"/>
        <v>1637111.7241379283</v>
      </c>
      <c r="AA50" s="86">
        <f t="shared" si="9"/>
        <v>28</v>
      </c>
      <c r="AC50"/>
    </row>
    <row r="51" spans="1:29" ht="13.5" thickBot="1" x14ac:dyDescent="0.25">
      <c r="A51" s="259">
        <f t="shared" si="2"/>
        <v>3</v>
      </c>
      <c r="B51" s="21">
        <v>1.03</v>
      </c>
      <c r="C51" s="245">
        <f t="shared" si="11"/>
        <v>36951</v>
      </c>
      <c r="D51" s="12">
        <f t="shared" si="12"/>
        <v>2910115.4838709678</v>
      </c>
      <c r="E51" s="9">
        <v>200000</v>
      </c>
      <c r="F51" s="9">
        <f>VLOOKUP($C51,'Power Curve'!$D$8:$AV$282,44)</f>
        <v>0</v>
      </c>
      <c r="G51" s="241">
        <f t="shared" si="4"/>
        <v>3110115.4838709678</v>
      </c>
      <c r="H51" s="12">
        <v>520000</v>
      </c>
      <c r="I51" s="9">
        <v>1200000</v>
      </c>
      <c r="J51" s="9">
        <v>375000</v>
      </c>
      <c r="K51" s="335">
        <v>300000</v>
      </c>
      <c r="L51" s="9">
        <v>750000</v>
      </c>
      <c r="M51" s="9">
        <v>275000</v>
      </c>
      <c r="N51" s="9">
        <v>0</v>
      </c>
      <c r="O51" s="237">
        <f t="shared" si="8"/>
        <v>3420000</v>
      </c>
      <c r="P51" s="9"/>
      <c r="Q51" s="235">
        <f>VLOOKUP($C51,'Power Curve'!$D$8:$DU$282,121)+VLOOKUP($C51,'Power Curve'!$D$8:$FD$282,141)</f>
        <v>0</v>
      </c>
      <c r="R51" s="95">
        <f t="shared" si="5"/>
        <v>3420000</v>
      </c>
      <c r="S51" s="17">
        <f t="shared" si="13"/>
        <v>309884.51612903224</v>
      </c>
      <c r="T51" s="19">
        <f t="shared" si="10"/>
        <v>9606420</v>
      </c>
      <c r="AA51" s="86">
        <f t="shared" si="9"/>
        <v>31</v>
      </c>
      <c r="AC51"/>
    </row>
    <row r="52" spans="1:29" x14ac:dyDescent="0.2">
      <c r="A52" s="259">
        <f t="shared" si="2"/>
        <v>4</v>
      </c>
      <c r="B52" s="21">
        <v>1.03</v>
      </c>
      <c r="C52" s="244">
        <f t="shared" si="11"/>
        <v>36982</v>
      </c>
      <c r="D52" s="12">
        <f t="shared" si="12"/>
        <v>2495655.6666666665</v>
      </c>
      <c r="E52" s="9">
        <v>250000</v>
      </c>
      <c r="F52" s="9">
        <f>VLOOKUP($C52,'Power Curve'!$D$8:$AV$282,44)</f>
        <v>0</v>
      </c>
      <c r="G52" s="241">
        <f t="shared" si="4"/>
        <v>2745655.6666666665</v>
      </c>
      <c r="H52" s="12">
        <v>520000</v>
      </c>
      <c r="I52" s="9">
        <v>1200000</v>
      </c>
      <c r="J52" s="9">
        <v>375000</v>
      </c>
      <c r="K52" s="303">
        <f>VLOOKUP($C52,[3]Forecast!$B$1:$Y$65,16,0)*1000</f>
        <v>300000</v>
      </c>
      <c r="L52" s="9">
        <v>750000</v>
      </c>
      <c r="M52" s="9">
        <v>275000</v>
      </c>
      <c r="N52" s="9">
        <v>0</v>
      </c>
      <c r="O52" s="237">
        <f t="shared" si="8"/>
        <v>3420000</v>
      </c>
      <c r="P52" s="9"/>
      <c r="Q52" s="235">
        <f>VLOOKUP($C52,'Power Curve'!$D$8:$DU$282,121)+VLOOKUP($C52,'Power Curve'!$D$8:$FD$282,141)</f>
        <v>0</v>
      </c>
      <c r="R52" s="93">
        <f t="shared" si="5"/>
        <v>3420000</v>
      </c>
      <c r="S52" s="17">
        <f t="shared" si="13"/>
        <v>674344.33333333349</v>
      </c>
      <c r="T52" s="19">
        <f t="shared" si="10"/>
        <v>20230330.000000004</v>
      </c>
      <c r="AA52" s="86">
        <f t="shared" si="9"/>
        <v>30</v>
      </c>
      <c r="AC52"/>
    </row>
    <row r="53" spans="1:29" x14ac:dyDescent="0.2">
      <c r="A53" s="259">
        <f t="shared" si="2"/>
        <v>5</v>
      </c>
      <c r="B53" s="21">
        <v>1.03</v>
      </c>
      <c r="C53" s="245">
        <f t="shared" si="11"/>
        <v>37012</v>
      </c>
      <c r="D53" s="12">
        <f t="shared" si="12"/>
        <v>2745647.7419354841</v>
      </c>
      <c r="E53" s="9">
        <v>150000</v>
      </c>
      <c r="F53" s="9">
        <f>VLOOKUP($C53,'Power Curve'!$D$8:$AV$282,44)</f>
        <v>0</v>
      </c>
      <c r="G53" s="241">
        <f t="shared" si="4"/>
        <v>2895647.7419354841</v>
      </c>
      <c r="H53" s="12">
        <v>520000</v>
      </c>
      <c r="I53" s="9">
        <v>1200000</v>
      </c>
      <c r="J53" s="9">
        <v>375000</v>
      </c>
      <c r="K53" s="303">
        <f>VLOOKUP($C53,[3]Forecast!$B$1:$Y$65,16,0)*1000</f>
        <v>300000</v>
      </c>
      <c r="L53" s="9">
        <v>750000</v>
      </c>
      <c r="M53" s="9">
        <v>275000</v>
      </c>
      <c r="N53" s="9">
        <v>0</v>
      </c>
      <c r="O53" s="237">
        <f t="shared" si="8"/>
        <v>3420000</v>
      </c>
      <c r="P53" s="9"/>
      <c r="Q53" s="235">
        <f>VLOOKUP($C53,'Power Curve'!$D$8:$DU$282,121)+VLOOKUP($C53,'Power Curve'!$D$8:$FD$282,141)</f>
        <v>0</v>
      </c>
      <c r="R53" s="93">
        <f t="shared" si="5"/>
        <v>3420000</v>
      </c>
      <c r="S53" s="17">
        <f t="shared" si="13"/>
        <v>524352.25806451589</v>
      </c>
      <c r="T53" s="19">
        <f t="shared" si="10"/>
        <v>16254919.999999993</v>
      </c>
      <c r="AA53" s="86">
        <f t="shared" si="9"/>
        <v>31</v>
      </c>
      <c r="AC53"/>
    </row>
    <row r="54" spans="1:29" x14ac:dyDescent="0.2">
      <c r="A54" s="259">
        <f t="shared" si="2"/>
        <v>6</v>
      </c>
      <c r="B54" s="21">
        <v>1.03</v>
      </c>
      <c r="C54" s="245">
        <f t="shared" si="11"/>
        <v>37043</v>
      </c>
      <c r="D54" s="12">
        <f t="shared" si="12"/>
        <v>3190837</v>
      </c>
      <c r="E54" s="9">
        <v>150000</v>
      </c>
      <c r="F54" s="9">
        <f ca="1">VLOOKUP($C54,'Power Curve'!$D$8:$AV$282,44)</f>
        <v>11760</v>
      </c>
      <c r="G54" s="241">
        <f t="shared" ca="1" si="4"/>
        <v>3352597</v>
      </c>
      <c r="H54" s="12">
        <v>520000</v>
      </c>
      <c r="I54" s="9">
        <v>1200000</v>
      </c>
      <c r="J54" s="9">
        <v>375000</v>
      </c>
      <c r="K54" s="303">
        <f>VLOOKUP($C54,[3]Forecast!$B$1:$Y$65,16,0)*1000</f>
        <v>300000</v>
      </c>
      <c r="L54" s="9">
        <v>750000</v>
      </c>
      <c r="M54" s="9">
        <v>275000</v>
      </c>
      <c r="N54" s="9">
        <v>0</v>
      </c>
      <c r="O54" s="237">
        <f t="shared" si="8"/>
        <v>3420000</v>
      </c>
      <c r="P54" s="9"/>
      <c r="Q54" s="235">
        <f ca="1">VLOOKUP($C54,'Power Curve'!$D$8:$DU$282,121)+VLOOKUP($C54,'Power Curve'!$D$8:$FD$282,141)</f>
        <v>90000</v>
      </c>
      <c r="R54" s="93">
        <f t="shared" ca="1" si="5"/>
        <v>3330000</v>
      </c>
      <c r="S54" s="17">
        <f t="shared" ca="1" si="13"/>
        <v>-22597</v>
      </c>
      <c r="T54" s="19">
        <f t="shared" ca="1" si="10"/>
        <v>-677910</v>
      </c>
      <c r="AA54" s="86">
        <f t="shared" si="9"/>
        <v>30</v>
      </c>
      <c r="AC54"/>
    </row>
    <row r="55" spans="1:29" x14ac:dyDescent="0.2">
      <c r="A55" s="259">
        <f t="shared" si="2"/>
        <v>7</v>
      </c>
      <c r="B55" s="21">
        <v>1.03</v>
      </c>
      <c r="C55" s="245">
        <f t="shared" si="11"/>
        <v>37073</v>
      </c>
      <c r="D55" s="12">
        <f t="shared" si="12"/>
        <v>3420430.6451612907</v>
      </c>
      <c r="E55" s="9">
        <v>150000</v>
      </c>
      <c r="F55" s="9">
        <f ca="1">VLOOKUP($C55,'Power Curve'!$D$8:$AV$282,44)</f>
        <v>11760</v>
      </c>
      <c r="G55" s="241">
        <f t="shared" ca="1" si="4"/>
        <v>3582190.6451612907</v>
      </c>
      <c r="H55" s="12">
        <v>520000</v>
      </c>
      <c r="I55" s="9">
        <v>1200000</v>
      </c>
      <c r="J55" s="9">
        <v>375000</v>
      </c>
      <c r="K55" s="303">
        <f>VLOOKUP($C55,[3]Forecast!$B$1:$Y$65,16,0)*1000</f>
        <v>300000</v>
      </c>
      <c r="L55" s="9">
        <v>750000</v>
      </c>
      <c r="M55" s="9">
        <v>275000</v>
      </c>
      <c r="N55" s="235">
        <v>120000</v>
      </c>
      <c r="O55" s="237">
        <f t="shared" si="8"/>
        <v>3540000</v>
      </c>
      <c r="P55" s="9"/>
      <c r="Q55" s="235">
        <f ca="1">VLOOKUP($C55,'Power Curve'!$D$8:$DU$282,121)+VLOOKUP($C55,'Power Curve'!$D$8:$FD$282,141)</f>
        <v>281700</v>
      </c>
      <c r="R55" s="93">
        <f t="shared" ca="1" si="5"/>
        <v>3258300</v>
      </c>
      <c r="S55" s="17">
        <f t="shared" ca="1" si="13"/>
        <v>-323890.64516129065</v>
      </c>
      <c r="T55" s="19">
        <f t="shared" ca="1" si="10"/>
        <v>-10040610.000000011</v>
      </c>
      <c r="AA55" s="86">
        <f t="shared" si="9"/>
        <v>31</v>
      </c>
      <c r="AC55"/>
    </row>
    <row r="56" spans="1:29" x14ac:dyDescent="0.2">
      <c r="A56" s="259">
        <f t="shared" si="2"/>
        <v>8</v>
      </c>
      <c r="B56" s="21">
        <v>1.03</v>
      </c>
      <c r="C56" s="245">
        <f t="shared" si="11"/>
        <v>37104</v>
      </c>
      <c r="D56" s="12">
        <f t="shared" si="12"/>
        <v>3724646.1290322584</v>
      </c>
      <c r="E56" s="9">
        <v>-100000</v>
      </c>
      <c r="F56" s="9">
        <f ca="1">VLOOKUP($C56,'Power Curve'!$D$8:$AV$282,44)</f>
        <v>11760</v>
      </c>
      <c r="G56" s="241">
        <f t="shared" ca="1" si="4"/>
        <v>3636406.1290322584</v>
      </c>
      <c r="H56" s="12">
        <v>520000</v>
      </c>
      <c r="I56" s="9">
        <v>1200000</v>
      </c>
      <c r="J56" s="9">
        <v>375000</v>
      </c>
      <c r="K56" s="303">
        <f>VLOOKUP($C56,[3]Forecast!$B$1:$Y$65,16,0)*1000</f>
        <v>300000</v>
      </c>
      <c r="L56" s="9">
        <v>750000</v>
      </c>
      <c r="M56" s="9">
        <v>275000</v>
      </c>
      <c r="N56" s="235">
        <v>120000</v>
      </c>
      <c r="O56" s="237">
        <f t="shared" si="8"/>
        <v>3540000</v>
      </c>
      <c r="P56" s="9"/>
      <c r="Q56" s="235">
        <f ca="1">VLOOKUP($C56,'Power Curve'!$D$8:$DU$282,121)+VLOOKUP($C56,'Power Curve'!$D$8:$FD$282,141)</f>
        <v>294300</v>
      </c>
      <c r="R56" s="93">
        <f t="shared" ca="1" si="5"/>
        <v>3245700</v>
      </c>
      <c r="S56" s="17">
        <f t="shared" ca="1" si="13"/>
        <v>-390706.12903225841</v>
      </c>
      <c r="T56" s="19">
        <f t="shared" ca="1" si="10"/>
        <v>-12111890.000000011</v>
      </c>
      <c r="AA56" s="86">
        <f t="shared" si="9"/>
        <v>31</v>
      </c>
      <c r="AC56"/>
    </row>
    <row r="57" spans="1:29" x14ac:dyDescent="0.2">
      <c r="A57" s="259">
        <f t="shared" si="2"/>
        <v>9</v>
      </c>
      <c r="B57" s="21">
        <v>1.03</v>
      </c>
      <c r="C57" s="245">
        <f t="shared" si="11"/>
        <v>37135</v>
      </c>
      <c r="D57" s="12">
        <f>$G45*$B57</f>
        <v>3287416.6666666665</v>
      </c>
      <c r="E57" s="9">
        <v>50000</v>
      </c>
      <c r="F57" s="9">
        <f ca="1">VLOOKUP($C57,'Power Curve'!$D$8:$AV$282,44)</f>
        <v>11760</v>
      </c>
      <c r="G57" s="241">
        <f t="shared" ca="1" si="4"/>
        <v>3349176.6666666665</v>
      </c>
      <c r="H57" s="12">
        <v>520000</v>
      </c>
      <c r="I57" s="9">
        <v>1200000</v>
      </c>
      <c r="J57" s="9">
        <v>375000</v>
      </c>
      <c r="K57" s="303">
        <f>VLOOKUP($C57,[3]Forecast!$B$1:$Y$65,16,0)*1000</f>
        <v>300000</v>
      </c>
      <c r="L57" s="9">
        <v>750000</v>
      </c>
      <c r="M57" s="9">
        <v>275000</v>
      </c>
      <c r="N57" s="235">
        <v>120000</v>
      </c>
      <c r="O57" s="237">
        <f t="shared" si="8"/>
        <v>3540000</v>
      </c>
      <c r="P57" s="9"/>
      <c r="Q57" s="235">
        <f ca="1">VLOOKUP($C57,'Power Curve'!$D$8:$DU$282,121)+VLOOKUP($C57,'Power Curve'!$D$8:$FD$282,141)</f>
        <v>294300</v>
      </c>
      <c r="R57" s="93">
        <f t="shared" ca="1" si="5"/>
        <v>3245700</v>
      </c>
      <c r="S57" s="17">
        <f t="shared" ca="1" si="13"/>
        <v>-103476.66666666651</v>
      </c>
      <c r="T57" s="19">
        <f t="shared" ca="1" si="10"/>
        <v>-3104299.9999999953</v>
      </c>
      <c r="AA57" s="86">
        <f t="shared" si="9"/>
        <v>30</v>
      </c>
      <c r="AC57"/>
    </row>
    <row r="58" spans="1:29" ht="13.5" thickBot="1" x14ac:dyDescent="0.25">
      <c r="A58" s="259">
        <f t="shared" si="2"/>
        <v>10</v>
      </c>
      <c r="B58" s="21">
        <v>1.03</v>
      </c>
      <c r="C58" s="245">
        <f t="shared" si="11"/>
        <v>37165</v>
      </c>
      <c r="D58" s="12">
        <f t="shared" ref="D58:D87" si="14">$G46*$B58</f>
        <v>3197950.6451612907</v>
      </c>
      <c r="E58" s="9">
        <v>100000</v>
      </c>
      <c r="F58" s="9">
        <f ca="1">VLOOKUP($C58,'Power Curve'!$D$8:$AV$282,44)</f>
        <v>11760</v>
      </c>
      <c r="G58" s="241">
        <f t="shared" ca="1" si="4"/>
        <v>3309710.6451612907</v>
      </c>
      <c r="H58" s="12">
        <v>520000</v>
      </c>
      <c r="I58" s="9">
        <v>1200000</v>
      </c>
      <c r="J58" s="9">
        <v>375000</v>
      </c>
      <c r="K58" s="303">
        <f>VLOOKUP($C58,[3]Forecast!$B$1:$Y$65,16,0)*1000</f>
        <v>300000</v>
      </c>
      <c r="L58" s="9">
        <v>750000</v>
      </c>
      <c r="M58" s="9">
        <v>275000</v>
      </c>
      <c r="N58" s="235">
        <v>120000</v>
      </c>
      <c r="O58" s="237">
        <f t="shared" si="8"/>
        <v>3540000</v>
      </c>
      <c r="P58" s="9"/>
      <c r="Q58" s="235">
        <f ca="1">VLOOKUP($C58,'Power Curve'!$D$8:$DU$282,121)+VLOOKUP($C58,'Power Curve'!$D$8:$FD$282,141)</f>
        <v>294300</v>
      </c>
      <c r="R58" s="93">
        <f t="shared" ca="1" si="5"/>
        <v>3245700</v>
      </c>
      <c r="S58" s="17">
        <f t="shared" ca="1" si="13"/>
        <v>-64010.645161290653</v>
      </c>
      <c r="T58" s="19">
        <f t="shared" ca="1" si="10"/>
        <v>-1984330.0000000102</v>
      </c>
      <c r="AA58" s="86">
        <f t="shared" si="9"/>
        <v>31</v>
      </c>
      <c r="AC58"/>
    </row>
    <row r="59" spans="1:29" x14ac:dyDescent="0.2">
      <c r="A59" s="259">
        <f t="shared" si="2"/>
        <v>11</v>
      </c>
      <c r="B59" s="21">
        <v>1.03</v>
      </c>
      <c r="C59" s="246">
        <f t="shared" si="11"/>
        <v>37196</v>
      </c>
      <c r="D59" s="12">
        <f t="shared" si="14"/>
        <v>3614270</v>
      </c>
      <c r="E59" s="9">
        <v>-250000</v>
      </c>
      <c r="F59" s="9">
        <f ca="1">VLOOKUP($C59,'Power Curve'!$D$8:$AV$282,44)</f>
        <v>11760</v>
      </c>
      <c r="G59" s="241">
        <f t="shared" ca="1" si="4"/>
        <v>3376030</v>
      </c>
      <c r="H59" s="12">
        <v>520000</v>
      </c>
      <c r="I59" s="9">
        <v>1200000</v>
      </c>
      <c r="J59" s="9">
        <v>375000</v>
      </c>
      <c r="K59" s="303">
        <f>VLOOKUP($C59,[3]Forecast!$B$1:$Y$65,16,0)*1000</f>
        <v>150000</v>
      </c>
      <c r="L59" s="9">
        <v>750000</v>
      </c>
      <c r="M59" s="9">
        <v>325000</v>
      </c>
      <c r="N59" s="235">
        <v>120000</v>
      </c>
      <c r="O59" s="237">
        <f t="shared" si="8"/>
        <v>3440000</v>
      </c>
      <c r="P59" s="9"/>
      <c r="Q59" s="235">
        <f ca="1">VLOOKUP($C59,'Power Curve'!$D$8:$DU$282,121)+VLOOKUP($C59,'Power Curve'!$D$8:$FD$282,141)</f>
        <v>294300</v>
      </c>
      <c r="R59" s="93">
        <f t="shared" ca="1" si="5"/>
        <v>3145700</v>
      </c>
      <c r="S59" s="17">
        <f t="shared" ca="1" si="13"/>
        <v>-230330</v>
      </c>
      <c r="T59" s="19">
        <f t="shared" ca="1" si="10"/>
        <v>-6909900</v>
      </c>
      <c r="AA59" s="86">
        <f t="shared" si="9"/>
        <v>30</v>
      </c>
      <c r="AC59"/>
    </row>
    <row r="60" spans="1:29" x14ac:dyDescent="0.2">
      <c r="A60" s="259">
        <f t="shared" si="2"/>
        <v>12</v>
      </c>
      <c r="B60" s="21">
        <v>1.03</v>
      </c>
      <c r="C60" s="245">
        <f t="shared" si="11"/>
        <v>37226</v>
      </c>
      <c r="D60" s="12">
        <f t="shared" si="14"/>
        <v>3536687.7419354841</v>
      </c>
      <c r="E60" s="9">
        <v>100000</v>
      </c>
      <c r="F60" s="9">
        <f ca="1">VLOOKUP($C60,'Power Curve'!$D$8:$AV$282,44)</f>
        <v>107760</v>
      </c>
      <c r="G60" s="241">
        <f t="shared" ca="1" si="4"/>
        <v>3744447.7419354841</v>
      </c>
      <c r="H60" s="12">
        <v>520000</v>
      </c>
      <c r="I60" s="9">
        <v>1200000</v>
      </c>
      <c r="J60" s="9">
        <v>375000</v>
      </c>
      <c r="K60" s="303">
        <f>VLOOKUP($C60,[3]Forecast!$B$1:$Y$65,16,0)*1000</f>
        <v>150000</v>
      </c>
      <c r="L60" s="9">
        <v>750000</v>
      </c>
      <c r="M60" s="9">
        <v>325000</v>
      </c>
      <c r="N60" s="235">
        <v>120000</v>
      </c>
      <c r="O60" s="237">
        <f t="shared" si="8"/>
        <v>3440000</v>
      </c>
      <c r="P60" s="9"/>
      <c r="Q60" s="235">
        <f ca="1">VLOOKUP($C60,'Power Curve'!$D$8:$DU$282,121)+VLOOKUP($C60,'Power Curve'!$D$8:$FD$282,141)</f>
        <v>538200</v>
      </c>
      <c r="R60" s="93">
        <f t="shared" ca="1" si="5"/>
        <v>2901800</v>
      </c>
      <c r="S60" s="17">
        <f t="shared" ca="1" si="13"/>
        <v>-842647.74193548411</v>
      </c>
      <c r="T60" s="19">
        <f t="shared" ca="1" si="10"/>
        <v>-26122080.000000007</v>
      </c>
      <c r="AA60" s="86">
        <f t="shared" si="9"/>
        <v>31</v>
      </c>
      <c r="AC60"/>
    </row>
    <row r="61" spans="1:29" x14ac:dyDescent="0.2">
      <c r="A61" s="259">
        <f t="shared" si="2"/>
        <v>1</v>
      </c>
      <c r="B61" s="21">
        <v>1</v>
      </c>
      <c r="C61" s="245">
        <f t="shared" si="11"/>
        <v>37257</v>
      </c>
      <c r="D61" s="12">
        <f t="shared" si="14"/>
        <v>3817188.3870967743</v>
      </c>
      <c r="E61" s="9"/>
      <c r="F61" s="9">
        <f ca="1">VLOOKUP($C61,'Power Curve'!$D$8:$AV$282,44)</f>
        <v>107760</v>
      </c>
      <c r="G61" s="241">
        <f t="shared" ca="1" si="4"/>
        <v>3924948.3870967743</v>
      </c>
      <c r="H61" s="12">
        <v>520000</v>
      </c>
      <c r="I61" s="9">
        <v>1200000</v>
      </c>
      <c r="J61" s="9">
        <v>375000</v>
      </c>
      <c r="K61" s="303">
        <f>VLOOKUP($C61,[3]Forecast!$B$1:$Y$65,16,0)*1000</f>
        <v>150000</v>
      </c>
      <c r="L61" s="9">
        <v>750000</v>
      </c>
      <c r="M61" s="9">
        <v>325000</v>
      </c>
      <c r="N61" s="235">
        <v>120000</v>
      </c>
      <c r="O61" s="237">
        <f t="shared" si="8"/>
        <v>3440000</v>
      </c>
      <c r="P61" s="9"/>
      <c r="Q61" s="235">
        <f ca="1">VLOOKUP($C61,'Power Curve'!$D$8:$DU$282,121)+VLOOKUP($C61,'Power Curve'!$D$8:$FD$282,141)</f>
        <v>538200</v>
      </c>
      <c r="R61" s="93">
        <f t="shared" ca="1" si="5"/>
        <v>2901800</v>
      </c>
      <c r="S61" s="17">
        <f t="shared" ca="1" si="13"/>
        <v>-1023148.3870967743</v>
      </c>
      <c r="T61" s="19">
        <f t="shared" ca="1" si="10"/>
        <v>-31717600.000000004</v>
      </c>
      <c r="AA61" s="86">
        <f t="shared" si="9"/>
        <v>31</v>
      </c>
      <c r="AC61"/>
    </row>
    <row r="62" spans="1:29" x14ac:dyDescent="0.2">
      <c r="A62" s="259">
        <f t="shared" si="2"/>
        <v>2</v>
      </c>
      <c r="B62" s="21">
        <v>1</v>
      </c>
      <c r="C62" s="245">
        <f t="shared" si="11"/>
        <v>37288</v>
      </c>
      <c r="D62" s="12">
        <f t="shared" si="14"/>
        <v>3361531.7241379311</v>
      </c>
      <c r="E62" s="9">
        <v>50000</v>
      </c>
      <c r="F62" s="9">
        <f ca="1">VLOOKUP($C62,'Power Curve'!$D$8:$AV$282,44)</f>
        <v>107760</v>
      </c>
      <c r="G62" s="241">
        <f t="shared" ca="1" si="4"/>
        <v>3519291.7241379311</v>
      </c>
      <c r="H62" s="12">
        <v>520000</v>
      </c>
      <c r="I62" s="9">
        <v>1200000</v>
      </c>
      <c r="J62" s="9">
        <v>375000</v>
      </c>
      <c r="K62" s="303">
        <f>VLOOKUP($C62,[3]Forecast!$B$1:$Y$65,16,0)*1000</f>
        <v>150000</v>
      </c>
      <c r="L62" s="9">
        <v>750000</v>
      </c>
      <c r="M62" s="9">
        <v>325000</v>
      </c>
      <c r="N62" s="235">
        <v>120000</v>
      </c>
      <c r="O62" s="237">
        <f t="shared" si="8"/>
        <v>3440000</v>
      </c>
      <c r="P62" s="9"/>
      <c r="Q62" s="235">
        <f ca="1">VLOOKUP($C62,'Power Curve'!$D$8:$DU$282,121)+VLOOKUP($C62,'Power Curve'!$D$8:$FD$282,141)</f>
        <v>538200</v>
      </c>
      <c r="R62" s="93">
        <f t="shared" ca="1" si="5"/>
        <v>2901800</v>
      </c>
      <c r="S62" s="17">
        <f t="shared" ca="1" si="13"/>
        <v>-617491.72413793113</v>
      </c>
      <c r="T62" s="19">
        <f t="shared" ca="1" si="10"/>
        <v>-17289768.275862072</v>
      </c>
      <c r="AA62" s="86">
        <f t="shared" si="9"/>
        <v>28</v>
      </c>
      <c r="AC62"/>
    </row>
    <row r="63" spans="1:29" ht="13.5" thickBot="1" x14ac:dyDescent="0.25">
      <c r="A63" s="259">
        <f t="shared" si="2"/>
        <v>3</v>
      </c>
      <c r="B63" s="21">
        <v>1</v>
      </c>
      <c r="C63" s="247">
        <f t="shared" si="11"/>
        <v>37316</v>
      </c>
      <c r="D63" s="12">
        <f t="shared" si="14"/>
        <v>3110115.4838709678</v>
      </c>
      <c r="E63" s="9">
        <v>50000</v>
      </c>
      <c r="F63" s="9">
        <f ca="1">VLOOKUP($C63,'Power Curve'!$D$8:$AV$282,44)</f>
        <v>53880</v>
      </c>
      <c r="G63" s="241">
        <f t="shared" ca="1" si="4"/>
        <v>3213995.4838709678</v>
      </c>
      <c r="H63" s="12">
        <v>520000</v>
      </c>
      <c r="I63" s="9">
        <v>1200000</v>
      </c>
      <c r="J63" s="9">
        <v>375000</v>
      </c>
      <c r="K63" s="303">
        <f>VLOOKUP($C63,[3]Forecast!$B$1:$Y$65,16,0)*1000</f>
        <v>150000</v>
      </c>
      <c r="L63" s="9">
        <v>750000</v>
      </c>
      <c r="M63" s="9">
        <v>325000</v>
      </c>
      <c r="N63" s="235">
        <v>120000</v>
      </c>
      <c r="O63" s="237">
        <f t="shared" si="8"/>
        <v>3440000</v>
      </c>
      <c r="P63" s="9"/>
      <c r="Q63" s="235">
        <f ca="1">VLOOKUP($C63,'Power Curve'!$D$8:$DU$282,121)+VLOOKUP($C63,'Power Curve'!$D$8:$FD$282,141)</f>
        <v>601200</v>
      </c>
      <c r="R63" s="95">
        <f t="shared" ca="1" si="5"/>
        <v>2838800</v>
      </c>
      <c r="S63" s="17">
        <f t="shared" ca="1" si="13"/>
        <v>-375195.48387096776</v>
      </c>
      <c r="T63" s="19">
        <f t="shared" ca="1" si="10"/>
        <v>-11631060</v>
      </c>
      <c r="AA63" s="86">
        <f t="shared" si="9"/>
        <v>31</v>
      </c>
      <c r="AC63"/>
    </row>
    <row r="64" spans="1:29" x14ac:dyDescent="0.2">
      <c r="A64" s="259">
        <f t="shared" si="2"/>
        <v>4</v>
      </c>
      <c r="B64" s="21">
        <v>1</v>
      </c>
      <c r="C64" s="244">
        <f t="shared" si="11"/>
        <v>37347</v>
      </c>
      <c r="D64" s="12">
        <f t="shared" si="14"/>
        <v>2745655.6666666665</v>
      </c>
      <c r="E64" s="9"/>
      <c r="F64" s="9">
        <f ca="1">VLOOKUP($C64,'Power Curve'!$D$8:$AV$282,44)</f>
        <v>107760</v>
      </c>
      <c r="G64" s="241">
        <f t="shared" ca="1" si="4"/>
        <v>2853415.6666666665</v>
      </c>
      <c r="H64" s="12">
        <v>520000</v>
      </c>
      <c r="I64" s="9">
        <v>1200000</v>
      </c>
      <c r="J64" s="9">
        <v>375000</v>
      </c>
      <c r="K64" s="303">
        <f>VLOOKUP($C64,[3]Forecast!$B$1:$Y$65,16,0)*1000</f>
        <v>350000</v>
      </c>
      <c r="L64" s="9">
        <v>750000</v>
      </c>
      <c r="M64" s="9">
        <v>325000</v>
      </c>
      <c r="N64" s="235">
        <v>120000</v>
      </c>
      <c r="O64" s="237">
        <f t="shared" si="8"/>
        <v>3640000</v>
      </c>
      <c r="P64" s="9"/>
      <c r="Q64" s="235">
        <f ca="1">VLOOKUP($C64,'Power Curve'!$D$8:$DU$282,121)+VLOOKUP($C64,'Power Curve'!$D$8:$FD$282,141)</f>
        <v>601200</v>
      </c>
      <c r="R64" s="93">
        <f t="shared" ca="1" si="5"/>
        <v>3038800</v>
      </c>
      <c r="S64" s="17">
        <f t="shared" ca="1" si="13"/>
        <v>185384.33333333349</v>
      </c>
      <c r="T64" s="19">
        <f t="shared" ca="1" si="10"/>
        <v>5561530.0000000047</v>
      </c>
      <c r="AA64" s="86">
        <f t="shared" si="9"/>
        <v>30</v>
      </c>
      <c r="AC64"/>
    </row>
    <row r="65" spans="1:29" x14ac:dyDescent="0.2">
      <c r="A65" s="259">
        <f t="shared" si="2"/>
        <v>5</v>
      </c>
      <c r="B65" s="21">
        <v>1</v>
      </c>
      <c r="C65" s="245">
        <f t="shared" si="11"/>
        <v>37377</v>
      </c>
      <c r="D65" s="12">
        <f t="shared" si="14"/>
        <v>2895647.7419354841</v>
      </c>
      <c r="E65" s="9"/>
      <c r="F65" s="9">
        <f ca="1">VLOOKUP($C65,'Power Curve'!$D$8:$AV$282,44)</f>
        <v>107760</v>
      </c>
      <c r="G65" s="241">
        <f t="shared" ca="1" si="4"/>
        <v>3003407.7419354841</v>
      </c>
      <c r="H65" s="12">
        <v>520000</v>
      </c>
      <c r="I65" s="9">
        <v>1200000</v>
      </c>
      <c r="J65" s="9">
        <v>375000</v>
      </c>
      <c r="K65" s="303">
        <f>VLOOKUP($C65,[3]Forecast!$B$1:$Y$65,16,0)*1000</f>
        <v>350000</v>
      </c>
      <c r="L65" s="9">
        <v>750000</v>
      </c>
      <c r="M65" s="9">
        <v>325000</v>
      </c>
      <c r="N65" s="235">
        <v>120000</v>
      </c>
      <c r="O65" s="237">
        <f t="shared" si="8"/>
        <v>3640000</v>
      </c>
      <c r="P65" s="9"/>
      <c r="Q65" s="235">
        <f ca="1">VLOOKUP($C65,'Power Curve'!$D$8:$DU$282,121)+VLOOKUP($C65,'Power Curve'!$D$8:$FD$282,141)</f>
        <v>601200</v>
      </c>
      <c r="R65" s="93">
        <f t="shared" ca="1" si="5"/>
        <v>3038800</v>
      </c>
      <c r="S65" s="17">
        <f t="shared" ca="1" si="13"/>
        <v>35392.258064515889</v>
      </c>
      <c r="T65" s="19">
        <f t="shared" ca="1" si="10"/>
        <v>1097159.9999999925</v>
      </c>
      <c r="AA65" s="86">
        <f t="shared" si="9"/>
        <v>31</v>
      </c>
      <c r="AC65"/>
    </row>
    <row r="66" spans="1:29" x14ac:dyDescent="0.2">
      <c r="A66" s="259">
        <f t="shared" si="2"/>
        <v>6</v>
      </c>
      <c r="B66" s="21">
        <v>1</v>
      </c>
      <c r="C66" s="245">
        <f t="shared" si="11"/>
        <v>37408</v>
      </c>
      <c r="D66" s="12">
        <f t="shared" ca="1" si="14"/>
        <v>3352597</v>
      </c>
      <c r="E66" s="9"/>
      <c r="F66" s="9">
        <f ca="1">VLOOKUP($C66,'Power Curve'!$D$8:$AV$282,44)</f>
        <v>107760</v>
      </c>
      <c r="G66" s="241">
        <f t="shared" ca="1" si="4"/>
        <v>3460357</v>
      </c>
      <c r="H66" s="12">
        <v>520000</v>
      </c>
      <c r="I66" s="9">
        <v>1200000</v>
      </c>
      <c r="J66" s="9">
        <v>375000</v>
      </c>
      <c r="K66" s="303">
        <f>VLOOKUP($C66,[3]Forecast!$B$1:$Y$65,16,0)*1000</f>
        <v>350000</v>
      </c>
      <c r="L66" s="9">
        <v>750000</v>
      </c>
      <c r="M66" s="9">
        <v>325000</v>
      </c>
      <c r="N66" s="235">
        <v>120000</v>
      </c>
      <c r="O66" s="237">
        <f t="shared" si="8"/>
        <v>3640000</v>
      </c>
      <c r="P66" s="9"/>
      <c r="Q66" s="235">
        <f ca="1">VLOOKUP($C66,'Power Curve'!$D$8:$DU$282,121)+VLOOKUP($C66,'Power Curve'!$D$8:$FD$282,141)</f>
        <v>748800</v>
      </c>
      <c r="R66" s="93">
        <f t="shared" ca="1" si="5"/>
        <v>2891200</v>
      </c>
      <c r="S66" s="17">
        <f t="shared" ca="1" si="13"/>
        <v>-569157</v>
      </c>
      <c r="T66" s="19">
        <f t="shared" ca="1" si="10"/>
        <v>-17074710</v>
      </c>
      <c r="AA66" s="86">
        <f t="shared" si="9"/>
        <v>30</v>
      </c>
      <c r="AC66"/>
    </row>
    <row r="67" spans="1:29" x14ac:dyDescent="0.2">
      <c r="A67" s="259">
        <f t="shared" si="2"/>
        <v>7</v>
      </c>
      <c r="B67" s="21">
        <v>1</v>
      </c>
      <c r="C67" s="245">
        <f t="shared" si="11"/>
        <v>37438</v>
      </c>
      <c r="D67" s="12">
        <f t="shared" ca="1" si="14"/>
        <v>3582190.6451612907</v>
      </c>
      <c r="E67" s="9"/>
      <c r="F67" s="9">
        <f ca="1">VLOOKUP($C67,'Power Curve'!$D$8:$AV$282,44)</f>
        <v>107760</v>
      </c>
      <c r="G67" s="241">
        <f t="shared" ca="1" si="4"/>
        <v>3689950.6451612907</v>
      </c>
      <c r="H67" s="12">
        <v>520000</v>
      </c>
      <c r="I67" s="9">
        <v>1200000</v>
      </c>
      <c r="J67" s="9">
        <v>375000</v>
      </c>
      <c r="K67" s="303">
        <f>VLOOKUP($C67,[3]Forecast!$B$1:$Y$65,16,0)*1000</f>
        <v>350000</v>
      </c>
      <c r="L67" s="9">
        <v>750000</v>
      </c>
      <c r="M67" s="9">
        <v>325000</v>
      </c>
      <c r="N67" s="235">
        <v>120000</v>
      </c>
      <c r="O67" s="237">
        <f t="shared" si="8"/>
        <v>3640000</v>
      </c>
      <c r="P67" s="9"/>
      <c r="Q67" s="235">
        <f ca="1">VLOOKUP($C67,'Power Curve'!$D$8:$DU$282,121)+VLOOKUP($C67,'Power Curve'!$D$8:$FD$282,141)</f>
        <v>748800</v>
      </c>
      <c r="R67" s="93">
        <f t="shared" ca="1" si="5"/>
        <v>2891200</v>
      </c>
      <c r="S67" s="17">
        <f t="shared" ca="1" si="13"/>
        <v>-798750.64516129065</v>
      </c>
      <c r="T67" s="19">
        <f t="shared" ca="1" si="10"/>
        <v>-24761270.000000011</v>
      </c>
      <c r="AA67" s="86">
        <f t="shared" si="9"/>
        <v>31</v>
      </c>
      <c r="AC67"/>
    </row>
    <row r="68" spans="1:29" x14ac:dyDescent="0.2">
      <c r="A68" s="259">
        <f t="shared" si="2"/>
        <v>8</v>
      </c>
      <c r="B68" s="21">
        <v>1</v>
      </c>
      <c r="C68" s="245">
        <f t="shared" si="11"/>
        <v>37469</v>
      </c>
      <c r="D68" s="12">
        <f t="shared" ca="1" si="14"/>
        <v>3636406.1290322584</v>
      </c>
      <c r="E68" s="9"/>
      <c r="F68" s="9">
        <f ca="1">VLOOKUP($C68,'Power Curve'!$D$8:$AV$282,44)</f>
        <v>215760</v>
      </c>
      <c r="G68" s="241">
        <f t="shared" ca="1" si="4"/>
        <v>3852166.1290322584</v>
      </c>
      <c r="H68" s="12">
        <v>520000</v>
      </c>
      <c r="I68" s="9">
        <v>1200000</v>
      </c>
      <c r="J68" s="9">
        <v>375000</v>
      </c>
      <c r="K68" s="303">
        <f>VLOOKUP($C68,[3]Forecast!$B$1:$Y$65,16,0)*1000</f>
        <v>350000</v>
      </c>
      <c r="L68" s="9">
        <v>750000</v>
      </c>
      <c r="M68" s="9">
        <v>325000</v>
      </c>
      <c r="N68" s="235">
        <v>120000</v>
      </c>
      <c r="O68" s="237">
        <f t="shared" si="8"/>
        <v>3640000</v>
      </c>
      <c r="P68" s="9"/>
      <c r="Q68" s="235">
        <f ca="1">VLOOKUP($C68,'Power Curve'!$D$8:$DU$282,121)+VLOOKUP($C68,'Power Curve'!$D$8:$FD$282,141)</f>
        <v>748800</v>
      </c>
      <c r="R68" s="93">
        <f t="shared" ca="1" si="5"/>
        <v>2891200</v>
      </c>
      <c r="S68" s="17">
        <f t="shared" ca="1" si="13"/>
        <v>-960966.12903225841</v>
      </c>
      <c r="T68" s="19">
        <f t="shared" ca="1" si="10"/>
        <v>-29789950.000000011</v>
      </c>
      <c r="AA68" s="86">
        <f t="shared" si="9"/>
        <v>31</v>
      </c>
      <c r="AC68"/>
    </row>
    <row r="69" spans="1:29" x14ac:dyDescent="0.2">
      <c r="A69" s="259">
        <f t="shared" si="2"/>
        <v>9</v>
      </c>
      <c r="B69" s="21">
        <v>1</v>
      </c>
      <c r="C69" s="245">
        <f t="shared" si="11"/>
        <v>37500</v>
      </c>
      <c r="D69" s="12">
        <f t="shared" ca="1" si="14"/>
        <v>3349176.6666666665</v>
      </c>
      <c r="E69" s="9"/>
      <c r="F69" s="9">
        <f ca="1">VLOOKUP($C69,'Power Curve'!$D$8:$AV$282,44)</f>
        <v>215760</v>
      </c>
      <c r="G69" s="241">
        <f t="shared" ca="1" si="4"/>
        <v>3564936.6666666665</v>
      </c>
      <c r="H69" s="12">
        <v>520000</v>
      </c>
      <c r="I69" s="9">
        <v>1200000</v>
      </c>
      <c r="J69" s="9">
        <v>375000</v>
      </c>
      <c r="K69" s="303">
        <f>VLOOKUP($C69,[3]Forecast!$B$1:$Y$65,16,0)*1000</f>
        <v>350000</v>
      </c>
      <c r="L69" s="9">
        <v>750000</v>
      </c>
      <c r="M69" s="9">
        <v>325000</v>
      </c>
      <c r="N69" s="235">
        <v>120000</v>
      </c>
      <c r="O69" s="237">
        <f t="shared" ref="O69:O87" si="15">SUM(H69:N69)</f>
        <v>3640000</v>
      </c>
      <c r="P69" s="9"/>
      <c r="Q69" s="235">
        <f ca="1">VLOOKUP($C69,'Power Curve'!$D$8:$DU$282,121)+VLOOKUP($C69,'Power Curve'!$D$8:$FD$282,141)</f>
        <v>748800</v>
      </c>
      <c r="R69" s="93">
        <f t="shared" ca="1" si="5"/>
        <v>2891200</v>
      </c>
      <c r="S69" s="17">
        <f t="shared" ca="1" si="13"/>
        <v>-673736.66666666651</v>
      </c>
      <c r="T69" s="19">
        <f t="shared" ca="1" si="10"/>
        <v>-20212099.999999996</v>
      </c>
      <c r="AA69" s="86">
        <f t="shared" ref="AA69:AA87" si="16">EOMONTH(C69,0)-C69+1</f>
        <v>30</v>
      </c>
      <c r="AC69"/>
    </row>
    <row r="70" spans="1:29" ht="13.5" thickBot="1" x14ac:dyDescent="0.25">
      <c r="A70" s="259">
        <f t="shared" ref="A70:A87" si="17">MONTH(C70)</f>
        <v>10</v>
      </c>
      <c r="B70" s="21">
        <v>1</v>
      </c>
      <c r="C70" s="245">
        <f t="shared" si="11"/>
        <v>37530</v>
      </c>
      <c r="D70" s="12">
        <f t="shared" ca="1" si="14"/>
        <v>3309710.6451612907</v>
      </c>
      <c r="E70" s="9"/>
      <c r="F70" s="9">
        <f ca="1">VLOOKUP($C70,'Power Curve'!$D$8:$AV$282,44)</f>
        <v>215760</v>
      </c>
      <c r="G70" s="241">
        <f t="shared" ref="G70:G87" ca="1" si="18">SUM(D70:F70)</f>
        <v>3525470.6451612907</v>
      </c>
      <c r="H70" s="12">
        <v>520000</v>
      </c>
      <c r="I70" s="9">
        <v>1200000</v>
      </c>
      <c r="J70" s="9">
        <v>375000</v>
      </c>
      <c r="K70" s="303">
        <f>VLOOKUP($C70,[3]Forecast!$B$1:$Y$65,16,0)*1000</f>
        <v>350000</v>
      </c>
      <c r="L70" s="9">
        <v>750000</v>
      </c>
      <c r="M70" s="9">
        <v>325000</v>
      </c>
      <c r="N70" s="235">
        <v>120000</v>
      </c>
      <c r="O70" s="237">
        <f t="shared" si="15"/>
        <v>3640000</v>
      </c>
      <c r="P70" s="9"/>
      <c r="Q70" s="235">
        <f ca="1">VLOOKUP($C70,'Power Curve'!$D$8:$DU$282,121)+VLOOKUP($C70,'Power Curve'!$D$8:$FD$282,141)</f>
        <v>748800</v>
      </c>
      <c r="R70" s="93">
        <f t="shared" ref="R70:R87" ca="1" si="19">O70-(P70+Q70)</f>
        <v>2891200</v>
      </c>
      <c r="S70" s="17">
        <f t="shared" ref="S70:S87" ca="1" si="20">$R70-$G70</f>
        <v>-634270.64516129065</v>
      </c>
      <c r="T70" s="19">
        <f t="shared" ref="T70:T87" ca="1" si="21">1*(+S70*AA70)</f>
        <v>-19662390.000000011</v>
      </c>
      <c r="AA70" s="86">
        <f t="shared" si="16"/>
        <v>31</v>
      </c>
      <c r="AC70"/>
    </row>
    <row r="71" spans="1:29" x14ac:dyDescent="0.2">
      <c r="A71" s="259">
        <f t="shared" si="17"/>
        <v>11</v>
      </c>
      <c r="B71" s="21">
        <v>1</v>
      </c>
      <c r="C71" s="246">
        <f t="shared" si="11"/>
        <v>37561</v>
      </c>
      <c r="D71" s="12">
        <f t="shared" ca="1" si="14"/>
        <v>3376030</v>
      </c>
      <c r="E71" s="9"/>
      <c r="F71" s="9">
        <f ca="1">VLOOKUP($C71,'Power Curve'!$D$8:$AV$282,44)</f>
        <v>215760</v>
      </c>
      <c r="G71" s="241">
        <f t="shared" ca="1" si="18"/>
        <v>3591790</v>
      </c>
      <c r="H71" s="12">
        <v>520000</v>
      </c>
      <c r="I71" s="9">
        <v>1200000</v>
      </c>
      <c r="J71" s="9">
        <v>375000</v>
      </c>
      <c r="K71" s="303">
        <f>VLOOKUP($C71,[3]Forecast!$B$1:$Y$65,16,0)*1000</f>
        <v>0</v>
      </c>
      <c r="L71" s="9">
        <v>750000</v>
      </c>
      <c r="M71" s="9">
        <v>325000</v>
      </c>
      <c r="N71" s="235">
        <v>120000</v>
      </c>
      <c r="O71" s="237">
        <f t="shared" si="15"/>
        <v>3290000</v>
      </c>
      <c r="P71" s="9"/>
      <c r="Q71" s="235">
        <f ca="1">VLOOKUP($C71,'Power Curve'!$D$8:$DU$282,121)+VLOOKUP($C71,'Power Curve'!$D$8:$FD$282,141)</f>
        <v>748800</v>
      </c>
      <c r="R71" s="93">
        <f t="shared" ca="1" si="19"/>
        <v>2541200</v>
      </c>
      <c r="S71" s="17">
        <f t="shared" ca="1" si="20"/>
        <v>-1050590</v>
      </c>
      <c r="T71" s="19">
        <f t="shared" ca="1" si="21"/>
        <v>-31517700</v>
      </c>
      <c r="AA71" s="86">
        <f t="shared" si="16"/>
        <v>30</v>
      </c>
      <c r="AC71"/>
    </row>
    <row r="72" spans="1:29" x14ac:dyDescent="0.2">
      <c r="A72" s="259">
        <f t="shared" si="17"/>
        <v>12</v>
      </c>
      <c r="B72" s="21">
        <v>1</v>
      </c>
      <c r="C72" s="245">
        <f t="shared" si="11"/>
        <v>37591</v>
      </c>
      <c r="D72" s="12">
        <f t="shared" ca="1" si="14"/>
        <v>3744447.7419354841</v>
      </c>
      <c r="E72" s="9"/>
      <c r="F72" s="9">
        <f ca="1">VLOOKUP($C72,'Power Curve'!$D$8:$AV$282,44)</f>
        <v>167880</v>
      </c>
      <c r="G72" s="241">
        <f t="shared" ca="1" si="18"/>
        <v>3912327.7419354841</v>
      </c>
      <c r="H72" s="12">
        <v>520000</v>
      </c>
      <c r="I72" s="9">
        <v>1200000</v>
      </c>
      <c r="J72" s="9">
        <v>375000</v>
      </c>
      <c r="K72" s="303">
        <f>VLOOKUP($C72,[3]Forecast!$B$1:$Y$65,16,0)*1000</f>
        <v>0</v>
      </c>
      <c r="L72" s="9">
        <v>750000</v>
      </c>
      <c r="M72" s="9">
        <v>325000</v>
      </c>
      <c r="N72" s="235">
        <v>120000</v>
      </c>
      <c r="O72" s="237">
        <f t="shared" si="15"/>
        <v>3290000</v>
      </c>
      <c r="P72" s="9"/>
      <c r="Q72" s="235">
        <f ca="1">VLOOKUP($C72,'Power Curve'!$D$8:$DU$282,121)+VLOOKUP($C72,'Power Curve'!$D$8:$FD$282,141)</f>
        <v>928800</v>
      </c>
      <c r="R72" s="93">
        <f t="shared" ca="1" si="19"/>
        <v>2361200</v>
      </c>
      <c r="S72" s="17">
        <f t="shared" ca="1" si="20"/>
        <v>-1551127.7419354841</v>
      </c>
      <c r="T72" s="19">
        <f t="shared" ca="1" si="21"/>
        <v>-48084960.000000007</v>
      </c>
      <c r="AA72" s="86">
        <f t="shared" si="16"/>
        <v>31</v>
      </c>
      <c r="AC72"/>
    </row>
    <row r="73" spans="1:29" x14ac:dyDescent="0.2">
      <c r="A73" s="259">
        <f t="shared" si="17"/>
        <v>1</v>
      </c>
      <c r="B73" s="21">
        <v>1</v>
      </c>
      <c r="C73" s="245">
        <f t="shared" si="11"/>
        <v>37622</v>
      </c>
      <c r="D73" s="12">
        <f t="shared" ca="1" si="14"/>
        <v>3924948.3870967743</v>
      </c>
      <c r="E73" s="9"/>
      <c r="F73" s="9">
        <f ca="1">VLOOKUP($C73,'Power Curve'!$D$8:$AV$282,44)</f>
        <v>305760</v>
      </c>
      <c r="G73" s="241">
        <f t="shared" ca="1" si="18"/>
        <v>4230708.3870967738</v>
      </c>
      <c r="H73" s="12">
        <v>520000</v>
      </c>
      <c r="I73" s="9">
        <v>1200000</v>
      </c>
      <c r="J73" s="9">
        <v>375000</v>
      </c>
      <c r="K73" s="303">
        <f ca="1">IF(VLOOKUP($C73,Curves!$A$2:$J$1700,10)&gt;VLOOKUP($C73,Curves!$A$2:$J$1700,3),0,IF(VLOOKUP($C73,Curves!$A$2:$K$1700,11)&gt;$Y$2,Forecast!$Z$2,Forecast!$Z$3))</f>
        <v>200000</v>
      </c>
      <c r="L73" s="9">
        <v>750000</v>
      </c>
      <c r="M73" s="9">
        <v>325000</v>
      </c>
      <c r="N73" s="235">
        <v>120000</v>
      </c>
      <c r="O73" s="237">
        <f t="shared" ca="1" si="15"/>
        <v>3490000</v>
      </c>
      <c r="P73" s="9">
        <v>350000</v>
      </c>
      <c r="Q73" s="235">
        <f ca="1">VLOOKUP($C73,'Power Curve'!$D$8:$DU$282,121)+VLOOKUP($C73,'Power Curve'!$D$8:$FD$282,141)</f>
        <v>1108800</v>
      </c>
      <c r="R73" s="93">
        <f t="shared" ca="1" si="19"/>
        <v>2031200</v>
      </c>
      <c r="S73" s="17">
        <f t="shared" ca="1" si="20"/>
        <v>-2199508.3870967738</v>
      </c>
      <c r="T73" s="19">
        <f t="shared" ca="1" si="21"/>
        <v>-68184759.999999985</v>
      </c>
      <c r="AA73" s="86">
        <f t="shared" si="16"/>
        <v>31</v>
      </c>
      <c r="AC73"/>
    </row>
    <row r="74" spans="1:29" x14ac:dyDescent="0.2">
      <c r="A74" s="259">
        <f t="shared" si="17"/>
        <v>2</v>
      </c>
      <c r="B74" s="21">
        <v>1</v>
      </c>
      <c r="C74" s="245">
        <f t="shared" si="11"/>
        <v>37653</v>
      </c>
      <c r="D74" s="12">
        <f t="shared" ca="1" si="14"/>
        <v>3519291.7241379311</v>
      </c>
      <c r="E74" s="9"/>
      <c r="F74" s="9">
        <f ca="1">VLOOKUP($C74,'Power Curve'!$D$8:$AV$282,44)</f>
        <v>167880</v>
      </c>
      <c r="G74" s="241">
        <f t="shared" ca="1" si="18"/>
        <v>3687171.7241379311</v>
      </c>
      <c r="H74" s="12">
        <v>520000</v>
      </c>
      <c r="I74" s="9">
        <v>1200000</v>
      </c>
      <c r="J74" s="9">
        <v>375000</v>
      </c>
      <c r="K74" s="303">
        <f ca="1">IF(VLOOKUP($C74,Curves!$A$2:$J$1700,10)&gt;VLOOKUP($C74,Curves!$A$2:$J$1700,3),0,IF(VLOOKUP($C74,Curves!$A$2:$K$1700,11)&gt;$Y$2,Forecast!$Z$2,Forecast!$Z$3))</f>
        <v>200000</v>
      </c>
      <c r="L74" s="9">
        <v>750000</v>
      </c>
      <c r="M74" s="9">
        <v>325000</v>
      </c>
      <c r="N74" s="235">
        <v>120000</v>
      </c>
      <c r="O74" s="237">
        <f t="shared" ca="1" si="15"/>
        <v>3490000</v>
      </c>
      <c r="P74" s="9">
        <v>350000</v>
      </c>
      <c r="Q74" s="235">
        <f ca="1">VLOOKUP($C74,'Power Curve'!$D$8:$DU$282,121)+VLOOKUP($C74,'Power Curve'!$D$8:$FD$282,141)</f>
        <v>1108800</v>
      </c>
      <c r="R74" s="93">
        <f t="shared" ca="1" si="19"/>
        <v>2031200</v>
      </c>
      <c r="S74" s="17">
        <f t="shared" ca="1" si="20"/>
        <v>-1655971.7241379311</v>
      </c>
      <c r="T74" s="19">
        <f t="shared" ca="1" si="21"/>
        <v>-46367208.275862068</v>
      </c>
      <c r="AA74" s="86">
        <f t="shared" si="16"/>
        <v>28</v>
      </c>
      <c r="AC74"/>
    </row>
    <row r="75" spans="1:29" ht="13.5" thickBot="1" x14ac:dyDescent="0.25">
      <c r="A75" s="259">
        <f t="shared" si="17"/>
        <v>3</v>
      </c>
      <c r="B75" s="21">
        <v>1</v>
      </c>
      <c r="C75" s="247">
        <f t="shared" si="11"/>
        <v>37681</v>
      </c>
      <c r="D75" s="12">
        <f t="shared" ca="1" si="14"/>
        <v>3213995.4838709678</v>
      </c>
      <c r="E75" s="9"/>
      <c r="F75" s="9">
        <f ca="1">VLOOKUP($C75,'Power Curve'!$D$8:$AV$282,44)</f>
        <v>167880</v>
      </c>
      <c r="G75" s="241">
        <f t="shared" ca="1" si="18"/>
        <v>3381875.4838709678</v>
      </c>
      <c r="H75" s="12">
        <v>520000</v>
      </c>
      <c r="I75" s="9">
        <v>1200000</v>
      </c>
      <c r="J75" s="9">
        <v>375000</v>
      </c>
      <c r="K75" s="303">
        <f ca="1">IF(VLOOKUP($C75,Curves!$A$2:$J$1700,10)&gt;VLOOKUP($C75,Curves!$A$2:$J$1700,3),0,IF(VLOOKUP($C75,Curves!$A$2:$K$1700,11)&gt;$Y$2,Forecast!$Z$2,Forecast!$Z$3))</f>
        <v>200000</v>
      </c>
      <c r="L75" s="9">
        <v>750000</v>
      </c>
      <c r="M75" s="9">
        <v>325000</v>
      </c>
      <c r="N75" s="235">
        <v>120000</v>
      </c>
      <c r="O75" s="237">
        <f t="shared" ca="1" si="15"/>
        <v>3490000</v>
      </c>
      <c r="P75" s="9">
        <v>350000</v>
      </c>
      <c r="Q75" s="235">
        <f ca="1">VLOOKUP($C75,'Power Curve'!$D$8:$DU$282,121)+VLOOKUP($C75,'Power Curve'!$D$8:$FD$282,141)</f>
        <v>1108800</v>
      </c>
      <c r="R75" s="95">
        <f t="shared" ca="1" si="19"/>
        <v>2031200</v>
      </c>
      <c r="S75" s="17">
        <f t="shared" ca="1" si="20"/>
        <v>-1350675.4838709678</v>
      </c>
      <c r="T75" s="19">
        <f t="shared" ca="1" si="21"/>
        <v>-41870940</v>
      </c>
      <c r="AA75" s="86">
        <f t="shared" si="16"/>
        <v>31</v>
      </c>
      <c r="AC75"/>
    </row>
    <row r="76" spans="1:29" x14ac:dyDescent="0.2">
      <c r="A76" s="259">
        <f t="shared" si="17"/>
        <v>4</v>
      </c>
      <c r="B76" s="21">
        <v>1</v>
      </c>
      <c r="C76" s="245">
        <f t="shared" si="11"/>
        <v>37712</v>
      </c>
      <c r="D76" s="12">
        <f t="shared" ca="1" si="14"/>
        <v>2853415.6666666665</v>
      </c>
      <c r="E76" s="9"/>
      <c r="F76" s="9">
        <f ca="1">VLOOKUP($C76,'Power Curve'!$D$8:$AV$282,44)</f>
        <v>167880</v>
      </c>
      <c r="G76" s="241">
        <f t="shared" ca="1" si="18"/>
        <v>3021295.6666666665</v>
      </c>
      <c r="H76" s="12">
        <v>520000</v>
      </c>
      <c r="I76" s="9">
        <v>1200000</v>
      </c>
      <c r="J76" s="9">
        <v>375000</v>
      </c>
      <c r="K76" s="303">
        <f ca="1">IF(VLOOKUP($C76,Curves!$A$2:$J$1700,10)&gt;VLOOKUP($C76,Curves!$A$2:$J$1700,3),0,IF(VLOOKUP($C76,Curves!$A$2:$K$1700,11)&gt;$Y$2,Forecast!$Z$2,Forecast!$Z$3))</f>
        <v>425000</v>
      </c>
      <c r="L76" s="9">
        <v>750000</v>
      </c>
      <c r="M76" s="9">
        <v>325000</v>
      </c>
      <c r="N76" s="235">
        <v>120000</v>
      </c>
      <c r="O76" s="237">
        <f t="shared" ca="1" si="15"/>
        <v>3715000</v>
      </c>
      <c r="P76" s="9">
        <v>350000</v>
      </c>
      <c r="Q76" s="235">
        <f ca="1">VLOOKUP($C76,'Power Curve'!$D$8:$DU$282,121)+VLOOKUP($C76,'Power Curve'!$D$8:$FD$282,141)</f>
        <v>1108800</v>
      </c>
      <c r="R76" s="93">
        <f t="shared" ca="1" si="19"/>
        <v>2256200</v>
      </c>
      <c r="S76" s="17">
        <f t="shared" ca="1" si="20"/>
        <v>-765095.66666666651</v>
      </c>
      <c r="T76" s="19">
        <f t="shared" ca="1" si="21"/>
        <v>-22952869.999999996</v>
      </c>
      <c r="AA76" s="86">
        <f t="shared" si="16"/>
        <v>30</v>
      </c>
      <c r="AC76"/>
    </row>
    <row r="77" spans="1:29" x14ac:dyDescent="0.2">
      <c r="A77" s="259">
        <f t="shared" si="17"/>
        <v>5</v>
      </c>
      <c r="B77" s="21">
        <v>1</v>
      </c>
      <c r="C77" s="245">
        <f t="shared" si="11"/>
        <v>37742</v>
      </c>
      <c r="D77" s="12">
        <f t="shared" ca="1" si="14"/>
        <v>3003407.7419354841</v>
      </c>
      <c r="E77" s="9"/>
      <c r="F77" s="9">
        <f ca="1">VLOOKUP($C77,'Power Curve'!$D$8:$AV$282,44)</f>
        <v>167880</v>
      </c>
      <c r="G77" s="241">
        <f t="shared" ca="1" si="18"/>
        <v>3171287.7419354841</v>
      </c>
      <c r="H77" s="12">
        <v>520000</v>
      </c>
      <c r="I77" s="9">
        <v>1200000</v>
      </c>
      <c r="J77" s="9">
        <v>375000</v>
      </c>
      <c r="K77" s="303">
        <f ca="1">IF(VLOOKUP($C77,Curves!$A$2:$J$1700,10)&gt;VLOOKUP($C77,Curves!$A$2:$J$1700,3),0,IF(VLOOKUP($C77,Curves!$A$2:$K$1700,11)&gt;$Y$2,Forecast!$Z$2,Forecast!$Z$3))</f>
        <v>425000</v>
      </c>
      <c r="L77" s="9">
        <v>750000</v>
      </c>
      <c r="M77" s="9">
        <v>325000</v>
      </c>
      <c r="N77" s="235">
        <v>120000</v>
      </c>
      <c r="O77" s="237">
        <f t="shared" ca="1" si="15"/>
        <v>3715000</v>
      </c>
      <c r="P77" s="9">
        <v>350000</v>
      </c>
      <c r="Q77" s="235">
        <f ca="1">VLOOKUP($C77,'Power Curve'!$D$8:$DU$282,121)+VLOOKUP($C77,'Power Curve'!$D$8:$FD$282,141)</f>
        <v>1108800</v>
      </c>
      <c r="R77" s="93">
        <f t="shared" ca="1" si="19"/>
        <v>2256200</v>
      </c>
      <c r="S77" s="17">
        <f t="shared" ca="1" si="20"/>
        <v>-915087.74193548411</v>
      </c>
      <c r="T77" s="19">
        <f t="shared" ca="1" si="21"/>
        <v>-28367720.000000007</v>
      </c>
      <c r="AA77" s="86">
        <f t="shared" si="16"/>
        <v>31</v>
      </c>
      <c r="AC77"/>
    </row>
    <row r="78" spans="1:29" x14ac:dyDescent="0.2">
      <c r="A78" s="259">
        <f t="shared" si="17"/>
        <v>6</v>
      </c>
      <c r="B78" s="21">
        <v>1</v>
      </c>
      <c r="C78" s="245">
        <f t="shared" si="11"/>
        <v>37773</v>
      </c>
      <c r="D78" s="12">
        <f t="shared" ca="1" si="14"/>
        <v>3460357</v>
      </c>
      <c r="E78" s="9"/>
      <c r="F78" s="9">
        <f ca="1">VLOOKUP($C78,'Power Curve'!$D$8:$AV$282,44)</f>
        <v>397560</v>
      </c>
      <c r="G78" s="241">
        <f t="shared" ca="1" si="18"/>
        <v>3857917</v>
      </c>
      <c r="H78" s="12">
        <v>520000</v>
      </c>
      <c r="I78" s="9">
        <v>1200000</v>
      </c>
      <c r="J78" s="9">
        <v>375000</v>
      </c>
      <c r="K78" s="303">
        <f ca="1">IF(VLOOKUP($C78,Curves!$A$2:$J$1700,10)&gt;VLOOKUP($C78,Curves!$A$2:$J$1700,3),0,IF(VLOOKUP($C78,Curves!$A$2:$K$1700,11)&gt;$Y$2,Forecast!$Z$2,Forecast!$Z$3))</f>
        <v>425000</v>
      </c>
      <c r="L78" s="9">
        <v>750000</v>
      </c>
      <c r="M78" s="9">
        <v>325000</v>
      </c>
      <c r="N78" s="235">
        <v>120000</v>
      </c>
      <c r="O78" s="237">
        <f t="shared" ca="1" si="15"/>
        <v>3715000</v>
      </c>
      <c r="P78" s="9">
        <v>350000</v>
      </c>
      <c r="Q78" s="235">
        <f ca="1">VLOOKUP($C78,'Power Curve'!$D$8:$DU$282,121)+VLOOKUP($C78,'Power Curve'!$D$8:$FD$282,141)</f>
        <v>1204200</v>
      </c>
      <c r="R78" s="93">
        <f t="shared" ca="1" si="19"/>
        <v>2160800</v>
      </c>
      <c r="S78" s="17">
        <f t="shared" ca="1" si="20"/>
        <v>-1697117</v>
      </c>
      <c r="T78" s="19">
        <f t="shared" ca="1" si="21"/>
        <v>-50913510</v>
      </c>
      <c r="AA78" s="86">
        <f t="shared" si="16"/>
        <v>30</v>
      </c>
      <c r="AC78"/>
    </row>
    <row r="79" spans="1:29" x14ac:dyDescent="0.2">
      <c r="A79" s="259">
        <f t="shared" si="17"/>
        <v>7</v>
      </c>
      <c r="B79" s="21">
        <v>1</v>
      </c>
      <c r="C79" s="245">
        <f t="shared" si="11"/>
        <v>37803</v>
      </c>
      <c r="D79" s="12">
        <f t="shared" ca="1" si="14"/>
        <v>3689950.6451612907</v>
      </c>
      <c r="E79" s="9"/>
      <c r="F79" s="9">
        <f ca="1">VLOOKUP($C79,'Power Curve'!$D$8:$AV$282,44)</f>
        <v>397560</v>
      </c>
      <c r="G79" s="241">
        <f t="shared" ca="1" si="18"/>
        <v>4087510.6451612907</v>
      </c>
      <c r="H79" s="12">
        <v>520000</v>
      </c>
      <c r="I79" s="9">
        <v>1200000</v>
      </c>
      <c r="J79" s="9">
        <v>375000</v>
      </c>
      <c r="K79" s="303">
        <f ca="1">IF(VLOOKUP($C79,Curves!$A$2:$J$1700,10)&gt;VLOOKUP($C79,Curves!$A$2:$J$1700,3),0,IF(VLOOKUP($C79,Curves!$A$2:$K$1700,11)&gt;$Y$2,Forecast!$Z$2,Forecast!$Z$3))</f>
        <v>425000</v>
      </c>
      <c r="L79" s="9">
        <v>750000</v>
      </c>
      <c r="M79" s="9">
        <v>325000</v>
      </c>
      <c r="N79" s="235">
        <v>120000</v>
      </c>
      <c r="O79" s="237">
        <f t="shared" ca="1" si="15"/>
        <v>3715000</v>
      </c>
      <c r="P79" s="9">
        <v>350000</v>
      </c>
      <c r="Q79" s="235">
        <f ca="1">VLOOKUP($C79,'Power Curve'!$D$8:$DU$282,121)+VLOOKUP($C79,'Power Curve'!$D$8:$FD$282,141)</f>
        <v>1204200</v>
      </c>
      <c r="R79" s="93">
        <f t="shared" ca="1" si="19"/>
        <v>2160800</v>
      </c>
      <c r="S79" s="17">
        <f t="shared" ca="1" si="20"/>
        <v>-1926710.6451612907</v>
      </c>
      <c r="T79" s="19">
        <f t="shared" ca="1" si="21"/>
        <v>-59728030.000000007</v>
      </c>
      <c r="AA79" s="86">
        <f t="shared" si="16"/>
        <v>31</v>
      </c>
      <c r="AC79"/>
    </row>
    <row r="80" spans="1:29" x14ac:dyDescent="0.2">
      <c r="A80" s="259">
        <f t="shared" si="17"/>
        <v>8</v>
      </c>
      <c r="B80" s="21">
        <v>1</v>
      </c>
      <c r="C80" s="245">
        <f t="shared" si="11"/>
        <v>37834</v>
      </c>
      <c r="D80" s="12">
        <f t="shared" ca="1" si="14"/>
        <v>3852166.1290322584</v>
      </c>
      <c r="E80" s="9"/>
      <c r="F80" s="9">
        <f ca="1">VLOOKUP($C80,'Power Curve'!$D$8:$AV$282,44)</f>
        <v>397560</v>
      </c>
      <c r="G80" s="241">
        <f t="shared" ca="1" si="18"/>
        <v>4249726.1290322579</v>
      </c>
      <c r="H80" s="12">
        <v>520000</v>
      </c>
      <c r="I80" s="9">
        <v>1200000</v>
      </c>
      <c r="J80" s="9">
        <v>375000</v>
      </c>
      <c r="K80" s="303">
        <f ca="1">IF(VLOOKUP($C80,Curves!$A$2:$J$1700,10)&gt;VLOOKUP($C80,Curves!$A$2:$J$1700,3),0,IF(VLOOKUP($C80,Curves!$A$2:$K$1700,11)&gt;$Y$2,Forecast!$Z$2,Forecast!$Z$3))</f>
        <v>425000</v>
      </c>
      <c r="L80" s="9">
        <v>750000</v>
      </c>
      <c r="M80" s="9">
        <v>325000</v>
      </c>
      <c r="N80" s="235">
        <v>120000</v>
      </c>
      <c r="O80" s="237">
        <f t="shared" ca="1" si="15"/>
        <v>3715000</v>
      </c>
      <c r="P80" s="9">
        <v>350000</v>
      </c>
      <c r="Q80" s="235">
        <f ca="1">VLOOKUP($C80,'Power Curve'!$D$8:$DU$282,121)+VLOOKUP($C80,'Power Curve'!$D$8:$FD$282,141)</f>
        <v>1204200</v>
      </c>
      <c r="R80" s="93">
        <f t="shared" ca="1" si="19"/>
        <v>2160800</v>
      </c>
      <c r="S80" s="17">
        <f t="shared" ca="1" si="20"/>
        <v>-2088926.1290322579</v>
      </c>
      <c r="T80" s="19">
        <f t="shared" ca="1" si="21"/>
        <v>-64756710</v>
      </c>
      <c r="AA80" s="86">
        <f t="shared" si="16"/>
        <v>31</v>
      </c>
      <c r="AC80"/>
    </row>
    <row r="81" spans="1:29" x14ac:dyDescent="0.2">
      <c r="A81" s="259">
        <f t="shared" si="17"/>
        <v>9</v>
      </c>
      <c r="B81" s="21">
        <v>1</v>
      </c>
      <c r="C81" s="245">
        <f t="shared" si="11"/>
        <v>37865</v>
      </c>
      <c r="D81" s="12">
        <f t="shared" ca="1" si="14"/>
        <v>3564936.6666666665</v>
      </c>
      <c r="E81" s="9"/>
      <c r="F81" s="9">
        <f ca="1">VLOOKUP($C81,'Power Curve'!$D$8:$AV$282,44)</f>
        <v>397560</v>
      </c>
      <c r="G81" s="241">
        <f t="shared" ca="1" si="18"/>
        <v>3962496.6666666665</v>
      </c>
      <c r="H81" s="12">
        <v>520000</v>
      </c>
      <c r="I81" s="9">
        <v>1200000</v>
      </c>
      <c r="J81" s="9">
        <v>375000</v>
      </c>
      <c r="K81" s="303">
        <f ca="1">IF(VLOOKUP($C81,Curves!$A$2:$J$1700,10)&gt;VLOOKUP($C81,Curves!$A$2:$J$1700,3),0,IF(VLOOKUP($C81,Curves!$A$2:$K$1700,11)&gt;$Y$2,Forecast!$Z$2,Forecast!$Z$3))</f>
        <v>425000</v>
      </c>
      <c r="L81" s="9">
        <v>750000</v>
      </c>
      <c r="M81" s="9">
        <v>325000</v>
      </c>
      <c r="N81" s="235">
        <v>120000</v>
      </c>
      <c r="O81" s="237">
        <f t="shared" ca="1" si="15"/>
        <v>3715000</v>
      </c>
      <c r="P81" s="9">
        <v>350000</v>
      </c>
      <c r="Q81" s="235">
        <f ca="1">VLOOKUP($C81,'Power Curve'!$D$8:$DU$282,121)+VLOOKUP($C81,'Power Curve'!$D$8:$FD$282,141)</f>
        <v>1204200</v>
      </c>
      <c r="R81" s="93">
        <f t="shared" ca="1" si="19"/>
        <v>2160800</v>
      </c>
      <c r="S81" s="17">
        <f t="shared" ca="1" si="20"/>
        <v>-1801696.6666666665</v>
      </c>
      <c r="T81" s="19">
        <f t="shared" ca="1" si="21"/>
        <v>-54050899.999999993</v>
      </c>
      <c r="AA81" s="86">
        <f t="shared" si="16"/>
        <v>30</v>
      </c>
      <c r="AC81"/>
    </row>
    <row r="82" spans="1:29" ht="13.5" thickBot="1" x14ac:dyDescent="0.25">
      <c r="A82" s="259">
        <f t="shared" si="17"/>
        <v>10</v>
      </c>
      <c r="B82" s="21">
        <v>1</v>
      </c>
      <c r="C82" s="245">
        <f>DATE(YEAR(C81),MONTH(C81)+1,1)</f>
        <v>37895</v>
      </c>
      <c r="D82" s="12">
        <f t="shared" ca="1" si="14"/>
        <v>3525470.6451612907</v>
      </c>
      <c r="E82" s="9"/>
      <c r="F82" s="9">
        <f ca="1">VLOOKUP($C82,'Power Curve'!$D$8:$AV$282,44)</f>
        <v>397560</v>
      </c>
      <c r="G82" s="241">
        <f t="shared" ca="1" si="18"/>
        <v>3923030.6451612907</v>
      </c>
      <c r="H82" s="12">
        <v>520000</v>
      </c>
      <c r="I82" s="9">
        <v>1200000</v>
      </c>
      <c r="J82" s="9">
        <v>375000</v>
      </c>
      <c r="K82" s="303">
        <f ca="1">IF(VLOOKUP($C82,Curves!$A$2:$J$1700,10)&gt;VLOOKUP($C82,Curves!$A$2:$J$1700,3),0,IF(VLOOKUP($C82,Curves!$A$2:$K$1700,11)&gt;$Y$2,Forecast!$Z$2,Forecast!$Z$3))</f>
        <v>425000</v>
      </c>
      <c r="L82" s="9">
        <v>750000</v>
      </c>
      <c r="M82" s="9">
        <v>325000</v>
      </c>
      <c r="N82" s="235">
        <v>120000</v>
      </c>
      <c r="O82" s="237">
        <f t="shared" ca="1" si="15"/>
        <v>3715000</v>
      </c>
      <c r="P82" s="9">
        <v>350000</v>
      </c>
      <c r="Q82" s="235">
        <f ca="1">VLOOKUP($C82,'Power Curve'!$D$8:$DU$282,121)+VLOOKUP($C82,'Power Curve'!$D$8:$FD$282,141)</f>
        <v>1204200</v>
      </c>
      <c r="R82" s="93">
        <f t="shared" ca="1" si="19"/>
        <v>2160800</v>
      </c>
      <c r="S82" s="17">
        <f t="shared" ca="1" si="20"/>
        <v>-1762230.6451612907</v>
      </c>
      <c r="T82" s="19">
        <f t="shared" ca="1" si="21"/>
        <v>-54629150.000000007</v>
      </c>
      <c r="AA82" s="86">
        <f t="shared" si="16"/>
        <v>31</v>
      </c>
      <c r="AC82"/>
    </row>
    <row r="83" spans="1:29" x14ac:dyDescent="0.2">
      <c r="A83" s="259">
        <f t="shared" si="17"/>
        <v>11</v>
      </c>
      <c r="B83" s="21">
        <v>1</v>
      </c>
      <c r="C83" s="246">
        <f t="shared" si="11"/>
        <v>37926</v>
      </c>
      <c r="D83" s="12">
        <f t="shared" ca="1" si="14"/>
        <v>3591790</v>
      </c>
      <c r="E83" s="9"/>
      <c r="F83" s="9">
        <f ca="1">VLOOKUP($C83,'Power Curve'!$D$8:$AV$282,44)</f>
        <v>229080</v>
      </c>
      <c r="G83" s="241">
        <f t="shared" ca="1" si="18"/>
        <v>3820870</v>
      </c>
      <c r="H83" s="12">
        <v>520000</v>
      </c>
      <c r="I83" s="9">
        <v>1200000</v>
      </c>
      <c r="J83" s="9">
        <v>375000</v>
      </c>
      <c r="K83" s="303">
        <f ca="1">IF(VLOOKUP($C83,Curves!$A$2:$J$1700,10)&gt;VLOOKUP($C83,Curves!$A$2:$J$1700,3),0,IF(VLOOKUP($C83,Curves!$A$2:$K$1700,11)&gt;$Y$2,Forecast!$Z$2,Forecast!$Z$3))</f>
        <v>200000</v>
      </c>
      <c r="L83" s="9">
        <v>750000</v>
      </c>
      <c r="M83" s="9">
        <v>325000</v>
      </c>
      <c r="N83" s="235">
        <v>120000</v>
      </c>
      <c r="O83" s="237">
        <f t="shared" ca="1" si="15"/>
        <v>3490000</v>
      </c>
      <c r="P83" s="9">
        <v>350000</v>
      </c>
      <c r="Q83" s="235">
        <f ca="1">VLOOKUP($C83,'Power Curve'!$D$8:$DU$282,121)+VLOOKUP($C83,'Power Curve'!$D$8:$FD$282,141)</f>
        <v>1299600</v>
      </c>
      <c r="R83" s="93">
        <f t="shared" ca="1" si="19"/>
        <v>1840400</v>
      </c>
      <c r="S83" s="17">
        <f t="shared" ca="1" si="20"/>
        <v>-1980470</v>
      </c>
      <c r="T83" s="19">
        <f t="shared" ca="1" si="21"/>
        <v>-59414100</v>
      </c>
      <c r="AA83" s="86">
        <f t="shared" si="16"/>
        <v>30</v>
      </c>
      <c r="AC83"/>
    </row>
    <row r="84" spans="1:29" x14ac:dyDescent="0.2">
      <c r="A84" s="259">
        <f t="shared" si="17"/>
        <v>12</v>
      </c>
      <c r="B84" s="21">
        <v>1</v>
      </c>
      <c r="C84" s="245">
        <f t="shared" si="11"/>
        <v>37956</v>
      </c>
      <c r="D84" s="12">
        <f t="shared" ca="1" si="14"/>
        <v>3912327.7419354841</v>
      </c>
      <c r="E84" s="9"/>
      <c r="F84" s="9">
        <f ca="1">VLOOKUP($C84,'Power Curve'!$D$8:$AV$282,44)</f>
        <v>229080</v>
      </c>
      <c r="G84" s="241">
        <f t="shared" ca="1" si="18"/>
        <v>4141407.7419354841</v>
      </c>
      <c r="H84" s="12">
        <v>520000</v>
      </c>
      <c r="I84" s="9">
        <v>1200000</v>
      </c>
      <c r="J84" s="9">
        <v>375000</v>
      </c>
      <c r="K84" s="303">
        <f ca="1">IF(VLOOKUP($C84,Curves!$A$2:$J$1700,10)&gt;VLOOKUP($C84,Curves!$A$2:$J$1700,3),0,IF(VLOOKUP($C84,Curves!$A$2:$K$1700,11)&gt;$Y$2,Forecast!$Z$2,Forecast!$Z$3))</f>
        <v>200000</v>
      </c>
      <c r="L84" s="9">
        <v>750000</v>
      </c>
      <c r="M84" s="9">
        <v>325000</v>
      </c>
      <c r="N84" s="235">
        <v>120000</v>
      </c>
      <c r="O84" s="237">
        <f t="shared" ca="1" si="15"/>
        <v>3490000</v>
      </c>
      <c r="P84" s="9">
        <v>350000</v>
      </c>
      <c r="Q84" s="235">
        <f ca="1">VLOOKUP($C84,'Power Curve'!$D$8:$DU$282,121)+VLOOKUP($C84,'Power Curve'!$D$8:$FD$282,141)</f>
        <v>1389600</v>
      </c>
      <c r="R84" s="93">
        <f t="shared" ca="1" si="19"/>
        <v>1750400</v>
      </c>
      <c r="S84" s="17">
        <f t="shared" ca="1" si="20"/>
        <v>-2391007.7419354841</v>
      </c>
      <c r="T84" s="19">
        <f t="shared" ca="1" si="21"/>
        <v>-74121240</v>
      </c>
      <c r="AA84" s="86">
        <f t="shared" si="16"/>
        <v>31</v>
      </c>
      <c r="AC84"/>
    </row>
    <row r="85" spans="1:29" x14ac:dyDescent="0.2">
      <c r="A85" s="259">
        <f t="shared" si="17"/>
        <v>1</v>
      </c>
      <c r="B85" s="21">
        <v>1</v>
      </c>
      <c r="C85" s="245">
        <f t="shared" si="11"/>
        <v>37987</v>
      </c>
      <c r="D85" s="12">
        <f t="shared" ca="1" si="14"/>
        <v>4230708.3870967738</v>
      </c>
      <c r="E85" s="9"/>
      <c r="F85" s="9">
        <f ca="1">VLOOKUP($C85,'Power Curve'!$D$8:$AV$282,44)</f>
        <v>361080</v>
      </c>
      <c r="G85" s="241">
        <f t="shared" ca="1" si="18"/>
        <v>4591788.3870967738</v>
      </c>
      <c r="H85" s="12">
        <v>520000</v>
      </c>
      <c r="I85" s="9">
        <v>1200000</v>
      </c>
      <c r="J85" s="9">
        <v>375000</v>
      </c>
      <c r="K85" s="303">
        <f ca="1">IF(VLOOKUP($C85,Curves!$A$2:$J$1700,10)&gt;VLOOKUP($C85,Curves!$A$2:$J$1700,3),0,IF(VLOOKUP($C85,Curves!$A$2:$K$1700,11)&gt;$Y$2,Forecast!$Z$2,Forecast!$Z$3))</f>
        <v>200000</v>
      </c>
      <c r="L85" s="9">
        <v>750000</v>
      </c>
      <c r="M85" s="9">
        <v>325000</v>
      </c>
      <c r="N85" s="235">
        <v>120000</v>
      </c>
      <c r="O85" s="237">
        <f t="shared" ca="1" si="15"/>
        <v>3490000</v>
      </c>
      <c r="P85" s="9">
        <v>350000</v>
      </c>
      <c r="Q85" s="235">
        <f ca="1">VLOOKUP($C85,'Power Curve'!$D$8:$DU$282,121)+VLOOKUP($C85,'Power Curve'!$D$8:$FD$282,141)</f>
        <v>1389600</v>
      </c>
      <c r="R85" s="93">
        <f t="shared" ca="1" si="19"/>
        <v>1750400</v>
      </c>
      <c r="S85" s="17">
        <f t="shared" ca="1" si="20"/>
        <v>-2841388.3870967738</v>
      </c>
      <c r="T85" s="19">
        <f t="shared" ca="1" si="21"/>
        <v>-88083039.999999985</v>
      </c>
      <c r="AA85" s="86">
        <f t="shared" si="16"/>
        <v>31</v>
      </c>
      <c r="AC85"/>
    </row>
    <row r="86" spans="1:29" x14ac:dyDescent="0.2">
      <c r="A86" s="259">
        <f t="shared" si="17"/>
        <v>2</v>
      </c>
      <c r="B86" s="21">
        <v>1</v>
      </c>
      <c r="C86" s="245">
        <f t="shared" si="11"/>
        <v>38018</v>
      </c>
      <c r="D86" s="12">
        <f t="shared" ca="1" si="14"/>
        <v>3687171.7241379311</v>
      </c>
      <c r="E86" s="9"/>
      <c r="F86" s="9">
        <f ca="1">VLOOKUP($C86,'Power Curve'!$D$8:$AV$282,44)</f>
        <v>361080</v>
      </c>
      <c r="G86" s="241">
        <f t="shared" ca="1" si="18"/>
        <v>4048251.7241379311</v>
      </c>
      <c r="H86" s="12">
        <v>520000</v>
      </c>
      <c r="I86" s="9">
        <v>1200000</v>
      </c>
      <c r="J86" s="9">
        <v>375000</v>
      </c>
      <c r="K86" s="303">
        <f ca="1">IF(VLOOKUP($C86,Curves!$A$2:$J$1700,10)&gt;VLOOKUP($C86,Curves!$A$2:$J$1700,3),0,IF(VLOOKUP($C86,Curves!$A$2:$K$1700,11)&gt;$Y$2,Forecast!$Z$2,Forecast!$Z$3))</f>
        <v>200000</v>
      </c>
      <c r="L86" s="9">
        <v>750000</v>
      </c>
      <c r="M86" s="9">
        <v>325000</v>
      </c>
      <c r="N86" s="235">
        <v>120000</v>
      </c>
      <c r="O86" s="237">
        <f t="shared" ca="1" si="15"/>
        <v>3490000</v>
      </c>
      <c r="P86" s="9">
        <v>350000</v>
      </c>
      <c r="Q86" s="235">
        <f ca="1">VLOOKUP($C86,'Power Curve'!$D$8:$DU$282,121)+VLOOKUP($C86,'Power Curve'!$D$8:$FD$282,141)</f>
        <v>1389600</v>
      </c>
      <c r="R86" s="93">
        <f t="shared" ca="1" si="19"/>
        <v>1750400</v>
      </c>
      <c r="S86" s="17">
        <f t="shared" ca="1" si="20"/>
        <v>-2297851.7241379311</v>
      </c>
      <c r="T86" s="19">
        <f t="shared" ca="1" si="21"/>
        <v>-66637700</v>
      </c>
      <c r="AA86" s="86">
        <f t="shared" si="16"/>
        <v>29</v>
      </c>
      <c r="AC86"/>
    </row>
    <row r="87" spans="1:29" ht="13.5" thickBot="1" x14ac:dyDescent="0.25">
      <c r="A87" s="259">
        <f t="shared" si="17"/>
        <v>3</v>
      </c>
      <c r="B87" s="21">
        <v>1</v>
      </c>
      <c r="C87" s="247">
        <f t="shared" si="11"/>
        <v>38047</v>
      </c>
      <c r="D87" s="13">
        <f t="shared" ca="1" si="14"/>
        <v>3381875.4838709678</v>
      </c>
      <c r="E87" s="14"/>
      <c r="F87" s="236">
        <f ca="1">VLOOKUP($C87,'Power Curve'!$D$8:$AV$282,44)</f>
        <v>361080</v>
      </c>
      <c r="G87" s="242">
        <f t="shared" ca="1" si="18"/>
        <v>3742955.4838709678</v>
      </c>
      <c r="H87" s="13">
        <v>520000</v>
      </c>
      <c r="I87" s="9">
        <v>1200000</v>
      </c>
      <c r="J87" s="14">
        <v>375000</v>
      </c>
      <c r="K87" s="305">
        <f ca="1">IF(VLOOKUP($C87,Curves!$A$2:$J$1700,10)&gt;VLOOKUP($C87,Curves!$A$2:$J$1700,3),0,IF(VLOOKUP($C87,Curves!$A$2:$K$1700,11)&gt;$Y$2,Forecast!$Z$2,Forecast!$Z$3))</f>
        <v>200000</v>
      </c>
      <c r="L87" s="9">
        <v>750000</v>
      </c>
      <c r="M87" s="14">
        <v>325000</v>
      </c>
      <c r="N87" s="236">
        <v>120000</v>
      </c>
      <c r="O87" s="239">
        <f t="shared" ca="1" si="15"/>
        <v>3490000</v>
      </c>
      <c r="P87" s="13">
        <v>350000</v>
      </c>
      <c r="Q87" s="235">
        <f ca="1">VLOOKUP($C87,'Power Curve'!$D$8:$DU$282,121)+VLOOKUP($C87,'Power Curve'!$D$8:$FD$282,141)</f>
        <v>1389600</v>
      </c>
      <c r="R87" s="95">
        <f t="shared" ca="1" si="19"/>
        <v>1750400</v>
      </c>
      <c r="S87" s="18">
        <f t="shared" ca="1" si="20"/>
        <v>-1992555.4838709678</v>
      </c>
      <c r="T87" s="20">
        <f t="shared" ca="1" si="21"/>
        <v>-61769220</v>
      </c>
      <c r="AA87" s="86">
        <f t="shared" si="16"/>
        <v>31</v>
      </c>
      <c r="AC87"/>
    </row>
    <row r="88" spans="1:29" x14ac:dyDescent="0.2">
      <c r="C88" s="15"/>
      <c r="E88" s="9"/>
      <c r="F88" s="9"/>
    </row>
    <row r="89" spans="1:29" x14ac:dyDescent="0.2">
      <c r="C89" s="15"/>
      <c r="E89" s="9"/>
      <c r="F89" s="9"/>
    </row>
    <row r="90" spans="1:29" x14ac:dyDescent="0.2">
      <c r="C90" s="15"/>
      <c r="E90" s="9"/>
      <c r="F90" s="9"/>
    </row>
    <row r="91" spans="1:29" x14ac:dyDescent="0.2">
      <c r="C91" s="15"/>
      <c r="E91" s="9"/>
      <c r="F91" s="9"/>
    </row>
    <row r="92" spans="1:29" x14ac:dyDescent="0.2">
      <c r="C92" s="15"/>
    </row>
    <row r="93" spans="1:29" x14ac:dyDescent="0.2">
      <c r="C93" s="15"/>
    </row>
    <row r="94" spans="1:29" x14ac:dyDescent="0.2">
      <c r="C94" s="15"/>
    </row>
    <row r="95" spans="1:29" x14ac:dyDescent="0.2">
      <c r="C95" s="15"/>
    </row>
    <row r="96" spans="1:29" x14ac:dyDescent="0.2">
      <c r="C96" s="15"/>
    </row>
    <row r="97" spans="3:3" x14ac:dyDescent="0.2">
      <c r="C97" s="15"/>
    </row>
    <row r="98" spans="3:3" x14ac:dyDescent="0.2">
      <c r="C98" s="15"/>
    </row>
    <row r="99" spans="3:3" x14ac:dyDescent="0.2">
      <c r="C99" s="15"/>
    </row>
    <row r="100" spans="3:3" x14ac:dyDescent="0.2">
      <c r="C100" s="15"/>
    </row>
    <row r="101" spans="3:3" x14ac:dyDescent="0.2">
      <c r="C101" s="15"/>
    </row>
    <row r="102" spans="3:3" x14ac:dyDescent="0.2">
      <c r="C102" s="15"/>
    </row>
    <row r="103" spans="3:3" x14ac:dyDescent="0.2">
      <c r="C103" s="15"/>
    </row>
    <row r="104" spans="3:3" x14ac:dyDescent="0.2">
      <c r="C104" s="15"/>
    </row>
    <row r="105" spans="3:3" x14ac:dyDescent="0.2">
      <c r="C105" s="15"/>
    </row>
    <row r="106" spans="3:3" x14ac:dyDescent="0.2">
      <c r="C106" s="15"/>
    </row>
    <row r="107" spans="3:3" x14ac:dyDescent="0.2">
      <c r="C107" s="15"/>
    </row>
    <row r="108" spans="3:3" x14ac:dyDescent="0.2">
      <c r="C108" s="15"/>
    </row>
    <row r="109" spans="3:3" x14ac:dyDescent="0.2">
      <c r="C109" s="15"/>
    </row>
    <row r="110" spans="3:3" x14ac:dyDescent="0.2">
      <c r="C110" s="15"/>
    </row>
    <row r="111" spans="3:3" x14ac:dyDescent="0.2">
      <c r="C111" s="15"/>
    </row>
    <row r="112" spans="3:3" x14ac:dyDescent="0.2">
      <c r="C112" s="15"/>
    </row>
    <row r="113" spans="3:3" x14ac:dyDescent="0.2">
      <c r="C113" s="15"/>
    </row>
    <row r="114" spans="3:3" x14ac:dyDescent="0.2">
      <c r="C114" s="15"/>
    </row>
    <row r="115" spans="3:3" x14ac:dyDescent="0.2">
      <c r="C115" s="15"/>
    </row>
    <row r="116" spans="3:3" x14ac:dyDescent="0.2">
      <c r="C116" s="15"/>
    </row>
    <row r="117" spans="3:3" x14ac:dyDescent="0.2">
      <c r="C117" s="15"/>
    </row>
    <row r="118" spans="3:3" x14ac:dyDescent="0.2">
      <c r="C118" s="15"/>
    </row>
    <row r="119" spans="3:3" x14ac:dyDescent="0.2">
      <c r="C119" s="15"/>
    </row>
    <row r="120" spans="3:3" x14ac:dyDescent="0.2">
      <c r="C120" s="15"/>
    </row>
    <row r="121" spans="3:3" x14ac:dyDescent="0.2">
      <c r="C121" s="15"/>
    </row>
    <row r="122" spans="3:3" x14ac:dyDescent="0.2">
      <c r="C122" s="15"/>
    </row>
    <row r="123" spans="3:3" x14ac:dyDescent="0.2">
      <c r="C123" s="15"/>
    </row>
    <row r="124" spans="3:3" x14ac:dyDescent="0.2">
      <c r="C124" s="15"/>
    </row>
    <row r="125" spans="3:3" x14ac:dyDescent="0.2">
      <c r="C125" s="15"/>
    </row>
    <row r="126" spans="3:3" x14ac:dyDescent="0.2">
      <c r="C126" s="15"/>
    </row>
    <row r="127" spans="3:3" x14ac:dyDescent="0.2">
      <c r="C127" s="15"/>
    </row>
    <row r="128" spans="3:3" x14ac:dyDescent="0.2">
      <c r="C128" s="15"/>
    </row>
    <row r="129" spans="3:3" x14ac:dyDescent="0.2">
      <c r="C129" s="15"/>
    </row>
    <row r="130" spans="3:3" x14ac:dyDescent="0.2">
      <c r="C130" s="15"/>
    </row>
    <row r="131" spans="3:3" x14ac:dyDescent="0.2">
      <c r="C131" s="15"/>
    </row>
    <row r="132" spans="3:3" x14ac:dyDescent="0.2">
      <c r="C132" s="15"/>
    </row>
    <row r="133" spans="3:3" x14ac:dyDescent="0.2">
      <c r="C133" s="15"/>
    </row>
    <row r="134" spans="3:3" x14ac:dyDescent="0.2">
      <c r="C134" s="15"/>
    </row>
    <row r="135" spans="3:3" x14ac:dyDescent="0.2">
      <c r="C135" s="15"/>
    </row>
    <row r="136" spans="3:3" x14ac:dyDescent="0.2">
      <c r="C136" s="15"/>
    </row>
    <row r="137" spans="3:3" x14ac:dyDescent="0.2">
      <c r="C137" s="15"/>
    </row>
    <row r="138" spans="3:3" x14ac:dyDescent="0.2">
      <c r="C138" s="15"/>
    </row>
    <row r="139" spans="3:3" x14ac:dyDescent="0.2">
      <c r="C139" s="15"/>
    </row>
    <row r="140" spans="3:3" x14ac:dyDescent="0.2">
      <c r="C140" s="15"/>
    </row>
    <row r="141" spans="3:3" x14ac:dyDescent="0.2">
      <c r="C141" s="15"/>
    </row>
    <row r="142" spans="3:3" x14ac:dyDescent="0.2">
      <c r="C142" s="15"/>
    </row>
    <row r="143" spans="3:3" x14ac:dyDescent="0.2">
      <c r="C143" s="15"/>
    </row>
    <row r="144" spans="3:3" x14ac:dyDescent="0.2">
      <c r="C144" s="15"/>
    </row>
    <row r="145" spans="3:3" x14ac:dyDescent="0.2">
      <c r="C145" s="15"/>
    </row>
    <row r="146" spans="3:3" x14ac:dyDescent="0.2">
      <c r="C146" s="15"/>
    </row>
    <row r="147" spans="3:3" x14ac:dyDescent="0.2">
      <c r="C147" s="15"/>
    </row>
    <row r="148" spans="3:3" x14ac:dyDescent="0.2">
      <c r="C148" s="15"/>
    </row>
    <row r="149" spans="3:3" x14ac:dyDescent="0.2">
      <c r="C149" s="15"/>
    </row>
    <row r="150" spans="3:3" x14ac:dyDescent="0.2">
      <c r="C150" s="15"/>
    </row>
    <row r="151" spans="3:3" x14ac:dyDescent="0.2">
      <c r="C151" s="15"/>
    </row>
    <row r="152" spans="3:3" x14ac:dyDescent="0.2">
      <c r="C152" s="15"/>
    </row>
    <row r="153" spans="3:3" x14ac:dyDescent="0.2">
      <c r="C153" s="15"/>
    </row>
    <row r="154" spans="3:3" x14ac:dyDescent="0.2">
      <c r="C154" s="15"/>
    </row>
    <row r="155" spans="3:3" x14ac:dyDescent="0.2">
      <c r="C155" s="15"/>
    </row>
    <row r="156" spans="3:3" x14ac:dyDescent="0.2">
      <c r="C156" s="15"/>
    </row>
    <row r="157" spans="3:3" x14ac:dyDescent="0.2">
      <c r="C157" s="15"/>
    </row>
    <row r="158" spans="3:3" x14ac:dyDescent="0.2">
      <c r="C158" s="15"/>
    </row>
    <row r="159" spans="3:3" x14ac:dyDescent="0.2">
      <c r="C159" s="15"/>
    </row>
    <row r="160" spans="3:3" x14ac:dyDescent="0.2">
      <c r="C160" s="15"/>
    </row>
    <row r="161" spans="3:3" x14ac:dyDescent="0.2">
      <c r="C161" s="15"/>
    </row>
    <row r="162" spans="3:3" x14ac:dyDescent="0.2">
      <c r="C162" s="15"/>
    </row>
    <row r="163" spans="3:3" x14ac:dyDescent="0.2">
      <c r="C163" s="15"/>
    </row>
    <row r="164" spans="3:3" x14ac:dyDescent="0.2">
      <c r="C164" s="15"/>
    </row>
    <row r="165" spans="3:3" x14ac:dyDescent="0.2">
      <c r="C165" s="15"/>
    </row>
    <row r="166" spans="3:3" x14ac:dyDescent="0.2">
      <c r="C166" s="15"/>
    </row>
    <row r="167" spans="3:3" x14ac:dyDescent="0.2">
      <c r="C167" s="15"/>
    </row>
    <row r="168" spans="3:3" x14ac:dyDescent="0.2">
      <c r="C168" s="15"/>
    </row>
    <row r="169" spans="3:3" x14ac:dyDescent="0.2">
      <c r="C169" s="15"/>
    </row>
    <row r="170" spans="3:3" x14ac:dyDescent="0.2">
      <c r="C170" s="15"/>
    </row>
    <row r="171" spans="3:3" x14ac:dyDescent="0.2">
      <c r="C171" s="15"/>
    </row>
    <row r="172" spans="3:3" x14ac:dyDescent="0.2">
      <c r="C172" s="15"/>
    </row>
    <row r="173" spans="3:3" x14ac:dyDescent="0.2">
      <c r="C173" s="15"/>
    </row>
    <row r="174" spans="3:3" x14ac:dyDescent="0.2">
      <c r="C174" s="15"/>
    </row>
    <row r="175" spans="3:3" x14ac:dyDescent="0.2">
      <c r="C175" s="15"/>
    </row>
    <row r="176" spans="3:3" x14ac:dyDescent="0.2">
      <c r="C176" s="15"/>
    </row>
    <row r="177" spans="3:3" x14ac:dyDescent="0.2">
      <c r="C177" s="15"/>
    </row>
    <row r="178" spans="3:3" x14ac:dyDescent="0.2">
      <c r="C178" s="15"/>
    </row>
    <row r="179" spans="3:3" x14ac:dyDescent="0.2">
      <c r="C179" s="15"/>
    </row>
    <row r="180" spans="3:3" x14ac:dyDescent="0.2">
      <c r="C180" s="15"/>
    </row>
    <row r="181" spans="3:3" x14ac:dyDescent="0.2">
      <c r="C181" s="15"/>
    </row>
    <row r="182" spans="3:3" x14ac:dyDescent="0.2">
      <c r="C182" s="15"/>
    </row>
    <row r="183" spans="3:3" x14ac:dyDescent="0.2">
      <c r="C183" s="15"/>
    </row>
    <row r="184" spans="3:3" x14ac:dyDescent="0.2">
      <c r="C184" s="15"/>
    </row>
    <row r="185" spans="3:3" x14ac:dyDescent="0.2">
      <c r="C185" s="15"/>
    </row>
    <row r="186" spans="3:3" x14ac:dyDescent="0.2">
      <c r="C186" s="15"/>
    </row>
    <row r="187" spans="3:3" x14ac:dyDescent="0.2">
      <c r="C187" s="15"/>
    </row>
    <row r="188" spans="3:3" x14ac:dyDescent="0.2">
      <c r="C188" s="15"/>
    </row>
    <row r="189" spans="3:3" x14ac:dyDescent="0.2">
      <c r="C189" s="15"/>
    </row>
  </sheetData>
  <mergeCells count="11">
    <mergeCell ref="T3:T4"/>
    <mergeCell ref="H2:O2"/>
    <mergeCell ref="F3:F4"/>
    <mergeCell ref="G3:G4"/>
    <mergeCell ref="D2:F2"/>
    <mergeCell ref="B3:B4"/>
    <mergeCell ref="S3:S4"/>
    <mergeCell ref="D3:D4"/>
    <mergeCell ref="P3:P4"/>
    <mergeCell ref="O3:O4"/>
    <mergeCell ref="E3:E4"/>
  </mergeCells>
  <printOptions horizontalCentered="1" verticalCentered="1"/>
  <pageMargins left="0.2" right="0.23" top="0.18" bottom="0.17" header="0.18" footer="0.17"/>
  <pageSetup scale="64" orientation="landscape" r:id="rId1"/>
  <headerFooter alignWithMargins="0">
    <oddFooter>&amp;LAll-American Pipeline expansion and existing EPNG South Mainline 1:1 exchange.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Q62"/>
  <sheetViews>
    <sheetView topLeftCell="A3" workbookViewId="0">
      <selection activeCell="E19" sqref="E19"/>
    </sheetView>
  </sheetViews>
  <sheetFormatPr defaultRowHeight="11.25" x14ac:dyDescent="0.2"/>
  <cols>
    <col min="1" max="1" width="6.85546875" style="21" bestFit="1" customWidth="1"/>
    <col min="2" max="2" width="8.42578125" style="21" bestFit="1" customWidth="1"/>
    <col min="3" max="3" width="9" style="21" customWidth="1"/>
    <col min="4" max="4" width="15.5703125" style="22" bestFit="1" customWidth="1"/>
    <col min="5" max="5" width="12.28515625" style="21" customWidth="1"/>
    <col min="6" max="6" width="11.28515625" style="23" customWidth="1"/>
    <col min="7" max="7" width="9.140625" style="23"/>
    <col min="8" max="8" width="11.28515625" style="23" customWidth="1"/>
    <col min="9" max="9" width="10.42578125" style="21" customWidth="1"/>
    <col min="10" max="10" width="11.42578125" style="21" bestFit="1" customWidth="1"/>
    <col min="11" max="11" width="11.5703125" style="21" bestFit="1" customWidth="1"/>
    <col min="12" max="16384" width="9.140625" style="21"/>
  </cols>
  <sheetData>
    <row r="1" spans="1:17" ht="12" thickBot="1" x14ac:dyDescent="0.25">
      <c r="H1" s="425" t="s">
        <v>15</v>
      </c>
      <c r="I1" s="425"/>
      <c r="J1" s="96">
        <v>16</v>
      </c>
    </row>
    <row r="2" spans="1:17" ht="12" thickBot="1" x14ac:dyDescent="0.25">
      <c r="G2" s="24">
        <v>7500</v>
      </c>
      <c r="H2" s="422" t="s">
        <v>16</v>
      </c>
      <c r="I2" s="423"/>
      <c r="J2" s="424"/>
    </row>
    <row r="3" spans="1:17" s="22" customFormat="1" ht="12" thickBot="1" x14ac:dyDescent="0.25">
      <c r="B3" s="25" t="s">
        <v>17</v>
      </c>
      <c r="C3" s="25" t="s">
        <v>121</v>
      </c>
      <c r="D3" s="22" t="s">
        <v>18</v>
      </c>
      <c r="E3" s="22" t="s">
        <v>19</v>
      </c>
      <c r="F3" s="26" t="s">
        <v>20</v>
      </c>
      <c r="G3" s="26" t="s">
        <v>21</v>
      </c>
      <c r="H3" s="27">
        <v>0.9</v>
      </c>
      <c r="I3" s="28">
        <v>0.6</v>
      </c>
      <c r="J3" s="28">
        <v>0.5</v>
      </c>
      <c r="N3" s="22" t="s">
        <v>184</v>
      </c>
      <c r="O3" s="290">
        <f>+I3</f>
        <v>0.6</v>
      </c>
      <c r="P3" s="148"/>
      <c r="Q3" s="148"/>
    </row>
    <row r="4" spans="1:17" ht="12" thickBot="1" x14ac:dyDescent="0.25">
      <c r="B4" s="21" t="s">
        <v>22</v>
      </c>
      <c r="C4" s="134" t="s">
        <v>84</v>
      </c>
      <c r="D4" s="29" t="s">
        <v>23</v>
      </c>
      <c r="E4" s="30">
        <v>37073</v>
      </c>
      <c r="F4" s="4">
        <v>500</v>
      </c>
      <c r="G4" s="31">
        <f>$G$2</f>
        <v>7500</v>
      </c>
      <c r="H4" s="32">
        <f>($F$4*$G$4*$H$3*$J$1)/1000</f>
        <v>54000</v>
      </c>
      <c r="I4" s="16">
        <f>($F4*$G$4*$I$3*$J$1)/1000</f>
        <v>36000</v>
      </c>
      <c r="J4" s="33">
        <f>($F4*$G$4*$J$3*$J$1)/1000</f>
        <v>30000</v>
      </c>
      <c r="K4" s="429" t="s">
        <v>24</v>
      </c>
      <c r="L4" s="34"/>
      <c r="M4" s="301" t="s">
        <v>79</v>
      </c>
      <c r="N4" s="301" t="s">
        <v>123</v>
      </c>
      <c r="O4" s="292" t="s">
        <v>84</v>
      </c>
      <c r="P4" s="301" t="s">
        <v>122</v>
      </c>
      <c r="Q4" s="291" t="s">
        <v>128</v>
      </c>
    </row>
    <row r="5" spans="1:17" x14ac:dyDescent="0.2">
      <c r="B5" s="21" t="s">
        <v>22</v>
      </c>
      <c r="C5" s="134" t="s">
        <v>84</v>
      </c>
      <c r="D5" s="35" t="s">
        <v>27</v>
      </c>
      <c r="E5" s="36">
        <v>37043</v>
      </c>
      <c r="F5" s="6">
        <v>500</v>
      </c>
      <c r="G5" s="37">
        <f t="shared" ref="G5:G60" si="0">$G$2</f>
        <v>7500</v>
      </c>
      <c r="H5" s="38">
        <f>(F5*G5*$H$3*$J$1)/1000</f>
        <v>54000</v>
      </c>
      <c r="I5" s="7">
        <f>($F5*$G$4*$I$3*$J$1)/1000</f>
        <v>36000</v>
      </c>
      <c r="J5" s="39">
        <f>($F5*$G$4*$J$3*$J$1)/1000</f>
        <v>30000</v>
      </c>
      <c r="K5" s="430"/>
      <c r="L5" s="111" t="s">
        <v>185</v>
      </c>
      <c r="M5" s="32">
        <v>0</v>
      </c>
      <c r="N5" s="16">
        <v>0</v>
      </c>
      <c r="O5" s="4">
        <v>0</v>
      </c>
      <c r="P5" s="16">
        <v>0</v>
      </c>
      <c r="Q5" s="248">
        <v>0</v>
      </c>
    </row>
    <row r="6" spans="1:17" ht="12" thickBot="1" x14ac:dyDescent="0.25">
      <c r="A6" s="21" t="s">
        <v>131</v>
      </c>
      <c r="B6" s="21" t="s">
        <v>26</v>
      </c>
      <c r="C6" s="134" t="s">
        <v>123</v>
      </c>
      <c r="D6" s="35" t="s">
        <v>28</v>
      </c>
      <c r="E6" s="36">
        <v>37104</v>
      </c>
      <c r="F6" s="6">
        <v>1048</v>
      </c>
      <c r="G6" s="37">
        <f t="shared" si="0"/>
        <v>7500</v>
      </c>
      <c r="H6" s="38">
        <f>(F6*G6*$H$3*$J$1)/1000</f>
        <v>113184</v>
      </c>
      <c r="I6" s="7">
        <f>($F6*$G$4*$I$3*$J$1)/1000</f>
        <v>75456</v>
      </c>
      <c r="J6" s="39">
        <f>($F6*$G$4*$J$3*$J$1)/1000</f>
        <v>62880</v>
      </c>
      <c r="K6" s="430"/>
      <c r="L6" s="40" t="s">
        <v>186</v>
      </c>
      <c r="M6" s="38">
        <v>0</v>
      </c>
      <c r="N6" s="7">
        <v>0</v>
      </c>
      <c r="O6" s="6">
        <f>+I5</f>
        <v>36000</v>
      </c>
      <c r="P6" s="7">
        <f>+I45+I46+I47</f>
        <v>117000</v>
      </c>
      <c r="Q6" s="114">
        <f>+I29+I31</f>
        <v>27720</v>
      </c>
    </row>
    <row r="7" spans="1:17" ht="12" thickBot="1" x14ac:dyDescent="0.25">
      <c r="C7" s="134"/>
      <c r="D7" s="41" t="s">
        <v>29</v>
      </c>
      <c r="E7" s="42"/>
      <c r="F7" s="43"/>
      <c r="G7" s="44"/>
      <c r="H7" s="45">
        <f>SUM(H4:H6)</f>
        <v>221184</v>
      </c>
      <c r="I7" s="45">
        <f>SUM(I4:I6)</f>
        <v>147456</v>
      </c>
      <c r="J7" s="46">
        <f>SUM(J4:J6)</f>
        <v>122880</v>
      </c>
      <c r="K7" s="430"/>
      <c r="L7" s="40" t="s">
        <v>191</v>
      </c>
      <c r="M7" s="38">
        <v>0</v>
      </c>
      <c r="N7" s="7">
        <f>+I6</f>
        <v>75456</v>
      </c>
      <c r="O7" s="6">
        <f>+I4</f>
        <v>36000</v>
      </c>
      <c r="P7" s="7">
        <f>+I48</f>
        <v>5040</v>
      </c>
      <c r="Q7" s="114">
        <v>0</v>
      </c>
    </row>
    <row r="8" spans="1:17" ht="12" thickBot="1" x14ac:dyDescent="0.25">
      <c r="B8" s="21" t="s">
        <v>22</v>
      </c>
      <c r="C8" s="134" t="s">
        <v>84</v>
      </c>
      <c r="D8" s="35" t="s">
        <v>30</v>
      </c>
      <c r="E8" s="36">
        <v>37438</v>
      </c>
      <c r="F8" s="6">
        <v>880</v>
      </c>
      <c r="G8" s="37">
        <f t="shared" si="0"/>
        <v>7500</v>
      </c>
      <c r="H8" s="38">
        <f>(F8*G8*$H$3*$J$1)/1000</f>
        <v>95040</v>
      </c>
      <c r="I8" s="7">
        <f>($F8*$G$4*$I$3*$J$1)/1000</f>
        <v>63360</v>
      </c>
      <c r="J8" s="39">
        <f>($F8*$G$4*$J$3*$J$1)/1000</f>
        <v>52800</v>
      </c>
      <c r="K8" s="430"/>
      <c r="L8" s="40" t="s">
        <v>192</v>
      </c>
      <c r="M8" s="296">
        <v>0</v>
      </c>
      <c r="N8" s="302">
        <v>0</v>
      </c>
      <c r="O8" s="94">
        <v>0</v>
      </c>
      <c r="P8" s="302">
        <f>+I49</f>
        <v>36000</v>
      </c>
      <c r="Q8" s="300">
        <v>0</v>
      </c>
    </row>
    <row r="9" spans="1:17" ht="12" thickBot="1" x14ac:dyDescent="0.25">
      <c r="B9" s="21" t="s">
        <v>25</v>
      </c>
      <c r="C9" s="134" t="s">
        <v>126</v>
      </c>
      <c r="D9" s="35" t="s">
        <v>31</v>
      </c>
      <c r="E9" s="36">
        <v>37622</v>
      </c>
      <c r="F9" s="6">
        <v>880</v>
      </c>
      <c r="G9" s="37">
        <f t="shared" si="0"/>
        <v>7500</v>
      </c>
      <c r="H9" s="38">
        <f>(F9*G9*$H$3*$J$1)/1000</f>
        <v>95040</v>
      </c>
      <c r="I9" s="7">
        <f>($F9*$G$4*$I$3*$J$1)/1000</f>
        <v>63360</v>
      </c>
      <c r="J9" s="39">
        <f>($F9*$G$4*$J$3*$J$1)/1000</f>
        <v>52800</v>
      </c>
      <c r="K9" s="430"/>
      <c r="L9" s="294" t="s">
        <v>201</v>
      </c>
      <c r="M9" s="297">
        <f>SUM(M5:M8)</f>
        <v>0</v>
      </c>
      <c r="N9" s="295">
        <f>SUM(N5:N8)</f>
        <v>75456</v>
      </c>
      <c r="O9" s="298">
        <f>SUM(O5:O8)</f>
        <v>72000</v>
      </c>
      <c r="P9" s="295">
        <f>SUM(P5:P8)</f>
        <v>158040</v>
      </c>
      <c r="Q9" s="299">
        <f>SUM(Q5:Q8)</f>
        <v>27720</v>
      </c>
    </row>
    <row r="10" spans="1:17" ht="12" thickBot="1" x14ac:dyDescent="0.25">
      <c r="C10" s="134"/>
      <c r="D10" s="49" t="s">
        <v>32</v>
      </c>
      <c r="E10" s="50"/>
      <c r="F10" s="51"/>
      <c r="G10" s="52"/>
      <c r="H10" s="53">
        <f>SUM(H8:H9)</f>
        <v>190080</v>
      </c>
      <c r="I10" s="53">
        <f>SUM(I8:I9)</f>
        <v>126720</v>
      </c>
      <c r="J10" s="54">
        <f>SUM(J8:J9)</f>
        <v>105600</v>
      </c>
      <c r="K10" s="431"/>
      <c r="L10" s="40" t="s">
        <v>187</v>
      </c>
      <c r="M10" s="32">
        <v>0</v>
      </c>
      <c r="N10" s="16">
        <v>0</v>
      </c>
      <c r="O10" s="4">
        <v>0</v>
      </c>
      <c r="P10" s="16">
        <v>0</v>
      </c>
      <c r="Q10" s="248">
        <v>0</v>
      </c>
    </row>
    <row r="11" spans="1:17" ht="12" thickBot="1" x14ac:dyDescent="0.25">
      <c r="C11" s="134"/>
      <c r="D11" s="41" t="s">
        <v>33</v>
      </c>
      <c r="E11" s="42"/>
      <c r="F11" s="43"/>
      <c r="G11" s="44"/>
      <c r="H11" s="55">
        <f>H7+H10</f>
        <v>411264</v>
      </c>
      <c r="I11" s="55">
        <f>I7+I10</f>
        <v>274176</v>
      </c>
      <c r="J11" s="56">
        <f>J7+J10</f>
        <v>228480</v>
      </c>
      <c r="L11" s="40" t="s">
        <v>188</v>
      </c>
      <c r="M11" s="38">
        <v>0</v>
      </c>
      <c r="N11" s="7">
        <v>0</v>
      </c>
      <c r="O11" s="6">
        <v>0</v>
      </c>
      <c r="P11" s="7">
        <f>+I52</f>
        <v>18000</v>
      </c>
      <c r="Q11" s="114">
        <f>+I33</f>
        <v>10800</v>
      </c>
    </row>
    <row r="12" spans="1:17" x14ac:dyDescent="0.2">
      <c r="B12" s="21" t="s">
        <v>26</v>
      </c>
      <c r="C12" s="134" t="s">
        <v>79</v>
      </c>
      <c r="D12" s="57" t="s">
        <v>34</v>
      </c>
      <c r="E12" s="36">
        <v>37500</v>
      </c>
      <c r="F12" s="6">
        <v>500</v>
      </c>
      <c r="G12" s="37">
        <f t="shared" si="0"/>
        <v>7500</v>
      </c>
      <c r="H12" s="38">
        <f>(F12*G12*$H$3*$J$1)/1000</f>
        <v>54000</v>
      </c>
      <c r="I12" s="7">
        <f>($F12*$G$4*$I$3*$J$1)/1000</f>
        <v>36000</v>
      </c>
      <c r="J12" s="39">
        <f>($F12*$G$4*$J$3*$J$1)/1000</f>
        <v>30000</v>
      </c>
      <c r="K12" s="426" t="s">
        <v>183</v>
      </c>
      <c r="L12" s="40" t="s">
        <v>189</v>
      </c>
      <c r="M12" s="38">
        <f>+I12</f>
        <v>36000</v>
      </c>
      <c r="N12" s="7">
        <v>0</v>
      </c>
      <c r="O12" s="6">
        <f>+I8+I13</f>
        <v>141840</v>
      </c>
      <c r="P12" s="7">
        <f>+I51</f>
        <v>39600</v>
      </c>
      <c r="Q12" s="114">
        <v>0</v>
      </c>
    </row>
    <row r="13" spans="1:17" ht="12" thickBot="1" x14ac:dyDescent="0.25">
      <c r="B13" s="21" t="s">
        <v>22</v>
      </c>
      <c r="C13" s="134" t="s">
        <v>84</v>
      </c>
      <c r="D13" s="57" t="s">
        <v>35</v>
      </c>
      <c r="E13" s="36">
        <v>37530</v>
      </c>
      <c r="F13" s="6">
        <v>1090</v>
      </c>
      <c r="G13" s="37">
        <f t="shared" si="0"/>
        <v>7500</v>
      </c>
      <c r="H13" s="38">
        <f>(F13*G13*$H$3*$J$1)/1000</f>
        <v>117720</v>
      </c>
      <c r="I13" s="7">
        <f>($F13*$G$4*$I$3*$J$1)/1000</f>
        <v>78480</v>
      </c>
      <c r="J13" s="39">
        <f>($F13*$G$4*$J$3*$J$1)/1000</f>
        <v>65400</v>
      </c>
      <c r="K13" s="427"/>
      <c r="L13" s="40" t="s">
        <v>190</v>
      </c>
      <c r="M13" s="296">
        <f>+I14</f>
        <v>36720</v>
      </c>
      <c r="N13" s="302">
        <v>0</v>
      </c>
      <c r="O13" s="94">
        <v>0</v>
      </c>
      <c r="P13" s="302">
        <f>+I53</f>
        <v>144000</v>
      </c>
      <c r="Q13" s="300">
        <v>0</v>
      </c>
    </row>
    <row r="14" spans="1:17" ht="12" thickBot="1" x14ac:dyDescent="0.25">
      <c r="B14" s="21" t="s">
        <v>25</v>
      </c>
      <c r="C14" s="134" t="s">
        <v>79</v>
      </c>
      <c r="D14" s="57" t="s">
        <v>36</v>
      </c>
      <c r="E14" s="36">
        <v>37561</v>
      </c>
      <c r="F14" s="6">
        <v>510</v>
      </c>
      <c r="G14" s="37">
        <f t="shared" si="0"/>
        <v>7500</v>
      </c>
      <c r="H14" s="38">
        <f>(F14*G14*$H$3*$J$1)/1000</f>
        <v>55080</v>
      </c>
      <c r="I14" s="7">
        <f>($F14*$G$4*$I$3*$J$1)/1000</f>
        <v>36720</v>
      </c>
      <c r="J14" s="39">
        <f>($F14*$G$4*$J$3*$J$1)/1000</f>
        <v>30600</v>
      </c>
      <c r="K14" s="427"/>
      <c r="L14" s="294" t="s">
        <v>202</v>
      </c>
      <c r="M14" s="297">
        <f>SUM(M10:M13)</f>
        <v>72720</v>
      </c>
      <c r="N14" s="295">
        <f>SUM(N10:N13)</f>
        <v>0</v>
      </c>
      <c r="O14" s="298">
        <f>SUM(O10:O13)</f>
        <v>141840</v>
      </c>
      <c r="P14" s="295">
        <f>SUM(P10:P13)</f>
        <v>201600</v>
      </c>
      <c r="Q14" s="299">
        <f>SUM(Q10:Q13)</f>
        <v>10800</v>
      </c>
    </row>
    <row r="15" spans="1:17" ht="12" thickBot="1" x14ac:dyDescent="0.25">
      <c r="C15" s="134"/>
      <c r="D15" s="41" t="s">
        <v>32</v>
      </c>
      <c r="E15" s="42"/>
      <c r="F15" s="43"/>
      <c r="G15" s="44"/>
      <c r="H15" s="55">
        <f>SUM(H12:H14)+H10</f>
        <v>416880</v>
      </c>
      <c r="I15" s="55">
        <f>SUM(I12:I14)+I10</f>
        <v>277920</v>
      </c>
      <c r="J15" s="56">
        <f>SUM(J12:J14)+J10</f>
        <v>231600</v>
      </c>
      <c r="K15" s="427"/>
      <c r="L15" s="40" t="s">
        <v>193</v>
      </c>
      <c r="M15" s="32">
        <f>+I17+I18</f>
        <v>66240</v>
      </c>
      <c r="N15" s="16">
        <v>0</v>
      </c>
      <c r="O15" s="4">
        <f>+I21</f>
        <v>36000</v>
      </c>
      <c r="P15" s="16">
        <f>+I9</f>
        <v>63360</v>
      </c>
      <c r="Q15" s="248">
        <f>+I35</f>
        <v>33120</v>
      </c>
    </row>
    <row r="16" spans="1:17" x14ac:dyDescent="0.2">
      <c r="A16" s="21" t="s">
        <v>131</v>
      </c>
      <c r="B16" s="21" t="s">
        <v>26</v>
      </c>
      <c r="C16" s="134" t="s">
        <v>123</v>
      </c>
      <c r="D16" s="57" t="s">
        <v>37</v>
      </c>
      <c r="E16" s="36">
        <v>37773</v>
      </c>
      <c r="F16" s="6">
        <v>750</v>
      </c>
      <c r="G16" s="37">
        <f t="shared" si="0"/>
        <v>7500</v>
      </c>
      <c r="H16" s="38">
        <f t="shared" ref="H16:H22" si="1">(F16*G16*$H$3*$J$1)/1000</f>
        <v>81000</v>
      </c>
      <c r="I16" s="7">
        <f t="shared" ref="I16:I22" si="2">($F16*$G$4*$I$3*$J$1)/1000</f>
        <v>54000</v>
      </c>
      <c r="J16" s="39">
        <f t="shared" ref="J16:J22" si="3">($F16*$G$4*$J$3*$J$1)/1000</f>
        <v>45000</v>
      </c>
      <c r="K16" s="427"/>
      <c r="L16" s="40" t="s">
        <v>194</v>
      </c>
      <c r="M16" s="38">
        <f>+I20</f>
        <v>76032</v>
      </c>
      <c r="N16" s="7">
        <f>+I16</f>
        <v>54000</v>
      </c>
      <c r="O16" s="6">
        <f>+I19</f>
        <v>38160</v>
      </c>
      <c r="P16" s="7">
        <f>+I55+I56+I59</f>
        <v>182160</v>
      </c>
      <c r="Q16" s="114">
        <f>+I58</f>
        <v>36000</v>
      </c>
    </row>
    <row r="17" spans="1:17" x14ac:dyDescent="0.2">
      <c r="B17" s="21" t="s">
        <v>25</v>
      </c>
      <c r="C17" s="134" t="s">
        <v>129</v>
      </c>
      <c r="D17" s="57" t="s">
        <v>38</v>
      </c>
      <c r="E17" s="36">
        <v>37681</v>
      </c>
      <c r="F17" s="6">
        <v>420</v>
      </c>
      <c r="G17" s="37">
        <f t="shared" si="0"/>
        <v>7500</v>
      </c>
      <c r="H17" s="38">
        <f t="shared" si="1"/>
        <v>45360</v>
      </c>
      <c r="I17" s="7">
        <f t="shared" si="2"/>
        <v>30240</v>
      </c>
      <c r="J17" s="39">
        <f t="shared" si="3"/>
        <v>25200</v>
      </c>
      <c r="K17" s="427"/>
      <c r="L17" s="40" t="s">
        <v>195</v>
      </c>
      <c r="M17" s="38">
        <v>0</v>
      </c>
      <c r="N17" s="7">
        <v>0</v>
      </c>
      <c r="O17" s="6">
        <f>+I22</f>
        <v>38160</v>
      </c>
      <c r="P17" s="7">
        <v>0</v>
      </c>
      <c r="Q17" s="114">
        <v>0</v>
      </c>
    </row>
    <row r="18" spans="1:17" ht="12" thickBot="1" x14ac:dyDescent="0.25">
      <c r="A18" s="21" t="s">
        <v>131</v>
      </c>
      <c r="B18" s="21" t="s">
        <v>25</v>
      </c>
      <c r="C18" s="134" t="s">
        <v>130</v>
      </c>
      <c r="D18" s="57" t="s">
        <v>39</v>
      </c>
      <c r="E18" s="36">
        <v>37681</v>
      </c>
      <c r="F18" s="6">
        <v>500</v>
      </c>
      <c r="G18" s="37">
        <f t="shared" si="0"/>
        <v>7500</v>
      </c>
      <c r="H18" s="38">
        <f t="shared" si="1"/>
        <v>54000</v>
      </c>
      <c r="I18" s="7">
        <f t="shared" si="2"/>
        <v>36000</v>
      </c>
      <c r="J18" s="39">
        <f t="shared" si="3"/>
        <v>30000</v>
      </c>
      <c r="K18" s="427"/>
      <c r="L18" s="40" t="s">
        <v>196</v>
      </c>
      <c r="M18" s="296">
        <v>0</v>
      </c>
      <c r="N18" s="302">
        <v>0</v>
      </c>
      <c r="O18" s="94">
        <v>0</v>
      </c>
      <c r="P18" s="302">
        <f>+I57</f>
        <v>54000</v>
      </c>
      <c r="Q18" s="300">
        <v>0</v>
      </c>
    </row>
    <row r="19" spans="1:17" ht="12" thickBot="1" x14ac:dyDescent="0.25">
      <c r="B19" s="21" t="s">
        <v>22</v>
      </c>
      <c r="C19" s="134" t="s">
        <v>84</v>
      </c>
      <c r="D19" s="57" t="s">
        <v>40</v>
      </c>
      <c r="E19" s="36">
        <v>37712</v>
      </c>
      <c r="F19" s="6">
        <v>530</v>
      </c>
      <c r="G19" s="37">
        <f t="shared" si="0"/>
        <v>7500</v>
      </c>
      <c r="H19" s="38">
        <f t="shared" si="1"/>
        <v>57240</v>
      </c>
      <c r="I19" s="7">
        <f t="shared" si="2"/>
        <v>38160</v>
      </c>
      <c r="J19" s="39">
        <f t="shared" si="3"/>
        <v>31800</v>
      </c>
      <c r="K19" s="427"/>
      <c r="L19" s="294" t="s">
        <v>203</v>
      </c>
      <c r="M19" s="297">
        <f>SUM(M15:M18)</f>
        <v>142272</v>
      </c>
      <c r="N19" s="295">
        <f>SUM(N15:N18)</f>
        <v>54000</v>
      </c>
      <c r="O19" s="298">
        <f>SUM(O15:O18)</f>
        <v>112320</v>
      </c>
      <c r="P19" s="295">
        <f>SUM(P15:P18)</f>
        <v>299520</v>
      </c>
      <c r="Q19" s="299">
        <f>SUM(Q15:Q18)</f>
        <v>69120</v>
      </c>
    </row>
    <row r="20" spans="1:17" x14ac:dyDescent="0.2">
      <c r="B20" s="21" t="s">
        <v>25</v>
      </c>
      <c r="C20" s="134" t="s">
        <v>79</v>
      </c>
      <c r="D20" s="57" t="s">
        <v>41</v>
      </c>
      <c r="E20" s="36">
        <v>37712</v>
      </c>
      <c r="F20" s="6">
        <v>1056</v>
      </c>
      <c r="G20" s="37">
        <f t="shared" si="0"/>
        <v>7500</v>
      </c>
      <c r="H20" s="38">
        <f t="shared" si="1"/>
        <v>114048</v>
      </c>
      <c r="I20" s="7">
        <f t="shared" si="2"/>
        <v>76032</v>
      </c>
      <c r="J20" s="39">
        <f t="shared" si="3"/>
        <v>63360</v>
      </c>
      <c r="K20" s="427"/>
      <c r="L20" s="40" t="s">
        <v>197</v>
      </c>
      <c r="M20" s="32">
        <f>+I24</f>
        <v>39600</v>
      </c>
      <c r="N20" s="16">
        <v>0</v>
      </c>
      <c r="O20" s="4">
        <v>0</v>
      </c>
      <c r="P20" s="16">
        <v>0</v>
      </c>
      <c r="Q20" s="248">
        <v>0</v>
      </c>
    </row>
    <row r="21" spans="1:17" x14ac:dyDescent="0.2">
      <c r="B21" s="21" t="s">
        <v>22</v>
      </c>
      <c r="C21" s="134" t="s">
        <v>84</v>
      </c>
      <c r="D21" s="57" t="s">
        <v>42</v>
      </c>
      <c r="E21" s="36">
        <v>37622</v>
      </c>
      <c r="F21" s="6">
        <v>500</v>
      </c>
      <c r="G21" s="37">
        <f t="shared" si="0"/>
        <v>7500</v>
      </c>
      <c r="H21" s="38">
        <f t="shared" si="1"/>
        <v>54000</v>
      </c>
      <c r="I21" s="7">
        <f t="shared" si="2"/>
        <v>36000</v>
      </c>
      <c r="J21" s="39">
        <f t="shared" si="3"/>
        <v>30000</v>
      </c>
      <c r="K21" s="427"/>
      <c r="L21" s="40" t="s">
        <v>198</v>
      </c>
      <c r="M21" s="38">
        <v>0</v>
      </c>
      <c r="N21" s="7">
        <f>+I25</f>
        <v>72000</v>
      </c>
      <c r="O21" s="6">
        <v>0</v>
      </c>
      <c r="P21" s="7">
        <v>0</v>
      </c>
      <c r="Q21" s="114">
        <v>0</v>
      </c>
    </row>
    <row r="22" spans="1:17" ht="12" thickBot="1" x14ac:dyDescent="0.25">
      <c r="B22" s="21" t="s">
        <v>22</v>
      </c>
      <c r="C22" s="134" t="s">
        <v>84</v>
      </c>
      <c r="D22" s="57" t="s">
        <v>43</v>
      </c>
      <c r="E22" s="36">
        <v>37865</v>
      </c>
      <c r="F22" s="6">
        <v>530</v>
      </c>
      <c r="G22" s="37">
        <f t="shared" si="0"/>
        <v>7500</v>
      </c>
      <c r="H22" s="38">
        <f t="shared" si="1"/>
        <v>57240</v>
      </c>
      <c r="I22" s="7">
        <f t="shared" si="2"/>
        <v>38160</v>
      </c>
      <c r="J22" s="39">
        <f t="shared" si="3"/>
        <v>31800</v>
      </c>
      <c r="K22" s="427"/>
      <c r="L22" s="40" t="s">
        <v>199</v>
      </c>
      <c r="M22" s="38">
        <v>0</v>
      </c>
      <c r="N22" s="7">
        <v>0</v>
      </c>
      <c r="O22" s="6">
        <v>0</v>
      </c>
      <c r="P22" s="7">
        <v>0</v>
      </c>
      <c r="Q22" s="114">
        <v>0</v>
      </c>
    </row>
    <row r="23" spans="1:17" ht="12" thickBot="1" x14ac:dyDescent="0.25">
      <c r="D23" s="41" t="s">
        <v>44</v>
      </c>
      <c r="E23" s="42"/>
      <c r="F23" s="43"/>
      <c r="G23" s="44"/>
      <c r="H23" s="45">
        <f>SUM(H16:H22)</f>
        <v>462888</v>
      </c>
      <c r="I23" s="45">
        <f>SUM(I16:I22)</f>
        <v>308592</v>
      </c>
      <c r="J23" s="46">
        <f>SUM(J16:J22)</f>
        <v>257160</v>
      </c>
      <c r="K23" s="427"/>
      <c r="L23" s="293" t="s">
        <v>200</v>
      </c>
      <c r="M23" s="296">
        <v>0</v>
      </c>
      <c r="N23" s="302">
        <v>0</v>
      </c>
      <c r="O23" s="94">
        <v>0</v>
      </c>
      <c r="P23" s="302">
        <v>0</v>
      </c>
      <c r="Q23" s="300">
        <v>0</v>
      </c>
    </row>
    <row r="24" spans="1:17" ht="12" thickBot="1" x14ac:dyDescent="0.25">
      <c r="B24" s="21" t="s">
        <v>25</v>
      </c>
      <c r="C24" s="134" t="s">
        <v>79</v>
      </c>
      <c r="D24" s="57" t="s">
        <v>45</v>
      </c>
      <c r="E24" s="36">
        <v>37987</v>
      </c>
      <c r="F24" s="6">
        <v>550</v>
      </c>
      <c r="G24" s="37">
        <f t="shared" si="0"/>
        <v>7500</v>
      </c>
      <c r="H24" s="38">
        <f>(F24*G24*$H$3*$J$1)/1000</f>
        <v>59400</v>
      </c>
      <c r="I24" s="7">
        <f>($F24*$G$4*$I$3*$J$1)/1000</f>
        <v>39600</v>
      </c>
      <c r="J24" s="39">
        <f>($F24*$G$4*$J$3*$J$1)/1000</f>
        <v>33000</v>
      </c>
      <c r="K24" s="427"/>
      <c r="L24" s="169" t="s">
        <v>204</v>
      </c>
      <c r="M24" s="297">
        <f>SUM(M20:M23)</f>
        <v>39600</v>
      </c>
      <c r="N24" s="295">
        <f>SUM(N20:N23)</f>
        <v>72000</v>
      </c>
      <c r="O24" s="298">
        <f>SUM(O20:O23)</f>
        <v>0</v>
      </c>
      <c r="P24" s="295">
        <f>SUM(P20:P23)</f>
        <v>0</v>
      </c>
      <c r="Q24" s="299">
        <f>SUM(Q20:Q23)</f>
        <v>0</v>
      </c>
    </row>
    <row r="25" spans="1:17" ht="12" thickBot="1" x14ac:dyDescent="0.25">
      <c r="A25" s="21" t="s">
        <v>132</v>
      </c>
      <c r="B25" s="21" t="s">
        <v>26</v>
      </c>
      <c r="C25" s="132" t="s">
        <v>123</v>
      </c>
      <c r="D25" s="57" t="s">
        <v>46</v>
      </c>
      <c r="E25" s="36">
        <v>38139</v>
      </c>
      <c r="F25" s="6">
        <v>1000</v>
      </c>
      <c r="G25" s="37">
        <f t="shared" si="0"/>
        <v>7500</v>
      </c>
      <c r="H25" s="38">
        <f>(F25*G25*$H$3*$J$1)/1000</f>
        <v>108000</v>
      </c>
      <c r="I25" s="7">
        <f>($F25*$G$4*$I$3*$J$1)/1000</f>
        <v>72000</v>
      </c>
      <c r="J25" s="39">
        <f>($F25*$G$4*$J$3*$J$1)/1000</f>
        <v>60000</v>
      </c>
      <c r="K25" s="428"/>
      <c r="L25" s="289"/>
    </row>
    <row r="26" spans="1:17" ht="12" thickBot="1" x14ac:dyDescent="0.25">
      <c r="D26" s="49" t="s">
        <v>47</v>
      </c>
      <c r="E26" s="50"/>
      <c r="F26" s="51"/>
      <c r="G26" s="52"/>
      <c r="H26" s="53">
        <f>SUM(H24:H25)</f>
        <v>167400</v>
      </c>
      <c r="I26" s="53">
        <f>SUM(I24:I25)</f>
        <v>111600</v>
      </c>
      <c r="J26" s="54">
        <f>SUM(J24:J25)</f>
        <v>93000</v>
      </c>
      <c r="L26" s="289"/>
    </row>
    <row r="27" spans="1:17" ht="12" thickBot="1" x14ac:dyDescent="0.25">
      <c r="D27" s="58" t="s">
        <v>33</v>
      </c>
      <c r="E27" s="59"/>
      <c r="F27" s="60"/>
      <c r="G27" s="61"/>
      <c r="H27" s="62">
        <f>H15+H23+H26</f>
        <v>1047168</v>
      </c>
      <c r="I27" s="62">
        <f>I15+I23+I26</f>
        <v>698112</v>
      </c>
      <c r="J27" s="63">
        <f>J15+J23+J26</f>
        <v>581760</v>
      </c>
    </row>
    <row r="28" spans="1:17" x14ac:dyDescent="0.2">
      <c r="B28" s="25" t="s">
        <v>48</v>
      </c>
      <c r="C28" s="21" t="s">
        <v>124</v>
      </c>
      <c r="D28" s="64" t="s">
        <v>49</v>
      </c>
      <c r="E28" s="36">
        <v>36708</v>
      </c>
      <c r="F28" s="6">
        <v>265</v>
      </c>
      <c r="G28" s="37">
        <f t="shared" si="0"/>
        <v>7500</v>
      </c>
      <c r="H28" s="7">
        <f>(F28*G28*$H$3*$J$1)/1000</f>
        <v>28620</v>
      </c>
      <c r="I28" s="6">
        <f>($F28*$G$4*$I$3*$J$1)/1000</f>
        <v>19080</v>
      </c>
      <c r="J28" s="39">
        <f>($F28*$G$4*$J$3*$J$1)/1000</f>
        <v>15900</v>
      </c>
    </row>
    <row r="29" spans="1:17" ht="12" thickBot="1" x14ac:dyDescent="0.25">
      <c r="B29" s="22"/>
      <c r="C29" s="21" t="s">
        <v>124</v>
      </c>
      <c r="D29" s="64" t="s">
        <v>50</v>
      </c>
      <c r="E29" s="36">
        <v>37043</v>
      </c>
      <c r="F29" s="6">
        <v>150</v>
      </c>
      <c r="G29" s="37">
        <f t="shared" si="0"/>
        <v>7500</v>
      </c>
      <c r="H29" s="7">
        <f>(F29*G29*$H$3*$J$1)/1000</f>
        <v>16200</v>
      </c>
      <c r="I29" s="6">
        <f>($F29*$G$4*$I$3*$J$1)/1000</f>
        <v>10800</v>
      </c>
      <c r="J29" s="39">
        <f>($F29*$G$4*$J$3*$J$1)/1000</f>
        <v>9000</v>
      </c>
    </row>
    <row r="30" spans="1:17" ht="12" thickBot="1" x14ac:dyDescent="0.25">
      <c r="B30" s="22"/>
      <c r="C30" s="22"/>
      <c r="D30" s="41" t="s">
        <v>51</v>
      </c>
      <c r="E30" s="42"/>
      <c r="F30" s="43"/>
      <c r="G30" s="44"/>
      <c r="H30" s="65">
        <f>SUM(H28:H29)</f>
        <v>44820</v>
      </c>
      <c r="I30" s="65">
        <f>SUM(I28:I29)</f>
        <v>29880</v>
      </c>
      <c r="J30" s="46">
        <f>SUM(J28:J29)</f>
        <v>24900</v>
      </c>
    </row>
    <row r="31" spans="1:17" ht="12" thickBot="1" x14ac:dyDescent="0.25">
      <c r="C31" s="21" t="s">
        <v>124</v>
      </c>
      <c r="D31" s="64" t="s">
        <v>52</v>
      </c>
      <c r="E31" s="36">
        <v>37043</v>
      </c>
      <c r="F31" s="6">
        <v>235</v>
      </c>
      <c r="G31" s="37">
        <f t="shared" si="0"/>
        <v>7500</v>
      </c>
      <c r="H31" s="7">
        <f>(F31*G31*$H$3*$J$1)/1000</f>
        <v>25380</v>
      </c>
      <c r="I31" s="6">
        <f>($F31*$G$4*$I$3*$J$1)/1000</f>
        <v>16920</v>
      </c>
      <c r="J31" s="39">
        <f>($F31*$G$4*$J$3*$J$1)/1000</f>
        <v>14100</v>
      </c>
    </row>
    <row r="32" spans="1:17" ht="12" thickBot="1" x14ac:dyDescent="0.25">
      <c r="D32" s="41" t="s">
        <v>29</v>
      </c>
      <c r="E32" s="42"/>
      <c r="F32" s="43"/>
      <c r="G32" s="44"/>
      <c r="H32" s="65">
        <f>SUM(H31)</f>
        <v>25380</v>
      </c>
      <c r="I32" s="65">
        <f>SUM(I31)</f>
        <v>16920</v>
      </c>
      <c r="J32" s="46">
        <f>SUM(J31)</f>
        <v>14100</v>
      </c>
    </row>
    <row r="33" spans="2:10" ht="12" thickBot="1" x14ac:dyDescent="0.25">
      <c r="C33" s="21" t="s">
        <v>124</v>
      </c>
      <c r="D33" s="64" t="s">
        <v>53</v>
      </c>
      <c r="E33" s="36">
        <v>37377</v>
      </c>
      <c r="F33" s="6">
        <v>150</v>
      </c>
      <c r="G33" s="37">
        <f t="shared" si="0"/>
        <v>7500</v>
      </c>
      <c r="H33" s="7">
        <f>(F33*G33*$H$3*$J$1)/1000</f>
        <v>16200</v>
      </c>
      <c r="I33" s="6">
        <f>($F33*$G$4*$I$3*$J$1)/1000</f>
        <v>10800</v>
      </c>
      <c r="J33" s="39">
        <f>($F33*$G$4*$J$3*$J$1)/1000</f>
        <v>9000</v>
      </c>
    </row>
    <row r="34" spans="2:10" ht="12" thickBot="1" x14ac:dyDescent="0.25">
      <c r="D34" s="41" t="s">
        <v>32</v>
      </c>
      <c r="E34" s="42"/>
      <c r="F34" s="43"/>
      <c r="G34" s="44"/>
      <c r="H34" s="65">
        <f>SUM(H33)+H37</f>
        <v>96012</v>
      </c>
      <c r="I34" s="65">
        <f>SUM(I33)+I37</f>
        <v>64008</v>
      </c>
      <c r="J34" s="46">
        <f>SUM(J33)+J37</f>
        <v>53340</v>
      </c>
    </row>
    <row r="35" spans="2:10" ht="12" thickBot="1" x14ac:dyDescent="0.25">
      <c r="C35" s="21" t="s">
        <v>124</v>
      </c>
      <c r="D35" s="64" t="s">
        <v>54</v>
      </c>
      <c r="E35" s="36">
        <v>37622</v>
      </c>
      <c r="F35" s="6">
        <v>460</v>
      </c>
      <c r="G35" s="37">
        <f t="shared" si="0"/>
        <v>7500</v>
      </c>
      <c r="H35" s="7">
        <f>(F35*G35*$H$3*$J$1)/1000</f>
        <v>49680</v>
      </c>
      <c r="I35" s="6">
        <f>($F35*$G$4*$I$3*$J$1)/1000</f>
        <v>33120</v>
      </c>
      <c r="J35" s="39">
        <f>($F35*$G$4*$J$3*$J$1)/1000</f>
        <v>27600</v>
      </c>
    </row>
    <row r="36" spans="2:10" ht="12" thickBot="1" x14ac:dyDescent="0.25">
      <c r="D36" s="41" t="s">
        <v>44</v>
      </c>
      <c r="E36" s="42"/>
      <c r="F36" s="43"/>
      <c r="G36" s="44"/>
      <c r="H36" s="65">
        <f>SUM(H35)+H38</f>
        <v>85752</v>
      </c>
      <c r="I36" s="65">
        <f>SUM(I35)+I38</f>
        <v>57168</v>
      </c>
      <c r="J36" s="46">
        <f>SUM(J35)+J38</f>
        <v>47640</v>
      </c>
    </row>
    <row r="37" spans="2:10" x14ac:dyDescent="0.2">
      <c r="C37" s="21" t="s">
        <v>124</v>
      </c>
      <c r="D37" s="64" t="s">
        <v>55</v>
      </c>
      <c r="E37" s="66">
        <v>2002</v>
      </c>
      <c r="F37" s="6">
        <v>739</v>
      </c>
      <c r="G37" s="37">
        <f t="shared" si="0"/>
        <v>7500</v>
      </c>
      <c r="H37" s="7">
        <f>(F37*G37*$H$3*$J$1)/1000</f>
        <v>79812</v>
      </c>
      <c r="I37" s="6">
        <f>($F37*$G$4*$I$3*$J$1)/1000</f>
        <v>53208</v>
      </c>
      <c r="J37" s="39">
        <f>($F37*$G$4*$J$3*$J$1)/1000</f>
        <v>44340</v>
      </c>
    </row>
    <row r="38" spans="2:10" x14ac:dyDescent="0.2">
      <c r="C38" s="21" t="s">
        <v>124</v>
      </c>
      <c r="D38" s="64" t="s">
        <v>55</v>
      </c>
      <c r="E38" s="66">
        <v>2003</v>
      </c>
      <c r="F38" s="6">
        <v>334</v>
      </c>
      <c r="G38" s="37">
        <f t="shared" si="0"/>
        <v>7500</v>
      </c>
      <c r="H38" s="7">
        <f>(F38*G38*$H$3*$J$1)/1000</f>
        <v>36072</v>
      </c>
      <c r="I38" s="6">
        <f>($F38*$G$4*$I$3*$J$1)/1000</f>
        <v>24048</v>
      </c>
      <c r="J38" s="39">
        <f>($F38*$G$4*$J$3*$J$1)/1000</f>
        <v>20040</v>
      </c>
    </row>
    <row r="39" spans="2:10" ht="12" thickBot="1" x14ac:dyDescent="0.25">
      <c r="C39" s="21" t="s">
        <v>124</v>
      </c>
      <c r="D39" s="64" t="s">
        <v>55</v>
      </c>
      <c r="E39" s="66">
        <v>2004</v>
      </c>
      <c r="F39" s="6">
        <v>516</v>
      </c>
      <c r="G39" s="37">
        <f t="shared" si="0"/>
        <v>7500</v>
      </c>
      <c r="H39" s="7">
        <f>(F39*G39*$H$3*$J$1)/1000</f>
        <v>55728</v>
      </c>
      <c r="I39" s="6">
        <f>($F39*$G$4*$I$3*$J$1)/1000</f>
        <v>37152</v>
      </c>
      <c r="J39" s="39">
        <f>($F39*$G$4*$J$3*$J$1)/1000</f>
        <v>30960</v>
      </c>
    </row>
    <row r="40" spans="2:10" ht="12" thickBot="1" x14ac:dyDescent="0.25">
      <c r="D40" s="41" t="s">
        <v>47</v>
      </c>
      <c r="E40" s="67"/>
      <c r="F40" s="43"/>
      <c r="G40" s="44"/>
      <c r="H40" s="65">
        <f>SUM(H39)</f>
        <v>55728</v>
      </c>
      <c r="I40" s="55">
        <f>SUM(I39)</f>
        <v>37152</v>
      </c>
      <c r="J40" s="46">
        <f>SUM(J39)</f>
        <v>30960</v>
      </c>
    </row>
    <row r="41" spans="2:10" ht="12" thickBot="1" x14ac:dyDescent="0.25">
      <c r="D41" s="58" t="s">
        <v>56</v>
      </c>
      <c r="E41" s="68"/>
      <c r="F41" s="60"/>
      <c r="G41" s="61"/>
      <c r="H41" s="69">
        <f>H30+H32+H34+H36+H40</f>
        <v>307692</v>
      </c>
      <c r="I41" s="69">
        <f>I30+I32+I34+I36+I40</f>
        <v>205128</v>
      </c>
      <c r="J41" s="63">
        <f>J30+J32+J34+J36+J40</f>
        <v>170940</v>
      </c>
    </row>
    <row r="42" spans="2:10" x14ac:dyDescent="0.2">
      <c r="B42" s="25" t="s">
        <v>57</v>
      </c>
      <c r="C42" s="25"/>
      <c r="D42" s="70"/>
      <c r="E42" s="71"/>
      <c r="F42" s="72"/>
      <c r="G42" s="72"/>
      <c r="H42" s="72"/>
      <c r="I42" s="71"/>
      <c r="J42" s="73"/>
    </row>
    <row r="43" spans="2:10" ht="12" thickBot="1" x14ac:dyDescent="0.25">
      <c r="B43" s="21" t="s">
        <v>58</v>
      </c>
      <c r="C43" s="21" t="s">
        <v>125</v>
      </c>
      <c r="D43" s="64" t="s">
        <v>59</v>
      </c>
      <c r="E43" s="36">
        <v>36647</v>
      </c>
      <c r="F43" s="6">
        <v>140</v>
      </c>
      <c r="G43" s="37">
        <f t="shared" si="0"/>
        <v>7500</v>
      </c>
      <c r="H43" s="7">
        <f>(F43*G43*$H$3*$J$1)/1000</f>
        <v>15120</v>
      </c>
      <c r="I43" s="7">
        <f>($F43*$G$4*$I$3*$J$1)/1000</f>
        <v>10080</v>
      </c>
      <c r="J43" s="39">
        <f>($F43*$G$4*$J$3*$J$1)/1000</f>
        <v>8400</v>
      </c>
    </row>
    <row r="44" spans="2:10" ht="12" thickBot="1" x14ac:dyDescent="0.25">
      <c r="B44" s="22"/>
      <c r="C44" s="22"/>
      <c r="D44" s="41" t="s">
        <v>51</v>
      </c>
      <c r="E44" s="67"/>
      <c r="F44" s="43"/>
      <c r="G44" s="43"/>
      <c r="H44" s="55">
        <f>SUM(H43)</f>
        <v>15120</v>
      </c>
      <c r="I44" s="65">
        <f>SUM(I43)</f>
        <v>10080</v>
      </c>
      <c r="J44" s="56">
        <f>SUM(J43)</f>
        <v>8400</v>
      </c>
    </row>
    <row r="45" spans="2:10" x14ac:dyDescent="0.2">
      <c r="B45" s="21" t="s">
        <v>60</v>
      </c>
      <c r="C45" s="21" t="s">
        <v>126</v>
      </c>
      <c r="D45" s="64" t="s">
        <v>61</v>
      </c>
      <c r="E45" s="36">
        <v>37012</v>
      </c>
      <c r="F45" s="6">
        <v>545</v>
      </c>
      <c r="G45" s="37">
        <f t="shared" si="0"/>
        <v>7500</v>
      </c>
      <c r="H45" s="7">
        <f>(F45*G45*$H$3*$J$1)/1000</f>
        <v>58860</v>
      </c>
      <c r="I45" s="7">
        <f>($F45*$G$4*$I$3*$J$1)/1000</f>
        <v>39240</v>
      </c>
      <c r="J45" s="39">
        <f>($F45*$G$4*$J$3*$J$1)/1000</f>
        <v>32700</v>
      </c>
    </row>
    <row r="46" spans="2:10" x14ac:dyDescent="0.2">
      <c r="B46" s="21" t="s">
        <v>60</v>
      </c>
      <c r="C46" s="21" t="s">
        <v>122</v>
      </c>
      <c r="D46" s="64" t="s">
        <v>62</v>
      </c>
      <c r="E46" s="36">
        <v>37012</v>
      </c>
      <c r="F46" s="6">
        <v>520</v>
      </c>
      <c r="G46" s="37">
        <f t="shared" si="0"/>
        <v>7500</v>
      </c>
      <c r="H46" s="7">
        <f>(F46*G46*$H$3*$J$1)/1000</f>
        <v>56160</v>
      </c>
      <c r="I46" s="7">
        <f>($F46*$G$4*$I$3*$J$1)/1000</f>
        <v>37440</v>
      </c>
      <c r="J46" s="39">
        <f>($F46*$G$4*$J$3*$J$1)/1000</f>
        <v>31200</v>
      </c>
    </row>
    <row r="47" spans="2:10" x14ac:dyDescent="0.2">
      <c r="B47" s="21" t="s">
        <v>60</v>
      </c>
      <c r="C47" s="21" t="s">
        <v>122</v>
      </c>
      <c r="D47" s="64" t="s">
        <v>63</v>
      </c>
      <c r="E47" s="36">
        <v>37043</v>
      </c>
      <c r="F47" s="6">
        <v>560</v>
      </c>
      <c r="G47" s="6">
        <v>7000</v>
      </c>
      <c r="H47" s="7">
        <f>(F47*G47*$H$3*$J$1)/1000</f>
        <v>56448</v>
      </c>
      <c r="I47" s="7">
        <f>($F47*$G$4*$I$3*$J$1)/1000</f>
        <v>40320</v>
      </c>
      <c r="J47" s="39">
        <f>($F47*$G$4*$J$3*$J$1)/1000</f>
        <v>33600</v>
      </c>
    </row>
    <row r="48" spans="2:10" x14ac:dyDescent="0.2">
      <c r="B48" s="21" t="s">
        <v>60</v>
      </c>
      <c r="C48" s="21" t="s">
        <v>122</v>
      </c>
      <c r="D48" s="64" t="s">
        <v>64</v>
      </c>
      <c r="E48" s="36">
        <v>37104</v>
      </c>
      <c r="F48" s="6">
        <v>70</v>
      </c>
      <c r="G48" s="37">
        <f t="shared" si="0"/>
        <v>7500</v>
      </c>
      <c r="H48" s="7">
        <f>(F48*G48*$H$3*$J$1)/1000</f>
        <v>7560</v>
      </c>
      <c r="I48" s="7">
        <f>($F48*$G$4*$I$3*$J$1)/1000</f>
        <v>5040</v>
      </c>
      <c r="J48" s="39">
        <f>($F48*$G$4*$J$3*$J$1)/1000</f>
        <v>4200</v>
      </c>
    </row>
    <row r="49" spans="1:10" ht="12" thickBot="1" x14ac:dyDescent="0.25">
      <c r="B49" s="21" t="s">
        <v>60</v>
      </c>
      <c r="C49" s="21" t="s">
        <v>122</v>
      </c>
      <c r="D49" s="64" t="s">
        <v>65</v>
      </c>
      <c r="E49" s="36">
        <v>37226</v>
      </c>
      <c r="F49" s="6">
        <v>500</v>
      </c>
      <c r="G49" s="37">
        <f t="shared" si="0"/>
        <v>7500</v>
      </c>
      <c r="H49" s="7">
        <f>(F49*G49*$H$3*$J$1)/1000</f>
        <v>54000</v>
      </c>
      <c r="I49" s="7">
        <f>($F49*$G$4*$I$3*$J$1)/1000</f>
        <v>36000</v>
      </c>
      <c r="J49" s="39">
        <f>($F49*$G$4*$J$3*$J$1)/1000</f>
        <v>30000</v>
      </c>
    </row>
    <row r="50" spans="1:10" ht="12" thickBot="1" x14ac:dyDescent="0.25">
      <c r="D50" s="41" t="s">
        <v>29</v>
      </c>
      <c r="E50" s="67"/>
      <c r="F50" s="43"/>
      <c r="G50" s="43"/>
      <c r="H50" s="55">
        <f>SUM(H45:H49)</f>
        <v>233028</v>
      </c>
      <c r="I50" s="65">
        <f>SUM(I45:I49)</f>
        <v>158040</v>
      </c>
      <c r="J50" s="56">
        <f>SUM(J45:J49)</f>
        <v>131700</v>
      </c>
    </row>
    <row r="51" spans="1:10" x14ac:dyDescent="0.2">
      <c r="B51" s="21" t="s">
        <v>60</v>
      </c>
      <c r="C51" s="21" t="s">
        <v>122</v>
      </c>
      <c r="D51" s="64" t="s">
        <v>66</v>
      </c>
      <c r="E51" s="36">
        <v>37469</v>
      </c>
      <c r="F51" s="6">
        <v>550</v>
      </c>
      <c r="G51" s="37">
        <f t="shared" si="0"/>
        <v>7500</v>
      </c>
      <c r="H51" s="7">
        <f>(F51*G51*$H$3*$J$1)/1000</f>
        <v>59400</v>
      </c>
      <c r="I51" s="7">
        <f>($F51*$G$4*$I$3*$J$1)/1000</f>
        <v>39600</v>
      </c>
      <c r="J51" s="39">
        <f>($F51*$G$4*$J$3*$J$1)/1000</f>
        <v>33000</v>
      </c>
    </row>
    <row r="52" spans="1:10" x14ac:dyDescent="0.2">
      <c r="A52" s="21" t="s">
        <v>133</v>
      </c>
      <c r="B52" s="21" t="s">
        <v>67</v>
      </c>
      <c r="C52" s="21" t="s">
        <v>127</v>
      </c>
      <c r="D52" s="64" t="s">
        <v>68</v>
      </c>
      <c r="E52" s="36">
        <v>37408</v>
      </c>
      <c r="F52" s="6">
        <v>250</v>
      </c>
      <c r="G52" s="37">
        <f t="shared" si="0"/>
        <v>7500</v>
      </c>
      <c r="H52" s="7">
        <f>(F52*G52*$H$3*$J$1)/1000</f>
        <v>27000</v>
      </c>
      <c r="I52" s="7">
        <f>($F52*$G$4*$I$3*$J$1)/1000</f>
        <v>18000</v>
      </c>
      <c r="J52" s="39">
        <f>($F52*$G$4*$J$3*$J$1)/1000</f>
        <v>15000</v>
      </c>
    </row>
    <row r="53" spans="1:10" ht="12" thickBot="1" x14ac:dyDescent="0.25">
      <c r="B53" s="21" t="s">
        <v>60</v>
      </c>
      <c r="C53" s="21" t="s">
        <v>122</v>
      </c>
      <c r="D53" s="40" t="s">
        <v>69</v>
      </c>
      <c r="E53" s="74">
        <v>37591</v>
      </c>
      <c r="F53" s="6">
        <v>2000</v>
      </c>
      <c r="G53" s="37">
        <f t="shared" si="0"/>
        <v>7500</v>
      </c>
      <c r="H53" s="7">
        <f>(F53*G53*$H$3*$J$1)/1000</f>
        <v>216000</v>
      </c>
      <c r="I53" s="7">
        <f>($F53*$G$4*$I$3*$J$1)/1000</f>
        <v>144000</v>
      </c>
      <c r="J53" s="39">
        <f>($F53*$G$4*$J$3*$J$1)/1000</f>
        <v>120000</v>
      </c>
    </row>
    <row r="54" spans="1:10" ht="12" thickBot="1" x14ac:dyDescent="0.25">
      <c r="D54" s="75" t="s">
        <v>32</v>
      </c>
      <c r="E54" s="76"/>
      <c r="F54" s="43"/>
      <c r="G54" s="43"/>
      <c r="H54" s="65">
        <f>SUM(H51:H53)</f>
        <v>302400</v>
      </c>
      <c r="I54" s="65">
        <f>SUM(I51:I53)</f>
        <v>201600</v>
      </c>
      <c r="J54" s="46">
        <f>SUM(J51:J53)</f>
        <v>168000</v>
      </c>
    </row>
    <row r="55" spans="1:10" x14ac:dyDescent="0.2">
      <c r="B55" s="21" t="s">
        <v>60</v>
      </c>
      <c r="C55" s="21" t="s">
        <v>122</v>
      </c>
      <c r="D55" s="77" t="s">
        <v>70</v>
      </c>
      <c r="E55" s="78">
        <v>37773</v>
      </c>
      <c r="F55" s="79">
        <v>1000</v>
      </c>
      <c r="G55" s="31">
        <f t="shared" si="0"/>
        <v>7500</v>
      </c>
      <c r="H55" s="7">
        <f t="shared" ref="H55:H60" si="4">(F55*G55*$H$3*$J$1)/1000</f>
        <v>108000</v>
      </c>
      <c r="I55" s="7">
        <f t="shared" ref="I55:I60" si="5">($F55*$G$4*$I$3*$J$1)/1000</f>
        <v>72000</v>
      </c>
      <c r="J55" s="39">
        <f t="shared" ref="J55:J60" si="6">($F55*$G$4*$J$3*$J$1)/1000</f>
        <v>60000</v>
      </c>
    </row>
    <row r="56" spans="1:10" x14ac:dyDescent="0.2">
      <c r="B56" s="21" t="s">
        <v>60</v>
      </c>
      <c r="C56" s="21" t="s">
        <v>122</v>
      </c>
      <c r="D56" s="77" t="s">
        <v>71</v>
      </c>
      <c r="E56" s="80">
        <v>37773</v>
      </c>
      <c r="F56" s="81">
        <v>530</v>
      </c>
      <c r="G56" s="37">
        <f t="shared" si="0"/>
        <v>7500</v>
      </c>
      <c r="H56" s="7">
        <f t="shared" si="4"/>
        <v>57240</v>
      </c>
      <c r="I56" s="7">
        <f t="shared" si="5"/>
        <v>38160</v>
      </c>
      <c r="J56" s="39">
        <f t="shared" si="6"/>
        <v>31800</v>
      </c>
    </row>
    <row r="57" spans="1:10" x14ac:dyDescent="0.2">
      <c r="B57" s="21" t="s">
        <v>60</v>
      </c>
      <c r="C57" s="21" t="s">
        <v>122</v>
      </c>
      <c r="D57" s="40" t="s">
        <v>72</v>
      </c>
      <c r="E57" s="80">
        <v>37956</v>
      </c>
      <c r="F57" s="81">
        <v>750</v>
      </c>
      <c r="G57" s="37">
        <f t="shared" si="0"/>
        <v>7500</v>
      </c>
      <c r="H57" s="7">
        <f t="shared" si="4"/>
        <v>81000</v>
      </c>
      <c r="I57" s="7">
        <f t="shared" si="5"/>
        <v>54000</v>
      </c>
      <c r="J57" s="39">
        <f t="shared" si="6"/>
        <v>45000</v>
      </c>
    </row>
    <row r="58" spans="1:10" x14ac:dyDescent="0.2">
      <c r="B58" s="21" t="s">
        <v>67</v>
      </c>
      <c r="C58" s="132" t="s">
        <v>128</v>
      </c>
      <c r="D58" s="40" t="s">
        <v>74</v>
      </c>
      <c r="E58" s="80">
        <v>37773</v>
      </c>
      <c r="F58" s="81">
        <v>500</v>
      </c>
      <c r="G58" s="37">
        <f t="shared" si="0"/>
        <v>7500</v>
      </c>
      <c r="H58" s="7">
        <f t="shared" si="4"/>
        <v>54000</v>
      </c>
      <c r="I58" s="7">
        <f t="shared" si="5"/>
        <v>36000</v>
      </c>
      <c r="J58" s="39">
        <f t="shared" si="6"/>
        <v>30000</v>
      </c>
    </row>
    <row r="59" spans="1:10" x14ac:dyDescent="0.2">
      <c r="A59" s="21" t="s">
        <v>131</v>
      </c>
      <c r="B59" s="21" t="s">
        <v>67</v>
      </c>
      <c r="C59" s="21" t="s">
        <v>127</v>
      </c>
      <c r="D59" s="40" t="s">
        <v>75</v>
      </c>
      <c r="E59" s="80">
        <v>37773</v>
      </c>
      <c r="F59" s="81">
        <v>1000</v>
      </c>
      <c r="G59" s="37">
        <f t="shared" si="0"/>
        <v>7500</v>
      </c>
      <c r="H59" s="7">
        <f t="shared" si="4"/>
        <v>108000</v>
      </c>
      <c r="I59" s="7">
        <f t="shared" si="5"/>
        <v>72000</v>
      </c>
      <c r="J59" s="39">
        <f t="shared" si="6"/>
        <v>60000</v>
      </c>
    </row>
    <row r="60" spans="1:10" ht="12" thickBot="1" x14ac:dyDescent="0.25">
      <c r="B60" s="21" t="s">
        <v>67</v>
      </c>
      <c r="C60" s="21" t="s">
        <v>127</v>
      </c>
      <c r="D60" s="40" t="s">
        <v>209</v>
      </c>
      <c r="E60" s="80">
        <v>37773</v>
      </c>
      <c r="F60" s="81">
        <v>500</v>
      </c>
      <c r="G60" s="37">
        <f t="shared" si="0"/>
        <v>7500</v>
      </c>
      <c r="H60" s="7">
        <f t="shared" si="4"/>
        <v>54000</v>
      </c>
      <c r="I60" s="7">
        <f t="shared" si="5"/>
        <v>36000</v>
      </c>
      <c r="J60" s="39">
        <f t="shared" si="6"/>
        <v>30000</v>
      </c>
    </row>
    <row r="61" spans="1:10" ht="12" thickBot="1" x14ac:dyDescent="0.25">
      <c r="D61" s="75" t="s">
        <v>44</v>
      </c>
      <c r="E61" s="76"/>
      <c r="F61" s="43"/>
      <c r="G61" s="82"/>
      <c r="H61" s="55">
        <f>SUM(H55:H60)</f>
        <v>462240</v>
      </c>
      <c r="I61" s="55">
        <f>SUM(I55:I60)</f>
        <v>308160</v>
      </c>
      <c r="J61" s="56">
        <f>SUM(J55:J60)</f>
        <v>256800</v>
      </c>
    </row>
    <row r="62" spans="1:10" ht="12" thickBot="1" x14ac:dyDescent="0.25">
      <c r="D62" s="83" t="s">
        <v>73</v>
      </c>
      <c r="E62" s="84"/>
      <c r="F62" s="60"/>
      <c r="G62" s="60"/>
      <c r="H62" s="69">
        <f>H44+H50+H54+H61</f>
        <v>1012788</v>
      </c>
      <c r="I62" s="69">
        <f>I44+I50+I54+I61</f>
        <v>677880</v>
      </c>
      <c r="J62" s="63">
        <f>J44+J50+J54+J61</f>
        <v>564900</v>
      </c>
    </row>
  </sheetData>
  <mergeCells count="4">
    <mergeCell ref="H2:J2"/>
    <mergeCell ref="H1:I1"/>
    <mergeCell ref="K12:K25"/>
    <mergeCell ref="K4:K10"/>
  </mergeCells>
  <printOptions horizontalCentered="1" verticalCentered="1"/>
  <pageMargins left="0.75" right="0.25" top="0.54" bottom="0.54" header="0.5" footer="0.5"/>
  <pageSetup scale="7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N1472"/>
  <sheetViews>
    <sheetView topLeftCell="G1" workbookViewId="0">
      <selection activeCell="Q5" sqref="Q5"/>
    </sheetView>
  </sheetViews>
  <sheetFormatPr defaultRowHeight="11.25" x14ac:dyDescent="0.2"/>
  <cols>
    <col min="1" max="2" width="9.140625" style="97"/>
    <col min="3" max="12" width="9.140625" style="21"/>
    <col min="13" max="13" width="19" style="21" bestFit="1" customWidth="1"/>
    <col min="14" max="14" width="9.140625" style="97"/>
    <col min="15" max="15" width="9" style="142" customWidth="1"/>
    <col min="16" max="16" width="8.42578125" style="143" customWidth="1"/>
    <col min="17" max="17" width="6.85546875" style="142" customWidth="1"/>
    <col min="18" max="18" width="8.42578125" style="143" customWidth="1"/>
    <col min="19" max="19" width="8.5703125" style="142" bestFit="1" customWidth="1"/>
    <col min="20" max="20" width="8.42578125" style="143" customWidth="1"/>
    <col min="21" max="23" width="9.140625" style="21"/>
    <col min="24" max="24" width="10" style="21" bestFit="1" customWidth="1"/>
    <col min="25" max="25" width="9.140625" style="21"/>
    <col min="26" max="26" width="11.7109375" style="21" customWidth="1"/>
    <col min="27" max="27" width="11.5703125" style="21" customWidth="1"/>
    <col min="28" max="28" width="11.140625" style="21" customWidth="1"/>
    <col min="29" max="29" width="11.42578125" style="21" customWidth="1"/>
    <col min="30" max="30" width="12.85546875" style="21" bestFit="1" customWidth="1"/>
    <col min="31" max="31" width="9.140625" style="21"/>
    <col min="32" max="33" width="11.140625" style="21" customWidth="1"/>
    <col min="34" max="34" width="9.140625" style="21"/>
    <col min="35" max="35" width="12.5703125" style="21" customWidth="1"/>
    <col min="36" max="36" width="10.5703125" style="21" customWidth="1"/>
    <col min="37" max="37" width="9.140625" style="21"/>
    <col min="38" max="38" width="10" style="21" customWidth="1"/>
    <col min="39" max="39" width="9.85546875" style="21" customWidth="1"/>
    <col min="40" max="40" width="11.5703125" style="21" customWidth="1"/>
    <col min="41" max="16384" width="9.140625" style="21"/>
  </cols>
  <sheetData>
    <row r="1" spans="1:40" ht="12" thickBot="1" x14ac:dyDescent="0.25">
      <c r="A1" s="99">
        <f ca="1">TODAY()</f>
        <v>36902</v>
      </c>
      <c r="B1" s="99"/>
      <c r="I1" s="21" t="s">
        <v>120</v>
      </c>
      <c r="M1" s="131">
        <f>'Gas Demand Outlook'!$G$2/1000</f>
        <v>7.5</v>
      </c>
      <c r="N1" s="99"/>
      <c r="O1" s="21"/>
      <c r="P1" s="21"/>
      <c r="Q1" s="21"/>
      <c r="R1" s="21"/>
      <c r="S1" s="21"/>
      <c r="T1" s="21"/>
      <c r="Y1" s="21">
        <f>SUM(Y2:AE2)</f>
        <v>214</v>
      </c>
      <c r="AI1" s="21">
        <f>SUM(AI2:AM2)</f>
        <v>151</v>
      </c>
    </row>
    <row r="2" spans="1:40" s="25" customFormat="1" ht="12" thickBot="1" x14ac:dyDescent="0.25">
      <c r="A2" s="98" t="s">
        <v>83</v>
      </c>
      <c r="B2" s="98" t="s">
        <v>118</v>
      </c>
      <c r="C2" s="25" t="s">
        <v>79</v>
      </c>
      <c r="D2" s="25" t="s">
        <v>48</v>
      </c>
      <c r="E2" s="25" t="s">
        <v>80</v>
      </c>
      <c r="F2" s="25" t="s">
        <v>81</v>
      </c>
      <c r="G2" s="25" t="s">
        <v>82</v>
      </c>
      <c r="H2" s="25" t="s">
        <v>84</v>
      </c>
      <c r="I2" s="25" t="s">
        <v>154</v>
      </c>
      <c r="J2" s="25" t="s">
        <v>206</v>
      </c>
      <c r="K2" s="25" t="s">
        <v>207</v>
      </c>
      <c r="L2" s="25" t="s">
        <v>208</v>
      </c>
      <c r="M2" s="25" t="s">
        <v>119</v>
      </c>
      <c r="N2" s="98" t="s">
        <v>83</v>
      </c>
      <c r="O2" s="217" t="s">
        <v>155</v>
      </c>
      <c r="P2" s="218" t="s">
        <v>156</v>
      </c>
      <c r="Q2" s="219" t="s">
        <v>157</v>
      </c>
      <c r="R2" s="220" t="s">
        <v>158</v>
      </c>
      <c r="S2" s="221" t="s">
        <v>159</v>
      </c>
      <c r="T2" s="222" t="s">
        <v>160</v>
      </c>
      <c r="Y2" s="108">
        <f t="shared" ref="Y2:AD2" si="0">Z3-Y3</f>
        <v>30</v>
      </c>
      <c r="Z2" s="108">
        <f t="shared" si="0"/>
        <v>31</v>
      </c>
      <c r="AA2" s="108">
        <f t="shared" si="0"/>
        <v>30</v>
      </c>
      <c r="AB2" s="108">
        <f t="shared" si="0"/>
        <v>31</v>
      </c>
      <c r="AC2" s="108">
        <f t="shared" si="0"/>
        <v>31</v>
      </c>
      <c r="AD2" s="108">
        <f t="shared" si="0"/>
        <v>30</v>
      </c>
      <c r="AE2" s="108">
        <v>31</v>
      </c>
      <c r="AI2" s="108">
        <f>AJ3-AI3</f>
        <v>30</v>
      </c>
      <c r="AJ2" s="108">
        <f>AK3-AJ3</f>
        <v>31</v>
      </c>
      <c r="AK2" s="108">
        <f>AL3-AK3</f>
        <v>31</v>
      </c>
      <c r="AL2" s="108">
        <f>AM3-AL3</f>
        <v>28</v>
      </c>
      <c r="AM2" s="108">
        <v>31</v>
      </c>
    </row>
    <row r="3" spans="1:40" ht="12" thickBot="1" x14ac:dyDescent="0.25">
      <c r="A3" s="97">
        <f ca="1">DATE(YEAR($A$1),MONTH($A$1)+1,1)</f>
        <v>36923</v>
      </c>
      <c r="B3" s="100">
        <f ca="1">VLOOKUP($A3,[2]CurveFetch!$D$8:$R$1000,2,0)</f>
        <v>9.6890000000000001</v>
      </c>
      <c r="C3" s="100">
        <f ca="1">VLOOKUP($A3,[2]CurveFetch!$D$8:$R$1000,7,0)</f>
        <v>0</v>
      </c>
      <c r="D3" s="100">
        <f ca="1">VLOOKUP($A3,[2]CurveFetch!$D$8:$R$1000,5,0)</f>
        <v>-0.93500000000000005</v>
      </c>
      <c r="E3" s="100">
        <f ca="1">VLOOKUP($A3,[2]CurveFetch!$D$8:$R$1000,4,0)</f>
        <v>-0.39</v>
      </c>
      <c r="F3" s="100">
        <f ca="1">VLOOKUP($A3,[2]CurveFetch!$D$8:$R$1000,15,0)</f>
        <v>-0.28000000000000003</v>
      </c>
      <c r="G3" s="100">
        <f ca="1">VLOOKUP($A3,[2]CurveFetch!$D$8:$R$1000,3,0)</f>
        <v>-0.77</v>
      </c>
      <c r="H3" s="100">
        <f ca="1">VLOOKUP($A3,[2]CurveFetch!$D$8:$R$1000,9,0)</f>
        <v>0.1</v>
      </c>
      <c r="I3" s="100">
        <f ca="1">VLOOKUP($A3,[2]CurveFetch!$D$8:$R$1000,11,0)</f>
        <v>6.1176023550389001E-2</v>
      </c>
      <c r="J3" s="100">
        <f ca="1">VLOOKUP($A3,[2]CurveFetch!$D$8:$R$1000,8,0)</f>
        <v>-0.2</v>
      </c>
      <c r="K3" s="100">
        <f ca="1">C3-J3</f>
        <v>0.2</v>
      </c>
      <c r="L3" s="100">
        <f ca="1">C3-F3</f>
        <v>0.28000000000000003</v>
      </c>
      <c r="M3" s="100">
        <f ca="1">($B3+$C3)*$M$1</f>
        <v>72.667500000000004</v>
      </c>
      <c r="N3" s="97">
        <f ca="1">DATE(YEAR($A$1),MONTH($A$1)+1,1)</f>
        <v>36923</v>
      </c>
      <c r="O3" s="100">
        <f ca="1">VLOOKUP($A3,[2]CurveFetch!$D$8:$V$1000,16,0)</f>
        <v>143</v>
      </c>
      <c r="P3" s="141">
        <f ca="1">O3/2</f>
        <v>71.5</v>
      </c>
      <c r="Q3" s="100">
        <f ca="1">VLOOKUP($A3,[2]CurveFetch!$D$8:$V$1000,16,0)</f>
        <v>143</v>
      </c>
      <c r="R3" s="141">
        <f ca="1">Q3/2</f>
        <v>71.5</v>
      </c>
      <c r="S3" s="100">
        <f ca="1">VLOOKUP($A3,[2]CurveFetch!$D$8:$V$1000,16,0)</f>
        <v>143</v>
      </c>
      <c r="T3" s="141">
        <f ca="1">S3/2</f>
        <v>71.5</v>
      </c>
      <c r="U3" s="100"/>
      <c r="V3" s="100"/>
      <c r="Y3" s="98">
        <v>36982</v>
      </c>
      <c r="Z3" s="98">
        <v>37012</v>
      </c>
      <c r="AA3" s="98">
        <v>37043</v>
      </c>
      <c r="AB3" s="98">
        <v>37073</v>
      </c>
      <c r="AC3" s="98">
        <v>37104</v>
      </c>
      <c r="AD3" s="98">
        <v>37135</v>
      </c>
      <c r="AE3" s="98">
        <v>37165</v>
      </c>
      <c r="AF3" s="25" t="s">
        <v>85</v>
      </c>
      <c r="AG3" s="25"/>
      <c r="AI3" s="98">
        <v>37196</v>
      </c>
      <c r="AJ3" s="98">
        <v>37226</v>
      </c>
      <c r="AK3" s="98">
        <v>37257</v>
      </c>
      <c r="AL3" s="98">
        <v>37288</v>
      </c>
      <c r="AM3" s="98">
        <v>37316</v>
      </c>
      <c r="AN3" s="25" t="s">
        <v>93</v>
      </c>
    </row>
    <row r="4" spans="1:40" x14ac:dyDescent="0.2">
      <c r="A4" s="97">
        <f ca="1">DATE(YEAR(A3),MONTH(A3)+1,1)</f>
        <v>36951</v>
      </c>
      <c r="B4" s="100">
        <f ca="1">VLOOKUP($A4,[2]CurveFetch!$D$8:$R$1000,2,0)</f>
        <v>9.0180000000000007</v>
      </c>
      <c r="C4" s="100">
        <f ca="1">VLOOKUP($A4,[2]CurveFetch!$D$8:$R$1000,7,0)</f>
        <v>0</v>
      </c>
      <c r="D4" s="100">
        <f ca="1">VLOOKUP($A4,[2]CurveFetch!$D$8:$R$1000,5,0)</f>
        <v>-0.91500000000000004</v>
      </c>
      <c r="E4" s="100">
        <f ca="1">VLOOKUP($A4,[2]CurveFetch!$D$8:$R$1000,4,0)</f>
        <v>-0.34</v>
      </c>
      <c r="F4" s="100">
        <f ca="1">VLOOKUP($A4,[2]CurveFetch!$D$8:$R$1000,15,0)</f>
        <v>-0.26</v>
      </c>
      <c r="G4" s="100">
        <f ca="1">VLOOKUP($A4,[2]CurveFetch!$D$8:$R$1000,3,0)</f>
        <v>-0.75</v>
      </c>
      <c r="H4" s="100">
        <f ca="1">VLOOKUP($A4,[2]CurveFetch!$D$8:$R$1000,9,0)</f>
        <v>0.1</v>
      </c>
      <c r="I4" s="100">
        <f ca="1">VLOOKUP($A4,[2]CurveFetch!$D$8:$R$1000,11,0)</f>
        <v>5.9592077785631997E-2</v>
      </c>
      <c r="J4" s="100">
        <f ca="1">VLOOKUP($A4,[2]CurveFetch!$D$8:$R$1000,8,0)</f>
        <v>-0.3</v>
      </c>
      <c r="K4" s="100">
        <f t="shared" ref="K4:K67" ca="1" si="1">C4-J4</f>
        <v>0.3</v>
      </c>
      <c r="L4" s="100">
        <f t="shared" ref="L4:L67" ca="1" si="2">C4-F4</f>
        <v>0.26</v>
      </c>
      <c r="M4" s="100">
        <f t="shared" ref="M4:M68" ca="1" si="3">($B4+$C4)*$M$1</f>
        <v>67.635000000000005</v>
      </c>
      <c r="N4" s="97">
        <f ca="1">DATE(YEAR(N3),MONTH(N3)+1,1)</f>
        <v>36951</v>
      </c>
      <c r="O4" s="100">
        <f ca="1">VLOOKUP($A4,[2]CurveFetch!$D$8:$V$1000,16,0)</f>
        <v>140</v>
      </c>
      <c r="P4" s="141">
        <f t="shared" ref="P4:P67" ca="1" si="4">O4/2</f>
        <v>70</v>
      </c>
      <c r="Q4" s="100">
        <f ca="1">VLOOKUP($A4,[2]CurveFetch!$D$8:$V$1000,16,0)</f>
        <v>140</v>
      </c>
      <c r="R4" s="141">
        <f t="shared" ref="R4:R67" ca="1" si="5">Q4/2</f>
        <v>70</v>
      </c>
      <c r="S4" s="100">
        <f ca="1">VLOOKUP($A4,[2]CurveFetch!$D$8:$V$1000,16,0)</f>
        <v>140</v>
      </c>
      <c r="T4" s="141">
        <f t="shared" ref="T4:T67" ca="1" si="6">S4/2</f>
        <v>70</v>
      </c>
      <c r="U4" s="100"/>
      <c r="V4" s="100"/>
      <c r="X4" s="22" t="s">
        <v>79</v>
      </c>
      <c r="Y4" s="101">
        <f t="shared" ref="Y4:AE4" ca="1" si="7">VLOOKUP(Y$3,$A$2:$H$600,2)</f>
        <v>6.57</v>
      </c>
      <c r="Z4" s="101">
        <f t="shared" ca="1" si="7"/>
        <v>5.86</v>
      </c>
      <c r="AA4" s="101">
        <f t="shared" ca="1" si="7"/>
        <v>5.78</v>
      </c>
      <c r="AB4" s="101">
        <f t="shared" ca="1" si="7"/>
        <v>5.76</v>
      </c>
      <c r="AC4" s="101">
        <f t="shared" ca="1" si="7"/>
        <v>5.74</v>
      </c>
      <c r="AD4" s="101">
        <f t="shared" ca="1" si="7"/>
        <v>5.7050000000000001</v>
      </c>
      <c r="AE4" s="101">
        <f t="shared" ca="1" si="7"/>
        <v>5.69</v>
      </c>
      <c r="AF4" s="103">
        <f t="shared" ref="AF4:AF9" ca="1" si="8">AVERAGE(Y4:AE4)</f>
        <v>5.8721428571428564</v>
      </c>
      <c r="AG4" s="102"/>
      <c r="AH4" s="22" t="s">
        <v>79</v>
      </c>
      <c r="AI4" s="101">
        <f ca="1">VLOOKUP(AI$3,$A$2:$H$600,2)</f>
        <v>5.782</v>
      </c>
      <c r="AJ4" s="101">
        <f ca="1">VLOOKUP(AJ$3,$A$2:$H$600,2)</f>
        <v>5.8920000000000003</v>
      </c>
      <c r="AK4" s="101">
        <f ca="1">VLOOKUP(AK$3,$A$2:$H$600,2)</f>
        <v>5.8970000000000002</v>
      </c>
      <c r="AL4" s="101">
        <f ca="1">VLOOKUP(AL$3,$A$2:$H$600,2)</f>
        <v>5.6420000000000003</v>
      </c>
      <c r="AM4" s="101">
        <f ca="1">VLOOKUP(AM$3,$A$2:$H$600,2)</f>
        <v>5.2720000000000002</v>
      </c>
      <c r="AN4" s="103">
        <f t="shared" ref="AN4:AN9" ca="1" si="9">AVERAGE(AI4:AM4)</f>
        <v>5.6970000000000001</v>
      </c>
    </row>
    <row r="5" spans="1:40" x14ac:dyDescent="0.2">
      <c r="A5" s="97">
        <f t="shared" ref="A5:A68" ca="1" si="10">DATE(YEAR(A4),MONTH(A4)+1,1)</f>
        <v>36982</v>
      </c>
      <c r="B5" s="100">
        <f ca="1">VLOOKUP($A5,[2]CurveFetch!$D$8:$R$1000,2,0)</f>
        <v>6.57</v>
      </c>
      <c r="C5" s="100">
        <f ca="1">VLOOKUP($A5,[2]CurveFetch!$D$8:$R$1000,7,0)</f>
        <v>0.245</v>
      </c>
      <c r="D5" s="100">
        <f ca="1">VLOOKUP($A5,[2]CurveFetch!$D$8:$R$1000,5,0)</f>
        <v>-0.72</v>
      </c>
      <c r="E5" s="100">
        <f ca="1">VLOOKUP($A5,[2]CurveFetch!$D$8:$R$1000,4,0)</f>
        <v>-0.155</v>
      </c>
      <c r="F5" s="100">
        <f ca="1">VLOOKUP($A5,[2]CurveFetch!$D$8:$R$1000,15,0)</f>
        <v>-0.08</v>
      </c>
      <c r="G5" s="100">
        <f ca="1">VLOOKUP($A5,[2]CurveFetch!$D$8:$R$1000,3,0)</f>
        <v>-0.57999999999999996</v>
      </c>
      <c r="H5" s="100">
        <f ca="1">VLOOKUP($A5,[2]CurveFetch!$D$8:$R$1000,9,0)</f>
        <v>0.34499999999999997</v>
      </c>
      <c r="I5" s="100">
        <f ca="1">VLOOKUP($A5,[2]CurveFetch!$D$8:$R$1000,11,0)</f>
        <v>5.7939147652589E-2</v>
      </c>
      <c r="J5" s="100">
        <f ca="1">VLOOKUP($A5,[2]CurveFetch!$D$8:$R$1000,8,0)</f>
        <v>-0.105</v>
      </c>
      <c r="K5" s="100">
        <f t="shared" ca="1" si="1"/>
        <v>0.35</v>
      </c>
      <c r="L5" s="100">
        <f t="shared" ca="1" si="2"/>
        <v>0.32500000000000001</v>
      </c>
      <c r="M5" s="100">
        <f t="shared" ca="1" si="3"/>
        <v>51.112500000000004</v>
      </c>
      <c r="N5" s="97">
        <f t="shared" ref="N5:N68" ca="1" si="11">DATE(YEAR(N4),MONTH(N4)+1,1)</f>
        <v>36982</v>
      </c>
      <c r="O5" s="100">
        <f ca="1">VLOOKUP($A5,[2]CurveFetch!$D$8:$V$1000,16,0)</f>
        <v>150</v>
      </c>
      <c r="P5" s="141">
        <f t="shared" ca="1" si="4"/>
        <v>75</v>
      </c>
      <c r="Q5" s="100">
        <f ca="1">VLOOKUP($A5,[2]CurveFetch!$D$8:$V$1000,16,0)</f>
        <v>150</v>
      </c>
      <c r="R5" s="141">
        <f t="shared" ca="1" si="5"/>
        <v>75</v>
      </c>
      <c r="S5" s="100">
        <f ca="1">VLOOKUP($A5,[2]CurveFetch!$D$8:$V$1000,16,0)</f>
        <v>150</v>
      </c>
      <c r="T5" s="141">
        <f t="shared" ca="1" si="6"/>
        <v>75</v>
      </c>
      <c r="U5" s="100"/>
      <c r="V5" s="100"/>
      <c r="X5" s="22" t="s">
        <v>91</v>
      </c>
      <c r="Y5" s="101">
        <f ca="1">VLOOKUP(Y$3,$A$2:$H$600,3)</f>
        <v>0.245</v>
      </c>
      <c r="Z5" s="101">
        <f t="shared" ref="Z5:AE5" ca="1" si="12">VLOOKUP(Z$3,$A$2:$H$600,3)</f>
        <v>0.72499999999999998</v>
      </c>
      <c r="AA5" s="101">
        <f t="shared" ca="1" si="12"/>
        <v>1.125</v>
      </c>
      <c r="AB5" s="101">
        <f t="shared" ca="1" si="12"/>
        <v>1.71</v>
      </c>
      <c r="AC5" s="101">
        <f t="shared" ca="1" si="12"/>
        <v>1.82</v>
      </c>
      <c r="AD5" s="101">
        <f t="shared" ca="1" si="12"/>
        <v>1.72</v>
      </c>
      <c r="AE5" s="101">
        <f t="shared" ca="1" si="12"/>
        <v>0.75</v>
      </c>
      <c r="AF5" s="104">
        <f t="shared" ca="1" si="8"/>
        <v>1.1564285714285714</v>
      </c>
      <c r="AG5" s="102"/>
      <c r="AH5" s="22" t="s">
        <v>91</v>
      </c>
      <c r="AI5" s="101">
        <f ca="1">VLOOKUP(AI$3,$A$2:$H$600,3)</f>
        <v>1.21</v>
      </c>
      <c r="AJ5" s="101">
        <f ca="1">VLOOKUP(AJ$3,$A$2:$H$600,3)</f>
        <v>1.21</v>
      </c>
      <c r="AK5" s="101">
        <f ca="1">VLOOKUP(AK$3,$A$2:$H$600,3)</f>
        <v>1.2024999999999999</v>
      </c>
      <c r="AL5" s="101">
        <f ca="1">VLOOKUP(AL$3,$A$2:$H$600,3)</f>
        <v>1.2024999999999999</v>
      </c>
      <c r="AM5" s="101">
        <f ca="1">VLOOKUP(AM$3,$A$2:$H$600,3)</f>
        <v>1.2024999999999999</v>
      </c>
      <c r="AN5" s="104">
        <f t="shared" ca="1" si="9"/>
        <v>1.2054999999999998</v>
      </c>
    </row>
    <row r="6" spans="1:40" x14ac:dyDescent="0.2">
      <c r="A6" s="97">
        <f t="shared" ca="1" si="10"/>
        <v>37012</v>
      </c>
      <c r="B6" s="100">
        <f ca="1">VLOOKUP($A6,[2]CurveFetch!$D$8:$R$1000,2,0)</f>
        <v>5.86</v>
      </c>
      <c r="C6" s="100">
        <f ca="1">VLOOKUP($A6,[2]CurveFetch!$D$8:$R$1000,7,0)</f>
        <v>0.72499999999999998</v>
      </c>
      <c r="D6" s="100">
        <f ca="1">VLOOKUP($A6,[2]CurveFetch!$D$8:$R$1000,5,0)</f>
        <v>-0.72</v>
      </c>
      <c r="E6" s="100">
        <f ca="1">VLOOKUP($A6,[2]CurveFetch!$D$8:$R$1000,4,0)</f>
        <v>-0.13500000000000001</v>
      </c>
      <c r="F6" s="100">
        <f ca="1">VLOOKUP($A6,[2]CurveFetch!$D$8:$R$1000,15,0)</f>
        <v>-7.0000000000000007E-2</v>
      </c>
      <c r="G6" s="100">
        <f ca="1">VLOOKUP($A6,[2]CurveFetch!$D$8:$R$1000,3,0)</f>
        <v>-0.57999999999999996</v>
      </c>
      <c r="H6" s="100">
        <f ca="1">VLOOKUP($A6,[2]CurveFetch!$D$8:$R$1000,9,0)</f>
        <v>0.82499999999999996</v>
      </c>
      <c r="I6" s="100">
        <f ca="1">VLOOKUP($A6,[2]CurveFetch!$D$8:$R$1000,11,0)</f>
        <v>5.6896271286551003E-2</v>
      </c>
      <c r="J6" s="100">
        <f ca="1">VLOOKUP($A6,[2]CurveFetch!$D$8:$R$1000,8,0)</f>
        <v>0.375</v>
      </c>
      <c r="K6" s="100">
        <f t="shared" ca="1" si="1"/>
        <v>0.35</v>
      </c>
      <c r="L6" s="100">
        <f t="shared" ca="1" si="2"/>
        <v>0.79499999999999993</v>
      </c>
      <c r="M6" s="100">
        <f t="shared" ca="1" si="3"/>
        <v>49.387500000000003</v>
      </c>
      <c r="N6" s="97">
        <f t="shared" ca="1" si="11"/>
        <v>37012</v>
      </c>
      <c r="O6" s="100">
        <f ca="1">VLOOKUP($A6,[2]CurveFetch!$D$8:$V$1000,16,0)</f>
        <v>155</v>
      </c>
      <c r="P6" s="141">
        <f t="shared" ca="1" si="4"/>
        <v>77.5</v>
      </c>
      <c r="Q6" s="100">
        <f ca="1">VLOOKUP($A6,[2]CurveFetch!$D$8:$V$1000,16,0)</f>
        <v>155</v>
      </c>
      <c r="R6" s="141">
        <f t="shared" ca="1" si="5"/>
        <v>77.5</v>
      </c>
      <c r="S6" s="100">
        <f ca="1">VLOOKUP($A6,[2]CurveFetch!$D$8:$V$1000,16,0)</f>
        <v>155</v>
      </c>
      <c r="T6" s="141">
        <f t="shared" ca="1" si="6"/>
        <v>77.5</v>
      </c>
      <c r="U6" s="100"/>
      <c r="V6" s="100"/>
      <c r="X6" s="22" t="s">
        <v>82</v>
      </c>
      <c r="Y6" s="101">
        <f t="shared" ref="Y6:AE6" ca="1" si="13">VLOOKUP(Y$3,$A$2:$H$600,6)</f>
        <v>-0.08</v>
      </c>
      <c r="Z6" s="101">
        <f t="shared" ca="1" si="13"/>
        <v>-7.0000000000000007E-2</v>
      </c>
      <c r="AA6" s="101">
        <f t="shared" ca="1" si="13"/>
        <v>-7.0000000000000007E-2</v>
      </c>
      <c r="AB6" s="101">
        <f t="shared" ca="1" si="13"/>
        <v>-0.04</v>
      </c>
      <c r="AC6" s="101">
        <f t="shared" ca="1" si="13"/>
        <v>-0.01</v>
      </c>
      <c r="AD6" s="101">
        <f t="shared" ca="1" si="13"/>
        <v>-0.01</v>
      </c>
      <c r="AE6" s="101">
        <f t="shared" ca="1" si="13"/>
        <v>-1.4999999999999999E-2</v>
      </c>
      <c r="AF6" s="104">
        <f t="shared" ca="1" si="8"/>
        <v>-4.2142857142857149E-2</v>
      </c>
      <c r="AG6" s="102"/>
      <c r="AH6" s="22" t="s">
        <v>82</v>
      </c>
      <c r="AI6" s="101">
        <f ca="1">VLOOKUP(AI$3,$A$2:$H$600,6)</f>
        <v>-0.04</v>
      </c>
      <c r="AJ6" s="101">
        <f ca="1">VLOOKUP(AJ$3,$A$2:$H$600,6)</f>
        <v>-0.04</v>
      </c>
      <c r="AK6" s="101">
        <f ca="1">VLOOKUP(AK$3,$A$2:$H$600,6)</f>
        <v>-0.04</v>
      </c>
      <c r="AL6" s="101">
        <f ca="1">VLOOKUP(AL$3,$A$2:$H$600,6)</f>
        <v>-0.04</v>
      </c>
      <c r="AM6" s="101">
        <f ca="1">VLOOKUP(AM$3,$A$2:$H$600,6)</f>
        <v>-0.04</v>
      </c>
      <c r="AN6" s="104">
        <f t="shared" ca="1" si="9"/>
        <v>-0.04</v>
      </c>
    </row>
    <row r="7" spans="1:40" x14ac:dyDescent="0.2">
      <c r="A7" s="97">
        <f t="shared" ca="1" si="10"/>
        <v>37043</v>
      </c>
      <c r="B7" s="100">
        <f ca="1">VLOOKUP($A7,[2]CurveFetch!$D$8:$R$1000,2,0)</f>
        <v>5.78</v>
      </c>
      <c r="C7" s="100">
        <f ca="1">VLOOKUP($A7,[2]CurveFetch!$D$8:$R$1000,7,0)</f>
        <v>1.125</v>
      </c>
      <c r="D7" s="100">
        <f ca="1">VLOOKUP($A7,[2]CurveFetch!$D$8:$R$1000,5,0)</f>
        <v>-0.72</v>
      </c>
      <c r="E7" s="100">
        <f ca="1">VLOOKUP($A7,[2]CurveFetch!$D$8:$R$1000,4,0)</f>
        <v>-0.155</v>
      </c>
      <c r="F7" s="100">
        <f ca="1">VLOOKUP($A7,[2]CurveFetch!$D$8:$R$1000,15,0)</f>
        <v>-7.0000000000000007E-2</v>
      </c>
      <c r="G7" s="100">
        <f ca="1">VLOOKUP($A7,[2]CurveFetch!$D$8:$R$1000,3,0)</f>
        <v>-0.57999999999999996</v>
      </c>
      <c r="H7" s="100">
        <f ca="1">VLOOKUP($A7,[2]CurveFetch!$D$8:$R$1000,9,0)</f>
        <v>1.2250000000000001</v>
      </c>
      <c r="I7" s="100">
        <f ca="1">VLOOKUP($A7,[2]CurveFetch!$D$8:$R$1000,11,0)</f>
        <v>5.6021129654108999E-2</v>
      </c>
      <c r="J7" s="100">
        <f ca="1">VLOOKUP($A7,[2]CurveFetch!$D$8:$R$1000,8,0)</f>
        <v>0.77500000000000002</v>
      </c>
      <c r="K7" s="100">
        <f t="shared" ca="1" si="1"/>
        <v>0.35</v>
      </c>
      <c r="L7" s="100">
        <f t="shared" ca="1" si="2"/>
        <v>1.1950000000000001</v>
      </c>
      <c r="M7" s="100">
        <f t="shared" ca="1" si="3"/>
        <v>51.787500000000001</v>
      </c>
      <c r="N7" s="97">
        <f t="shared" ca="1" si="11"/>
        <v>37043</v>
      </c>
      <c r="O7" s="100">
        <f ca="1">VLOOKUP($A7,[2]CurveFetch!$D$8:$V$1000,16,0)</f>
        <v>230</v>
      </c>
      <c r="P7" s="141">
        <f t="shared" ca="1" si="4"/>
        <v>115</v>
      </c>
      <c r="Q7" s="100">
        <f ca="1">VLOOKUP($A7,[2]CurveFetch!$D$8:$V$1000,16,0)</f>
        <v>230</v>
      </c>
      <c r="R7" s="141">
        <f t="shared" ca="1" si="5"/>
        <v>115</v>
      </c>
      <c r="S7" s="100">
        <f ca="1">VLOOKUP($A7,[2]CurveFetch!$D$8:$V$1000,16,0)</f>
        <v>230</v>
      </c>
      <c r="T7" s="141">
        <f t="shared" ca="1" si="6"/>
        <v>115</v>
      </c>
      <c r="U7" s="100"/>
      <c r="V7" s="100"/>
      <c r="X7" s="22" t="s">
        <v>89</v>
      </c>
      <c r="Y7" s="101">
        <f t="shared" ref="Y7:AE7" ca="1" si="14">VLOOKUP(Y$3,$A$2:$H$600,4)</f>
        <v>-0.72</v>
      </c>
      <c r="Z7" s="101">
        <f t="shared" ca="1" si="14"/>
        <v>-0.72</v>
      </c>
      <c r="AA7" s="101">
        <f t="shared" ca="1" si="14"/>
        <v>-0.72</v>
      </c>
      <c r="AB7" s="101">
        <f t="shared" ca="1" si="14"/>
        <v>-0.93</v>
      </c>
      <c r="AC7" s="101">
        <f t="shared" ca="1" si="14"/>
        <v>-0.93</v>
      </c>
      <c r="AD7" s="101">
        <f t="shared" ca="1" si="14"/>
        <v>-0.93</v>
      </c>
      <c r="AE7" s="101">
        <f t="shared" ca="1" si="14"/>
        <v>-0.87</v>
      </c>
      <c r="AF7" s="104">
        <f t="shared" ca="1" si="8"/>
        <v>-0.83142857142857152</v>
      </c>
      <c r="AG7" s="102"/>
      <c r="AH7" s="22" t="s">
        <v>89</v>
      </c>
      <c r="AI7" s="101">
        <f ca="1">VLOOKUP(AI$3,$A$2:$H$600,4)</f>
        <v>-0.36</v>
      </c>
      <c r="AJ7" s="101">
        <f ca="1">VLOOKUP(AJ$3,$A$2:$H$600,4)</f>
        <v>-0.36</v>
      </c>
      <c r="AK7" s="101">
        <f ca="1">VLOOKUP(AK$3,$A$2:$H$600,4)</f>
        <v>-0.36</v>
      </c>
      <c r="AL7" s="101">
        <f ca="1">VLOOKUP(AL$3,$A$2:$H$600,4)</f>
        <v>-0.36</v>
      </c>
      <c r="AM7" s="101">
        <f ca="1">VLOOKUP(AM$3,$A$2:$H$600,4)</f>
        <v>-0.36</v>
      </c>
      <c r="AN7" s="104">
        <f t="shared" ca="1" si="9"/>
        <v>-0.36</v>
      </c>
    </row>
    <row r="8" spans="1:40" x14ac:dyDescent="0.2">
      <c r="A8" s="97">
        <f t="shared" ca="1" si="10"/>
        <v>37073</v>
      </c>
      <c r="B8" s="100">
        <f ca="1">VLOOKUP($A8,[2]CurveFetch!$D$8:$R$1000,2,0)</f>
        <v>5.76</v>
      </c>
      <c r="C8" s="100">
        <f ca="1">VLOOKUP($A8,[2]CurveFetch!$D$8:$R$1000,7,0)</f>
        <v>1.71</v>
      </c>
      <c r="D8" s="100">
        <f ca="1">VLOOKUP($A8,[2]CurveFetch!$D$8:$R$1000,5,0)</f>
        <v>-0.93</v>
      </c>
      <c r="E8" s="100">
        <f ca="1">VLOOKUP($A8,[2]CurveFetch!$D$8:$R$1000,4,0)</f>
        <v>-0.06</v>
      </c>
      <c r="F8" s="100">
        <f ca="1">VLOOKUP($A8,[2]CurveFetch!$D$8:$R$1000,15,0)</f>
        <v>-0.04</v>
      </c>
      <c r="G8" s="100">
        <f ca="1">VLOOKUP($A8,[2]CurveFetch!$D$8:$R$1000,3,0)</f>
        <v>-0.53</v>
      </c>
      <c r="H8" s="100">
        <f ca="1">VLOOKUP($A8,[2]CurveFetch!$D$8:$R$1000,9,0)</f>
        <v>1.61</v>
      </c>
      <c r="I8" s="100">
        <f ca="1">VLOOKUP($A8,[2]CurveFetch!$D$8:$R$1000,11,0)</f>
        <v>5.5251028269775002E-2</v>
      </c>
      <c r="J8" s="100">
        <f ca="1">VLOOKUP($A8,[2]CurveFetch!$D$8:$R$1000,8,0)</f>
        <v>1.26</v>
      </c>
      <c r="K8" s="100">
        <f t="shared" ca="1" si="1"/>
        <v>0.44999999999999996</v>
      </c>
      <c r="L8" s="100">
        <f t="shared" ca="1" si="2"/>
        <v>1.75</v>
      </c>
      <c r="M8" s="100">
        <f t="shared" ca="1" si="3"/>
        <v>56.024999999999999</v>
      </c>
      <c r="N8" s="97">
        <f t="shared" ca="1" si="11"/>
        <v>37073</v>
      </c>
      <c r="O8" s="100">
        <f ca="1">VLOOKUP($A8,[2]CurveFetch!$D$8:$V$1000,16,0)</f>
        <v>305</v>
      </c>
      <c r="P8" s="141">
        <f t="shared" ca="1" si="4"/>
        <v>152.5</v>
      </c>
      <c r="Q8" s="100">
        <f ca="1">VLOOKUP($A8,[2]CurveFetch!$D$8:$V$1000,16,0)</f>
        <v>305</v>
      </c>
      <c r="R8" s="141">
        <f t="shared" ca="1" si="5"/>
        <v>152.5</v>
      </c>
      <c r="S8" s="100">
        <f ca="1">VLOOKUP($A8,[2]CurveFetch!$D$8:$V$1000,16,0)</f>
        <v>305</v>
      </c>
      <c r="T8" s="141">
        <f t="shared" ca="1" si="6"/>
        <v>152.5</v>
      </c>
      <c r="U8" s="100"/>
      <c r="V8" s="100"/>
      <c r="X8" s="22" t="s">
        <v>90</v>
      </c>
      <c r="Y8" s="101">
        <f t="shared" ref="Y8:AE8" ca="1" si="15">VLOOKUP(Y$3,$A$2:$H$600,7)</f>
        <v>-0.57999999999999996</v>
      </c>
      <c r="Z8" s="101">
        <f t="shared" ca="1" si="15"/>
        <v>-0.57999999999999996</v>
      </c>
      <c r="AA8" s="101">
        <f t="shared" ca="1" si="15"/>
        <v>-0.57999999999999996</v>
      </c>
      <c r="AB8" s="101">
        <f t="shared" ca="1" si="15"/>
        <v>-0.53</v>
      </c>
      <c r="AC8" s="101">
        <f t="shared" ca="1" si="15"/>
        <v>-0.53</v>
      </c>
      <c r="AD8" s="101">
        <f t="shared" ca="1" si="15"/>
        <v>-0.53</v>
      </c>
      <c r="AE8" s="101">
        <f t="shared" ca="1" si="15"/>
        <v>-0.56999999999999995</v>
      </c>
      <c r="AF8" s="104">
        <f t="shared" ca="1" si="8"/>
        <v>-0.55714285714285716</v>
      </c>
      <c r="AG8" s="102"/>
      <c r="AH8" s="22" t="s">
        <v>90</v>
      </c>
      <c r="AI8" s="101">
        <f ca="1">VLOOKUP(AI$3,$A$2:$H$600,7)</f>
        <v>-0.30499999999999999</v>
      </c>
      <c r="AJ8" s="101">
        <f ca="1">VLOOKUP(AJ$3,$A$2:$H$600,7)</f>
        <v>-0.30499999999999999</v>
      </c>
      <c r="AK8" s="101">
        <f ca="1">VLOOKUP(AK$3,$A$2:$H$600,7)</f>
        <v>-0.30499999999999999</v>
      </c>
      <c r="AL8" s="101">
        <f ca="1">VLOOKUP(AL$3,$A$2:$H$600,7)</f>
        <v>-0.30499999999999999</v>
      </c>
      <c r="AM8" s="101">
        <f ca="1">VLOOKUP(AM$3,$A$2:$H$600,7)</f>
        <v>-0.30499999999999999</v>
      </c>
      <c r="AN8" s="104">
        <f t="shared" ca="1" si="9"/>
        <v>-0.30499999999999999</v>
      </c>
    </row>
    <row r="9" spans="1:40" ht="12" thickBot="1" x14ac:dyDescent="0.25">
      <c r="A9" s="97">
        <f t="shared" ca="1" si="10"/>
        <v>37104</v>
      </c>
      <c r="B9" s="100">
        <f ca="1">VLOOKUP($A9,[2]CurveFetch!$D$8:$R$1000,2,0)</f>
        <v>5.74</v>
      </c>
      <c r="C9" s="100">
        <f ca="1">VLOOKUP($A9,[2]CurveFetch!$D$8:$R$1000,7,0)</f>
        <v>1.82</v>
      </c>
      <c r="D9" s="100">
        <f ca="1">VLOOKUP($A9,[2]CurveFetch!$D$8:$R$1000,5,0)</f>
        <v>-0.93</v>
      </c>
      <c r="E9" s="100">
        <f ca="1">VLOOKUP($A9,[2]CurveFetch!$D$8:$R$1000,4,0)</f>
        <v>-0.02</v>
      </c>
      <c r="F9" s="100">
        <f ca="1">VLOOKUP($A9,[2]CurveFetch!$D$8:$R$1000,15,0)</f>
        <v>-0.01</v>
      </c>
      <c r="G9" s="100">
        <f ca="1">VLOOKUP($A9,[2]CurveFetch!$D$8:$R$1000,3,0)</f>
        <v>-0.53</v>
      </c>
      <c r="H9" s="100">
        <f ca="1">VLOOKUP($A9,[2]CurveFetch!$D$8:$R$1000,9,0)</f>
        <v>1.72</v>
      </c>
      <c r="I9" s="100">
        <f ca="1">VLOOKUP($A9,[2]CurveFetch!$D$8:$R$1000,11,0)</f>
        <v>5.4601637133071999E-2</v>
      </c>
      <c r="J9" s="100">
        <f ca="1">VLOOKUP($A9,[2]CurveFetch!$D$8:$R$1000,8,0)</f>
        <v>1.37</v>
      </c>
      <c r="K9" s="100">
        <f t="shared" ca="1" si="1"/>
        <v>0.44999999999999996</v>
      </c>
      <c r="L9" s="100">
        <f t="shared" ca="1" si="2"/>
        <v>1.83</v>
      </c>
      <c r="M9" s="100">
        <f t="shared" ca="1" si="3"/>
        <v>56.7</v>
      </c>
      <c r="N9" s="97">
        <f t="shared" ca="1" si="11"/>
        <v>37104</v>
      </c>
      <c r="O9" s="100">
        <f ca="1">VLOOKUP($A9,[2]CurveFetch!$D$8:$V$1000,16,0)</f>
        <v>320</v>
      </c>
      <c r="P9" s="141">
        <f t="shared" ca="1" si="4"/>
        <v>160</v>
      </c>
      <c r="Q9" s="100">
        <f ca="1">VLOOKUP($A9,[2]CurveFetch!$D$8:$V$1000,16,0)</f>
        <v>320</v>
      </c>
      <c r="R9" s="141">
        <f t="shared" ca="1" si="5"/>
        <v>160</v>
      </c>
      <c r="S9" s="100">
        <f ca="1">VLOOKUP($A9,[2]CurveFetch!$D$8:$V$1000,16,0)</f>
        <v>320</v>
      </c>
      <c r="T9" s="141">
        <f t="shared" ca="1" si="6"/>
        <v>160</v>
      </c>
      <c r="U9" s="100"/>
      <c r="V9" s="100"/>
      <c r="X9" s="22" t="s">
        <v>81</v>
      </c>
      <c r="Y9" s="101">
        <f t="shared" ref="Y9:AE9" ca="1" si="16">VLOOKUP(Y$3,$A$2:$H$600,5)</f>
        <v>-0.155</v>
      </c>
      <c r="Z9" s="101">
        <f t="shared" ca="1" si="16"/>
        <v>-0.13500000000000001</v>
      </c>
      <c r="AA9" s="101">
        <f t="shared" ca="1" si="16"/>
        <v>-0.155</v>
      </c>
      <c r="AB9" s="101">
        <f t="shared" ca="1" si="16"/>
        <v>-0.06</v>
      </c>
      <c r="AC9" s="101">
        <f t="shared" ca="1" si="16"/>
        <v>-0.02</v>
      </c>
      <c r="AD9" s="101">
        <f t="shared" ca="1" si="16"/>
        <v>-0.02</v>
      </c>
      <c r="AE9" s="101">
        <f t="shared" ca="1" si="16"/>
        <v>-0.04</v>
      </c>
      <c r="AF9" s="105">
        <f t="shared" ca="1" si="8"/>
        <v>-8.3571428571428602E-2</v>
      </c>
      <c r="AG9" s="102"/>
      <c r="AH9" s="22" t="s">
        <v>81</v>
      </c>
      <c r="AI9" s="101">
        <f ca="1">VLOOKUP(AI$3,$A$2:$H$600,5)</f>
        <v>-0.05</v>
      </c>
      <c r="AJ9" s="101">
        <f ca="1">VLOOKUP(AJ$3,$A$2:$H$600,5)</f>
        <v>-0.05</v>
      </c>
      <c r="AK9" s="101">
        <f ca="1">VLOOKUP(AK$3,$A$2:$H$600,5)</f>
        <v>-0.05</v>
      </c>
      <c r="AL9" s="101">
        <f ca="1">VLOOKUP(AL$3,$A$2:$H$600,5)</f>
        <v>-0.05</v>
      </c>
      <c r="AM9" s="101">
        <f ca="1">VLOOKUP(AM$3,$A$2:$H$600,5)</f>
        <v>-0.05</v>
      </c>
      <c r="AN9" s="105">
        <f t="shared" ca="1" si="9"/>
        <v>-0.05</v>
      </c>
    </row>
    <row r="10" spans="1:40" x14ac:dyDescent="0.2">
      <c r="A10" s="97">
        <f t="shared" ca="1" si="10"/>
        <v>37135</v>
      </c>
      <c r="B10" s="100">
        <f ca="1">VLOOKUP($A10,[2]CurveFetch!$D$8:$R$1000,2,0)</f>
        <v>5.7050000000000001</v>
      </c>
      <c r="C10" s="100">
        <f ca="1">VLOOKUP($A10,[2]CurveFetch!$D$8:$R$1000,7,0)</f>
        <v>1.72</v>
      </c>
      <c r="D10" s="100">
        <f ca="1">VLOOKUP($A10,[2]CurveFetch!$D$8:$R$1000,5,0)</f>
        <v>-0.93</v>
      </c>
      <c r="E10" s="100">
        <f ca="1">VLOOKUP($A10,[2]CurveFetch!$D$8:$R$1000,4,0)</f>
        <v>-0.02</v>
      </c>
      <c r="F10" s="100">
        <f ca="1">VLOOKUP($A10,[2]CurveFetch!$D$8:$R$1000,15,0)</f>
        <v>-0.01</v>
      </c>
      <c r="G10" s="100">
        <f ca="1">VLOOKUP($A10,[2]CurveFetch!$D$8:$R$1000,3,0)</f>
        <v>-0.53</v>
      </c>
      <c r="H10" s="100">
        <f ca="1">VLOOKUP($A10,[2]CurveFetch!$D$8:$R$1000,9,0)</f>
        <v>1.62</v>
      </c>
      <c r="I10" s="100">
        <f ca="1">VLOOKUP($A10,[2]CurveFetch!$D$8:$R$1000,11,0)</f>
        <v>5.3952246136856001E-2</v>
      </c>
      <c r="J10" s="100">
        <f ca="1">VLOOKUP($A10,[2]CurveFetch!$D$8:$R$1000,8,0)</f>
        <v>1.27</v>
      </c>
      <c r="K10" s="100">
        <f t="shared" ca="1" si="1"/>
        <v>0.44999999999999996</v>
      </c>
      <c r="L10" s="100">
        <f t="shared" ca="1" si="2"/>
        <v>1.73</v>
      </c>
      <c r="M10" s="100">
        <f t="shared" ca="1" si="3"/>
        <v>55.6875</v>
      </c>
      <c r="N10" s="97">
        <f t="shared" ca="1" si="11"/>
        <v>37135</v>
      </c>
      <c r="O10" s="100">
        <f ca="1">VLOOKUP($A10,[2]CurveFetch!$D$8:$V$1000,16,0)</f>
        <v>310</v>
      </c>
      <c r="P10" s="141">
        <f t="shared" ca="1" si="4"/>
        <v>155</v>
      </c>
      <c r="Q10" s="100">
        <f ca="1">VLOOKUP($A10,[2]CurveFetch!$D$8:$V$1000,16,0)</f>
        <v>310</v>
      </c>
      <c r="R10" s="141">
        <f t="shared" ca="1" si="5"/>
        <v>155</v>
      </c>
      <c r="S10" s="100">
        <f ca="1">VLOOKUP($A10,[2]CurveFetch!$D$8:$V$1000,16,0)</f>
        <v>310</v>
      </c>
      <c r="T10" s="141">
        <f t="shared" ca="1" si="6"/>
        <v>155</v>
      </c>
      <c r="U10" s="100"/>
      <c r="V10" s="100"/>
    </row>
    <row r="11" spans="1:40" ht="12" thickBot="1" x14ac:dyDescent="0.25">
      <c r="A11" s="97">
        <f t="shared" ca="1" si="10"/>
        <v>37165</v>
      </c>
      <c r="B11" s="100">
        <f ca="1">VLOOKUP($A11,[2]CurveFetch!$D$8:$R$1000,2,0)</f>
        <v>5.69</v>
      </c>
      <c r="C11" s="100">
        <f ca="1">VLOOKUP($A11,[2]CurveFetch!$D$8:$R$1000,7,0)</f>
        <v>0.75</v>
      </c>
      <c r="D11" s="100">
        <f ca="1">VLOOKUP($A11,[2]CurveFetch!$D$8:$R$1000,5,0)</f>
        <v>-0.87</v>
      </c>
      <c r="E11" s="100">
        <f ca="1">VLOOKUP($A11,[2]CurveFetch!$D$8:$R$1000,4,0)</f>
        <v>-0.04</v>
      </c>
      <c r="F11" s="100">
        <f ca="1">VLOOKUP($A11,[2]CurveFetch!$D$8:$R$1000,15,0)</f>
        <v>-1.4999999999999999E-2</v>
      </c>
      <c r="G11" s="100">
        <f ca="1">VLOOKUP($A11,[2]CurveFetch!$D$8:$R$1000,3,0)</f>
        <v>-0.56999999999999995</v>
      </c>
      <c r="H11" s="100">
        <f ca="1">VLOOKUP($A11,[2]CurveFetch!$D$8:$R$1000,9,0)</f>
        <v>0.8</v>
      </c>
      <c r="I11" s="100">
        <f ca="1">VLOOKUP($A11,[2]CurveFetch!$D$8:$R$1000,11,0)</f>
        <v>5.3425903275085E-2</v>
      </c>
      <c r="J11" s="100">
        <f ca="1">VLOOKUP($A11,[2]CurveFetch!$D$8:$R$1000,8,0)</f>
        <v>0.35</v>
      </c>
      <c r="K11" s="100">
        <f t="shared" ca="1" si="1"/>
        <v>0.4</v>
      </c>
      <c r="L11" s="100">
        <f t="shared" ca="1" si="2"/>
        <v>0.76500000000000001</v>
      </c>
      <c r="M11" s="100">
        <f t="shared" ca="1" si="3"/>
        <v>48.300000000000004</v>
      </c>
      <c r="N11" s="97">
        <f t="shared" ca="1" si="11"/>
        <v>37165</v>
      </c>
      <c r="O11" s="100">
        <f ca="1">VLOOKUP($A11,[2]CurveFetch!$D$8:$V$1000,16,0)</f>
        <v>140</v>
      </c>
      <c r="P11" s="141">
        <f t="shared" ca="1" si="4"/>
        <v>70</v>
      </c>
      <c r="Q11" s="100">
        <f ca="1">VLOOKUP($A11,[2]CurveFetch!$D$8:$V$1000,16,0)</f>
        <v>140</v>
      </c>
      <c r="R11" s="141">
        <f t="shared" ca="1" si="5"/>
        <v>70</v>
      </c>
      <c r="S11" s="100">
        <f ca="1">VLOOKUP($A11,[2]CurveFetch!$D$8:$V$1000,16,0)</f>
        <v>140</v>
      </c>
      <c r="T11" s="141">
        <f t="shared" ca="1" si="6"/>
        <v>70</v>
      </c>
      <c r="U11" s="100"/>
      <c r="V11" s="100"/>
      <c r="X11" s="22"/>
      <c r="Y11" s="98">
        <v>37347</v>
      </c>
      <c r="Z11" s="98">
        <v>37377</v>
      </c>
      <c r="AA11" s="98">
        <v>37408</v>
      </c>
      <c r="AB11" s="98">
        <v>37438</v>
      </c>
      <c r="AC11" s="98">
        <v>37469</v>
      </c>
      <c r="AD11" s="98">
        <v>37500</v>
      </c>
      <c r="AE11" s="98">
        <v>37530</v>
      </c>
      <c r="AF11" s="22" t="s">
        <v>86</v>
      </c>
      <c r="AG11" s="22"/>
      <c r="AI11" s="98">
        <v>37561</v>
      </c>
      <c r="AJ11" s="98">
        <v>37591</v>
      </c>
      <c r="AK11" s="98">
        <v>37622</v>
      </c>
      <c r="AL11" s="98">
        <v>37653</v>
      </c>
      <c r="AM11" s="98">
        <v>37681</v>
      </c>
      <c r="AN11" s="25" t="s">
        <v>94</v>
      </c>
    </row>
    <row r="12" spans="1:40" x14ac:dyDescent="0.2">
      <c r="A12" s="97">
        <f t="shared" ca="1" si="10"/>
        <v>37196</v>
      </c>
      <c r="B12" s="100">
        <f ca="1">VLOOKUP($A12,[2]CurveFetch!$D$8:$R$1000,2,0)</f>
        <v>5.782</v>
      </c>
      <c r="C12" s="100">
        <f ca="1">VLOOKUP($A12,[2]CurveFetch!$D$8:$R$1000,7,0)</f>
        <v>1.21</v>
      </c>
      <c r="D12" s="100">
        <f ca="1">VLOOKUP($A12,[2]CurveFetch!$D$8:$R$1000,5,0)</f>
        <v>-0.36</v>
      </c>
      <c r="E12" s="100">
        <f ca="1">VLOOKUP($A12,[2]CurveFetch!$D$8:$R$1000,4,0)</f>
        <v>-0.05</v>
      </c>
      <c r="F12" s="100">
        <f ca="1">VLOOKUP($A12,[2]CurveFetch!$D$8:$R$1000,15,0)</f>
        <v>-0.04</v>
      </c>
      <c r="G12" s="100">
        <f ca="1">VLOOKUP($A12,[2]CurveFetch!$D$8:$R$1000,3,0)</f>
        <v>-0.30499999999999999</v>
      </c>
      <c r="H12" s="100">
        <f ca="1">VLOOKUP($A12,[2]CurveFetch!$D$8:$R$1000,9,0)</f>
        <v>1.54</v>
      </c>
      <c r="I12" s="100">
        <f ca="1">VLOOKUP($A12,[2]CurveFetch!$D$8:$R$1000,11,0)</f>
        <v>5.3047545558332999E-2</v>
      </c>
      <c r="J12" s="100">
        <f ca="1">VLOOKUP($A12,[2]CurveFetch!$D$8:$R$1000,8,0)</f>
        <v>1.21</v>
      </c>
      <c r="K12" s="100">
        <f t="shared" ca="1" si="1"/>
        <v>0</v>
      </c>
      <c r="L12" s="100">
        <f t="shared" ca="1" si="2"/>
        <v>1.25</v>
      </c>
      <c r="M12" s="100">
        <f t="shared" ca="1" si="3"/>
        <v>52.44</v>
      </c>
      <c r="N12" s="97">
        <f t="shared" ca="1" si="11"/>
        <v>37196</v>
      </c>
      <c r="O12" s="100">
        <f ca="1">VLOOKUP($A12,[2]CurveFetch!$D$8:$V$1000,16,0)</f>
        <v>110</v>
      </c>
      <c r="P12" s="141">
        <f t="shared" ca="1" si="4"/>
        <v>55</v>
      </c>
      <c r="Q12" s="100">
        <f ca="1">VLOOKUP($A12,[2]CurveFetch!$D$8:$V$1000,16,0)</f>
        <v>110</v>
      </c>
      <c r="R12" s="141">
        <f t="shared" ca="1" si="5"/>
        <v>55</v>
      </c>
      <c r="S12" s="100">
        <f ca="1">VLOOKUP($A12,[2]CurveFetch!$D$8:$V$1000,16,0)</f>
        <v>110</v>
      </c>
      <c r="T12" s="141">
        <f t="shared" ca="1" si="6"/>
        <v>55</v>
      </c>
      <c r="U12" s="100"/>
      <c r="V12" s="100"/>
      <c r="X12" s="22" t="s">
        <v>79</v>
      </c>
      <c r="Y12" s="101">
        <f ca="1">VLOOKUP(Y$11,$A$2:$H$600,2)</f>
        <v>4.4800000000000004</v>
      </c>
      <c r="Z12" s="101">
        <f t="shared" ref="Z12:AE12" ca="1" si="17">VLOOKUP(Z$11,$A$2:$H$600,2)</f>
        <v>4.28</v>
      </c>
      <c r="AA12" s="101">
        <f t="shared" ca="1" si="17"/>
        <v>4.24</v>
      </c>
      <c r="AB12" s="101">
        <f t="shared" ca="1" si="17"/>
        <v>4.2430000000000003</v>
      </c>
      <c r="AC12" s="101">
        <f t="shared" ca="1" si="17"/>
        <v>4.2430000000000003</v>
      </c>
      <c r="AD12" s="101">
        <f t="shared" ca="1" si="17"/>
        <v>4.2430000000000003</v>
      </c>
      <c r="AE12" s="101">
        <f t="shared" ca="1" si="17"/>
        <v>4.2679999999999998</v>
      </c>
      <c r="AF12" s="103">
        <f t="shared" ref="AF12:AF17" ca="1" si="18">AVERAGE(Y12:AE12)</f>
        <v>4.285285714285715</v>
      </c>
      <c r="AG12" s="102"/>
      <c r="AH12" s="22" t="s">
        <v>79</v>
      </c>
      <c r="AI12" s="101">
        <f ca="1">VLOOKUP(AI$11,$A$2:$H$600,2)</f>
        <v>4.3710000000000004</v>
      </c>
      <c r="AJ12" s="101">
        <f ca="1">VLOOKUP(AJ$11,$A$2:$H$600,2)</f>
        <v>4.4740000000000002</v>
      </c>
      <c r="AK12" s="101">
        <f ca="1">VLOOKUP(AK$11,$A$2:$H$600,2)</f>
        <v>4.5060000000000002</v>
      </c>
      <c r="AL12" s="101">
        <f ca="1">VLOOKUP(AL$11,$A$2:$H$600,2)</f>
        <v>4.3310000000000004</v>
      </c>
      <c r="AM12" s="101">
        <f ca="1">VLOOKUP(AM$11,$A$2:$H$600,2)</f>
        <v>4.0940000000000003</v>
      </c>
      <c r="AN12" s="103">
        <f t="shared" ref="AN12:AN17" ca="1" si="19">AVERAGE(AI12:AM12)</f>
        <v>4.3552000000000008</v>
      </c>
    </row>
    <row r="13" spans="1:40" x14ac:dyDescent="0.2">
      <c r="A13" s="97">
        <f t="shared" ca="1" si="10"/>
        <v>37226</v>
      </c>
      <c r="B13" s="100">
        <f ca="1">VLOOKUP($A13,[2]CurveFetch!$D$8:$R$1000,2,0)</f>
        <v>5.8920000000000003</v>
      </c>
      <c r="C13" s="100">
        <f ca="1">VLOOKUP($A13,[2]CurveFetch!$D$8:$R$1000,7,0)</f>
        <v>1.21</v>
      </c>
      <c r="D13" s="100">
        <f ca="1">VLOOKUP($A13,[2]CurveFetch!$D$8:$R$1000,5,0)</f>
        <v>-0.36</v>
      </c>
      <c r="E13" s="100">
        <f ca="1">VLOOKUP($A13,[2]CurveFetch!$D$8:$R$1000,4,0)</f>
        <v>-0.05</v>
      </c>
      <c r="F13" s="100">
        <f ca="1">VLOOKUP($A13,[2]CurveFetch!$D$8:$R$1000,15,0)</f>
        <v>-0.04</v>
      </c>
      <c r="G13" s="100">
        <f ca="1">VLOOKUP($A13,[2]CurveFetch!$D$8:$R$1000,3,0)</f>
        <v>-0.30499999999999999</v>
      </c>
      <c r="H13" s="100">
        <f ca="1">VLOOKUP($A13,[2]CurveFetch!$D$8:$R$1000,9,0)</f>
        <v>1.54</v>
      </c>
      <c r="I13" s="100">
        <f ca="1">VLOOKUP($A13,[2]CurveFetch!$D$8:$R$1000,11,0)</f>
        <v>5.2681392974659999E-2</v>
      </c>
      <c r="J13" s="100">
        <f ca="1">VLOOKUP($A13,[2]CurveFetch!$D$8:$R$1000,8,0)</f>
        <v>1.21</v>
      </c>
      <c r="K13" s="100">
        <f t="shared" ca="1" si="1"/>
        <v>0</v>
      </c>
      <c r="L13" s="100">
        <f t="shared" ca="1" si="2"/>
        <v>1.25</v>
      </c>
      <c r="M13" s="100">
        <f t="shared" ca="1" si="3"/>
        <v>53.265000000000001</v>
      </c>
      <c r="N13" s="97">
        <f t="shared" ca="1" si="11"/>
        <v>37226</v>
      </c>
      <c r="O13" s="100">
        <f ca="1">VLOOKUP($A13,[2]CurveFetch!$D$8:$V$1000,16,0)</f>
        <v>95</v>
      </c>
      <c r="P13" s="141">
        <f t="shared" ca="1" si="4"/>
        <v>47.5</v>
      </c>
      <c r="Q13" s="100">
        <f ca="1">VLOOKUP($A13,[2]CurveFetch!$D$8:$V$1000,16,0)</f>
        <v>95</v>
      </c>
      <c r="R13" s="141">
        <f t="shared" ca="1" si="5"/>
        <v>47.5</v>
      </c>
      <c r="S13" s="100">
        <f ca="1">VLOOKUP($A13,[2]CurveFetch!$D$8:$V$1000,16,0)</f>
        <v>95</v>
      </c>
      <c r="T13" s="141">
        <f t="shared" ca="1" si="6"/>
        <v>47.5</v>
      </c>
      <c r="U13" s="100"/>
      <c r="V13" s="100"/>
      <c r="X13" s="22" t="s">
        <v>91</v>
      </c>
      <c r="Y13" s="101">
        <f ca="1">VLOOKUP(Y$11,$A$2:$H$600,3)</f>
        <v>1.0549999999999999</v>
      </c>
      <c r="Z13" s="101">
        <f t="shared" ref="Z13:AE13" ca="1" si="20">VLOOKUP(Z$11,$A$2:$H$600,3)</f>
        <v>1.0549999999999999</v>
      </c>
      <c r="AA13" s="101">
        <f t="shared" ca="1" si="20"/>
        <v>1.0549999999999999</v>
      </c>
      <c r="AB13" s="101">
        <f t="shared" ca="1" si="20"/>
        <v>1.74</v>
      </c>
      <c r="AC13" s="101">
        <f t="shared" ca="1" si="20"/>
        <v>1.74</v>
      </c>
      <c r="AD13" s="101">
        <f t="shared" ca="1" si="20"/>
        <v>1.74</v>
      </c>
      <c r="AE13" s="101">
        <f t="shared" ca="1" si="20"/>
        <v>1.1399999999999999</v>
      </c>
      <c r="AF13" s="104">
        <f t="shared" ca="1" si="18"/>
        <v>1.3607142857142858</v>
      </c>
      <c r="AG13" s="102"/>
      <c r="AH13" s="22" t="s">
        <v>91</v>
      </c>
      <c r="AI13" s="101">
        <f ca="1">VLOOKUP(AI$11,$A$2:$H$600,3)</f>
        <v>0.81</v>
      </c>
      <c r="AJ13" s="101">
        <f ca="1">VLOOKUP(AJ$11,$A$2:$H$600,3)</f>
        <v>0.81</v>
      </c>
      <c r="AK13" s="101">
        <f ca="1">VLOOKUP(AK$11,$A$2:$H$600,3)</f>
        <v>0.81</v>
      </c>
      <c r="AL13" s="101">
        <f ca="1">VLOOKUP(AL$11,$A$2:$H$600,3)</f>
        <v>0.81</v>
      </c>
      <c r="AM13" s="101">
        <f ca="1">VLOOKUP(AM$11,$A$2:$H$600,3)</f>
        <v>0.81</v>
      </c>
      <c r="AN13" s="104">
        <f t="shared" ca="1" si="19"/>
        <v>0.81000000000000016</v>
      </c>
    </row>
    <row r="14" spans="1:40" x14ac:dyDescent="0.2">
      <c r="A14" s="97">
        <f t="shared" ca="1" si="10"/>
        <v>37257</v>
      </c>
      <c r="B14" s="100">
        <f ca="1">VLOOKUP($A14,[2]CurveFetch!$D$8:$R$1000,2,0)</f>
        <v>5.8970000000000002</v>
      </c>
      <c r="C14" s="100">
        <f ca="1">VLOOKUP($A14,[2]CurveFetch!$D$8:$R$1000,7,0)</f>
        <v>1.2024999999999999</v>
      </c>
      <c r="D14" s="100">
        <f ca="1">VLOOKUP($A14,[2]CurveFetch!$D$8:$R$1000,5,0)</f>
        <v>-0.36</v>
      </c>
      <c r="E14" s="100">
        <f ca="1">VLOOKUP($A14,[2]CurveFetch!$D$8:$R$1000,4,0)</f>
        <v>-0.05</v>
      </c>
      <c r="F14" s="100">
        <f ca="1">VLOOKUP($A14,[2]CurveFetch!$D$8:$R$1000,15,0)</f>
        <v>-0.04</v>
      </c>
      <c r="G14" s="100">
        <f ca="1">VLOOKUP($A14,[2]CurveFetch!$D$8:$R$1000,3,0)</f>
        <v>-0.30499999999999999</v>
      </c>
      <c r="H14" s="100">
        <f ca="1">VLOOKUP($A14,[2]CurveFetch!$D$8:$R$1000,9,0)</f>
        <v>1.5325</v>
      </c>
      <c r="I14" s="100">
        <f ca="1">VLOOKUP($A14,[2]CurveFetch!$D$8:$R$1000,11,0)</f>
        <v>5.2414134879174998E-2</v>
      </c>
      <c r="J14" s="100">
        <f ca="1">VLOOKUP($A14,[2]CurveFetch!$D$8:$R$1000,8,0)</f>
        <v>1.2024999999999999</v>
      </c>
      <c r="K14" s="100">
        <f t="shared" ca="1" si="1"/>
        <v>0</v>
      </c>
      <c r="L14" s="100">
        <f t="shared" ca="1" si="2"/>
        <v>1.2424999999999999</v>
      </c>
      <c r="M14" s="100">
        <f t="shared" ca="1" si="3"/>
        <v>53.246249999999996</v>
      </c>
      <c r="N14" s="97">
        <f t="shared" ca="1" si="11"/>
        <v>37257</v>
      </c>
      <c r="O14" s="100">
        <f ca="1">VLOOKUP($A14,[2]CurveFetch!$D$8:$V$1000,16,0)</f>
        <v>95</v>
      </c>
      <c r="P14" s="141">
        <f t="shared" ca="1" si="4"/>
        <v>47.5</v>
      </c>
      <c r="Q14" s="100">
        <f ca="1">VLOOKUP($A14,[2]CurveFetch!$D$8:$V$1000,16,0)</f>
        <v>95</v>
      </c>
      <c r="R14" s="141">
        <f t="shared" ca="1" si="5"/>
        <v>47.5</v>
      </c>
      <c r="S14" s="100">
        <f ca="1">VLOOKUP($A14,[2]CurveFetch!$D$8:$V$1000,16,0)</f>
        <v>95</v>
      </c>
      <c r="T14" s="141">
        <f t="shared" ca="1" si="6"/>
        <v>47.5</v>
      </c>
      <c r="U14" s="100"/>
      <c r="V14" s="100"/>
      <c r="X14" s="22" t="s">
        <v>82</v>
      </c>
      <c r="Y14" s="101">
        <f ca="1">VLOOKUP(Y$11,$A$2:$H$600,6)</f>
        <v>-0.04</v>
      </c>
      <c r="Z14" s="101">
        <f t="shared" ref="Z14:AE14" ca="1" si="21">VLOOKUP(Z$11,$A$2:$H$600,6)</f>
        <v>-0.04</v>
      </c>
      <c r="AA14" s="101">
        <f t="shared" ca="1" si="21"/>
        <v>-0.04</v>
      </c>
      <c r="AB14" s="101">
        <f t="shared" ca="1" si="21"/>
        <v>-0.04</v>
      </c>
      <c r="AC14" s="101">
        <f t="shared" ca="1" si="21"/>
        <v>-0.04</v>
      </c>
      <c r="AD14" s="101">
        <f t="shared" ca="1" si="21"/>
        <v>-0.04</v>
      </c>
      <c r="AE14" s="101">
        <f t="shared" ca="1" si="21"/>
        <v>-0.04</v>
      </c>
      <c r="AF14" s="104">
        <f t="shared" ca="1" si="18"/>
        <v>-0.04</v>
      </c>
      <c r="AG14" s="102"/>
      <c r="AH14" s="22" t="s">
        <v>82</v>
      </c>
      <c r="AI14" s="101">
        <f ca="1">VLOOKUP(AI$11,$A$2:$H$600,6)</f>
        <v>-0.03</v>
      </c>
      <c r="AJ14" s="101">
        <f ca="1">VLOOKUP(AJ$11,$A$2:$H$600,6)</f>
        <v>-0.03</v>
      </c>
      <c r="AK14" s="101">
        <f ca="1">VLOOKUP(AK$11,$A$2:$H$600,6)</f>
        <v>-0.03</v>
      </c>
      <c r="AL14" s="101">
        <f ca="1">VLOOKUP(AL$11,$A$2:$H$600,6)</f>
        <v>-0.03</v>
      </c>
      <c r="AM14" s="101">
        <f ca="1">VLOOKUP(AM$11,$A$2:$H$600,6)</f>
        <v>-0.03</v>
      </c>
      <c r="AN14" s="104">
        <f t="shared" ca="1" si="19"/>
        <v>-0.03</v>
      </c>
    </row>
    <row r="15" spans="1:40" x14ac:dyDescent="0.2">
      <c r="A15" s="97">
        <f t="shared" ca="1" si="10"/>
        <v>37288</v>
      </c>
      <c r="B15" s="100">
        <f ca="1">VLOOKUP($A15,[2]CurveFetch!$D$8:$R$1000,2,0)</f>
        <v>5.6420000000000003</v>
      </c>
      <c r="C15" s="100">
        <f ca="1">VLOOKUP($A15,[2]CurveFetch!$D$8:$R$1000,7,0)</f>
        <v>1.2024999999999999</v>
      </c>
      <c r="D15" s="100">
        <f ca="1">VLOOKUP($A15,[2]CurveFetch!$D$8:$R$1000,5,0)</f>
        <v>-0.36</v>
      </c>
      <c r="E15" s="100">
        <f ca="1">VLOOKUP($A15,[2]CurveFetch!$D$8:$R$1000,4,0)</f>
        <v>-0.05</v>
      </c>
      <c r="F15" s="100">
        <f ca="1">VLOOKUP($A15,[2]CurveFetch!$D$8:$R$1000,15,0)</f>
        <v>-0.04</v>
      </c>
      <c r="G15" s="100">
        <f ca="1">VLOOKUP($A15,[2]CurveFetch!$D$8:$R$1000,3,0)</f>
        <v>-0.30499999999999999</v>
      </c>
      <c r="H15" s="100">
        <f ca="1">VLOOKUP($A15,[2]CurveFetch!$D$8:$R$1000,9,0)</f>
        <v>1.5325</v>
      </c>
      <c r="I15" s="100">
        <f ca="1">VLOOKUP($A15,[2]CurveFetch!$D$8:$R$1000,11,0)</f>
        <v>5.2300706915377998E-2</v>
      </c>
      <c r="J15" s="100">
        <f ca="1">VLOOKUP($A15,[2]CurveFetch!$D$8:$R$1000,8,0)</f>
        <v>1.2024999999999999</v>
      </c>
      <c r="K15" s="100">
        <f t="shared" ca="1" si="1"/>
        <v>0</v>
      </c>
      <c r="L15" s="100">
        <f t="shared" ca="1" si="2"/>
        <v>1.2424999999999999</v>
      </c>
      <c r="M15" s="100">
        <f t="shared" ca="1" si="3"/>
        <v>51.333750000000002</v>
      </c>
      <c r="N15" s="97">
        <f t="shared" ca="1" si="11"/>
        <v>37288</v>
      </c>
      <c r="O15" s="100">
        <f ca="1">VLOOKUP($A15,[2]CurveFetch!$D$8:$V$1000,16,0)</f>
        <v>85</v>
      </c>
      <c r="P15" s="141">
        <f t="shared" ca="1" si="4"/>
        <v>42.5</v>
      </c>
      <c r="Q15" s="100">
        <f ca="1">VLOOKUP($A15,[2]CurveFetch!$D$8:$V$1000,16,0)</f>
        <v>85</v>
      </c>
      <c r="R15" s="141">
        <f t="shared" ca="1" si="5"/>
        <v>42.5</v>
      </c>
      <c r="S15" s="100">
        <f ca="1">VLOOKUP($A15,[2]CurveFetch!$D$8:$V$1000,16,0)</f>
        <v>85</v>
      </c>
      <c r="T15" s="141">
        <f t="shared" ca="1" si="6"/>
        <v>42.5</v>
      </c>
      <c r="U15" s="100"/>
      <c r="V15" s="100"/>
      <c r="X15" s="22" t="s">
        <v>89</v>
      </c>
      <c r="Y15" s="101">
        <f ca="1">VLOOKUP(Y$11,$A$2:$H$600,4)</f>
        <v>-0.64</v>
      </c>
      <c r="Z15" s="101">
        <f t="shared" ref="Z15:AE15" ca="1" si="22">VLOOKUP(Z$11,$A$2:$H$600,4)</f>
        <v>-0.64</v>
      </c>
      <c r="AA15" s="101">
        <f t="shared" ca="1" si="22"/>
        <v>-0.64</v>
      </c>
      <c r="AB15" s="101">
        <f t="shared" ca="1" si="22"/>
        <v>-0.64</v>
      </c>
      <c r="AC15" s="101">
        <f t="shared" ca="1" si="22"/>
        <v>-0.64</v>
      </c>
      <c r="AD15" s="101">
        <f t="shared" ca="1" si="22"/>
        <v>-0.64</v>
      </c>
      <c r="AE15" s="101">
        <f t="shared" ca="1" si="22"/>
        <v>-0.64</v>
      </c>
      <c r="AF15" s="104">
        <f t="shared" ca="1" si="18"/>
        <v>-0.64</v>
      </c>
      <c r="AG15" s="102"/>
      <c r="AH15" s="22" t="s">
        <v>89</v>
      </c>
      <c r="AI15" s="101">
        <f ca="1">VLOOKUP(AI$11,$A$2:$H$600,4)</f>
        <v>-0.25</v>
      </c>
      <c r="AJ15" s="101">
        <f ca="1">VLOOKUP(AJ$11,$A$2:$H$600,4)</f>
        <v>-0.25</v>
      </c>
      <c r="AK15" s="101">
        <f ca="1">VLOOKUP(AK$11,$A$2:$H$600,4)</f>
        <v>-0.25</v>
      </c>
      <c r="AL15" s="101">
        <f ca="1">VLOOKUP(AL$11,$A$2:$H$600,4)</f>
        <v>-0.25</v>
      </c>
      <c r="AM15" s="101">
        <f ca="1">VLOOKUP(AM$11,$A$2:$H$600,4)</f>
        <v>-0.25</v>
      </c>
      <c r="AN15" s="104">
        <f t="shared" ca="1" si="19"/>
        <v>-0.25</v>
      </c>
    </row>
    <row r="16" spans="1:40" x14ac:dyDescent="0.2">
      <c r="A16" s="97">
        <f t="shared" ca="1" si="10"/>
        <v>37316</v>
      </c>
      <c r="B16" s="100">
        <f ca="1">VLOOKUP($A16,[2]CurveFetch!$D$8:$R$1000,2,0)</f>
        <v>5.2720000000000002</v>
      </c>
      <c r="C16" s="100">
        <f ca="1">VLOOKUP($A16,[2]CurveFetch!$D$8:$R$1000,7,0)</f>
        <v>1.2024999999999999</v>
      </c>
      <c r="D16" s="100">
        <f ca="1">VLOOKUP($A16,[2]CurveFetch!$D$8:$R$1000,5,0)</f>
        <v>-0.36</v>
      </c>
      <c r="E16" s="100">
        <f ca="1">VLOOKUP($A16,[2]CurveFetch!$D$8:$R$1000,4,0)</f>
        <v>-0.05</v>
      </c>
      <c r="F16" s="100">
        <f ca="1">VLOOKUP($A16,[2]CurveFetch!$D$8:$R$1000,15,0)</f>
        <v>-0.04</v>
      </c>
      <c r="G16" s="100">
        <f ca="1">VLOOKUP($A16,[2]CurveFetch!$D$8:$R$1000,3,0)</f>
        <v>-0.30499999999999999</v>
      </c>
      <c r="H16" s="100">
        <f ca="1">VLOOKUP($A16,[2]CurveFetch!$D$8:$R$1000,9,0)</f>
        <v>1.5325</v>
      </c>
      <c r="I16" s="100">
        <f ca="1">VLOOKUP($A16,[2]CurveFetch!$D$8:$R$1000,11,0)</f>
        <v>5.2198255855E-2</v>
      </c>
      <c r="J16" s="100">
        <f ca="1">VLOOKUP($A16,[2]CurveFetch!$D$8:$R$1000,8,0)</f>
        <v>1.2024999999999999</v>
      </c>
      <c r="K16" s="100">
        <f t="shared" ca="1" si="1"/>
        <v>0</v>
      </c>
      <c r="L16" s="100">
        <f t="shared" ca="1" si="2"/>
        <v>1.2424999999999999</v>
      </c>
      <c r="M16" s="100">
        <f t="shared" ca="1" si="3"/>
        <v>48.558749999999996</v>
      </c>
      <c r="N16" s="97">
        <f t="shared" ca="1" si="11"/>
        <v>37316</v>
      </c>
      <c r="O16" s="100">
        <f ca="1">VLOOKUP($A16,[2]CurveFetch!$D$8:$V$1000,16,0)</f>
        <v>75</v>
      </c>
      <c r="P16" s="141">
        <f t="shared" ca="1" si="4"/>
        <v>37.5</v>
      </c>
      <c r="Q16" s="100">
        <f ca="1">VLOOKUP($A16,[2]CurveFetch!$D$8:$V$1000,16,0)</f>
        <v>75</v>
      </c>
      <c r="R16" s="141">
        <f t="shared" ca="1" si="5"/>
        <v>37.5</v>
      </c>
      <c r="S16" s="100">
        <f ca="1">VLOOKUP($A16,[2]CurveFetch!$D$8:$V$1000,16,0)</f>
        <v>75</v>
      </c>
      <c r="T16" s="141">
        <f t="shared" ca="1" si="6"/>
        <v>37.5</v>
      </c>
      <c r="U16" s="100"/>
      <c r="V16" s="100"/>
      <c r="X16" s="22" t="s">
        <v>90</v>
      </c>
      <c r="Y16" s="101">
        <f ca="1">VLOOKUP(Y$11,$A$2:$H$600,7)</f>
        <v>-0.32500000000000001</v>
      </c>
      <c r="Z16" s="101">
        <f t="shared" ref="Z16:AE16" ca="1" si="23">VLOOKUP(Z$11,$A$2:$H$600,7)</f>
        <v>-0.32500000000000001</v>
      </c>
      <c r="AA16" s="101">
        <f t="shared" ca="1" si="23"/>
        <v>-0.32500000000000001</v>
      </c>
      <c r="AB16" s="101">
        <f t="shared" ca="1" si="23"/>
        <v>-0.32500000000000001</v>
      </c>
      <c r="AC16" s="101">
        <f t="shared" ca="1" si="23"/>
        <v>-0.32500000000000001</v>
      </c>
      <c r="AD16" s="101">
        <f t="shared" ca="1" si="23"/>
        <v>-0.32500000000000001</v>
      </c>
      <c r="AE16" s="101">
        <f t="shared" ca="1" si="23"/>
        <v>-0.32500000000000001</v>
      </c>
      <c r="AF16" s="104">
        <f t="shared" ca="1" si="18"/>
        <v>-0.32500000000000001</v>
      </c>
      <c r="AG16" s="102"/>
      <c r="AH16" s="22" t="s">
        <v>90</v>
      </c>
      <c r="AI16" s="101">
        <f ca="1">VLOOKUP(AI$11,$A$2:$H$600,7)</f>
        <v>-0.21</v>
      </c>
      <c r="AJ16" s="101">
        <f ca="1">VLOOKUP(AJ$11,$A$2:$H$600,7)</f>
        <v>-0.21</v>
      </c>
      <c r="AK16" s="101">
        <f ca="1">VLOOKUP(AK$11,$A$2:$H$600,7)</f>
        <v>-0.21</v>
      </c>
      <c r="AL16" s="101">
        <f ca="1">VLOOKUP(AL$11,$A$2:$H$600,7)</f>
        <v>-0.21</v>
      </c>
      <c r="AM16" s="101">
        <f ca="1">VLOOKUP(AM$11,$A$2:$H$600,7)</f>
        <v>-0.21</v>
      </c>
      <c r="AN16" s="104">
        <f t="shared" ca="1" si="19"/>
        <v>-0.21000000000000002</v>
      </c>
    </row>
    <row r="17" spans="1:40" ht="12" thickBot="1" x14ac:dyDescent="0.25">
      <c r="A17" s="97">
        <f t="shared" ca="1" si="10"/>
        <v>37347</v>
      </c>
      <c r="B17" s="100">
        <f ca="1">VLOOKUP($A17,[2]CurveFetch!$D$8:$R$1000,2,0)</f>
        <v>4.4800000000000004</v>
      </c>
      <c r="C17" s="100">
        <f ca="1">VLOOKUP($A17,[2]CurveFetch!$D$8:$R$1000,7,0)</f>
        <v>1.0549999999999999</v>
      </c>
      <c r="D17" s="100">
        <f ca="1">VLOOKUP($A17,[2]CurveFetch!$D$8:$R$1000,5,0)</f>
        <v>-0.64</v>
      </c>
      <c r="E17" s="100">
        <f ca="1">VLOOKUP($A17,[2]CurveFetch!$D$8:$R$1000,4,0)</f>
        <v>-0.06</v>
      </c>
      <c r="F17" s="100">
        <f ca="1">VLOOKUP($A17,[2]CurveFetch!$D$8:$R$1000,15,0)</f>
        <v>-0.04</v>
      </c>
      <c r="G17" s="100">
        <f ca="1">VLOOKUP($A17,[2]CurveFetch!$D$8:$R$1000,3,0)</f>
        <v>-0.32500000000000001</v>
      </c>
      <c r="H17" s="100">
        <f ca="1">VLOOKUP($A17,[2]CurveFetch!$D$8:$R$1000,9,0)</f>
        <v>1.155</v>
      </c>
      <c r="I17" s="100">
        <f ca="1">VLOOKUP($A17,[2]CurveFetch!$D$8:$R$1000,11,0)</f>
        <v>5.2105314501698002E-2</v>
      </c>
      <c r="J17" s="100">
        <f ca="1">VLOOKUP($A17,[2]CurveFetch!$D$8:$R$1000,8,0)</f>
        <v>0.65500000000000003</v>
      </c>
      <c r="K17" s="100">
        <f t="shared" ca="1" si="1"/>
        <v>0.39999999999999991</v>
      </c>
      <c r="L17" s="100">
        <f t="shared" ca="1" si="2"/>
        <v>1.095</v>
      </c>
      <c r="M17" s="100">
        <f t="shared" ca="1" si="3"/>
        <v>41.512500000000003</v>
      </c>
      <c r="N17" s="97">
        <f t="shared" ca="1" si="11"/>
        <v>37347</v>
      </c>
      <c r="O17" s="100">
        <f ca="1">VLOOKUP($A17,[2]CurveFetch!$D$8:$V$1000,16,0)</f>
        <v>75</v>
      </c>
      <c r="P17" s="141">
        <f t="shared" ca="1" si="4"/>
        <v>37.5</v>
      </c>
      <c r="Q17" s="100">
        <f ca="1">VLOOKUP($A17,[2]CurveFetch!$D$8:$V$1000,16,0)</f>
        <v>75</v>
      </c>
      <c r="R17" s="141">
        <f t="shared" ca="1" si="5"/>
        <v>37.5</v>
      </c>
      <c r="S17" s="100">
        <f ca="1">VLOOKUP($A17,[2]CurveFetch!$D$8:$V$1000,16,0)</f>
        <v>75</v>
      </c>
      <c r="T17" s="141">
        <f t="shared" ca="1" si="6"/>
        <v>37.5</v>
      </c>
      <c r="U17" s="100"/>
      <c r="V17" s="100"/>
      <c r="X17" s="22" t="s">
        <v>81</v>
      </c>
      <c r="Y17" s="101">
        <f ca="1">VLOOKUP(Y$11,$A$2:$H$600,5)</f>
        <v>-0.06</v>
      </c>
      <c r="Z17" s="101">
        <f t="shared" ref="Z17:AE17" ca="1" si="24">VLOOKUP(Z$11,$A$2:$H$600,5)</f>
        <v>-0.06</v>
      </c>
      <c r="AA17" s="101">
        <f t="shared" ca="1" si="24"/>
        <v>-0.06</v>
      </c>
      <c r="AB17" s="101">
        <f t="shared" ca="1" si="24"/>
        <v>-0.06</v>
      </c>
      <c r="AC17" s="101">
        <f t="shared" ca="1" si="24"/>
        <v>-0.06</v>
      </c>
      <c r="AD17" s="101">
        <f t="shared" ca="1" si="24"/>
        <v>-0.06</v>
      </c>
      <c r="AE17" s="101">
        <f t="shared" ca="1" si="24"/>
        <v>-0.06</v>
      </c>
      <c r="AF17" s="105">
        <f t="shared" ca="1" si="18"/>
        <v>-0.06</v>
      </c>
      <c r="AG17" s="102"/>
      <c r="AH17" s="22" t="s">
        <v>81</v>
      </c>
      <c r="AI17" s="101">
        <f ca="1">VLOOKUP(AI$11,$A$2:$H$600,5)</f>
        <v>-0.04</v>
      </c>
      <c r="AJ17" s="101">
        <f ca="1">VLOOKUP(AJ$11,$A$2:$H$600,5)</f>
        <v>-0.04</v>
      </c>
      <c r="AK17" s="101">
        <f ca="1">VLOOKUP(AK$11,$A$2:$H$600,5)</f>
        <v>-0.04</v>
      </c>
      <c r="AL17" s="101">
        <f ca="1">VLOOKUP(AL$11,$A$2:$H$600,5)</f>
        <v>-0.04</v>
      </c>
      <c r="AM17" s="101">
        <f ca="1">VLOOKUP(AM$11,$A$2:$H$600,5)</f>
        <v>-0.04</v>
      </c>
      <c r="AN17" s="105">
        <f t="shared" ca="1" si="19"/>
        <v>-0.04</v>
      </c>
    </row>
    <row r="18" spans="1:40" x14ac:dyDescent="0.2">
      <c r="A18" s="97">
        <f t="shared" ca="1" si="10"/>
        <v>37377</v>
      </c>
      <c r="B18" s="100">
        <f ca="1">VLOOKUP($A18,[2]CurveFetch!$D$8:$R$1000,2,0)</f>
        <v>4.28</v>
      </c>
      <c r="C18" s="100">
        <f ca="1">VLOOKUP($A18,[2]CurveFetch!$D$8:$R$1000,7,0)</f>
        <v>1.0549999999999999</v>
      </c>
      <c r="D18" s="100">
        <f ca="1">VLOOKUP($A18,[2]CurveFetch!$D$8:$R$1000,5,0)</f>
        <v>-0.64</v>
      </c>
      <c r="E18" s="100">
        <f ca="1">VLOOKUP($A18,[2]CurveFetch!$D$8:$R$1000,4,0)</f>
        <v>-0.06</v>
      </c>
      <c r="F18" s="100">
        <f ca="1">VLOOKUP($A18,[2]CurveFetch!$D$8:$R$1000,15,0)</f>
        <v>-0.04</v>
      </c>
      <c r="G18" s="100">
        <f ca="1">VLOOKUP($A18,[2]CurveFetch!$D$8:$R$1000,3,0)</f>
        <v>-0.32500000000000001</v>
      </c>
      <c r="H18" s="100">
        <f ca="1">VLOOKUP($A18,[2]CurveFetch!$D$8:$R$1000,9,0)</f>
        <v>1.155</v>
      </c>
      <c r="I18" s="100">
        <f ca="1">VLOOKUP($A18,[2]CurveFetch!$D$8:$R$1000,11,0)</f>
        <v>5.2042141088287003E-2</v>
      </c>
      <c r="J18" s="100">
        <f ca="1">VLOOKUP($A18,[2]CurveFetch!$D$8:$R$1000,8,0)</f>
        <v>0.65500000000000003</v>
      </c>
      <c r="K18" s="100">
        <f t="shared" ca="1" si="1"/>
        <v>0.39999999999999991</v>
      </c>
      <c r="L18" s="100">
        <f t="shared" ca="1" si="2"/>
        <v>1.095</v>
      </c>
      <c r="M18" s="100">
        <f t="shared" ca="1" si="3"/>
        <v>40.012500000000003</v>
      </c>
      <c r="N18" s="97">
        <f t="shared" ca="1" si="11"/>
        <v>37377</v>
      </c>
      <c r="O18" s="100">
        <f ca="1">VLOOKUP($A18,[2]CurveFetch!$D$8:$V$1000,16,0)</f>
        <v>80</v>
      </c>
      <c r="P18" s="141">
        <f t="shared" ca="1" si="4"/>
        <v>40</v>
      </c>
      <c r="Q18" s="100">
        <f ca="1">VLOOKUP($A18,[2]CurveFetch!$D$8:$V$1000,16,0)</f>
        <v>80</v>
      </c>
      <c r="R18" s="141">
        <f t="shared" ca="1" si="5"/>
        <v>40</v>
      </c>
      <c r="S18" s="100">
        <f ca="1">VLOOKUP($A18,[2]CurveFetch!$D$8:$V$1000,16,0)</f>
        <v>80</v>
      </c>
      <c r="T18" s="141">
        <f t="shared" ca="1" si="6"/>
        <v>40</v>
      </c>
      <c r="U18" s="100"/>
      <c r="V18" s="100"/>
    </row>
    <row r="19" spans="1:40" ht="12" thickBot="1" x14ac:dyDescent="0.25">
      <c r="A19" s="97">
        <f t="shared" ca="1" si="10"/>
        <v>37408</v>
      </c>
      <c r="B19" s="100">
        <f ca="1">VLOOKUP($A19,[2]CurveFetch!$D$8:$R$1000,2,0)</f>
        <v>4.24</v>
      </c>
      <c r="C19" s="100">
        <f ca="1">VLOOKUP($A19,[2]CurveFetch!$D$8:$R$1000,7,0)</f>
        <v>1.0549999999999999</v>
      </c>
      <c r="D19" s="100">
        <f ca="1">VLOOKUP($A19,[2]CurveFetch!$D$8:$R$1000,5,0)</f>
        <v>-0.64</v>
      </c>
      <c r="E19" s="100">
        <f ca="1">VLOOKUP($A19,[2]CurveFetch!$D$8:$R$1000,4,0)</f>
        <v>-0.06</v>
      </c>
      <c r="F19" s="100">
        <f ca="1">VLOOKUP($A19,[2]CurveFetch!$D$8:$R$1000,15,0)</f>
        <v>-0.04</v>
      </c>
      <c r="G19" s="100">
        <f ca="1">VLOOKUP($A19,[2]CurveFetch!$D$8:$R$1000,3,0)</f>
        <v>-0.32500000000000001</v>
      </c>
      <c r="H19" s="100">
        <f ca="1">VLOOKUP($A19,[2]CurveFetch!$D$8:$R$1000,9,0)</f>
        <v>1.155</v>
      </c>
      <c r="I19" s="100">
        <f ca="1">VLOOKUP($A19,[2]CurveFetch!$D$8:$R$1000,11,0)</f>
        <v>5.1976861895827002E-2</v>
      </c>
      <c r="J19" s="100">
        <f ca="1">VLOOKUP($A19,[2]CurveFetch!$D$8:$R$1000,8,0)</f>
        <v>0.65500000000000003</v>
      </c>
      <c r="K19" s="100">
        <f t="shared" ca="1" si="1"/>
        <v>0.39999999999999991</v>
      </c>
      <c r="L19" s="100">
        <f t="shared" ca="1" si="2"/>
        <v>1.095</v>
      </c>
      <c r="M19" s="100">
        <f t="shared" ca="1" si="3"/>
        <v>39.712499999999999</v>
      </c>
      <c r="N19" s="97">
        <f t="shared" ca="1" si="11"/>
        <v>37408</v>
      </c>
      <c r="O19" s="100">
        <f ca="1">VLOOKUP($A19,[2]CurveFetch!$D$8:$V$1000,16,0)</f>
        <v>105</v>
      </c>
      <c r="P19" s="141">
        <f t="shared" ca="1" si="4"/>
        <v>52.5</v>
      </c>
      <c r="Q19" s="100">
        <f ca="1">VLOOKUP($A19,[2]CurveFetch!$D$8:$V$1000,16,0)</f>
        <v>105</v>
      </c>
      <c r="R19" s="141">
        <f t="shared" ca="1" si="5"/>
        <v>52.5</v>
      </c>
      <c r="S19" s="100">
        <f ca="1">VLOOKUP($A19,[2]CurveFetch!$D$8:$V$1000,16,0)</f>
        <v>105</v>
      </c>
      <c r="T19" s="141">
        <f t="shared" ca="1" si="6"/>
        <v>52.5</v>
      </c>
      <c r="U19" s="100"/>
      <c r="V19" s="100"/>
      <c r="Y19" s="98">
        <v>37712</v>
      </c>
      <c r="Z19" s="98">
        <v>37742</v>
      </c>
      <c r="AA19" s="98">
        <v>37773</v>
      </c>
      <c r="AB19" s="98">
        <v>37803</v>
      </c>
      <c r="AC19" s="98">
        <v>37834</v>
      </c>
      <c r="AD19" s="98">
        <v>37865</v>
      </c>
      <c r="AE19" s="98">
        <v>37895</v>
      </c>
      <c r="AF19" s="22" t="s">
        <v>87</v>
      </c>
      <c r="AG19" s="22"/>
      <c r="AI19" s="98">
        <v>37926</v>
      </c>
      <c r="AJ19" s="98">
        <v>37956</v>
      </c>
      <c r="AK19" s="98">
        <v>37987</v>
      </c>
      <c r="AL19" s="98">
        <v>38018</v>
      </c>
      <c r="AM19" s="98">
        <v>38047</v>
      </c>
      <c r="AN19" s="25" t="s">
        <v>95</v>
      </c>
    </row>
    <row r="20" spans="1:40" x14ac:dyDescent="0.2">
      <c r="A20" s="97">
        <f t="shared" ca="1" si="10"/>
        <v>37438</v>
      </c>
      <c r="B20" s="100">
        <f ca="1">VLOOKUP($A20,[2]CurveFetch!$D$8:$R$1000,2,0)</f>
        <v>4.2430000000000003</v>
      </c>
      <c r="C20" s="100">
        <f ca="1">VLOOKUP($A20,[2]CurveFetch!$D$8:$R$1000,7,0)</f>
        <v>1.74</v>
      </c>
      <c r="D20" s="100">
        <f ca="1">VLOOKUP($A20,[2]CurveFetch!$D$8:$R$1000,5,0)</f>
        <v>-0.64</v>
      </c>
      <c r="E20" s="100">
        <f ca="1">VLOOKUP($A20,[2]CurveFetch!$D$8:$R$1000,4,0)</f>
        <v>-0.06</v>
      </c>
      <c r="F20" s="100">
        <f ca="1">VLOOKUP($A20,[2]CurveFetch!$D$8:$R$1000,15,0)</f>
        <v>-0.04</v>
      </c>
      <c r="G20" s="100">
        <f ca="1">VLOOKUP($A20,[2]CurveFetch!$D$8:$R$1000,3,0)</f>
        <v>-0.32500000000000001</v>
      </c>
      <c r="H20" s="100">
        <f ca="1">VLOOKUP($A20,[2]CurveFetch!$D$8:$R$1000,9,0)</f>
        <v>1.84</v>
      </c>
      <c r="I20" s="100">
        <f ca="1">VLOOKUP($A20,[2]CurveFetch!$D$8:$R$1000,11,0)</f>
        <v>5.1944181534062002E-2</v>
      </c>
      <c r="J20" s="100">
        <f ca="1">VLOOKUP($A20,[2]CurveFetch!$D$8:$R$1000,8,0)</f>
        <v>1.34</v>
      </c>
      <c r="K20" s="100">
        <f t="shared" ca="1" si="1"/>
        <v>0.39999999999999991</v>
      </c>
      <c r="L20" s="100">
        <f t="shared" ca="1" si="2"/>
        <v>1.78</v>
      </c>
      <c r="M20" s="100">
        <f t="shared" ca="1" si="3"/>
        <v>44.872500000000002</v>
      </c>
      <c r="N20" s="97">
        <f t="shared" ca="1" si="11"/>
        <v>37438</v>
      </c>
      <c r="O20" s="100">
        <f ca="1">VLOOKUP($A20,[2]CurveFetch!$D$8:$V$1000,16,0)</f>
        <v>155</v>
      </c>
      <c r="P20" s="141">
        <f t="shared" ca="1" si="4"/>
        <v>77.5</v>
      </c>
      <c r="Q20" s="100">
        <f ca="1">VLOOKUP($A20,[2]CurveFetch!$D$8:$V$1000,16,0)</f>
        <v>155</v>
      </c>
      <c r="R20" s="141">
        <f t="shared" ca="1" si="5"/>
        <v>77.5</v>
      </c>
      <c r="S20" s="100">
        <f ca="1">VLOOKUP($A20,[2]CurveFetch!$D$8:$V$1000,16,0)</f>
        <v>155</v>
      </c>
      <c r="T20" s="141">
        <f t="shared" ca="1" si="6"/>
        <v>77.5</v>
      </c>
      <c r="U20" s="100"/>
      <c r="V20" s="100"/>
      <c r="X20" s="22" t="s">
        <v>79</v>
      </c>
      <c r="Y20" s="101">
        <f ca="1">VLOOKUP(Y$19,$A$2:$H$600,2)</f>
        <v>3.7919999999999998</v>
      </c>
      <c r="Z20" s="101">
        <f t="shared" ref="Z20:AE20" ca="1" si="25">VLOOKUP(Z$19,$A$2:$H$600,2)</f>
        <v>3.7170000000000001</v>
      </c>
      <c r="AA20" s="101">
        <f t="shared" ca="1" si="25"/>
        <v>3.7210000000000001</v>
      </c>
      <c r="AB20" s="101">
        <f t="shared" ca="1" si="25"/>
        <v>3.7360000000000002</v>
      </c>
      <c r="AC20" s="101">
        <f t="shared" ca="1" si="25"/>
        <v>3.7360000000000002</v>
      </c>
      <c r="AD20" s="101">
        <f t="shared" ca="1" si="25"/>
        <v>3.7570000000000001</v>
      </c>
      <c r="AE20" s="101">
        <f t="shared" ca="1" si="25"/>
        <v>3.782</v>
      </c>
      <c r="AF20" s="103">
        <f t="shared" ref="AF20:AF25" ca="1" si="26">AVERAGE(Y20:AE20)</f>
        <v>3.7487142857142861</v>
      </c>
      <c r="AG20" s="102"/>
      <c r="AH20" s="22" t="s">
        <v>79</v>
      </c>
      <c r="AI20" s="101">
        <f ca="1">VLOOKUP(AI$19,$A$2:$H$600,2)</f>
        <v>3.9169999999999998</v>
      </c>
      <c r="AJ20" s="101">
        <f ca="1">VLOOKUP(AJ$19,$A$2:$H$600,2)</f>
        <v>4.0419999999999998</v>
      </c>
      <c r="AK20" s="101">
        <f ca="1">VLOOKUP(AK$19,$A$2:$H$600,2)</f>
        <v>4.0570000000000004</v>
      </c>
      <c r="AL20" s="101">
        <f ca="1">VLOOKUP(AL$19,$A$2:$H$600,2)</f>
        <v>3.9609999999999999</v>
      </c>
      <c r="AM20" s="101">
        <f ca="1">VLOOKUP(AM$19,$A$2:$H$600,2)</f>
        <v>3.8239999999999998</v>
      </c>
      <c r="AN20" s="103">
        <f t="shared" ref="AN20:AN25" ca="1" si="27">AVERAGE(AI20:AM20)</f>
        <v>3.9602000000000004</v>
      </c>
    </row>
    <row r="21" spans="1:40" x14ac:dyDescent="0.2">
      <c r="A21" s="97">
        <f t="shared" ca="1" si="10"/>
        <v>37469</v>
      </c>
      <c r="B21" s="100">
        <f ca="1">VLOOKUP($A21,[2]CurveFetch!$D$8:$R$1000,2,0)</f>
        <v>4.2430000000000003</v>
      </c>
      <c r="C21" s="100">
        <f ca="1">VLOOKUP($A21,[2]CurveFetch!$D$8:$R$1000,7,0)</f>
        <v>1.74</v>
      </c>
      <c r="D21" s="100">
        <f ca="1">VLOOKUP($A21,[2]CurveFetch!$D$8:$R$1000,5,0)</f>
        <v>-0.64</v>
      </c>
      <c r="E21" s="100">
        <f ca="1">VLOOKUP($A21,[2]CurveFetch!$D$8:$R$1000,4,0)</f>
        <v>-0.06</v>
      </c>
      <c r="F21" s="100">
        <f ca="1">VLOOKUP($A21,[2]CurveFetch!$D$8:$R$1000,15,0)</f>
        <v>-0.04</v>
      </c>
      <c r="G21" s="100">
        <f ca="1">VLOOKUP($A21,[2]CurveFetch!$D$8:$R$1000,3,0)</f>
        <v>-0.32500000000000001</v>
      </c>
      <c r="H21" s="100">
        <f ca="1">VLOOKUP($A21,[2]CurveFetch!$D$8:$R$1000,9,0)</f>
        <v>1.84</v>
      </c>
      <c r="I21" s="100">
        <f ca="1">VLOOKUP($A21,[2]CurveFetch!$D$8:$R$1000,11,0)</f>
        <v>5.1960475846885998E-2</v>
      </c>
      <c r="J21" s="100">
        <f ca="1">VLOOKUP($A21,[2]CurveFetch!$D$8:$R$1000,8,0)</f>
        <v>1.34</v>
      </c>
      <c r="K21" s="100">
        <f t="shared" ca="1" si="1"/>
        <v>0.39999999999999991</v>
      </c>
      <c r="L21" s="100">
        <f t="shared" ca="1" si="2"/>
        <v>1.78</v>
      </c>
      <c r="M21" s="100">
        <f t="shared" ca="1" si="3"/>
        <v>44.872500000000002</v>
      </c>
      <c r="N21" s="97">
        <f t="shared" ca="1" si="11"/>
        <v>37469</v>
      </c>
      <c r="O21" s="100">
        <f ca="1">VLOOKUP($A21,[2]CurveFetch!$D$8:$V$1000,16,0)</f>
        <v>170</v>
      </c>
      <c r="P21" s="141">
        <f t="shared" ca="1" si="4"/>
        <v>85</v>
      </c>
      <c r="Q21" s="100">
        <f ca="1">VLOOKUP($A21,[2]CurveFetch!$D$8:$V$1000,16,0)</f>
        <v>170</v>
      </c>
      <c r="R21" s="141">
        <f t="shared" ca="1" si="5"/>
        <v>85</v>
      </c>
      <c r="S21" s="100">
        <f ca="1">VLOOKUP($A21,[2]CurveFetch!$D$8:$V$1000,16,0)</f>
        <v>170</v>
      </c>
      <c r="T21" s="141">
        <f t="shared" ca="1" si="6"/>
        <v>85</v>
      </c>
      <c r="U21" s="100"/>
      <c r="V21" s="100"/>
      <c r="X21" s="22" t="s">
        <v>91</v>
      </c>
      <c r="Y21" s="101">
        <f ca="1">VLOOKUP(Y$19,$A$2:$H$600,3)</f>
        <v>0.86</v>
      </c>
      <c r="Z21" s="101">
        <f t="shared" ref="Z21:AE21" ca="1" si="28">VLOOKUP(Z$19,$A$2:$H$600,3)</f>
        <v>0.86</v>
      </c>
      <c r="AA21" s="101">
        <f t="shared" ca="1" si="28"/>
        <v>0.86</v>
      </c>
      <c r="AB21" s="101">
        <f t="shared" ca="1" si="28"/>
        <v>0.86</v>
      </c>
      <c r="AC21" s="101">
        <f t="shared" ca="1" si="28"/>
        <v>0.86</v>
      </c>
      <c r="AD21" s="101">
        <f t="shared" ca="1" si="28"/>
        <v>0.86</v>
      </c>
      <c r="AE21" s="101">
        <f t="shared" ca="1" si="28"/>
        <v>0.86</v>
      </c>
      <c r="AF21" s="104">
        <f t="shared" ca="1" si="26"/>
        <v>0.8600000000000001</v>
      </c>
      <c r="AG21" s="102"/>
      <c r="AH21" s="22" t="s">
        <v>91</v>
      </c>
      <c r="AI21" s="101">
        <f ca="1">VLOOKUP(AI$19,$A$2:$H$600,3)</f>
        <v>0.45</v>
      </c>
      <c r="AJ21" s="101">
        <f ca="1">VLOOKUP(AJ$19,$A$2:$H$600,3)</f>
        <v>0.45</v>
      </c>
      <c r="AK21" s="101">
        <f ca="1">VLOOKUP(AK$19,$A$2:$H$600,3)</f>
        <v>0.45</v>
      </c>
      <c r="AL21" s="101">
        <f ca="1">VLOOKUP(AL$19,$A$2:$H$600,3)</f>
        <v>0.45</v>
      </c>
      <c r="AM21" s="101">
        <f ca="1">VLOOKUP(AM$19,$A$2:$H$600,3)</f>
        <v>0.45</v>
      </c>
      <c r="AN21" s="104">
        <f t="shared" ca="1" si="27"/>
        <v>0.45</v>
      </c>
    </row>
    <row r="22" spans="1:40" x14ac:dyDescent="0.2">
      <c r="A22" s="97">
        <f t="shared" ca="1" si="10"/>
        <v>37500</v>
      </c>
      <c r="B22" s="100">
        <f ca="1">VLOOKUP($A22,[2]CurveFetch!$D$8:$R$1000,2,0)</f>
        <v>4.2430000000000003</v>
      </c>
      <c r="C22" s="100">
        <f ca="1">VLOOKUP($A22,[2]CurveFetch!$D$8:$R$1000,7,0)</f>
        <v>1.74</v>
      </c>
      <c r="D22" s="100">
        <f ca="1">VLOOKUP($A22,[2]CurveFetch!$D$8:$R$1000,5,0)</f>
        <v>-0.64</v>
      </c>
      <c r="E22" s="100">
        <f ca="1">VLOOKUP($A22,[2]CurveFetch!$D$8:$R$1000,4,0)</f>
        <v>-0.06</v>
      </c>
      <c r="F22" s="100">
        <f ca="1">VLOOKUP($A22,[2]CurveFetch!$D$8:$R$1000,15,0)</f>
        <v>-0.04</v>
      </c>
      <c r="G22" s="100">
        <f ca="1">VLOOKUP($A22,[2]CurveFetch!$D$8:$R$1000,3,0)</f>
        <v>-0.32500000000000001</v>
      </c>
      <c r="H22" s="100">
        <f ca="1">VLOOKUP($A22,[2]CurveFetch!$D$8:$R$1000,9,0)</f>
        <v>1.84</v>
      </c>
      <c r="I22" s="100">
        <f ca="1">VLOOKUP($A22,[2]CurveFetch!$D$8:$R$1000,11,0)</f>
        <v>5.1976770159798E-2</v>
      </c>
      <c r="J22" s="100">
        <f ca="1">VLOOKUP($A22,[2]CurveFetch!$D$8:$R$1000,8,0)</f>
        <v>1.34</v>
      </c>
      <c r="K22" s="100">
        <f t="shared" ca="1" si="1"/>
        <v>0.39999999999999991</v>
      </c>
      <c r="L22" s="100">
        <f t="shared" ca="1" si="2"/>
        <v>1.78</v>
      </c>
      <c r="M22" s="100">
        <f t="shared" ca="1" si="3"/>
        <v>44.872500000000002</v>
      </c>
      <c r="N22" s="97">
        <f t="shared" ca="1" si="11"/>
        <v>37500</v>
      </c>
      <c r="O22" s="100">
        <f ca="1">VLOOKUP($A22,[2]CurveFetch!$D$8:$V$1000,16,0)</f>
        <v>160</v>
      </c>
      <c r="P22" s="141">
        <f t="shared" ca="1" si="4"/>
        <v>80</v>
      </c>
      <c r="Q22" s="100">
        <f ca="1">VLOOKUP($A22,[2]CurveFetch!$D$8:$V$1000,16,0)</f>
        <v>160</v>
      </c>
      <c r="R22" s="141">
        <f t="shared" ca="1" si="5"/>
        <v>80</v>
      </c>
      <c r="S22" s="100">
        <f ca="1">VLOOKUP($A22,[2]CurveFetch!$D$8:$V$1000,16,0)</f>
        <v>160</v>
      </c>
      <c r="T22" s="141">
        <f t="shared" ca="1" si="6"/>
        <v>80</v>
      </c>
      <c r="U22" s="100"/>
      <c r="V22" s="100"/>
      <c r="X22" s="22" t="s">
        <v>82</v>
      </c>
      <c r="Y22" s="101">
        <f ca="1">VLOOKUP(Y$19,$A$2:$H$600,6)</f>
        <v>-0.03</v>
      </c>
      <c r="Z22" s="101">
        <f t="shared" ref="Z22:AE22" ca="1" si="29">VLOOKUP(Z$19,$A$2:$H$600,6)</f>
        <v>-0.03</v>
      </c>
      <c r="AA22" s="101">
        <f t="shared" ca="1" si="29"/>
        <v>-0.03</v>
      </c>
      <c r="AB22" s="101">
        <f t="shared" ca="1" si="29"/>
        <v>-0.03</v>
      </c>
      <c r="AC22" s="101">
        <f t="shared" ca="1" si="29"/>
        <v>-0.03</v>
      </c>
      <c r="AD22" s="101">
        <f t="shared" ca="1" si="29"/>
        <v>-0.03</v>
      </c>
      <c r="AE22" s="101">
        <f t="shared" ca="1" si="29"/>
        <v>-0.03</v>
      </c>
      <c r="AF22" s="104">
        <f t="shared" ca="1" si="26"/>
        <v>-0.03</v>
      </c>
      <c r="AG22" s="102"/>
      <c r="AH22" s="22" t="s">
        <v>82</v>
      </c>
      <c r="AI22" s="101">
        <f ca="1">VLOOKUP(AI$19,$A$2:$H$600,6)</f>
        <v>-0.02</v>
      </c>
      <c r="AJ22" s="101">
        <f ca="1">VLOOKUP(AJ$19,$A$2:$H$600,6)</f>
        <v>-0.02</v>
      </c>
      <c r="AK22" s="101">
        <f ca="1">VLOOKUP(AK$19,$A$2:$H$600,6)</f>
        <v>-0.02</v>
      </c>
      <c r="AL22" s="101">
        <f ca="1">VLOOKUP(AL$19,$A$2:$H$600,6)</f>
        <v>-0.02</v>
      </c>
      <c r="AM22" s="101">
        <f ca="1">VLOOKUP(AM$19,$A$2:$H$600,6)</f>
        <v>-0.02</v>
      </c>
      <c r="AN22" s="104">
        <f t="shared" ca="1" si="27"/>
        <v>-0.02</v>
      </c>
    </row>
    <row r="23" spans="1:40" x14ac:dyDescent="0.2">
      <c r="A23" s="97">
        <f t="shared" ca="1" si="10"/>
        <v>37530</v>
      </c>
      <c r="B23" s="100">
        <f ca="1">VLOOKUP($A23,[2]CurveFetch!$D$8:$R$1000,2,0)</f>
        <v>4.2679999999999998</v>
      </c>
      <c r="C23" s="100">
        <f ca="1">VLOOKUP($A23,[2]CurveFetch!$D$8:$R$1000,7,0)</f>
        <v>1.1399999999999999</v>
      </c>
      <c r="D23" s="100">
        <f ca="1">VLOOKUP($A23,[2]CurveFetch!$D$8:$R$1000,5,0)</f>
        <v>-0.64</v>
      </c>
      <c r="E23" s="100">
        <f ca="1">VLOOKUP($A23,[2]CurveFetch!$D$8:$R$1000,4,0)</f>
        <v>-0.06</v>
      </c>
      <c r="F23" s="100">
        <f ca="1">VLOOKUP($A23,[2]CurveFetch!$D$8:$R$1000,15,0)</f>
        <v>-0.04</v>
      </c>
      <c r="G23" s="100">
        <f ca="1">VLOOKUP($A23,[2]CurveFetch!$D$8:$R$1000,3,0)</f>
        <v>-0.32500000000000001</v>
      </c>
      <c r="H23" s="100">
        <f ca="1">VLOOKUP($A23,[2]CurveFetch!$D$8:$R$1000,9,0)</f>
        <v>1.24</v>
      </c>
      <c r="I23" s="100">
        <f ca="1">VLOOKUP($A23,[2]CurveFetch!$D$8:$R$1000,11,0)</f>
        <v>5.2004965429686002E-2</v>
      </c>
      <c r="J23" s="100">
        <f ca="1">VLOOKUP($A23,[2]CurveFetch!$D$8:$R$1000,8,0)</f>
        <v>0.74</v>
      </c>
      <c r="K23" s="100">
        <f t="shared" ca="1" si="1"/>
        <v>0.39999999999999991</v>
      </c>
      <c r="L23" s="100">
        <f t="shared" ca="1" si="2"/>
        <v>1.18</v>
      </c>
      <c r="M23" s="100">
        <f t="shared" ca="1" si="3"/>
        <v>40.559999999999995</v>
      </c>
      <c r="N23" s="97">
        <f t="shared" ca="1" si="11"/>
        <v>37530</v>
      </c>
      <c r="O23" s="100">
        <f ca="1">VLOOKUP($A23,[2]CurveFetch!$D$8:$V$1000,16,0)</f>
        <v>105</v>
      </c>
      <c r="P23" s="141">
        <f t="shared" ca="1" si="4"/>
        <v>52.5</v>
      </c>
      <c r="Q23" s="100">
        <f ca="1">VLOOKUP($A23,[2]CurveFetch!$D$8:$V$1000,16,0)</f>
        <v>105</v>
      </c>
      <c r="R23" s="141">
        <f t="shared" ca="1" si="5"/>
        <v>52.5</v>
      </c>
      <c r="S23" s="100">
        <f ca="1">VLOOKUP($A23,[2]CurveFetch!$D$8:$V$1000,16,0)</f>
        <v>105</v>
      </c>
      <c r="T23" s="141">
        <f t="shared" ca="1" si="6"/>
        <v>52.5</v>
      </c>
      <c r="U23" s="100"/>
      <c r="V23" s="100"/>
      <c r="X23" s="22" t="s">
        <v>89</v>
      </c>
      <c r="Y23" s="101">
        <f ca="1">VLOOKUP(Y$19,$A$2:$H$600,4)</f>
        <v>-0.34499999999999997</v>
      </c>
      <c r="Z23" s="101">
        <f t="shared" ref="Z23:AE23" ca="1" si="30">VLOOKUP(Z$19,$A$2:$H$600,4)</f>
        <v>-0.34499999999999997</v>
      </c>
      <c r="AA23" s="101">
        <f t="shared" ca="1" si="30"/>
        <v>-0.34499999999999997</v>
      </c>
      <c r="AB23" s="101">
        <f t="shared" ca="1" si="30"/>
        <v>-0.34499999999999997</v>
      </c>
      <c r="AC23" s="101">
        <f t="shared" ca="1" si="30"/>
        <v>-0.34499999999999997</v>
      </c>
      <c r="AD23" s="101">
        <f t="shared" ca="1" si="30"/>
        <v>-0.34499999999999997</v>
      </c>
      <c r="AE23" s="101">
        <f t="shared" ca="1" si="30"/>
        <v>-0.34499999999999997</v>
      </c>
      <c r="AF23" s="104">
        <f t="shared" ca="1" si="26"/>
        <v>-0.34500000000000003</v>
      </c>
      <c r="AG23" s="102"/>
      <c r="AH23" s="22" t="s">
        <v>89</v>
      </c>
      <c r="AI23" s="101">
        <f ca="1">VLOOKUP(AI$19,$A$2:$H$600,4)</f>
        <v>-0.28999999999999998</v>
      </c>
      <c r="AJ23" s="101">
        <f ca="1">VLOOKUP(AJ$19,$A$2:$H$600,4)</f>
        <v>-0.28999999999999998</v>
      </c>
      <c r="AK23" s="101">
        <f ca="1">VLOOKUP(AK$19,$A$2:$H$600,4)</f>
        <v>-0.28999999999999998</v>
      </c>
      <c r="AL23" s="101">
        <f ca="1">VLOOKUP(AL$19,$A$2:$H$600,4)</f>
        <v>-0.28999999999999998</v>
      </c>
      <c r="AM23" s="101">
        <f ca="1">VLOOKUP(AM$19,$A$2:$H$600,4)</f>
        <v>-0.28999999999999998</v>
      </c>
      <c r="AN23" s="104">
        <f t="shared" ca="1" si="27"/>
        <v>-0.28999999999999998</v>
      </c>
    </row>
    <row r="24" spans="1:40" x14ac:dyDescent="0.2">
      <c r="A24" s="97">
        <f t="shared" ca="1" si="10"/>
        <v>37561</v>
      </c>
      <c r="B24" s="100">
        <f ca="1">VLOOKUP($A24,[2]CurveFetch!$D$8:$R$1000,2,0)</f>
        <v>4.3710000000000004</v>
      </c>
      <c r="C24" s="100">
        <f ca="1">VLOOKUP($A24,[2]CurveFetch!$D$8:$R$1000,7,0)</f>
        <v>0.81</v>
      </c>
      <c r="D24" s="100">
        <f ca="1">VLOOKUP($A24,[2]CurveFetch!$D$8:$R$1000,5,0)</f>
        <v>-0.25</v>
      </c>
      <c r="E24" s="100">
        <f ca="1">VLOOKUP($A24,[2]CurveFetch!$D$8:$R$1000,4,0)</f>
        <v>-0.04</v>
      </c>
      <c r="F24" s="100">
        <f ca="1">VLOOKUP($A24,[2]CurveFetch!$D$8:$R$1000,15,0)</f>
        <v>-0.03</v>
      </c>
      <c r="G24" s="100">
        <f ca="1">VLOOKUP($A24,[2]CurveFetch!$D$8:$R$1000,3,0)</f>
        <v>-0.21</v>
      </c>
      <c r="H24" s="100">
        <f ca="1">VLOOKUP($A24,[2]CurveFetch!$D$8:$R$1000,9,0)</f>
        <v>0.96499999999999997</v>
      </c>
      <c r="I24" s="100">
        <f ca="1">VLOOKUP($A24,[2]CurveFetch!$D$8:$R$1000,11,0)</f>
        <v>5.2051898402673998E-2</v>
      </c>
      <c r="J24" s="100">
        <f ca="1">VLOOKUP($A24,[2]CurveFetch!$D$8:$R$1000,8,0)</f>
        <v>0.81</v>
      </c>
      <c r="K24" s="100">
        <f t="shared" ca="1" si="1"/>
        <v>0</v>
      </c>
      <c r="L24" s="100">
        <f t="shared" ca="1" si="2"/>
        <v>0.84000000000000008</v>
      </c>
      <c r="M24" s="100">
        <f t="shared" ca="1" si="3"/>
        <v>38.857500000000009</v>
      </c>
      <c r="N24" s="97">
        <f t="shared" ca="1" si="11"/>
        <v>37561</v>
      </c>
      <c r="O24" s="100">
        <f ca="1">VLOOKUP($A24,[2]CurveFetch!$D$8:$V$1000,16,0)</f>
        <v>75</v>
      </c>
      <c r="P24" s="141">
        <f t="shared" ca="1" si="4"/>
        <v>37.5</v>
      </c>
      <c r="Q24" s="100">
        <f ca="1">VLOOKUP($A24,[2]CurveFetch!$D$8:$V$1000,16,0)</f>
        <v>75</v>
      </c>
      <c r="R24" s="141">
        <f t="shared" ca="1" si="5"/>
        <v>37.5</v>
      </c>
      <c r="S24" s="100">
        <f ca="1">VLOOKUP($A24,[2]CurveFetch!$D$8:$V$1000,16,0)</f>
        <v>75</v>
      </c>
      <c r="T24" s="141">
        <f t="shared" ca="1" si="6"/>
        <v>37.5</v>
      </c>
      <c r="U24" s="100"/>
      <c r="V24" s="100"/>
      <c r="X24" s="22" t="s">
        <v>90</v>
      </c>
      <c r="Y24" s="101">
        <f ca="1">VLOOKUP(Y$19,$A$2:$H$600,7)</f>
        <v>-0.255</v>
      </c>
      <c r="Z24" s="101">
        <f t="shared" ref="Z24:AE24" ca="1" si="31">VLOOKUP(Z$19,$A$2:$H$600,7)</f>
        <v>-0.255</v>
      </c>
      <c r="AA24" s="101">
        <f t="shared" ca="1" si="31"/>
        <v>-0.255</v>
      </c>
      <c r="AB24" s="101">
        <f t="shared" ca="1" si="31"/>
        <v>-0.255</v>
      </c>
      <c r="AC24" s="101">
        <f t="shared" ca="1" si="31"/>
        <v>-0.255</v>
      </c>
      <c r="AD24" s="101">
        <f t="shared" ca="1" si="31"/>
        <v>-0.255</v>
      </c>
      <c r="AE24" s="101">
        <f t="shared" ca="1" si="31"/>
        <v>-0.255</v>
      </c>
      <c r="AF24" s="104">
        <f t="shared" ca="1" si="26"/>
        <v>-0.25499999999999995</v>
      </c>
      <c r="AG24" s="102"/>
      <c r="AH24" s="22" t="s">
        <v>90</v>
      </c>
      <c r="AI24" s="101">
        <f ca="1">VLOOKUP(AI$19,$A$2:$H$600,7)</f>
        <v>-0.2</v>
      </c>
      <c r="AJ24" s="101">
        <f ca="1">VLOOKUP(AJ$19,$A$2:$H$600,7)</f>
        <v>-0.2</v>
      </c>
      <c r="AK24" s="101">
        <f ca="1">VLOOKUP(AK$19,$A$2:$H$600,7)</f>
        <v>-0.2</v>
      </c>
      <c r="AL24" s="101">
        <f ca="1">VLOOKUP(AL$19,$A$2:$H$600,7)</f>
        <v>-0.2</v>
      </c>
      <c r="AM24" s="101">
        <f ca="1">VLOOKUP(AM$19,$A$2:$H$600,7)</f>
        <v>-0.2</v>
      </c>
      <c r="AN24" s="104">
        <f t="shared" ca="1" si="27"/>
        <v>-0.2</v>
      </c>
    </row>
    <row r="25" spans="1:40" ht="12" thickBot="1" x14ac:dyDescent="0.25">
      <c r="A25" s="97">
        <f t="shared" ca="1" si="10"/>
        <v>37591</v>
      </c>
      <c r="B25" s="100">
        <f ca="1">VLOOKUP($A25,[2]CurveFetch!$D$8:$R$1000,2,0)</f>
        <v>4.4740000000000002</v>
      </c>
      <c r="C25" s="100">
        <f ca="1">VLOOKUP($A25,[2]CurveFetch!$D$8:$R$1000,7,0)</f>
        <v>0.81</v>
      </c>
      <c r="D25" s="100">
        <f ca="1">VLOOKUP($A25,[2]CurveFetch!$D$8:$R$1000,5,0)</f>
        <v>-0.25</v>
      </c>
      <c r="E25" s="100">
        <f ca="1">VLOOKUP($A25,[2]CurveFetch!$D$8:$R$1000,4,0)</f>
        <v>-0.04</v>
      </c>
      <c r="F25" s="100">
        <f ca="1">VLOOKUP($A25,[2]CurveFetch!$D$8:$R$1000,15,0)</f>
        <v>-0.03</v>
      </c>
      <c r="G25" s="100">
        <f ca="1">VLOOKUP($A25,[2]CurveFetch!$D$8:$R$1000,3,0)</f>
        <v>-0.21</v>
      </c>
      <c r="H25" s="100">
        <f ca="1">VLOOKUP($A25,[2]CurveFetch!$D$8:$R$1000,9,0)</f>
        <v>0.96499999999999997</v>
      </c>
      <c r="I25" s="100">
        <f ca="1">VLOOKUP($A25,[2]CurveFetch!$D$8:$R$1000,11,0)</f>
        <v>5.2097317409492E-2</v>
      </c>
      <c r="J25" s="100">
        <f ca="1">VLOOKUP($A25,[2]CurveFetch!$D$8:$R$1000,8,0)</f>
        <v>0.81</v>
      </c>
      <c r="K25" s="100">
        <f t="shared" ca="1" si="1"/>
        <v>0</v>
      </c>
      <c r="L25" s="100">
        <f t="shared" ca="1" si="2"/>
        <v>0.84000000000000008</v>
      </c>
      <c r="M25" s="100">
        <f t="shared" ca="1" si="3"/>
        <v>39.630000000000003</v>
      </c>
      <c r="N25" s="97">
        <f t="shared" ca="1" si="11"/>
        <v>37591</v>
      </c>
      <c r="O25" s="100">
        <f ca="1">VLOOKUP($A25,[2]CurveFetch!$D$8:$V$1000,16,0)</f>
        <v>60</v>
      </c>
      <c r="P25" s="141">
        <f t="shared" ca="1" si="4"/>
        <v>30</v>
      </c>
      <c r="Q25" s="100">
        <f ca="1">VLOOKUP($A25,[2]CurveFetch!$D$8:$V$1000,16,0)</f>
        <v>60</v>
      </c>
      <c r="R25" s="141">
        <f t="shared" ca="1" si="5"/>
        <v>30</v>
      </c>
      <c r="S25" s="100">
        <f ca="1">VLOOKUP($A25,[2]CurveFetch!$D$8:$V$1000,16,0)</f>
        <v>60</v>
      </c>
      <c r="T25" s="141">
        <f t="shared" ca="1" si="6"/>
        <v>30</v>
      </c>
      <c r="U25" s="100"/>
      <c r="V25" s="100"/>
      <c r="X25" s="22" t="s">
        <v>81</v>
      </c>
      <c r="Y25" s="101">
        <f ca="1">VLOOKUP(Y$19,$A$2:$H$600,5)</f>
        <v>-0.04</v>
      </c>
      <c r="Z25" s="101">
        <f t="shared" ref="Z25:AE25" ca="1" si="32">VLOOKUP(Z$19,$A$2:$H$600,5)</f>
        <v>-0.04</v>
      </c>
      <c r="AA25" s="101">
        <f t="shared" ca="1" si="32"/>
        <v>-0.04</v>
      </c>
      <c r="AB25" s="101">
        <f t="shared" ca="1" si="32"/>
        <v>-0.04</v>
      </c>
      <c r="AC25" s="101">
        <f t="shared" ca="1" si="32"/>
        <v>-0.04</v>
      </c>
      <c r="AD25" s="101">
        <f t="shared" ca="1" si="32"/>
        <v>-0.04</v>
      </c>
      <c r="AE25" s="101">
        <f t="shared" ca="1" si="32"/>
        <v>-0.04</v>
      </c>
      <c r="AF25" s="105">
        <f t="shared" ca="1" si="26"/>
        <v>-0.04</v>
      </c>
      <c r="AG25" s="102"/>
      <c r="AH25" s="22" t="s">
        <v>81</v>
      </c>
      <c r="AI25" s="101">
        <f ca="1">VLOOKUP(AI$19,$A$2:$H$600,5)</f>
        <v>-0.03</v>
      </c>
      <c r="AJ25" s="101">
        <f ca="1">VLOOKUP(AJ$19,$A$2:$H$600,5)</f>
        <v>-0.03</v>
      </c>
      <c r="AK25" s="101">
        <f ca="1">VLOOKUP(AK$19,$A$2:$H$600,5)</f>
        <v>-0.03</v>
      </c>
      <c r="AL25" s="101">
        <f ca="1">VLOOKUP(AL$19,$A$2:$H$600,5)</f>
        <v>-0.03</v>
      </c>
      <c r="AM25" s="101">
        <f ca="1">VLOOKUP(AM$19,$A$2:$H$600,5)</f>
        <v>-0.03</v>
      </c>
      <c r="AN25" s="105">
        <f t="shared" ca="1" si="27"/>
        <v>-0.03</v>
      </c>
    </row>
    <row r="26" spans="1:40" x14ac:dyDescent="0.2">
      <c r="A26" s="97">
        <f t="shared" ca="1" si="10"/>
        <v>37622</v>
      </c>
      <c r="B26" s="100">
        <f ca="1">VLOOKUP($A26,[2]CurveFetch!$D$8:$R$1000,2,0)</f>
        <v>4.5060000000000002</v>
      </c>
      <c r="C26" s="100">
        <f ca="1">VLOOKUP($A26,[2]CurveFetch!$D$8:$R$1000,7,0)</f>
        <v>0.81</v>
      </c>
      <c r="D26" s="100">
        <f ca="1">VLOOKUP($A26,[2]CurveFetch!$D$8:$R$1000,5,0)</f>
        <v>-0.25</v>
      </c>
      <c r="E26" s="100">
        <f ca="1">VLOOKUP($A26,[2]CurveFetch!$D$8:$R$1000,4,0)</f>
        <v>-0.04</v>
      </c>
      <c r="F26" s="100">
        <f ca="1">VLOOKUP($A26,[2]CurveFetch!$D$8:$R$1000,15,0)</f>
        <v>-0.03</v>
      </c>
      <c r="G26" s="100">
        <f ca="1">VLOOKUP($A26,[2]CurveFetch!$D$8:$R$1000,3,0)</f>
        <v>-0.21</v>
      </c>
      <c r="H26" s="100">
        <f ca="1">VLOOKUP($A26,[2]CurveFetch!$D$8:$R$1000,9,0)</f>
        <v>0.96499999999999997</v>
      </c>
      <c r="I26" s="100">
        <f ca="1">VLOOKUP($A26,[2]CurveFetch!$D$8:$R$1000,11,0)</f>
        <v>5.2160533633525998E-2</v>
      </c>
      <c r="J26" s="100">
        <f ca="1">VLOOKUP($A26,[2]CurveFetch!$D$8:$R$1000,8,0)</f>
        <v>0.81</v>
      </c>
      <c r="K26" s="100">
        <f t="shared" ca="1" si="1"/>
        <v>0</v>
      </c>
      <c r="L26" s="100">
        <f t="shared" ca="1" si="2"/>
        <v>0.84000000000000008</v>
      </c>
      <c r="M26" s="100">
        <f t="shared" ca="1" si="3"/>
        <v>39.870000000000005</v>
      </c>
      <c r="N26" s="97">
        <f t="shared" ca="1" si="11"/>
        <v>37622</v>
      </c>
      <c r="O26" s="100">
        <f ca="1">VLOOKUP($A26,[2]CurveFetch!$D$8:$V$1000,16,0)</f>
        <v>69.350399999999993</v>
      </c>
      <c r="P26" s="141">
        <f t="shared" ca="1" si="4"/>
        <v>34.675199999999997</v>
      </c>
      <c r="Q26" s="100">
        <f ca="1">VLOOKUP($A26,[2]CurveFetch!$D$8:$V$1000,16,0)</f>
        <v>69.350399999999993</v>
      </c>
      <c r="R26" s="141">
        <f t="shared" ca="1" si="5"/>
        <v>34.675199999999997</v>
      </c>
      <c r="S26" s="100">
        <f ca="1">VLOOKUP($A26,[2]CurveFetch!$D$8:$V$1000,16,0)</f>
        <v>69.350399999999993</v>
      </c>
      <c r="T26" s="141">
        <f t="shared" ca="1" si="6"/>
        <v>34.675199999999997</v>
      </c>
      <c r="U26" s="100"/>
      <c r="V26" s="100"/>
    </row>
    <row r="27" spans="1:40" x14ac:dyDescent="0.2">
      <c r="A27" s="97">
        <f t="shared" ca="1" si="10"/>
        <v>37653</v>
      </c>
      <c r="B27" s="100">
        <f ca="1">VLOOKUP($A27,[2]CurveFetch!$D$8:$R$1000,2,0)</f>
        <v>4.3310000000000004</v>
      </c>
      <c r="C27" s="100">
        <f ca="1">VLOOKUP($A27,[2]CurveFetch!$D$8:$R$1000,7,0)</f>
        <v>0.81</v>
      </c>
      <c r="D27" s="100">
        <f ca="1">VLOOKUP($A27,[2]CurveFetch!$D$8:$R$1000,5,0)</f>
        <v>-0.25</v>
      </c>
      <c r="E27" s="100">
        <f ca="1">VLOOKUP($A27,[2]CurveFetch!$D$8:$R$1000,4,0)</f>
        <v>-0.04</v>
      </c>
      <c r="F27" s="100">
        <f ca="1">VLOOKUP($A27,[2]CurveFetch!$D$8:$R$1000,15,0)</f>
        <v>-0.03</v>
      </c>
      <c r="G27" s="100">
        <f ca="1">VLOOKUP($A27,[2]CurveFetch!$D$8:$R$1000,3,0)</f>
        <v>-0.21</v>
      </c>
      <c r="H27" s="100">
        <f ca="1">VLOOKUP($A27,[2]CurveFetch!$D$8:$R$1000,9,0)</f>
        <v>0.96499999999999997</v>
      </c>
      <c r="I27" s="100">
        <f ca="1">VLOOKUP($A27,[2]CurveFetch!$D$8:$R$1000,11,0)</f>
        <v>5.2243522376795998E-2</v>
      </c>
      <c r="J27" s="100">
        <f ca="1">VLOOKUP($A27,[2]CurveFetch!$D$8:$R$1000,8,0)</f>
        <v>0.81</v>
      </c>
      <c r="K27" s="100">
        <f t="shared" ca="1" si="1"/>
        <v>0</v>
      </c>
      <c r="L27" s="100">
        <f t="shared" ca="1" si="2"/>
        <v>0.84000000000000008</v>
      </c>
      <c r="M27" s="100">
        <f t="shared" ca="1" si="3"/>
        <v>38.557499999999997</v>
      </c>
      <c r="N27" s="97">
        <f t="shared" ca="1" si="11"/>
        <v>37653</v>
      </c>
      <c r="O27" s="100">
        <f ca="1">VLOOKUP($A27,[2]CurveFetch!$D$8:$V$1000,16,0)</f>
        <v>59.3504</v>
      </c>
      <c r="P27" s="141">
        <f t="shared" ca="1" si="4"/>
        <v>29.6752</v>
      </c>
      <c r="Q27" s="100">
        <f ca="1">VLOOKUP($A27,[2]CurveFetch!$D$8:$V$1000,16,0)</f>
        <v>59.3504</v>
      </c>
      <c r="R27" s="141">
        <f t="shared" ca="1" si="5"/>
        <v>29.6752</v>
      </c>
      <c r="S27" s="100">
        <f ca="1">VLOOKUP($A27,[2]CurveFetch!$D$8:$V$1000,16,0)</f>
        <v>59.3504</v>
      </c>
      <c r="T27" s="141">
        <f t="shared" ca="1" si="6"/>
        <v>29.6752</v>
      </c>
      <c r="U27" s="100"/>
      <c r="V27" s="100"/>
    </row>
    <row r="28" spans="1:40" ht="12" thickBot="1" x14ac:dyDescent="0.25">
      <c r="A28" s="97">
        <f t="shared" ca="1" si="10"/>
        <v>37681</v>
      </c>
      <c r="B28" s="100">
        <f ca="1">VLOOKUP($A28,[2]CurveFetch!$D$8:$R$1000,2,0)</f>
        <v>4.0940000000000003</v>
      </c>
      <c r="C28" s="100">
        <f ca="1">VLOOKUP($A28,[2]CurveFetch!$D$8:$R$1000,7,0)</f>
        <v>0.81</v>
      </c>
      <c r="D28" s="100">
        <f ca="1">VLOOKUP($A28,[2]CurveFetch!$D$8:$R$1000,5,0)</f>
        <v>-0.25</v>
      </c>
      <c r="E28" s="100">
        <f ca="1">VLOOKUP($A28,[2]CurveFetch!$D$8:$R$1000,4,0)</f>
        <v>-0.04</v>
      </c>
      <c r="F28" s="100">
        <f ca="1">VLOOKUP($A28,[2]CurveFetch!$D$8:$R$1000,15,0)</f>
        <v>-0.03</v>
      </c>
      <c r="G28" s="100">
        <f ca="1">VLOOKUP($A28,[2]CurveFetch!$D$8:$R$1000,3,0)</f>
        <v>-0.21</v>
      </c>
      <c r="H28" s="100">
        <f ca="1">VLOOKUP($A28,[2]CurveFetch!$D$8:$R$1000,9,0)</f>
        <v>0.96499999999999997</v>
      </c>
      <c r="I28" s="100">
        <f ca="1">VLOOKUP($A28,[2]CurveFetch!$D$8:$R$1000,11,0)</f>
        <v>5.2318479953338E-2</v>
      </c>
      <c r="J28" s="100">
        <f ca="1">VLOOKUP($A28,[2]CurveFetch!$D$8:$R$1000,8,0)</f>
        <v>0.81</v>
      </c>
      <c r="K28" s="100">
        <f t="shared" ca="1" si="1"/>
        <v>0</v>
      </c>
      <c r="L28" s="100">
        <f t="shared" ca="1" si="2"/>
        <v>0.84000000000000008</v>
      </c>
      <c r="M28" s="100">
        <f t="shared" ca="1" si="3"/>
        <v>36.78</v>
      </c>
      <c r="N28" s="97">
        <f t="shared" ca="1" si="11"/>
        <v>37681</v>
      </c>
      <c r="O28" s="100">
        <f ca="1">VLOOKUP($A28,[2]CurveFetch!$D$8:$V$1000,16,0)</f>
        <v>49.3504</v>
      </c>
      <c r="P28" s="141">
        <f t="shared" ca="1" si="4"/>
        <v>24.6752</v>
      </c>
      <c r="Q28" s="100">
        <f ca="1">VLOOKUP($A28,[2]CurveFetch!$D$8:$V$1000,16,0)</f>
        <v>49.3504</v>
      </c>
      <c r="R28" s="141">
        <f t="shared" ca="1" si="5"/>
        <v>24.6752</v>
      </c>
      <c r="S28" s="100">
        <f ca="1">VLOOKUP($A28,[2]CurveFetch!$D$8:$V$1000,16,0)</f>
        <v>49.3504</v>
      </c>
      <c r="T28" s="141">
        <f t="shared" ca="1" si="6"/>
        <v>24.6752</v>
      </c>
      <c r="U28" s="100"/>
      <c r="V28" s="100"/>
      <c r="Y28" s="98">
        <v>38078</v>
      </c>
      <c r="Z28" s="98">
        <v>38108</v>
      </c>
      <c r="AA28" s="98">
        <v>38139</v>
      </c>
      <c r="AB28" s="98">
        <v>38169</v>
      </c>
      <c r="AC28" s="98">
        <v>38200</v>
      </c>
      <c r="AD28" s="98">
        <v>38231</v>
      </c>
      <c r="AE28" s="98">
        <v>38261</v>
      </c>
      <c r="AF28" s="22" t="s">
        <v>88</v>
      </c>
      <c r="AG28" s="22"/>
      <c r="AI28" s="98">
        <v>38292</v>
      </c>
      <c r="AJ28" s="98">
        <v>38322</v>
      </c>
      <c r="AK28" s="98">
        <v>38353</v>
      </c>
      <c r="AL28" s="98">
        <v>38384</v>
      </c>
      <c r="AM28" s="98">
        <v>38412</v>
      </c>
      <c r="AN28" s="25" t="s">
        <v>96</v>
      </c>
    </row>
    <row r="29" spans="1:40" x14ac:dyDescent="0.2">
      <c r="A29" s="97">
        <f t="shared" ca="1" si="10"/>
        <v>37712</v>
      </c>
      <c r="B29" s="100">
        <f ca="1">VLOOKUP($A29,[2]CurveFetch!$D$8:$R$1000,2,0)</f>
        <v>3.7919999999999998</v>
      </c>
      <c r="C29" s="100">
        <f ca="1">VLOOKUP($A29,[2]CurveFetch!$D$8:$R$1000,7,0)</f>
        <v>0.86</v>
      </c>
      <c r="D29" s="100">
        <f ca="1">VLOOKUP($A29,[2]CurveFetch!$D$8:$R$1000,5,0)</f>
        <v>-0.34499999999999997</v>
      </c>
      <c r="E29" s="100">
        <f ca="1">VLOOKUP($A29,[2]CurveFetch!$D$8:$R$1000,4,0)</f>
        <v>-0.04</v>
      </c>
      <c r="F29" s="100">
        <f ca="1">VLOOKUP($A29,[2]CurveFetch!$D$8:$R$1000,15,0)</f>
        <v>-0.03</v>
      </c>
      <c r="G29" s="100">
        <f ca="1">VLOOKUP($A29,[2]CurveFetch!$D$8:$R$1000,3,0)</f>
        <v>-0.255</v>
      </c>
      <c r="H29" s="100">
        <f ca="1">VLOOKUP($A29,[2]CurveFetch!$D$8:$R$1000,9,0)</f>
        <v>1.0149999999999999</v>
      </c>
      <c r="I29" s="100">
        <f ca="1">VLOOKUP($A29,[2]CurveFetch!$D$8:$R$1000,11,0)</f>
        <v>5.2390719145196003E-2</v>
      </c>
      <c r="J29" s="100">
        <f ca="1">VLOOKUP($A29,[2]CurveFetch!$D$8:$R$1000,8,0)</f>
        <v>0.12</v>
      </c>
      <c r="K29" s="100">
        <f t="shared" ca="1" si="1"/>
        <v>0.74</v>
      </c>
      <c r="L29" s="100">
        <f t="shared" ca="1" si="2"/>
        <v>0.89</v>
      </c>
      <c r="M29" s="100">
        <f t="shared" ca="1" si="3"/>
        <v>34.89</v>
      </c>
      <c r="N29" s="97">
        <f t="shared" ca="1" si="11"/>
        <v>37712</v>
      </c>
      <c r="O29" s="100">
        <f ca="1">VLOOKUP($A29,[2]CurveFetch!$D$8:$V$1000,16,0)</f>
        <v>49.219799999999999</v>
      </c>
      <c r="P29" s="141">
        <f t="shared" ca="1" si="4"/>
        <v>24.6099</v>
      </c>
      <c r="Q29" s="100">
        <f ca="1">VLOOKUP($A29,[2]CurveFetch!$D$8:$V$1000,16,0)</f>
        <v>49.219799999999999</v>
      </c>
      <c r="R29" s="141">
        <f t="shared" ca="1" si="5"/>
        <v>24.6099</v>
      </c>
      <c r="S29" s="100">
        <f ca="1">VLOOKUP($A29,[2]CurveFetch!$D$8:$V$1000,16,0)</f>
        <v>49.219799999999999</v>
      </c>
      <c r="T29" s="141">
        <f t="shared" ca="1" si="6"/>
        <v>24.6099</v>
      </c>
      <c r="U29" s="100"/>
      <c r="V29" s="100"/>
      <c r="X29" s="22" t="s">
        <v>79</v>
      </c>
      <c r="Y29" s="101">
        <f ca="1">VLOOKUP(Y$28,$A$2:$H$600,2)</f>
        <v>3.6419999999999999</v>
      </c>
      <c r="Z29" s="101">
        <f t="shared" ref="Z29:AE29" ca="1" si="33">VLOOKUP(Z$28,$A$2:$H$600,2)</f>
        <v>3.617</v>
      </c>
      <c r="AA29" s="101">
        <f t="shared" ca="1" si="33"/>
        <v>3.6459999999999999</v>
      </c>
      <c r="AB29" s="101">
        <f t="shared" ca="1" si="33"/>
        <v>3.6760000000000002</v>
      </c>
      <c r="AC29" s="101">
        <f t="shared" ca="1" si="33"/>
        <v>3.6960000000000002</v>
      </c>
      <c r="AD29" s="101">
        <f t="shared" ca="1" si="33"/>
        <v>3.7170000000000001</v>
      </c>
      <c r="AE29" s="101">
        <f t="shared" ca="1" si="33"/>
        <v>3.7469999999999999</v>
      </c>
      <c r="AF29" s="103">
        <f t="shared" ref="AF29:AF34" ca="1" si="34">AVERAGE(Y29:AE29)</f>
        <v>3.677285714285714</v>
      </c>
      <c r="AG29" s="102"/>
      <c r="AH29" s="22" t="s">
        <v>79</v>
      </c>
      <c r="AI29" s="101">
        <f ca="1">VLOOKUP(AI$28,$A$2:$H$600,2)</f>
        <v>3.887</v>
      </c>
      <c r="AJ29" s="101">
        <f ca="1">VLOOKUP(AJ$28,$A$2:$H$600,2)</f>
        <v>4.0119999999999996</v>
      </c>
      <c r="AK29" s="101">
        <f ca="1">VLOOKUP(AK$28,$A$2:$H$600,2)</f>
        <v>4.0620000000000003</v>
      </c>
      <c r="AL29" s="101">
        <f ca="1">VLOOKUP(AL$28,$A$2:$H$600,2)</f>
        <v>3.9660000000000002</v>
      </c>
      <c r="AM29" s="101">
        <f ca="1">VLOOKUP(AM$28,$A$2:$H$600,2)</f>
        <v>3.8290000000000002</v>
      </c>
      <c r="AN29" s="103">
        <f t="shared" ref="AN29:AN34" ca="1" si="35">AVERAGE(AI29:AM29)</f>
        <v>3.9512</v>
      </c>
    </row>
    <row r="30" spans="1:40" x14ac:dyDescent="0.2">
      <c r="A30" s="97">
        <f t="shared" ca="1" si="10"/>
        <v>37742</v>
      </c>
      <c r="B30" s="100">
        <f ca="1">VLOOKUP($A30,[2]CurveFetch!$D$8:$R$1000,2,0)</f>
        <v>3.7170000000000001</v>
      </c>
      <c r="C30" s="100">
        <f ca="1">VLOOKUP($A30,[2]CurveFetch!$D$8:$R$1000,7,0)</f>
        <v>0.86</v>
      </c>
      <c r="D30" s="100">
        <f ca="1">VLOOKUP($A30,[2]CurveFetch!$D$8:$R$1000,5,0)</f>
        <v>-0.34499999999999997</v>
      </c>
      <c r="E30" s="100">
        <f ca="1">VLOOKUP($A30,[2]CurveFetch!$D$8:$R$1000,4,0)</f>
        <v>-0.04</v>
      </c>
      <c r="F30" s="100">
        <f ca="1">VLOOKUP($A30,[2]CurveFetch!$D$8:$R$1000,15,0)</f>
        <v>-0.03</v>
      </c>
      <c r="G30" s="100">
        <f ca="1">VLOOKUP($A30,[2]CurveFetch!$D$8:$R$1000,3,0)</f>
        <v>-0.255</v>
      </c>
      <c r="H30" s="100">
        <f ca="1">VLOOKUP($A30,[2]CurveFetch!$D$8:$R$1000,9,0)</f>
        <v>1.0149999999999999</v>
      </c>
      <c r="I30" s="100">
        <f ca="1">VLOOKUP($A30,[2]CurveFetch!$D$8:$R$1000,11,0)</f>
        <v>5.2446569137628997E-2</v>
      </c>
      <c r="J30" s="100">
        <f ca="1">VLOOKUP($A30,[2]CurveFetch!$D$8:$R$1000,8,0)</f>
        <v>0.12</v>
      </c>
      <c r="K30" s="100">
        <f t="shared" ca="1" si="1"/>
        <v>0.74</v>
      </c>
      <c r="L30" s="100">
        <f t="shared" ca="1" si="2"/>
        <v>0.89</v>
      </c>
      <c r="M30" s="100">
        <f t="shared" ca="1" si="3"/>
        <v>34.327500000000001</v>
      </c>
      <c r="N30" s="97">
        <f t="shared" ca="1" si="11"/>
        <v>37742</v>
      </c>
      <c r="O30" s="100">
        <f ca="1">VLOOKUP($A30,[2]CurveFetch!$D$8:$V$1000,16,0)</f>
        <v>54.219799999999999</v>
      </c>
      <c r="P30" s="141">
        <f t="shared" ca="1" si="4"/>
        <v>27.1099</v>
      </c>
      <c r="Q30" s="100">
        <f ca="1">VLOOKUP($A30,[2]CurveFetch!$D$8:$V$1000,16,0)</f>
        <v>54.219799999999999</v>
      </c>
      <c r="R30" s="141">
        <f t="shared" ca="1" si="5"/>
        <v>27.1099</v>
      </c>
      <c r="S30" s="100">
        <f ca="1">VLOOKUP($A30,[2]CurveFetch!$D$8:$V$1000,16,0)</f>
        <v>54.219799999999999</v>
      </c>
      <c r="T30" s="141">
        <f t="shared" ca="1" si="6"/>
        <v>27.1099</v>
      </c>
      <c r="U30" s="100"/>
      <c r="V30" s="100"/>
      <c r="X30" s="22" t="s">
        <v>91</v>
      </c>
      <c r="Y30" s="101">
        <f ca="1">VLOOKUP(Y$28,$A$2:$H$600,3)</f>
        <v>0.5</v>
      </c>
      <c r="Z30" s="101">
        <f t="shared" ref="Z30:AE30" ca="1" si="36">VLOOKUP(Z$28,$A$2:$H$600,3)</f>
        <v>0.5</v>
      </c>
      <c r="AA30" s="101">
        <f t="shared" ca="1" si="36"/>
        <v>0.5</v>
      </c>
      <c r="AB30" s="101">
        <f t="shared" ca="1" si="36"/>
        <v>0.5</v>
      </c>
      <c r="AC30" s="101">
        <f t="shared" ca="1" si="36"/>
        <v>0.5</v>
      </c>
      <c r="AD30" s="101">
        <f t="shared" ca="1" si="36"/>
        <v>0.5</v>
      </c>
      <c r="AE30" s="101">
        <f t="shared" ca="1" si="36"/>
        <v>0.5</v>
      </c>
      <c r="AF30" s="104">
        <f t="shared" ca="1" si="34"/>
        <v>0.5</v>
      </c>
      <c r="AG30" s="102"/>
      <c r="AH30" s="22" t="s">
        <v>91</v>
      </c>
      <c r="AI30" s="101">
        <f ca="1">VLOOKUP(AI$28,$A$2:$H$600,3)</f>
        <v>0.4</v>
      </c>
      <c r="AJ30" s="101">
        <f ca="1">VLOOKUP(AJ$28,$A$2:$H$600,3)</f>
        <v>0.4</v>
      </c>
      <c r="AK30" s="101">
        <f ca="1">VLOOKUP(AK$28,$A$2:$H$600,3)</f>
        <v>0.4</v>
      </c>
      <c r="AL30" s="101">
        <f ca="1">VLOOKUP(AL$28,$A$2:$H$600,3)</f>
        <v>0.4</v>
      </c>
      <c r="AM30" s="101">
        <f ca="1">VLOOKUP(AM$28,$A$2:$H$600,3)</f>
        <v>0.4</v>
      </c>
      <c r="AN30" s="104">
        <f t="shared" ca="1" si="35"/>
        <v>0.4</v>
      </c>
    </row>
    <row r="31" spans="1:40" x14ac:dyDescent="0.2">
      <c r="A31" s="97">
        <f t="shared" ca="1" si="10"/>
        <v>37773</v>
      </c>
      <c r="B31" s="100">
        <f ca="1">VLOOKUP($A31,[2]CurveFetch!$D$8:$R$1000,2,0)</f>
        <v>3.7210000000000001</v>
      </c>
      <c r="C31" s="100">
        <f ca="1">VLOOKUP($A31,[2]CurveFetch!$D$8:$R$1000,7,0)</f>
        <v>0.86</v>
      </c>
      <c r="D31" s="100">
        <f ca="1">VLOOKUP($A31,[2]CurveFetch!$D$8:$R$1000,5,0)</f>
        <v>-0.34499999999999997</v>
      </c>
      <c r="E31" s="100">
        <f ca="1">VLOOKUP($A31,[2]CurveFetch!$D$8:$R$1000,4,0)</f>
        <v>-0.04</v>
      </c>
      <c r="F31" s="100">
        <f ca="1">VLOOKUP($A31,[2]CurveFetch!$D$8:$R$1000,15,0)</f>
        <v>-0.03</v>
      </c>
      <c r="G31" s="100">
        <f ca="1">VLOOKUP($A31,[2]CurveFetch!$D$8:$R$1000,3,0)</f>
        <v>-0.255</v>
      </c>
      <c r="H31" s="100">
        <f ca="1">VLOOKUP($A31,[2]CurveFetch!$D$8:$R$1000,9,0)</f>
        <v>1.0149999999999999</v>
      </c>
      <c r="I31" s="100">
        <f ca="1">VLOOKUP($A31,[2]CurveFetch!$D$8:$R$1000,11,0)</f>
        <v>5.2504280797568997E-2</v>
      </c>
      <c r="J31" s="100">
        <f ca="1">VLOOKUP($A31,[2]CurveFetch!$D$8:$R$1000,8,0)</f>
        <v>0.12</v>
      </c>
      <c r="K31" s="100">
        <f t="shared" ca="1" si="1"/>
        <v>0.74</v>
      </c>
      <c r="L31" s="100">
        <f t="shared" ca="1" si="2"/>
        <v>0.89</v>
      </c>
      <c r="M31" s="100">
        <f t="shared" ca="1" si="3"/>
        <v>34.357500000000002</v>
      </c>
      <c r="N31" s="97">
        <f t="shared" ca="1" si="11"/>
        <v>37773</v>
      </c>
      <c r="O31" s="100">
        <f ca="1">VLOOKUP($A31,[2]CurveFetch!$D$8:$V$1000,16,0)</f>
        <v>79.219800000000006</v>
      </c>
      <c r="P31" s="141">
        <f t="shared" ca="1" si="4"/>
        <v>39.609900000000003</v>
      </c>
      <c r="Q31" s="100">
        <f ca="1">VLOOKUP($A31,[2]CurveFetch!$D$8:$V$1000,16,0)</f>
        <v>79.219800000000006</v>
      </c>
      <c r="R31" s="141">
        <f t="shared" ca="1" si="5"/>
        <v>39.609900000000003</v>
      </c>
      <c r="S31" s="100">
        <f ca="1">VLOOKUP($A31,[2]CurveFetch!$D$8:$V$1000,16,0)</f>
        <v>79.219800000000006</v>
      </c>
      <c r="T31" s="141">
        <f t="shared" ca="1" si="6"/>
        <v>39.609900000000003</v>
      </c>
      <c r="U31" s="100"/>
      <c r="V31" s="100"/>
      <c r="X31" s="22" t="s">
        <v>82</v>
      </c>
      <c r="Y31" s="101">
        <f ca="1">VLOOKUP(Y$28,$A$2:$H$600,6)</f>
        <v>0</v>
      </c>
      <c r="Z31" s="101">
        <f t="shared" ref="Z31:AE31" ca="1" si="37">VLOOKUP(Z$28,$A$2:$H$600,6)</f>
        <v>0</v>
      </c>
      <c r="AA31" s="101">
        <f t="shared" ca="1" si="37"/>
        <v>0</v>
      </c>
      <c r="AB31" s="101">
        <f t="shared" ca="1" si="37"/>
        <v>0</v>
      </c>
      <c r="AC31" s="101">
        <f t="shared" ca="1" si="37"/>
        <v>0</v>
      </c>
      <c r="AD31" s="101">
        <f t="shared" ca="1" si="37"/>
        <v>0</v>
      </c>
      <c r="AE31" s="101">
        <f t="shared" ca="1" si="37"/>
        <v>0</v>
      </c>
      <c r="AF31" s="104">
        <f t="shared" ca="1" si="34"/>
        <v>0</v>
      </c>
      <c r="AG31" s="102"/>
      <c r="AH31" s="22" t="s">
        <v>82</v>
      </c>
      <c r="AI31" s="101">
        <f ca="1">VLOOKUP(AI$28,$A$2:$H$600,6)</f>
        <v>0.01</v>
      </c>
      <c r="AJ31" s="101">
        <f ca="1">VLOOKUP(AJ$28,$A$2:$H$600,6)</f>
        <v>0.01</v>
      </c>
      <c r="AK31" s="101">
        <f ca="1">VLOOKUP(AK$28,$A$2:$H$600,6)</f>
        <v>0.01</v>
      </c>
      <c r="AL31" s="101">
        <f ca="1">VLOOKUP(AL$28,$A$2:$H$600,6)</f>
        <v>0.01</v>
      </c>
      <c r="AM31" s="101">
        <f ca="1">VLOOKUP(AM$28,$A$2:$H$600,6)</f>
        <v>0.01</v>
      </c>
      <c r="AN31" s="104">
        <f t="shared" ca="1" si="35"/>
        <v>0.01</v>
      </c>
    </row>
    <row r="32" spans="1:40" x14ac:dyDescent="0.2">
      <c r="A32" s="97">
        <f t="shared" ca="1" si="10"/>
        <v>37803</v>
      </c>
      <c r="B32" s="100">
        <f ca="1">VLOOKUP($A32,[2]CurveFetch!$D$8:$R$1000,2,0)</f>
        <v>3.7360000000000002</v>
      </c>
      <c r="C32" s="100">
        <f ca="1">VLOOKUP($A32,[2]CurveFetch!$D$8:$R$1000,7,0)</f>
        <v>0.86</v>
      </c>
      <c r="D32" s="100">
        <f ca="1">VLOOKUP($A32,[2]CurveFetch!$D$8:$R$1000,5,0)</f>
        <v>-0.34499999999999997</v>
      </c>
      <c r="E32" s="100">
        <f ca="1">VLOOKUP($A32,[2]CurveFetch!$D$8:$R$1000,4,0)</f>
        <v>-0.04</v>
      </c>
      <c r="F32" s="100">
        <f ca="1">VLOOKUP($A32,[2]CurveFetch!$D$8:$R$1000,15,0)</f>
        <v>-0.03</v>
      </c>
      <c r="G32" s="100">
        <f ca="1">VLOOKUP($A32,[2]CurveFetch!$D$8:$R$1000,3,0)</f>
        <v>-0.255</v>
      </c>
      <c r="H32" s="100">
        <f ca="1">VLOOKUP($A32,[2]CurveFetch!$D$8:$R$1000,9,0)</f>
        <v>1.0149999999999999</v>
      </c>
      <c r="I32" s="100">
        <f ca="1">VLOOKUP($A32,[2]CurveFetch!$D$8:$R$1000,11,0)</f>
        <v>5.2562639272850001E-2</v>
      </c>
      <c r="J32" s="100">
        <f ca="1">VLOOKUP($A32,[2]CurveFetch!$D$8:$R$1000,8,0)</f>
        <v>0.12</v>
      </c>
      <c r="K32" s="100">
        <f t="shared" ca="1" si="1"/>
        <v>0.74</v>
      </c>
      <c r="L32" s="100">
        <f t="shared" ca="1" si="2"/>
        <v>0.89</v>
      </c>
      <c r="M32" s="100">
        <f t="shared" ca="1" si="3"/>
        <v>34.47</v>
      </c>
      <c r="N32" s="97">
        <f t="shared" ca="1" si="11"/>
        <v>37803</v>
      </c>
      <c r="O32" s="100">
        <f ca="1">VLOOKUP($A32,[2]CurveFetch!$D$8:$V$1000,16,0)</f>
        <v>113.681</v>
      </c>
      <c r="P32" s="141">
        <f t="shared" ca="1" si="4"/>
        <v>56.840499999999999</v>
      </c>
      <c r="Q32" s="100">
        <f ca="1">VLOOKUP($A32,[2]CurveFetch!$D$8:$V$1000,16,0)</f>
        <v>113.681</v>
      </c>
      <c r="R32" s="141">
        <f t="shared" ca="1" si="5"/>
        <v>56.840499999999999</v>
      </c>
      <c r="S32" s="100">
        <f ca="1">VLOOKUP($A32,[2]CurveFetch!$D$8:$V$1000,16,0)</f>
        <v>113.681</v>
      </c>
      <c r="T32" s="141">
        <f t="shared" ca="1" si="6"/>
        <v>56.840499999999999</v>
      </c>
      <c r="U32" s="100"/>
      <c r="V32" s="100"/>
      <c r="X32" s="22" t="s">
        <v>89</v>
      </c>
      <c r="Y32" s="101">
        <f ca="1">VLOOKUP(Y$28,$A$2:$H$600,4)</f>
        <v>-0.35</v>
      </c>
      <c r="Z32" s="101">
        <f t="shared" ref="Z32:AE32" ca="1" si="38">VLOOKUP(Z$28,$A$2:$H$600,4)</f>
        <v>-0.35</v>
      </c>
      <c r="AA32" s="101">
        <f t="shared" ca="1" si="38"/>
        <v>-0.35</v>
      </c>
      <c r="AB32" s="101">
        <f t="shared" ca="1" si="38"/>
        <v>-0.35</v>
      </c>
      <c r="AC32" s="101">
        <f t="shared" ca="1" si="38"/>
        <v>-0.35</v>
      </c>
      <c r="AD32" s="101">
        <f t="shared" ca="1" si="38"/>
        <v>-0.35</v>
      </c>
      <c r="AE32" s="101">
        <f t="shared" ca="1" si="38"/>
        <v>-0.35</v>
      </c>
      <c r="AF32" s="104">
        <f t="shared" ca="1" si="34"/>
        <v>-0.35000000000000003</v>
      </c>
      <c r="AG32" s="102"/>
      <c r="AH32" s="22" t="s">
        <v>89</v>
      </c>
      <c r="AI32" s="101">
        <f ca="1">VLOOKUP(AI$28,$A$2:$H$600,4)</f>
        <v>-0.28999999999999998</v>
      </c>
      <c r="AJ32" s="101">
        <f ca="1">VLOOKUP(AJ$28,$A$2:$H$600,4)</f>
        <v>-0.28999999999999998</v>
      </c>
      <c r="AK32" s="101">
        <f ca="1">VLOOKUP(AK$28,$A$2:$H$600,4)</f>
        <v>-0.28999999999999998</v>
      </c>
      <c r="AL32" s="101">
        <f ca="1">VLOOKUP(AL$28,$A$2:$H$600,4)</f>
        <v>-0.28999999999999998</v>
      </c>
      <c r="AM32" s="101">
        <f ca="1">VLOOKUP(AM$28,$A$2:$H$600,4)</f>
        <v>-0.28999999999999998</v>
      </c>
      <c r="AN32" s="104">
        <f t="shared" ca="1" si="35"/>
        <v>-0.28999999999999998</v>
      </c>
    </row>
    <row r="33" spans="1:40" x14ac:dyDescent="0.2">
      <c r="A33" s="97">
        <f t="shared" ca="1" si="10"/>
        <v>37834</v>
      </c>
      <c r="B33" s="100">
        <f ca="1">VLOOKUP($A33,[2]CurveFetch!$D$8:$R$1000,2,0)</f>
        <v>3.7360000000000002</v>
      </c>
      <c r="C33" s="100">
        <f ca="1">VLOOKUP($A33,[2]CurveFetch!$D$8:$R$1000,7,0)</f>
        <v>0.86</v>
      </c>
      <c r="D33" s="100">
        <f ca="1">VLOOKUP($A33,[2]CurveFetch!$D$8:$R$1000,5,0)</f>
        <v>-0.34499999999999997</v>
      </c>
      <c r="E33" s="100">
        <f ca="1">VLOOKUP($A33,[2]CurveFetch!$D$8:$R$1000,4,0)</f>
        <v>-0.04</v>
      </c>
      <c r="F33" s="100">
        <f ca="1">VLOOKUP($A33,[2]CurveFetch!$D$8:$R$1000,15,0)</f>
        <v>-0.03</v>
      </c>
      <c r="G33" s="100">
        <f ca="1">VLOOKUP($A33,[2]CurveFetch!$D$8:$R$1000,3,0)</f>
        <v>-0.255</v>
      </c>
      <c r="H33" s="100">
        <f ca="1">VLOOKUP($A33,[2]CurveFetch!$D$8:$R$1000,9,0)</f>
        <v>1.0149999999999999</v>
      </c>
      <c r="I33" s="100">
        <f ca="1">VLOOKUP($A33,[2]CurveFetch!$D$8:$R$1000,11,0)</f>
        <v>5.2626544993430002E-2</v>
      </c>
      <c r="J33" s="100">
        <f ca="1">VLOOKUP($A33,[2]CurveFetch!$D$8:$R$1000,8,0)</f>
        <v>0.12</v>
      </c>
      <c r="K33" s="100">
        <f t="shared" ca="1" si="1"/>
        <v>0.74</v>
      </c>
      <c r="L33" s="100">
        <f t="shared" ca="1" si="2"/>
        <v>0.89</v>
      </c>
      <c r="M33" s="100">
        <f t="shared" ca="1" si="3"/>
        <v>34.47</v>
      </c>
      <c r="N33" s="97">
        <f t="shared" ca="1" si="11"/>
        <v>37834</v>
      </c>
      <c r="O33" s="100">
        <f ca="1">VLOOKUP($A33,[2]CurveFetch!$D$8:$V$1000,16,0)</f>
        <v>128.68100000000001</v>
      </c>
      <c r="P33" s="141">
        <f t="shared" ca="1" si="4"/>
        <v>64.340500000000006</v>
      </c>
      <c r="Q33" s="100">
        <f ca="1">VLOOKUP($A33,[2]CurveFetch!$D$8:$V$1000,16,0)</f>
        <v>128.68100000000001</v>
      </c>
      <c r="R33" s="141">
        <f t="shared" ca="1" si="5"/>
        <v>64.340500000000006</v>
      </c>
      <c r="S33" s="100">
        <f ca="1">VLOOKUP($A33,[2]CurveFetch!$D$8:$V$1000,16,0)</f>
        <v>128.68100000000001</v>
      </c>
      <c r="T33" s="141">
        <f t="shared" ca="1" si="6"/>
        <v>64.340500000000006</v>
      </c>
      <c r="U33" s="100"/>
      <c r="V33" s="100"/>
      <c r="X33" s="22" t="s">
        <v>90</v>
      </c>
      <c r="Y33" s="101">
        <f ca="1">VLOOKUP(Y$28,$A$2:$H$600,7)</f>
        <v>-0.24</v>
      </c>
      <c r="Z33" s="101">
        <f t="shared" ref="Z33:AE33" ca="1" si="39">VLOOKUP(Z$28,$A$2:$H$600,7)</f>
        <v>-0.24</v>
      </c>
      <c r="AA33" s="101">
        <f t="shared" ca="1" si="39"/>
        <v>-0.24</v>
      </c>
      <c r="AB33" s="101">
        <f t="shared" ca="1" si="39"/>
        <v>-0.24</v>
      </c>
      <c r="AC33" s="101">
        <f t="shared" ca="1" si="39"/>
        <v>-0.24</v>
      </c>
      <c r="AD33" s="101">
        <f t="shared" ca="1" si="39"/>
        <v>-0.24</v>
      </c>
      <c r="AE33" s="101">
        <f t="shared" ca="1" si="39"/>
        <v>-0.24</v>
      </c>
      <c r="AF33" s="104">
        <f t="shared" ca="1" si="34"/>
        <v>-0.24</v>
      </c>
      <c r="AG33" s="102"/>
      <c r="AH33" s="22" t="s">
        <v>90</v>
      </c>
      <c r="AI33" s="101">
        <f ca="1">VLOOKUP(AI$28,$A$2:$H$600,7)</f>
        <v>-0.19</v>
      </c>
      <c r="AJ33" s="101">
        <f ca="1">VLOOKUP(AJ$28,$A$2:$H$600,7)</f>
        <v>-0.19</v>
      </c>
      <c r="AK33" s="101">
        <f ca="1">VLOOKUP(AK$28,$A$2:$H$600,7)</f>
        <v>-0.19</v>
      </c>
      <c r="AL33" s="101">
        <f ca="1">VLOOKUP(AL$28,$A$2:$H$600,7)</f>
        <v>-0.19</v>
      </c>
      <c r="AM33" s="101">
        <f ca="1">VLOOKUP(AM$28,$A$2:$H$600,7)</f>
        <v>-0.19</v>
      </c>
      <c r="AN33" s="104">
        <f t="shared" ca="1" si="35"/>
        <v>-0.19</v>
      </c>
    </row>
    <row r="34" spans="1:40" ht="12" thickBot="1" x14ac:dyDescent="0.25">
      <c r="A34" s="97">
        <f t="shared" ca="1" si="10"/>
        <v>37865</v>
      </c>
      <c r="B34" s="100">
        <f ca="1">VLOOKUP($A34,[2]CurveFetch!$D$8:$R$1000,2,0)</f>
        <v>3.7570000000000001</v>
      </c>
      <c r="C34" s="100">
        <f ca="1">VLOOKUP($A34,[2]CurveFetch!$D$8:$R$1000,7,0)</f>
        <v>0.86</v>
      </c>
      <c r="D34" s="100">
        <f ca="1">VLOOKUP($A34,[2]CurveFetch!$D$8:$R$1000,5,0)</f>
        <v>-0.34499999999999997</v>
      </c>
      <c r="E34" s="100">
        <f ca="1">VLOOKUP($A34,[2]CurveFetch!$D$8:$R$1000,4,0)</f>
        <v>-0.04</v>
      </c>
      <c r="F34" s="100">
        <f ca="1">VLOOKUP($A34,[2]CurveFetch!$D$8:$R$1000,15,0)</f>
        <v>-0.03</v>
      </c>
      <c r="G34" s="100">
        <f ca="1">VLOOKUP($A34,[2]CurveFetch!$D$8:$R$1000,3,0)</f>
        <v>-0.255</v>
      </c>
      <c r="H34" s="100">
        <f ca="1">VLOOKUP($A34,[2]CurveFetch!$D$8:$R$1000,9,0)</f>
        <v>1.0149999999999999</v>
      </c>
      <c r="I34" s="100">
        <f ca="1">VLOOKUP($A34,[2]CurveFetch!$D$8:$R$1000,11,0)</f>
        <v>5.2690450715372997E-2</v>
      </c>
      <c r="J34" s="100">
        <f ca="1">VLOOKUP($A34,[2]CurveFetch!$D$8:$R$1000,8,0)</f>
        <v>0.12</v>
      </c>
      <c r="K34" s="100">
        <f t="shared" ca="1" si="1"/>
        <v>0.74</v>
      </c>
      <c r="L34" s="100">
        <f t="shared" ca="1" si="2"/>
        <v>0.89</v>
      </c>
      <c r="M34" s="100">
        <f t="shared" ca="1" si="3"/>
        <v>34.627499999999998</v>
      </c>
      <c r="N34" s="97">
        <f t="shared" ca="1" si="11"/>
        <v>37865</v>
      </c>
      <c r="O34" s="100">
        <f ca="1">VLOOKUP($A34,[2]CurveFetch!$D$8:$V$1000,16,0)</f>
        <v>118.681</v>
      </c>
      <c r="P34" s="141">
        <f t="shared" ca="1" si="4"/>
        <v>59.340499999999999</v>
      </c>
      <c r="Q34" s="100">
        <f ca="1">VLOOKUP($A34,[2]CurveFetch!$D$8:$V$1000,16,0)</f>
        <v>118.681</v>
      </c>
      <c r="R34" s="141">
        <f t="shared" ca="1" si="5"/>
        <v>59.340499999999999</v>
      </c>
      <c r="S34" s="100">
        <f ca="1">VLOOKUP($A34,[2]CurveFetch!$D$8:$V$1000,16,0)</f>
        <v>118.681</v>
      </c>
      <c r="T34" s="141">
        <f t="shared" ca="1" si="6"/>
        <v>59.340499999999999</v>
      </c>
      <c r="U34" s="100"/>
      <c r="V34" s="100"/>
      <c r="X34" s="22" t="s">
        <v>81</v>
      </c>
      <c r="Y34" s="101">
        <f ca="1">VLOOKUP(Y$28,$A$2:$H$600,5)</f>
        <v>0</v>
      </c>
      <c r="Z34" s="101">
        <f t="shared" ref="Z34:AE34" ca="1" si="40">VLOOKUP(Z$28,$A$2:$H$600,5)</f>
        <v>0</v>
      </c>
      <c r="AA34" s="101">
        <f t="shared" ca="1" si="40"/>
        <v>0</v>
      </c>
      <c r="AB34" s="101">
        <f t="shared" ca="1" si="40"/>
        <v>0</v>
      </c>
      <c r="AC34" s="101">
        <f t="shared" ca="1" si="40"/>
        <v>0</v>
      </c>
      <c r="AD34" s="101">
        <f t="shared" ca="1" si="40"/>
        <v>0</v>
      </c>
      <c r="AE34" s="101">
        <f t="shared" ca="1" si="40"/>
        <v>0</v>
      </c>
      <c r="AF34" s="105">
        <f t="shared" ca="1" si="34"/>
        <v>0</v>
      </c>
      <c r="AG34" s="102"/>
      <c r="AH34" s="22" t="s">
        <v>81</v>
      </c>
      <c r="AI34" s="101">
        <f ca="1">VLOOKUP(AI$28,$A$2:$H$600,5)</f>
        <v>0.01</v>
      </c>
      <c r="AJ34" s="101">
        <f ca="1">VLOOKUP(AJ$28,$A$2:$H$600,5)</f>
        <v>0.01</v>
      </c>
      <c r="AK34" s="101">
        <f ca="1">VLOOKUP(AK$28,$A$2:$H$600,5)</f>
        <v>0.01</v>
      </c>
      <c r="AL34" s="101">
        <f ca="1">VLOOKUP(AL$28,$A$2:$H$600,5)</f>
        <v>0.01</v>
      </c>
      <c r="AM34" s="101">
        <f ca="1">VLOOKUP(AM$28,$A$2:$H$600,5)</f>
        <v>0.01</v>
      </c>
      <c r="AN34" s="105">
        <f t="shared" ca="1" si="35"/>
        <v>0.01</v>
      </c>
    </row>
    <row r="35" spans="1:40" x14ac:dyDescent="0.2">
      <c r="A35" s="97">
        <f t="shared" ca="1" si="10"/>
        <v>37895</v>
      </c>
      <c r="B35" s="100">
        <f ca="1">VLOOKUP($A35,[2]CurveFetch!$D$8:$R$1000,2,0)</f>
        <v>3.782</v>
      </c>
      <c r="C35" s="100">
        <f ca="1">VLOOKUP($A35,[2]CurveFetch!$D$8:$R$1000,7,0)</f>
        <v>0.86</v>
      </c>
      <c r="D35" s="100">
        <f ca="1">VLOOKUP($A35,[2]CurveFetch!$D$8:$R$1000,5,0)</f>
        <v>-0.34499999999999997</v>
      </c>
      <c r="E35" s="100">
        <f ca="1">VLOOKUP($A35,[2]CurveFetch!$D$8:$R$1000,4,0)</f>
        <v>-0.04</v>
      </c>
      <c r="F35" s="100">
        <f ca="1">VLOOKUP($A35,[2]CurveFetch!$D$8:$R$1000,15,0)</f>
        <v>-0.03</v>
      </c>
      <c r="G35" s="100">
        <f ca="1">VLOOKUP($A35,[2]CurveFetch!$D$8:$R$1000,3,0)</f>
        <v>-0.255</v>
      </c>
      <c r="H35" s="100">
        <f ca="1">VLOOKUP($A35,[2]CurveFetch!$D$8:$R$1000,9,0)</f>
        <v>1.0149999999999999</v>
      </c>
      <c r="I35" s="100">
        <f ca="1">VLOOKUP($A35,[2]CurveFetch!$D$8:$R$1000,11,0)</f>
        <v>5.2754917920649E-2</v>
      </c>
      <c r="J35" s="100">
        <f ca="1">VLOOKUP($A35,[2]CurveFetch!$D$8:$R$1000,8,0)</f>
        <v>0.12</v>
      </c>
      <c r="K35" s="100">
        <f t="shared" ca="1" si="1"/>
        <v>0.74</v>
      </c>
      <c r="L35" s="100">
        <f t="shared" ca="1" si="2"/>
        <v>0.89</v>
      </c>
      <c r="M35" s="100">
        <f t="shared" ca="1" si="3"/>
        <v>34.815000000000005</v>
      </c>
      <c r="N35" s="97">
        <f t="shared" ca="1" si="11"/>
        <v>37895</v>
      </c>
      <c r="O35" s="100">
        <f ca="1">VLOOKUP($A35,[2]CurveFetch!$D$8:$V$1000,16,0)</f>
        <v>81.035700000000006</v>
      </c>
      <c r="P35" s="141">
        <f t="shared" ca="1" si="4"/>
        <v>40.517850000000003</v>
      </c>
      <c r="Q35" s="100">
        <f ca="1">VLOOKUP($A35,[2]CurveFetch!$D$8:$V$1000,16,0)</f>
        <v>81.035700000000006</v>
      </c>
      <c r="R35" s="141">
        <f t="shared" ca="1" si="5"/>
        <v>40.517850000000003</v>
      </c>
      <c r="S35" s="100">
        <f ca="1">VLOOKUP($A35,[2]CurveFetch!$D$8:$V$1000,16,0)</f>
        <v>81.035700000000006</v>
      </c>
      <c r="T35" s="141">
        <f t="shared" ca="1" si="6"/>
        <v>40.517850000000003</v>
      </c>
      <c r="U35" s="100"/>
      <c r="V35" s="100"/>
    </row>
    <row r="36" spans="1:40" x14ac:dyDescent="0.2">
      <c r="A36" s="97">
        <f t="shared" ca="1" si="10"/>
        <v>37926</v>
      </c>
      <c r="B36" s="100">
        <f ca="1">VLOOKUP($A36,[2]CurveFetch!$D$8:$R$1000,2,0)</f>
        <v>3.9169999999999998</v>
      </c>
      <c r="C36" s="100">
        <f ca="1">VLOOKUP($A36,[2]CurveFetch!$D$8:$R$1000,7,0)</f>
        <v>0.45</v>
      </c>
      <c r="D36" s="100">
        <f ca="1">VLOOKUP($A36,[2]CurveFetch!$D$8:$R$1000,5,0)</f>
        <v>-0.28999999999999998</v>
      </c>
      <c r="E36" s="100">
        <f ca="1">VLOOKUP($A36,[2]CurveFetch!$D$8:$R$1000,4,0)</f>
        <v>-0.03</v>
      </c>
      <c r="F36" s="100">
        <f ca="1">VLOOKUP($A36,[2]CurveFetch!$D$8:$R$1000,15,0)</f>
        <v>-0.02</v>
      </c>
      <c r="G36" s="100">
        <f ca="1">VLOOKUP($A36,[2]CurveFetch!$D$8:$R$1000,3,0)</f>
        <v>-0.2</v>
      </c>
      <c r="H36" s="100">
        <f ca="1">VLOOKUP($A36,[2]CurveFetch!$D$8:$R$1000,9,0)</f>
        <v>0.60499999999999998</v>
      </c>
      <c r="I36" s="100">
        <f ca="1">VLOOKUP($A36,[2]CurveFetch!$D$8:$R$1000,11,0)</f>
        <v>5.2824826296392999E-2</v>
      </c>
      <c r="J36" s="100">
        <f ca="1">VLOOKUP($A36,[2]CurveFetch!$D$8:$R$1000,8,0)</f>
        <v>0.4</v>
      </c>
      <c r="K36" s="100">
        <f t="shared" ca="1" si="1"/>
        <v>4.9999999999999989E-2</v>
      </c>
      <c r="L36" s="100">
        <f t="shared" ca="1" si="2"/>
        <v>0.47000000000000003</v>
      </c>
      <c r="M36" s="100">
        <f t="shared" ca="1" si="3"/>
        <v>32.752499999999998</v>
      </c>
      <c r="N36" s="97">
        <f t="shared" ca="1" si="11"/>
        <v>37926</v>
      </c>
      <c r="O36" s="100">
        <f ca="1">VLOOKUP($A36,[2]CurveFetch!$D$8:$V$1000,16,0)</f>
        <v>51.035699999999999</v>
      </c>
      <c r="P36" s="141">
        <f t="shared" ca="1" si="4"/>
        <v>25.517849999999999</v>
      </c>
      <c r="Q36" s="100">
        <f ca="1">VLOOKUP($A36,[2]CurveFetch!$D$8:$V$1000,16,0)</f>
        <v>51.035699999999999</v>
      </c>
      <c r="R36" s="141">
        <f t="shared" ca="1" si="5"/>
        <v>25.517849999999999</v>
      </c>
      <c r="S36" s="100">
        <f ca="1">VLOOKUP($A36,[2]CurveFetch!$D$8:$V$1000,16,0)</f>
        <v>51.035699999999999</v>
      </c>
      <c r="T36" s="141">
        <f t="shared" ca="1" si="6"/>
        <v>25.517849999999999</v>
      </c>
      <c r="U36" s="100"/>
      <c r="V36" s="100"/>
      <c r="Z36" s="25" t="s">
        <v>85</v>
      </c>
      <c r="AA36" s="25" t="s">
        <v>86</v>
      </c>
      <c r="AB36" s="25" t="s">
        <v>87</v>
      </c>
      <c r="AC36" s="25" t="s">
        <v>88</v>
      </c>
    </row>
    <row r="37" spans="1:40" x14ac:dyDescent="0.2">
      <c r="A37" s="97">
        <f t="shared" ca="1" si="10"/>
        <v>37956</v>
      </c>
      <c r="B37" s="100">
        <f ca="1">VLOOKUP($A37,[2]CurveFetch!$D$8:$R$1000,2,0)</f>
        <v>4.0419999999999998</v>
      </c>
      <c r="C37" s="100">
        <f ca="1">VLOOKUP($A37,[2]CurveFetch!$D$8:$R$1000,7,0)</f>
        <v>0.45</v>
      </c>
      <c r="D37" s="100">
        <f ca="1">VLOOKUP($A37,[2]CurveFetch!$D$8:$R$1000,5,0)</f>
        <v>-0.28999999999999998</v>
      </c>
      <c r="E37" s="100">
        <f ca="1">VLOOKUP($A37,[2]CurveFetch!$D$8:$R$1000,4,0)</f>
        <v>-0.03</v>
      </c>
      <c r="F37" s="100">
        <f ca="1">VLOOKUP($A37,[2]CurveFetch!$D$8:$R$1000,15,0)</f>
        <v>-0.02</v>
      </c>
      <c r="G37" s="100">
        <f ca="1">VLOOKUP($A37,[2]CurveFetch!$D$8:$R$1000,3,0)</f>
        <v>-0.2</v>
      </c>
      <c r="H37" s="100">
        <f ca="1">VLOOKUP($A37,[2]CurveFetch!$D$8:$R$1000,9,0)</f>
        <v>0.60499999999999998</v>
      </c>
      <c r="I37" s="100">
        <f ca="1">VLOOKUP($A37,[2]CurveFetch!$D$8:$R$1000,11,0)</f>
        <v>5.2892479564793003E-2</v>
      </c>
      <c r="J37" s="100">
        <f ca="1">VLOOKUP($A37,[2]CurveFetch!$D$8:$R$1000,8,0)</f>
        <v>0.4</v>
      </c>
      <c r="K37" s="100">
        <f t="shared" ca="1" si="1"/>
        <v>4.9999999999999989E-2</v>
      </c>
      <c r="L37" s="100">
        <f t="shared" ca="1" si="2"/>
        <v>0.47000000000000003</v>
      </c>
      <c r="M37" s="100">
        <f t="shared" ca="1" si="3"/>
        <v>33.69</v>
      </c>
      <c r="N37" s="97">
        <f t="shared" ca="1" si="11"/>
        <v>37956</v>
      </c>
      <c r="O37" s="100">
        <f ca="1">VLOOKUP($A37,[2]CurveFetch!$D$8:$V$1000,16,0)</f>
        <v>36.035699999999999</v>
      </c>
      <c r="P37" s="141">
        <f t="shared" ca="1" si="4"/>
        <v>18.017849999999999</v>
      </c>
      <c r="Q37" s="100">
        <f ca="1">VLOOKUP($A37,[2]CurveFetch!$D$8:$V$1000,16,0)</f>
        <v>36.035699999999999</v>
      </c>
      <c r="R37" s="141">
        <f t="shared" ca="1" si="5"/>
        <v>18.017849999999999</v>
      </c>
      <c r="S37" s="100">
        <f ca="1">VLOOKUP($A37,[2]CurveFetch!$D$8:$V$1000,16,0)</f>
        <v>36.035699999999999</v>
      </c>
      <c r="T37" s="141">
        <f t="shared" ca="1" si="6"/>
        <v>18.017849999999999</v>
      </c>
      <c r="U37" s="100"/>
      <c r="V37" s="100"/>
      <c r="Y37" s="22" t="s">
        <v>92</v>
      </c>
      <c r="Z37" s="101">
        <f ca="1">$AF$4-$AF$5</f>
        <v>4.7157142857142853</v>
      </c>
      <c r="AA37" s="101">
        <f ca="1">$AF$12-$AF$13</f>
        <v>2.9245714285714293</v>
      </c>
      <c r="AB37" s="101">
        <f ca="1">$AF$20-$AF$21</f>
        <v>2.8887142857142862</v>
      </c>
      <c r="AC37" s="101">
        <f ca="1">$AF$29-$AF$30</f>
        <v>3.177285714285714</v>
      </c>
    </row>
    <row r="38" spans="1:40" x14ac:dyDescent="0.2">
      <c r="A38" s="97">
        <f t="shared" ca="1" si="10"/>
        <v>37987</v>
      </c>
      <c r="B38" s="100">
        <f ca="1">VLOOKUP($A38,[2]CurveFetch!$D$8:$R$1000,2,0)</f>
        <v>4.0570000000000004</v>
      </c>
      <c r="C38" s="100">
        <f ca="1">VLOOKUP($A38,[2]CurveFetch!$D$8:$R$1000,7,0)</f>
        <v>0.45</v>
      </c>
      <c r="D38" s="100">
        <f ca="1">VLOOKUP($A38,[2]CurveFetch!$D$8:$R$1000,5,0)</f>
        <v>-0.28999999999999998</v>
      </c>
      <c r="E38" s="100">
        <f ca="1">VLOOKUP($A38,[2]CurveFetch!$D$8:$R$1000,4,0)</f>
        <v>-0.03</v>
      </c>
      <c r="F38" s="100">
        <f ca="1">VLOOKUP($A38,[2]CurveFetch!$D$8:$R$1000,15,0)</f>
        <v>-0.02</v>
      </c>
      <c r="G38" s="100">
        <f ca="1">VLOOKUP($A38,[2]CurveFetch!$D$8:$R$1000,3,0)</f>
        <v>-0.2</v>
      </c>
      <c r="H38" s="100">
        <f ca="1">VLOOKUP($A38,[2]CurveFetch!$D$8:$R$1000,9,0)</f>
        <v>0.60499999999999998</v>
      </c>
      <c r="I38" s="100">
        <f ca="1">VLOOKUP($A38,[2]CurveFetch!$D$8:$R$1000,11,0)</f>
        <v>5.2970726045982998E-2</v>
      </c>
      <c r="J38" s="100">
        <f ca="1">VLOOKUP($A38,[2]CurveFetch!$D$8:$R$1000,8,0)</f>
        <v>0.4</v>
      </c>
      <c r="K38" s="100">
        <f t="shared" ca="1" si="1"/>
        <v>4.9999999999999989E-2</v>
      </c>
      <c r="L38" s="100">
        <f t="shared" ca="1" si="2"/>
        <v>0.47000000000000003</v>
      </c>
      <c r="M38" s="100">
        <f t="shared" ca="1" si="3"/>
        <v>33.802500000000002</v>
      </c>
      <c r="N38" s="97">
        <f t="shared" ca="1" si="11"/>
        <v>37987</v>
      </c>
      <c r="O38" s="100">
        <f ca="1">VLOOKUP($A38,[2]CurveFetch!$D$8:$V$1000,16,0)</f>
        <v>57.2669</v>
      </c>
      <c r="P38" s="141">
        <f t="shared" ca="1" si="4"/>
        <v>28.63345</v>
      </c>
      <c r="Q38" s="100">
        <f ca="1">VLOOKUP($A38,[2]CurveFetch!$D$8:$V$1000,16,0)</f>
        <v>57.2669</v>
      </c>
      <c r="R38" s="141">
        <f t="shared" ca="1" si="5"/>
        <v>28.63345</v>
      </c>
      <c r="S38" s="100">
        <f ca="1">VLOOKUP($A38,[2]CurveFetch!$D$8:$V$1000,16,0)</f>
        <v>57.2669</v>
      </c>
      <c r="T38" s="141">
        <f t="shared" ca="1" si="6"/>
        <v>28.63345</v>
      </c>
      <c r="U38" s="100"/>
      <c r="V38" s="100"/>
      <c r="Z38" s="106">
        <f>0.5</f>
        <v>0.5</v>
      </c>
      <c r="AA38" s="106">
        <f>$Z$38</f>
        <v>0.5</v>
      </c>
      <c r="AB38" s="106">
        <f>$Z$38</f>
        <v>0.5</v>
      </c>
      <c r="AC38" s="106">
        <f>$Z$38</f>
        <v>0.5</v>
      </c>
    </row>
    <row r="39" spans="1:40" ht="12" thickBot="1" x14ac:dyDescent="0.25">
      <c r="A39" s="97">
        <f t="shared" ca="1" si="10"/>
        <v>38018</v>
      </c>
      <c r="B39" s="100">
        <f ca="1">VLOOKUP($A39,[2]CurveFetch!$D$8:$R$1000,2,0)</f>
        <v>3.9609999999999999</v>
      </c>
      <c r="C39" s="100">
        <f ca="1">VLOOKUP($A39,[2]CurveFetch!$D$8:$R$1000,7,0)</f>
        <v>0.45</v>
      </c>
      <c r="D39" s="100">
        <f ca="1">VLOOKUP($A39,[2]CurveFetch!$D$8:$R$1000,5,0)</f>
        <v>-0.28999999999999998</v>
      </c>
      <c r="E39" s="100">
        <f ca="1">VLOOKUP($A39,[2]CurveFetch!$D$8:$R$1000,4,0)</f>
        <v>-0.03</v>
      </c>
      <c r="F39" s="100">
        <f ca="1">VLOOKUP($A39,[2]CurveFetch!$D$8:$R$1000,15,0)</f>
        <v>-0.02</v>
      </c>
      <c r="G39" s="100">
        <f ca="1">VLOOKUP($A39,[2]CurveFetch!$D$8:$R$1000,3,0)</f>
        <v>-0.2</v>
      </c>
      <c r="H39" s="100">
        <f ca="1">VLOOKUP($A39,[2]CurveFetch!$D$8:$R$1000,9,0)</f>
        <v>0.60499999999999998</v>
      </c>
      <c r="I39" s="100">
        <f ca="1">VLOOKUP($A39,[2]CurveFetch!$D$8:$R$1000,11,0)</f>
        <v>5.3057866505192001E-2</v>
      </c>
      <c r="J39" s="100">
        <f ca="1">VLOOKUP($A39,[2]CurveFetch!$D$8:$R$1000,8,0)</f>
        <v>0.4</v>
      </c>
      <c r="K39" s="100">
        <f t="shared" ca="1" si="1"/>
        <v>4.9999999999999989E-2</v>
      </c>
      <c r="L39" s="100">
        <f t="shared" ca="1" si="2"/>
        <v>0.47000000000000003</v>
      </c>
      <c r="M39" s="100">
        <f t="shared" ca="1" si="3"/>
        <v>33.082499999999996</v>
      </c>
      <c r="N39" s="97">
        <f t="shared" ca="1" si="11"/>
        <v>38018</v>
      </c>
      <c r="O39" s="100">
        <f ca="1">VLOOKUP($A39,[2]CurveFetch!$D$8:$V$1000,16,0)</f>
        <v>47.2669</v>
      </c>
      <c r="P39" s="141">
        <f t="shared" ca="1" si="4"/>
        <v>23.63345</v>
      </c>
      <c r="Q39" s="100">
        <f ca="1">VLOOKUP($A39,[2]CurveFetch!$D$8:$V$1000,16,0)</f>
        <v>47.2669</v>
      </c>
      <c r="R39" s="141">
        <f t="shared" ca="1" si="5"/>
        <v>23.63345</v>
      </c>
      <c r="S39" s="100">
        <f ca="1">VLOOKUP($A39,[2]CurveFetch!$D$8:$V$1000,16,0)</f>
        <v>47.2669</v>
      </c>
      <c r="T39" s="141">
        <f t="shared" ca="1" si="6"/>
        <v>23.63345</v>
      </c>
      <c r="U39" s="100"/>
      <c r="V39" s="100"/>
      <c r="Z39" s="107">
        <f ca="1">Z37-Z38</f>
        <v>4.2157142857142853</v>
      </c>
      <c r="AA39" s="107">
        <f ca="1">AA37-AA38</f>
        <v>2.4245714285714293</v>
      </c>
      <c r="AB39" s="107">
        <f ca="1">AB37-AB38</f>
        <v>2.3887142857142862</v>
      </c>
      <c r="AC39" s="107">
        <f ca="1">AC37-AC38</f>
        <v>2.677285714285714</v>
      </c>
    </row>
    <row r="40" spans="1:40" ht="12" thickBot="1" x14ac:dyDescent="0.25">
      <c r="A40" s="97">
        <f t="shared" ca="1" si="10"/>
        <v>38047</v>
      </c>
      <c r="B40" s="100">
        <f ca="1">VLOOKUP($A40,[2]CurveFetch!$D$8:$R$1000,2,0)</f>
        <v>3.8239999999999998</v>
      </c>
      <c r="C40" s="100">
        <f ca="1">VLOOKUP($A40,[2]CurveFetch!$D$8:$R$1000,7,0)</f>
        <v>0.45</v>
      </c>
      <c r="D40" s="100">
        <f ca="1">VLOOKUP($A40,[2]CurveFetch!$D$8:$R$1000,5,0)</f>
        <v>-0.28999999999999998</v>
      </c>
      <c r="E40" s="100">
        <f ca="1">VLOOKUP($A40,[2]CurveFetch!$D$8:$R$1000,4,0)</f>
        <v>-0.03</v>
      </c>
      <c r="F40" s="100">
        <f ca="1">VLOOKUP($A40,[2]CurveFetch!$D$8:$R$1000,15,0)</f>
        <v>-0.02</v>
      </c>
      <c r="G40" s="100">
        <f ca="1">VLOOKUP($A40,[2]CurveFetch!$D$8:$R$1000,3,0)</f>
        <v>-0.2</v>
      </c>
      <c r="H40" s="100">
        <f ca="1">VLOOKUP($A40,[2]CurveFetch!$D$8:$R$1000,9,0)</f>
        <v>0.60499999999999998</v>
      </c>
      <c r="I40" s="100">
        <f ca="1">VLOOKUP($A40,[2]CurveFetch!$D$8:$R$1000,11,0)</f>
        <v>5.3139385001584001E-2</v>
      </c>
      <c r="J40" s="100">
        <f ca="1">VLOOKUP($A40,[2]CurveFetch!$D$8:$R$1000,8,0)</f>
        <v>0.4</v>
      </c>
      <c r="K40" s="100">
        <f t="shared" ca="1" si="1"/>
        <v>4.9999999999999989E-2</v>
      </c>
      <c r="L40" s="100">
        <f t="shared" ca="1" si="2"/>
        <v>0.47000000000000003</v>
      </c>
      <c r="M40" s="100">
        <f t="shared" ca="1" si="3"/>
        <v>32.055</v>
      </c>
      <c r="N40" s="97">
        <f t="shared" ca="1" si="11"/>
        <v>38047</v>
      </c>
      <c r="O40" s="100">
        <f ca="1">VLOOKUP($A40,[2]CurveFetch!$D$8:$V$1000,16,0)</f>
        <v>37.2669</v>
      </c>
      <c r="P40" s="141">
        <f t="shared" ca="1" si="4"/>
        <v>18.63345</v>
      </c>
      <c r="Q40" s="100">
        <f ca="1">VLOOKUP($A40,[2]CurveFetch!$D$8:$V$1000,16,0)</f>
        <v>37.2669</v>
      </c>
      <c r="R40" s="141">
        <f t="shared" ca="1" si="5"/>
        <v>18.63345</v>
      </c>
      <c r="S40" s="100">
        <f ca="1">VLOOKUP($A40,[2]CurveFetch!$D$8:$V$1000,16,0)</f>
        <v>37.2669</v>
      </c>
      <c r="T40" s="141">
        <f t="shared" ca="1" si="6"/>
        <v>18.63345</v>
      </c>
      <c r="U40" s="100"/>
      <c r="V40" s="100"/>
      <c r="X40" s="21">
        <v>250000</v>
      </c>
      <c r="Y40" s="21" t="s">
        <v>97</v>
      </c>
      <c r="Z40" s="23">
        <f ca="1">Z$39*$X$40*$Y$1</f>
        <v>225540714.28571427</v>
      </c>
      <c r="AA40" s="23">
        <f ca="1">AA$39*$X$40*$Y$1</f>
        <v>129714571.42857146</v>
      </c>
      <c r="AB40" s="23">
        <f ca="1">AB$39*$X$40*$Y$1</f>
        <v>127796214.28571433</v>
      </c>
      <c r="AC40" s="23">
        <f ca="1">AC$39*$X$40*$Y$1</f>
        <v>143234785.7142857</v>
      </c>
      <c r="AD40" s="109">
        <f ca="1">SUM(Z40:AC40)</f>
        <v>626286285.71428573</v>
      </c>
    </row>
    <row r="41" spans="1:40" x14ac:dyDescent="0.2">
      <c r="A41" s="97">
        <f t="shared" ca="1" si="10"/>
        <v>38078</v>
      </c>
      <c r="B41" s="100">
        <f ca="1">VLOOKUP($A41,[2]CurveFetch!$D$8:$R$1000,2,0)</f>
        <v>3.6419999999999999</v>
      </c>
      <c r="C41" s="100">
        <f ca="1">VLOOKUP($A41,[2]CurveFetch!$D$8:$R$1000,7,0)</f>
        <v>0.5</v>
      </c>
      <c r="D41" s="100">
        <f ca="1">VLOOKUP($A41,[2]CurveFetch!$D$8:$R$1000,5,0)</f>
        <v>-0.35</v>
      </c>
      <c r="E41" s="100">
        <f ca="1">VLOOKUP($A41,[2]CurveFetch!$D$8:$R$1000,4,0)</f>
        <v>0</v>
      </c>
      <c r="F41" s="100">
        <f ca="1">VLOOKUP($A41,[2]CurveFetch!$D$8:$R$1000,15,0)</f>
        <v>0</v>
      </c>
      <c r="G41" s="100">
        <f ca="1">VLOOKUP($A41,[2]CurveFetch!$D$8:$R$1000,3,0)</f>
        <v>-0.24</v>
      </c>
      <c r="H41" s="100">
        <f ca="1">VLOOKUP($A41,[2]CurveFetch!$D$8:$R$1000,9,0)</f>
        <v>0.4</v>
      </c>
      <c r="I41" s="100">
        <f ca="1">VLOOKUP($A41,[2]CurveFetch!$D$8:$R$1000,11,0)</f>
        <v>5.3216404856447998E-2</v>
      </c>
      <c r="J41" s="100">
        <f ca="1">VLOOKUP($A41,[2]CurveFetch!$D$8:$R$1000,8,0)</f>
        <v>0.12</v>
      </c>
      <c r="K41" s="100">
        <f t="shared" ca="1" si="1"/>
        <v>0.38</v>
      </c>
      <c r="L41" s="100">
        <f t="shared" ca="1" si="2"/>
        <v>0.5</v>
      </c>
      <c r="M41" s="100">
        <f t="shared" ca="1" si="3"/>
        <v>31.064999999999998</v>
      </c>
      <c r="N41" s="97">
        <f t="shared" ca="1" si="11"/>
        <v>38078</v>
      </c>
      <c r="O41" s="100">
        <f ca="1">VLOOKUP($A41,[2]CurveFetch!$D$8:$V$1000,16,0)</f>
        <v>36.7986</v>
      </c>
      <c r="P41" s="141">
        <f t="shared" ca="1" si="4"/>
        <v>18.3993</v>
      </c>
      <c r="Q41" s="100">
        <f ca="1">VLOOKUP($A41,[2]CurveFetch!$D$8:$V$1000,16,0)</f>
        <v>36.7986</v>
      </c>
      <c r="R41" s="141">
        <f t="shared" ca="1" si="5"/>
        <v>18.3993</v>
      </c>
      <c r="S41" s="100">
        <f ca="1">VLOOKUP($A41,[2]CurveFetch!$D$8:$V$1000,16,0)</f>
        <v>36.7986</v>
      </c>
      <c r="T41" s="141">
        <f t="shared" ca="1" si="6"/>
        <v>18.3993</v>
      </c>
      <c r="U41" s="100"/>
      <c r="V41" s="100"/>
    </row>
    <row r="42" spans="1:40" x14ac:dyDescent="0.2">
      <c r="A42" s="97">
        <f t="shared" ca="1" si="10"/>
        <v>38108</v>
      </c>
      <c r="B42" s="100">
        <f ca="1">VLOOKUP($A42,[2]CurveFetch!$D$8:$R$1000,2,0)</f>
        <v>3.617</v>
      </c>
      <c r="C42" s="100">
        <f ca="1">VLOOKUP($A42,[2]CurveFetch!$D$8:$R$1000,7,0)</f>
        <v>0.5</v>
      </c>
      <c r="D42" s="100">
        <f ca="1">VLOOKUP($A42,[2]CurveFetch!$D$8:$R$1000,5,0)</f>
        <v>-0.35</v>
      </c>
      <c r="E42" s="100">
        <f ca="1">VLOOKUP($A42,[2]CurveFetch!$D$8:$R$1000,4,0)</f>
        <v>0</v>
      </c>
      <c r="F42" s="100">
        <f ca="1">VLOOKUP($A42,[2]CurveFetch!$D$8:$R$1000,15,0)</f>
        <v>0</v>
      </c>
      <c r="G42" s="100">
        <f ca="1">VLOOKUP($A42,[2]CurveFetch!$D$8:$R$1000,3,0)</f>
        <v>-0.24</v>
      </c>
      <c r="H42" s="100">
        <f ca="1">VLOOKUP($A42,[2]CurveFetch!$D$8:$R$1000,9,0)</f>
        <v>0.4</v>
      </c>
      <c r="I42" s="100">
        <f ca="1">VLOOKUP($A42,[2]CurveFetch!$D$8:$R$1000,11,0)</f>
        <v>5.3280493121009999E-2</v>
      </c>
      <c r="J42" s="100">
        <f ca="1">VLOOKUP($A42,[2]CurveFetch!$D$8:$R$1000,8,0)</f>
        <v>0.12</v>
      </c>
      <c r="K42" s="100">
        <f t="shared" ca="1" si="1"/>
        <v>0.38</v>
      </c>
      <c r="L42" s="100">
        <f t="shared" ca="1" si="2"/>
        <v>0.5</v>
      </c>
      <c r="M42" s="100">
        <f t="shared" ca="1" si="3"/>
        <v>30.877500000000001</v>
      </c>
      <c r="N42" s="97">
        <f t="shared" ca="1" si="11"/>
        <v>38108</v>
      </c>
      <c r="O42" s="100">
        <f ca="1">VLOOKUP($A42,[2]CurveFetch!$D$8:$V$1000,16,0)</f>
        <v>41.7986</v>
      </c>
      <c r="P42" s="141">
        <f t="shared" ca="1" si="4"/>
        <v>20.8993</v>
      </c>
      <c r="Q42" s="100">
        <f ca="1">VLOOKUP($A42,[2]CurveFetch!$D$8:$V$1000,16,0)</f>
        <v>41.7986</v>
      </c>
      <c r="R42" s="141">
        <f t="shared" ca="1" si="5"/>
        <v>20.8993</v>
      </c>
      <c r="S42" s="100">
        <f ca="1">VLOOKUP($A42,[2]CurveFetch!$D$8:$V$1000,16,0)</f>
        <v>41.7986</v>
      </c>
      <c r="T42" s="141">
        <f t="shared" ca="1" si="6"/>
        <v>20.8993</v>
      </c>
      <c r="U42" s="100"/>
      <c r="V42" s="100"/>
      <c r="Z42" s="25" t="s">
        <v>93</v>
      </c>
      <c r="AA42" s="25" t="s">
        <v>94</v>
      </c>
      <c r="AB42" s="25" t="s">
        <v>95</v>
      </c>
      <c r="AC42" s="25" t="s">
        <v>96</v>
      </c>
    </row>
    <row r="43" spans="1:40" x14ac:dyDescent="0.2">
      <c r="A43" s="97">
        <f t="shared" ca="1" si="10"/>
        <v>38139</v>
      </c>
      <c r="B43" s="100">
        <f ca="1">VLOOKUP($A43,[2]CurveFetch!$D$8:$R$1000,2,0)</f>
        <v>3.6459999999999999</v>
      </c>
      <c r="C43" s="100">
        <f ca="1">VLOOKUP($A43,[2]CurveFetch!$D$8:$R$1000,7,0)</f>
        <v>0.5</v>
      </c>
      <c r="D43" s="100">
        <f ca="1">VLOOKUP($A43,[2]CurveFetch!$D$8:$R$1000,5,0)</f>
        <v>-0.35</v>
      </c>
      <c r="E43" s="100">
        <f ca="1">VLOOKUP($A43,[2]CurveFetch!$D$8:$R$1000,4,0)</f>
        <v>0</v>
      </c>
      <c r="F43" s="100">
        <f ca="1">VLOOKUP($A43,[2]CurveFetch!$D$8:$R$1000,15,0)</f>
        <v>0</v>
      </c>
      <c r="G43" s="100">
        <f ca="1">VLOOKUP($A43,[2]CurveFetch!$D$8:$R$1000,3,0)</f>
        <v>-0.24</v>
      </c>
      <c r="H43" s="100">
        <f ca="1">VLOOKUP($A43,[2]CurveFetch!$D$8:$R$1000,9,0)</f>
        <v>0.4</v>
      </c>
      <c r="I43" s="100">
        <f ca="1">VLOOKUP($A43,[2]CurveFetch!$D$8:$R$1000,11,0)</f>
        <v>5.3346717662496997E-2</v>
      </c>
      <c r="J43" s="100">
        <f ca="1">VLOOKUP($A43,[2]CurveFetch!$D$8:$R$1000,8,0)</f>
        <v>0.12</v>
      </c>
      <c r="K43" s="100">
        <f t="shared" ca="1" si="1"/>
        <v>0.38</v>
      </c>
      <c r="L43" s="100">
        <f t="shared" ca="1" si="2"/>
        <v>0.5</v>
      </c>
      <c r="M43" s="100">
        <f t="shared" ca="1" si="3"/>
        <v>31.094999999999999</v>
      </c>
      <c r="N43" s="97">
        <f t="shared" ca="1" si="11"/>
        <v>38139</v>
      </c>
      <c r="O43" s="100">
        <f ca="1">VLOOKUP($A43,[2]CurveFetch!$D$8:$V$1000,16,0)</f>
        <v>66.798599999999993</v>
      </c>
      <c r="P43" s="141">
        <f t="shared" ca="1" si="4"/>
        <v>33.399299999999997</v>
      </c>
      <c r="Q43" s="100">
        <f ca="1">VLOOKUP($A43,[2]CurveFetch!$D$8:$V$1000,16,0)</f>
        <v>66.798599999999993</v>
      </c>
      <c r="R43" s="141">
        <f t="shared" ca="1" si="5"/>
        <v>33.399299999999997</v>
      </c>
      <c r="S43" s="100">
        <f ca="1">VLOOKUP($A43,[2]CurveFetch!$D$8:$V$1000,16,0)</f>
        <v>66.798599999999993</v>
      </c>
      <c r="T43" s="141">
        <f t="shared" ca="1" si="6"/>
        <v>33.399299999999997</v>
      </c>
      <c r="U43" s="100"/>
      <c r="V43" s="100"/>
      <c r="Y43" s="22" t="s">
        <v>92</v>
      </c>
      <c r="Z43" s="101">
        <f ca="1">$AN$4-$AN$5</f>
        <v>4.4915000000000003</v>
      </c>
      <c r="AA43" s="101">
        <f ca="1">$AN$12-$AN$13</f>
        <v>3.5452000000000008</v>
      </c>
      <c r="AB43" s="101">
        <f ca="1">$AN$20-$AN$21</f>
        <v>3.5102000000000002</v>
      </c>
      <c r="AC43" s="101">
        <f ca="1">$AN$29-$AN$30</f>
        <v>3.5512000000000001</v>
      </c>
    </row>
    <row r="44" spans="1:40" x14ac:dyDescent="0.2">
      <c r="A44" s="97">
        <f t="shared" ca="1" si="10"/>
        <v>38169</v>
      </c>
      <c r="B44" s="100">
        <f ca="1">VLOOKUP($A44,[2]CurveFetch!$D$8:$R$1000,2,0)</f>
        <v>3.6760000000000002</v>
      </c>
      <c r="C44" s="100">
        <f ca="1">VLOOKUP($A44,[2]CurveFetch!$D$8:$R$1000,7,0)</f>
        <v>0.5</v>
      </c>
      <c r="D44" s="100">
        <f ca="1">VLOOKUP($A44,[2]CurveFetch!$D$8:$R$1000,5,0)</f>
        <v>-0.35</v>
      </c>
      <c r="E44" s="100">
        <f ca="1">VLOOKUP($A44,[2]CurveFetch!$D$8:$R$1000,4,0)</f>
        <v>0</v>
      </c>
      <c r="F44" s="100">
        <f ca="1">VLOOKUP($A44,[2]CurveFetch!$D$8:$R$1000,15,0)</f>
        <v>0</v>
      </c>
      <c r="G44" s="100">
        <f ca="1">VLOOKUP($A44,[2]CurveFetch!$D$8:$R$1000,3,0)</f>
        <v>-0.24</v>
      </c>
      <c r="H44" s="100">
        <f ca="1">VLOOKUP($A44,[2]CurveFetch!$D$8:$R$1000,9,0)</f>
        <v>0.4</v>
      </c>
      <c r="I44" s="100">
        <f ca="1">VLOOKUP($A44,[2]CurveFetch!$D$8:$R$1000,11,0)</f>
        <v>5.3411496713800001E-2</v>
      </c>
      <c r="J44" s="100">
        <f ca="1">VLOOKUP($A44,[2]CurveFetch!$D$8:$R$1000,8,0)</f>
        <v>0.12</v>
      </c>
      <c r="K44" s="100">
        <f t="shared" ca="1" si="1"/>
        <v>0.38</v>
      </c>
      <c r="L44" s="100">
        <f t="shared" ca="1" si="2"/>
        <v>0.5</v>
      </c>
      <c r="M44" s="100">
        <f t="shared" ca="1" si="3"/>
        <v>31.32</v>
      </c>
      <c r="N44" s="97">
        <f t="shared" ca="1" si="11"/>
        <v>38169</v>
      </c>
      <c r="O44" s="100">
        <f ca="1">VLOOKUP($A44,[2]CurveFetch!$D$8:$V$1000,16,0)</f>
        <v>81.105900000000005</v>
      </c>
      <c r="P44" s="141">
        <f t="shared" ca="1" si="4"/>
        <v>40.552950000000003</v>
      </c>
      <c r="Q44" s="100">
        <f ca="1">VLOOKUP($A44,[2]CurveFetch!$D$8:$V$1000,16,0)</f>
        <v>81.105900000000005</v>
      </c>
      <c r="R44" s="141">
        <f t="shared" ca="1" si="5"/>
        <v>40.552950000000003</v>
      </c>
      <c r="S44" s="100">
        <f ca="1">VLOOKUP($A44,[2]CurveFetch!$D$8:$V$1000,16,0)</f>
        <v>81.105900000000005</v>
      </c>
      <c r="T44" s="141">
        <f t="shared" ca="1" si="6"/>
        <v>40.552950000000003</v>
      </c>
      <c r="U44" s="100"/>
      <c r="V44" s="100"/>
      <c r="Z44" s="106">
        <f>$Z$38</f>
        <v>0.5</v>
      </c>
      <c r="AA44" s="106">
        <f>$Z$38</f>
        <v>0.5</v>
      </c>
      <c r="AB44" s="106">
        <f>$Z$38</f>
        <v>0.5</v>
      </c>
      <c r="AC44" s="106">
        <f>$Z$38</f>
        <v>0.5</v>
      </c>
    </row>
    <row r="45" spans="1:40" ht="12" thickBot="1" x14ac:dyDescent="0.25">
      <c r="A45" s="97">
        <f ca="1">DATE(YEAR(A44),MONTH(A44)+1,1)</f>
        <v>38200</v>
      </c>
      <c r="B45" s="100">
        <f ca="1">VLOOKUP($A45,[2]CurveFetch!$D$8:$R$1000,2,0)</f>
        <v>3.6960000000000002</v>
      </c>
      <c r="C45" s="100">
        <f ca="1">VLOOKUP($A45,[2]CurveFetch!$D$8:$R$1000,7,0)</f>
        <v>0.5</v>
      </c>
      <c r="D45" s="100">
        <f ca="1">VLOOKUP($A45,[2]CurveFetch!$D$8:$R$1000,5,0)</f>
        <v>-0.35</v>
      </c>
      <c r="E45" s="100">
        <f ca="1">VLOOKUP($A45,[2]CurveFetch!$D$8:$R$1000,4,0)</f>
        <v>0</v>
      </c>
      <c r="F45" s="100">
        <f ca="1">VLOOKUP($A45,[2]CurveFetch!$D$8:$R$1000,15,0)</f>
        <v>0</v>
      </c>
      <c r="G45" s="100">
        <f ca="1">VLOOKUP($A45,[2]CurveFetch!$D$8:$R$1000,3,0)</f>
        <v>-0.24</v>
      </c>
      <c r="H45" s="100">
        <f ca="1">VLOOKUP($A45,[2]CurveFetch!$D$8:$R$1000,9,0)</f>
        <v>0.4</v>
      </c>
      <c r="I45" s="100">
        <f ca="1">VLOOKUP($A45,[2]CurveFetch!$D$8:$R$1000,11,0)</f>
        <v>5.3479194331415E-2</v>
      </c>
      <c r="J45" s="100">
        <f ca="1">VLOOKUP($A45,[2]CurveFetch!$D$8:$R$1000,8,0)</f>
        <v>0.12</v>
      </c>
      <c r="K45" s="100">
        <f t="shared" ca="1" si="1"/>
        <v>0.38</v>
      </c>
      <c r="L45" s="100">
        <f t="shared" ca="1" si="2"/>
        <v>0.5</v>
      </c>
      <c r="M45" s="100">
        <f t="shared" ca="1" si="3"/>
        <v>31.47</v>
      </c>
      <c r="N45" s="97">
        <f ca="1">DATE(YEAR(N44),MONTH(N44)+1,1)</f>
        <v>38200</v>
      </c>
      <c r="O45" s="100">
        <f ca="1">VLOOKUP($A45,[2]CurveFetch!$D$8:$V$1000,16,0)</f>
        <v>96.105900000000005</v>
      </c>
      <c r="P45" s="141">
        <f t="shared" ca="1" si="4"/>
        <v>48.052950000000003</v>
      </c>
      <c r="Q45" s="100">
        <f ca="1">VLOOKUP($A45,[2]CurveFetch!$D$8:$V$1000,16,0)</f>
        <v>96.105900000000005</v>
      </c>
      <c r="R45" s="141">
        <f t="shared" ca="1" si="5"/>
        <v>48.052950000000003</v>
      </c>
      <c r="S45" s="100">
        <f ca="1">VLOOKUP($A45,[2]CurveFetch!$D$8:$V$1000,16,0)</f>
        <v>96.105900000000005</v>
      </c>
      <c r="T45" s="141">
        <f t="shared" ca="1" si="6"/>
        <v>48.052950000000003</v>
      </c>
      <c r="U45" s="100"/>
      <c r="V45" s="100"/>
      <c r="Z45" s="107">
        <f ca="1">Z43-Z44</f>
        <v>3.9915000000000003</v>
      </c>
      <c r="AA45" s="107">
        <f ca="1">AA43-AA44</f>
        <v>3.0452000000000008</v>
      </c>
      <c r="AB45" s="107">
        <f ca="1">AB43-AB44</f>
        <v>3.0102000000000002</v>
      </c>
      <c r="AC45" s="107">
        <f ca="1">AC43-AC44</f>
        <v>3.0512000000000001</v>
      </c>
    </row>
    <row r="46" spans="1:40" ht="12" thickBot="1" x14ac:dyDescent="0.25">
      <c r="A46" s="97">
        <f t="shared" ca="1" si="10"/>
        <v>38231</v>
      </c>
      <c r="B46" s="100">
        <f ca="1">VLOOKUP($A46,[2]CurveFetch!$D$8:$R$1000,2,0)</f>
        <v>3.7170000000000001</v>
      </c>
      <c r="C46" s="100">
        <f ca="1">VLOOKUP($A46,[2]CurveFetch!$D$8:$R$1000,7,0)</f>
        <v>0.5</v>
      </c>
      <c r="D46" s="100">
        <f ca="1">VLOOKUP($A46,[2]CurveFetch!$D$8:$R$1000,5,0)</f>
        <v>-0.35</v>
      </c>
      <c r="E46" s="100">
        <f ca="1">VLOOKUP($A46,[2]CurveFetch!$D$8:$R$1000,4,0)</f>
        <v>0</v>
      </c>
      <c r="F46" s="100">
        <f ca="1">VLOOKUP($A46,[2]CurveFetch!$D$8:$R$1000,15,0)</f>
        <v>0</v>
      </c>
      <c r="G46" s="100">
        <f ca="1">VLOOKUP($A46,[2]CurveFetch!$D$8:$R$1000,3,0)</f>
        <v>-0.24</v>
      </c>
      <c r="H46" s="100">
        <f ca="1">VLOOKUP($A46,[2]CurveFetch!$D$8:$R$1000,9,0)</f>
        <v>0.4</v>
      </c>
      <c r="I46" s="100">
        <f ca="1">VLOOKUP($A46,[2]CurveFetch!$D$8:$R$1000,11,0)</f>
        <v>5.3546891950557E-2</v>
      </c>
      <c r="J46" s="100">
        <f ca="1">VLOOKUP($A46,[2]CurveFetch!$D$8:$R$1000,8,0)</f>
        <v>0.12</v>
      </c>
      <c r="K46" s="100">
        <f t="shared" ca="1" si="1"/>
        <v>0.38</v>
      </c>
      <c r="L46" s="100">
        <f t="shared" ca="1" si="2"/>
        <v>0.5</v>
      </c>
      <c r="M46" s="100">
        <f t="shared" ca="1" si="3"/>
        <v>31.627500000000005</v>
      </c>
      <c r="N46" s="97">
        <f t="shared" ca="1" si="11"/>
        <v>38231</v>
      </c>
      <c r="O46" s="100">
        <f ca="1">VLOOKUP($A46,[2]CurveFetch!$D$8:$V$1000,16,0)</f>
        <v>86.105900000000005</v>
      </c>
      <c r="P46" s="141">
        <f t="shared" ca="1" si="4"/>
        <v>43.052950000000003</v>
      </c>
      <c r="Q46" s="100">
        <f ca="1">VLOOKUP($A46,[2]CurveFetch!$D$8:$V$1000,16,0)</f>
        <v>86.105900000000005</v>
      </c>
      <c r="R46" s="141">
        <f t="shared" ca="1" si="5"/>
        <v>43.052950000000003</v>
      </c>
      <c r="S46" s="100">
        <f ca="1">VLOOKUP($A46,[2]CurveFetch!$D$8:$V$1000,16,0)</f>
        <v>86.105900000000005</v>
      </c>
      <c r="T46" s="141">
        <f t="shared" ca="1" si="6"/>
        <v>43.052950000000003</v>
      </c>
      <c r="U46" s="100"/>
      <c r="V46" s="100"/>
      <c r="Z46" s="23">
        <f ca="1">Z$45*$X$40*$AI$1</f>
        <v>150679125.00000003</v>
      </c>
      <c r="AA46" s="23">
        <f ca="1">AA$45*$X$40*$AI$1</f>
        <v>114956300.00000003</v>
      </c>
      <c r="AB46" s="23">
        <f ca="1">AB$45*$X$40*$AI$1</f>
        <v>113635050</v>
      </c>
      <c r="AC46" s="23">
        <f ca="1">AC$45*$X$40*$AI$1</f>
        <v>115182800</v>
      </c>
      <c r="AD46" s="109">
        <f ca="1">SUM(Z46:AC46)</f>
        <v>494453275.00000006</v>
      </c>
    </row>
    <row r="47" spans="1:40" x14ac:dyDescent="0.2">
      <c r="A47" s="97">
        <f t="shared" ca="1" si="10"/>
        <v>38261</v>
      </c>
      <c r="B47" s="100">
        <f ca="1">VLOOKUP($A47,[2]CurveFetch!$D$8:$R$1000,2,0)</f>
        <v>3.7469999999999999</v>
      </c>
      <c r="C47" s="100">
        <f ca="1">VLOOKUP($A47,[2]CurveFetch!$D$8:$R$1000,7,0)</f>
        <v>0.5</v>
      </c>
      <c r="D47" s="100">
        <f ca="1">VLOOKUP($A47,[2]CurveFetch!$D$8:$R$1000,5,0)</f>
        <v>-0.35</v>
      </c>
      <c r="E47" s="100">
        <f ca="1">VLOOKUP($A47,[2]CurveFetch!$D$8:$R$1000,4,0)</f>
        <v>0</v>
      </c>
      <c r="F47" s="100">
        <f ca="1">VLOOKUP($A47,[2]CurveFetch!$D$8:$R$1000,15,0)</f>
        <v>0</v>
      </c>
      <c r="G47" s="100">
        <f ca="1">VLOOKUP($A47,[2]CurveFetch!$D$8:$R$1000,3,0)</f>
        <v>-0.24</v>
      </c>
      <c r="H47" s="100">
        <f ca="1">VLOOKUP($A47,[2]CurveFetch!$D$8:$R$1000,9,0)</f>
        <v>0.4</v>
      </c>
      <c r="I47" s="100">
        <f ca="1">VLOOKUP($A47,[2]CurveFetch!$D$8:$R$1000,11,0)</f>
        <v>5.3612624184503001E-2</v>
      </c>
      <c r="J47" s="100">
        <f ca="1">VLOOKUP($A47,[2]CurveFetch!$D$8:$R$1000,8,0)</f>
        <v>0.12</v>
      </c>
      <c r="K47" s="100">
        <f t="shared" ca="1" si="1"/>
        <v>0.38</v>
      </c>
      <c r="L47" s="100">
        <f t="shared" ca="1" si="2"/>
        <v>0.5</v>
      </c>
      <c r="M47" s="100">
        <f t="shared" ca="1" si="3"/>
        <v>31.852499999999999</v>
      </c>
      <c r="N47" s="97">
        <f t="shared" ca="1" si="11"/>
        <v>38261</v>
      </c>
      <c r="O47" s="100">
        <f ca="1">VLOOKUP($A47,[2]CurveFetch!$D$8:$V$1000,16,0)</f>
        <v>70.6096</v>
      </c>
      <c r="P47" s="141">
        <f t="shared" ca="1" si="4"/>
        <v>35.3048</v>
      </c>
      <c r="Q47" s="100">
        <f ca="1">VLOOKUP($A47,[2]CurveFetch!$D$8:$V$1000,16,0)</f>
        <v>70.6096</v>
      </c>
      <c r="R47" s="141">
        <f t="shared" ca="1" si="5"/>
        <v>35.3048</v>
      </c>
      <c r="S47" s="100">
        <f ca="1">VLOOKUP($A47,[2]CurveFetch!$D$8:$V$1000,16,0)</f>
        <v>70.6096</v>
      </c>
      <c r="T47" s="141">
        <f t="shared" ca="1" si="6"/>
        <v>35.3048</v>
      </c>
      <c r="U47" s="100"/>
      <c r="V47" s="100"/>
    </row>
    <row r="48" spans="1:40" ht="12" thickBot="1" x14ac:dyDescent="0.25">
      <c r="A48" s="97">
        <f t="shared" ca="1" si="10"/>
        <v>38292</v>
      </c>
      <c r="B48" s="100">
        <f ca="1">VLOOKUP($A48,[2]CurveFetch!$D$8:$R$1000,2,0)</f>
        <v>3.887</v>
      </c>
      <c r="C48" s="100">
        <f ca="1">VLOOKUP($A48,[2]CurveFetch!$D$8:$R$1000,7,0)</f>
        <v>0.4</v>
      </c>
      <c r="D48" s="100">
        <f ca="1">VLOOKUP($A48,[2]CurveFetch!$D$8:$R$1000,5,0)</f>
        <v>-0.28999999999999998</v>
      </c>
      <c r="E48" s="100">
        <f ca="1">VLOOKUP($A48,[2]CurveFetch!$D$8:$R$1000,4,0)</f>
        <v>0.01</v>
      </c>
      <c r="F48" s="100">
        <f ca="1">VLOOKUP($A48,[2]CurveFetch!$D$8:$R$1000,15,0)</f>
        <v>0.01</v>
      </c>
      <c r="G48" s="100">
        <f ca="1">VLOOKUP($A48,[2]CurveFetch!$D$8:$R$1000,3,0)</f>
        <v>-0.19</v>
      </c>
      <c r="H48" s="100">
        <f ca="1">VLOOKUP($A48,[2]CurveFetch!$D$8:$R$1000,9,0)</f>
        <v>0.3</v>
      </c>
      <c r="I48" s="100">
        <f ca="1">VLOOKUP($A48,[2]CurveFetch!$D$8:$R$1000,11,0)</f>
        <v>5.3680757692278001E-2</v>
      </c>
      <c r="J48" s="100">
        <f ca="1">VLOOKUP($A48,[2]CurveFetch!$D$8:$R$1000,8,0)</f>
        <v>0.35</v>
      </c>
      <c r="K48" s="100">
        <f t="shared" ca="1" si="1"/>
        <v>5.0000000000000044E-2</v>
      </c>
      <c r="L48" s="100">
        <f t="shared" ca="1" si="2"/>
        <v>0.39</v>
      </c>
      <c r="M48" s="100">
        <f t="shared" ca="1" si="3"/>
        <v>32.152499999999996</v>
      </c>
      <c r="N48" s="97">
        <f t="shared" ca="1" si="11"/>
        <v>38292</v>
      </c>
      <c r="O48" s="100">
        <f ca="1">VLOOKUP($A48,[2]CurveFetch!$D$8:$V$1000,16,0)</f>
        <v>40.6096</v>
      </c>
      <c r="P48" s="141">
        <f t="shared" ca="1" si="4"/>
        <v>20.3048</v>
      </c>
      <c r="Q48" s="100">
        <f ca="1">VLOOKUP($A48,[2]CurveFetch!$D$8:$V$1000,16,0)</f>
        <v>40.6096</v>
      </c>
      <c r="R48" s="141">
        <f t="shared" ca="1" si="5"/>
        <v>20.3048</v>
      </c>
      <c r="S48" s="100">
        <f ca="1">VLOOKUP($A48,[2]CurveFetch!$D$8:$V$1000,16,0)</f>
        <v>40.6096</v>
      </c>
      <c r="T48" s="141">
        <f t="shared" ca="1" si="6"/>
        <v>20.3048</v>
      </c>
      <c r="U48" s="100"/>
      <c r="V48" s="100"/>
    </row>
    <row r="49" spans="1:30" ht="12" thickBot="1" x14ac:dyDescent="0.25">
      <c r="A49" s="97">
        <f t="shared" ca="1" si="10"/>
        <v>38322</v>
      </c>
      <c r="B49" s="100">
        <f ca="1">VLOOKUP($A49,[2]CurveFetch!$D$8:$R$1000,2,0)</f>
        <v>4.0119999999999996</v>
      </c>
      <c r="C49" s="100">
        <f ca="1">VLOOKUP($A49,[2]CurveFetch!$D$8:$R$1000,7,0)</f>
        <v>0.4</v>
      </c>
      <c r="D49" s="100">
        <f ca="1">VLOOKUP($A49,[2]CurveFetch!$D$8:$R$1000,5,0)</f>
        <v>-0.28999999999999998</v>
      </c>
      <c r="E49" s="100">
        <f ca="1">VLOOKUP($A49,[2]CurveFetch!$D$8:$R$1000,4,0)</f>
        <v>0.01</v>
      </c>
      <c r="F49" s="100">
        <f ca="1">VLOOKUP($A49,[2]CurveFetch!$D$8:$R$1000,15,0)</f>
        <v>0.01</v>
      </c>
      <c r="G49" s="100">
        <f ca="1">VLOOKUP($A49,[2]CurveFetch!$D$8:$R$1000,3,0)</f>
        <v>-0.19</v>
      </c>
      <c r="H49" s="100">
        <f ca="1">VLOOKUP($A49,[2]CurveFetch!$D$8:$R$1000,9,0)</f>
        <v>0.3</v>
      </c>
      <c r="I49" s="100">
        <f ca="1">VLOOKUP($A49,[2]CurveFetch!$D$8:$R$1000,11,0)</f>
        <v>5.3746693346437002E-2</v>
      </c>
      <c r="J49" s="100">
        <f ca="1">VLOOKUP($A49,[2]CurveFetch!$D$8:$R$1000,8,0)</f>
        <v>0.35</v>
      </c>
      <c r="K49" s="100">
        <f t="shared" ca="1" si="1"/>
        <v>5.0000000000000044E-2</v>
      </c>
      <c r="L49" s="100">
        <f t="shared" ca="1" si="2"/>
        <v>0.39</v>
      </c>
      <c r="M49" s="100">
        <f t="shared" ca="1" si="3"/>
        <v>33.089999999999996</v>
      </c>
      <c r="N49" s="97">
        <f t="shared" ca="1" si="11"/>
        <v>38322</v>
      </c>
      <c r="O49" s="100">
        <f ca="1">VLOOKUP($A49,[2]CurveFetch!$D$8:$V$1000,16,0)</f>
        <v>25.6096</v>
      </c>
      <c r="P49" s="141">
        <f t="shared" ca="1" si="4"/>
        <v>12.8048</v>
      </c>
      <c r="Q49" s="100">
        <f ca="1">VLOOKUP($A49,[2]CurveFetch!$D$8:$V$1000,16,0)</f>
        <v>25.6096</v>
      </c>
      <c r="R49" s="141">
        <f t="shared" ca="1" si="5"/>
        <v>12.8048</v>
      </c>
      <c r="S49" s="100">
        <f ca="1">VLOOKUP($A49,[2]CurveFetch!$D$8:$V$1000,16,0)</f>
        <v>25.6096</v>
      </c>
      <c r="T49" s="141">
        <f t="shared" ca="1" si="6"/>
        <v>12.8048</v>
      </c>
      <c r="U49" s="100"/>
      <c r="V49" s="100"/>
      <c r="AC49" s="75" t="s">
        <v>98</v>
      </c>
      <c r="AD49" s="110">
        <f ca="1">$AD$40+$AD$46</f>
        <v>1120739560.7142859</v>
      </c>
    </row>
    <row r="50" spans="1:30" x14ac:dyDescent="0.2">
      <c r="A50" s="97">
        <f t="shared" ca="1" si="10"/>
        <v>38353</v>
      </c>
      <c r="B50" s="100">
        <f ca="1">VLOOKUP($A50,[2]CurveFetch!$D$8:$R$1000,2,0)</f>
        <v>4.0620000000000003</v>
      </c>
      <c r="C50" s="100">
        <f ca="1">VLOOKUP($A50,[2]CurveFetch!$D$8:$R$1000,7,0)</f>
        <v>0.4</v>
      </c>
      <c r="D50" s="100">
        <f ca="1">VLOOKUP($A50,[2]CurveFetch!$D$8:$R$1000,5,0)</f>
        <v>-0.28999999999999998</v>
      </c>
      <c r="E50" s="100">
        <f ca="1">VLOOKUP($A50,[2]CurveFetch!$D$8:$R$1000,4,0)</f>
        <v>0.01</v>
      </c>
      <c r="F50" s="100">
        <f ca="1">VLOOKUP($A50,[2]CurveFetch!$D$8:$R$1000,15,0)</f>
        <v>0.01</v>
      </c>
      <c r="G50" s="100">
        <f ca="1">VLOOKUP($A50,[2]CurveFetch!$D$8:$R$1000,3,0)</f>
        <v>-0.19</v>
      </c>
      <c r="H50" s="100">
        <f ca="1">VLOOKUP($A50,[2]CurveFetch!$D$8:$R$1000,9,0)</f>
        <v>0.3</v>
      </c>
      <c r="I50" s="100">
        <f ca="1">VLOOKUP($A50,[2]CurveFetch!$D$8:$R$1000,11,0)</f>
        <v>5.3821659880109E-2</v>
      </c>
      <c r="J50" s="100">
        <f ca="1">VLOOKUP($A50,[2]CurveFetch!$D$8:$R$1000,8,0)</f>
        <v>0.35</v>
      </c>
      <c r="K50" s="100">
        <f t="shared" ca="1" si="1"/>
        <v>5.0000000000000044E-2</v>
      </c>
      <c r="L50" s="100">
        <f t="shared" ca="1" si="2"/>
        <v>0.39</v>
      </c>
      <c r="M50" s="100">
        <f t="shared" ca="1" si="3"/>
        <v>33.465000000000003</v>
      </c>
      <c r="N50" s="97">
        <f t="shared" ca="1" si="11"/>
        <v>38353</v>
      </c>
      <c r="O50" s="100">
        <f ca="1">VLOOKUP($A50,[2]CurveFetch!$D$8:$V$1000,16,0)</f>
        <v>53.997300000000003</v>
      </c>
      <c r="P50" s="141">
        <f t="shared" ca="1" si="4"/>
        <v>26.998650000000001</v>
      </c>
      <c r="Q50" s="100">
        <f ca="1">VLOOKUP($A50,[2]CurveFetch!$D$8:$V$1000,16,0)</f>
        <v>53.997300000000003</v>
      </c>
      <c r="R50" s="141">
        <f t="shared" ca="1" si="5"/>
        <v>26.998650000000001</v>
      </c>
      <c r="S50" s="100">
        <f ca="1">VLOOKUP($A50,[2]CurveFetch!$D$8:$V$1000,16,0)</f>
        <v>53.997300000000003</v>
      </c>
      <c r="T50" s="141">
        <f t="shared" ca="1" si="6"/>
        <v>26.998650000000001</v>
      </c>
      <c r="U50" s="100"/>
      <c r="V50" s="100"/>
    </row>
    <row r="51" spans="1:30" x14ac:dyDescent="0.2">
      <c r="A51" s="97">
        <f t="shared" ca="1" si="10"/>
        <v>38384</v>
      </c>
      <c r="B51" s="100">
        <f ca="1">VLOOKUP($A51,[2]CurveFetch!$D$8:$R$1000,2,0)</f>
        <v>3.9660000000000002</v>
      </c>
      <c r="C51" s="100">
        <f ca="1">VLOOKUP($A51,[2]CurveFetch!$D$8:$R$1000,7,0)</f>
        <v>0.4</v>
      </c>
      <c r="D51" s="100">
        <f ca="1">VLOOKUP($A51,[2]CurveFetch!$D$8:$R$1000,5,0)</f>
        <v>-0.28999999999999998</v>
      </c>
      <c r="E51" s="100">
        <f ca="1">VLOOKUP($A51,[2]CurveFetch!$D$8:$R$1000,4,0)</f>
        <v>0.01</v>
      </c>
      <c r="F51" s="100">
        <f ca="1">VLOOKUP($A51,[2]CurveFetch!$D$8:$R$1000,15,0)</f>
        <v>0.01</v>
      </c>
      <c r="G51" s="100">
        <f ca="1">VLOOKUP($A51,[2]CurveFetch!$D$8:$R$1000,3,0)</f>
        <v>-0.19</v>
      </c>
      <c r="H51" s="100">
        <f ca="1">VLOOKUP($A51,[2]CurveFetch!$D$8:$R$1000,9,0)</f>
        <v>0.3</v>
      </c>
      <c r="I51" s="100">
        <f ca="1">VLOOKUP($A51,[2]CurveFetch!$D$8:$R$1000,11,0)</f>
        <v>5.3902253611098003E-2</v>
      </c>
      <c r="J51" s="100">
        <f ca="1">VLOOKUP($A51,[2]CurveFetch!$D$8:$R$1000,8,0)</f>
        <v>0.35</v>
      </c>
      <c r="K51" s="100">
        <f t="shared" ca="1" si="1"/>
        <v>5.0000000000000044E-2</v>
      </c>
      <c r="L51" s="100">
        <f t="shared" ca="1" si="2"/>
        <v>0.39</v>
      </c>
      <c r="M51" s="100">
        <f t="shared" ca="1" si="3"/>
        <v>32.745000000000005</v>
      </c>
      <c r="N51" s="97">
        <f t="shared" ca="1" si="11"/>
        <v>38384</v>
      </c>
      <c r="O51" s="100">
        <f ca="1">VLOOKUP($A51,[2]CurveFetch!$D$8:$V$1000,16,0)</f>
        <v>43.997300000000003</v>
      </c>
      <c r="P51" s="141">
        <f t="shared" ca="1" si="4"/>
        <v>21.998650000000001</v>
      </c>
      <c r="Q51" s="100">
        <f ca="1">VLOOKUP($A51,[2]CurveFetch!$D$8:$V$1000,16,0)</f>
        <v>43.997300000000003</v>
      </c>
      <c r="R51" s="141">
        <f t="shared" ca="1" si="5"/>
        <v>21.998650000000001</v>
      </c>
      <c r="S51" s="100">
        <f ca="1">VLOOKUP($A51,[2]CurveFetch!$D$8:$V$1000,16,0)</f>
        <v>43.997300000000003</v>
      </c>
      <c r="T51" s="141">
        <f t="shared" ca="1" si="6"/>
        <v>21.998650000000001</v>
      </c>
      <c r="U51" s="100"/>
      <c r="V51" s="100"/>
    </row>
    <row r="52" spans="1:30" x14ac:dyDescent="0.2">
      <c r="A52" s="97">
        <f t="shared" ca="1" si="10"/>
        <v>38412</v>
      </c>
      <c r="B52" s="100">
        <f ca="1">VLOOKUP($A52,[2]CurveFetch!$D$8:$R$1000,2,0)</f>
        <v>3.8290000000000002</v>
      </c>
      <c r="C52" s="100">
        <f ca="1">VLOOKUP($A52,[2]CurveFetch!$D$8:$R$1000,7,0)</f>
        <v>0.4</v>
      </c>
      <c r="D52" s="100">
        <f ca="1">VLOOKUP($A52,[2]CurveFetch!$D$8:$R$1000,5,0)</f>
        <v>-0.28999999999999998</v>
      </c>
      <c r="E52" s="100">
        <f ca="1">VLOOKUP($A52,[2]CurveFetch!$D$8:$R$1000,4,0)</f>
        <v>0.01</v>
      </c>
      <c r="F52" s="100">
        <f ca="1">VLOOKUP($A52,[2]CurveFetch!$D$8:$R$1000,15,0)</f>
        <v>0.01</v>
      </c>
      <c r="G52" s="100">
        <f ca="1">VLOOKUP($A52,[2]CurveFetch!$D$8:$R$1000,3,0)</f>
        <v>-0.19</v>
      </c>
      <c r="H52" s="100">
        <f ca="1">VLOOKUP($A52,[2]CurveFetch!$D$8:$R$1000,9,0)</f>
        <v>0.3</v>
      </c>
      <c r="I52" s="100">
        <f ca="1">VLOOKUP($A52,[2]CurveFetch!$D$8:$R$1000,11,0)</f>
        <v>5.3975047950626E-2</v>
      </c>
      <c r="J52" s="100">
        <f ca="1">VLOOKUP($A52,[2]CurveFetch!$D$8:$R$1000,8,0)</f>
        <v>0.35</v>
      </c>
      <c r="K52" s="100">
        <f t="shared" ca="1" si="1"/>
        <v>5.0000000000000044E-2</v>
      </c>
      <c r="L52" s="100">
        <f t="shared" ca="1" si="2"/>
        <v>0.39</v>
      </c>
      <c r="M52" s="100">
        <f t="shared" ca="1" si="3"/>
        <v>31.717500000000001</v>
      </c>
      <c r="N52" s="97">
        <f t="shared" ca="1" si="11"/>
        <v>38412</v>
      </c>
      <c r="O52" s="100">
        <f ca="1">VLOOKUP($A52,[2]CurveFetch!$D$8:$V$1000,16,0)</f>
        <v>33.997300000000003</v>
      </c>
      <c r="P52" s="141">
        <f t="shared" ca="1" si="4"/>
        <v>16.998650000000001</v>
      </c>
      <c r="Q52" s="100">
        <f ca="1">VLOOKUP($A52,[2]CurveFetch!$D$8:$V$1000,16,0)</f>
        <v>33.997300000000003</v>
      </c>
      <c r="R52" s="141">
        <f t="shared" ca="1" si="5"/>
        <v>16.998650000000001</v>
      </c>
      <c r="S52" s="100">
        <f ca="1">VLOOKUP($A52,[2]CurveFetch!$D$8:$V$1000,16,0)</f>
        <v>33.997300000000003</v>
      </c>
      <c r="T52" s="141">
        <f t="shared" ca="1" si="6"/>
        <v>16.998650000000001</v>
      </c>
      <c r="U52" s="100"/>
      <c r="V52" s="100"/>
    </row>
    <row r="53" spans="1:30" x14ac:dyDescent="0.2">
      <c r="A53" s="97">
        <f t="shared" ca="1" si="10"/>
        <v>38443</v>
      </c>
      <c r="B53" s="100">
        <f ca="1">VLOOKUP($A53,[2]CurveFetch!$D$8:$R$1000,2,0)</f>
        <v>3.6469999999999998</v>
      </c>
      <c r="C53" s="100">
        <f ca="1">VLOOKUP($A53,[2]CurveFetch!$D$8:$R$1000,7,0)</f>
        <v>0.34</v>
      </c>
      <c r="D53" s="100">
        <f ca="1">VLOOKUP($A53,[2]CurveFetch!$D$8:$R$1000,5,0)</f>
        <v>-0.35499999999999998</v>
      </c>
      <c r="E53" s="100">
        <f ca="1">VLOOKUP($A53,[2]CurveFetch!$D$8:$R$1000,4,0)</f>
        <v>0.01</v>
      </c>
      <c r="F53" s="100">
        <f ca="1">VLOOKUP($A53,[2]CurveFetch!$D$8:$R$1000,15,0)</f>
        <v>0.01</v>
      </c>
      <c r="G53" s="100">
        <f ca="1">VLOOKUP($A53,[2]CurveFetch!$D$8:$R$1000,3,0)</f>
        <v>-0.23499999999999999</v>
      </c>
      <c r="H53" s="100">
        <f ca="1">VLOOKUP($A53,[2]CurveFetch!$D$8:$R$1000,9,0)</f>
        <v>0.24</v>
      </c>
      <c r="I53" s="100">
        <f ca="1">VLOOKUP($A53,[2]CurveFetch!$D$8:$R$1000,11,0)</f>
        <v>5.4045986037367003E-2</v>
      </c>
      <c r="J53" s="100">
        <f ca="1">VLOOKUP($A53,[2]CurveFetch!$D$8:$R$1000,8,0)</f>
        <v>0.12</v>
      </c>
      <c r="K53" s="100">
        <f t="shared" ca="1" si="1"/>
        <v>0.22000000000000003</v>
      </c>
      <c r="L53" s="100">
        <f t="shared" ca="1" si="2"/>
        <v>0.33</v>
      </c>
      <c r="M53" s="100">
        <f t="shared" ca="1" si="3"/>
        <v>29.902499999999996</v>
      </c>
      <c r="N53" s="97">
        <f t="shared" ca="1" si="11"/>
        <v>38443</v>
      </c>
      <c r="O53" s="100">
        <f ca="1">VLOOKUP($A53,[2]CurveFetch!$D$8:$V$1000,16,0)</f>
        <v>33.329700000000003</v>
      </c>
      <c r="P53" s="141">
        <f t="shared" ca="1" si="4"/>
        <v>16.664850000000001</v>
      </c>
      <c r="Q53" s="100">
        <f ca="1">VLOOKUP($A53,[2]CurveFetch!$D$8:$V$1000,16,0)</f>
        <v>33.329700000000003</v>
      </c>
      <c r="R53" s="141">
        <f t="shared" ca="1" si="5"/>
        <v>16.664850000000001</v>
      </c>
      <c r="S53" s="100">
        <f ca="1">VLOOKUP($A53,[2]CurveFetch!$D$8:$V$1000,16,0)</f>
        <v>33.329700000000003</v>
      </c>
      <c r="T53" s="141">
        <f t="shared" ca="1" si="6"/>
        <v>16.664850000000001</v>
      </c>
      <c r="U53" s="100"/>
      <c r="V53" s="100"/>
    </row>
    <row r="54" spans="1:30" x14ac:dyDescent="0.2">
      <c r="A54" s="97">
        <f t="shared" ca="1" si="10"/>
        <v>38473</v>
      </c>
      <c r="B54" s="100">
        <f ca="1">VLOOKUP($A54,[2]CurveFetch!$D$8:$R$1000,2,0)</f>
        <v>3.6219999999999999</v>
      </c>
      <c r="C54" s="100">
        <f ca="1">VLOOKUP($A54,[2]CurveFetch!$D$8:$R$1000,7,0)</f>
        <v>0.34</v>
      </c>
      <c r="D54" s="100">
        <f ca="1">VLOOKUP($A54,[2]CurveFetch!$D$8:$R$1000,5,0)</f>
        <v>-0.35499999999999998</v>
      </c>
      <c r="E54" s="100">
        <f ca="1">VLOOKUP($A54,[2]CurveFetch!$D$8:$R$1000,4,0)</f>
        <v>0.01</v>
      </c>
      <c r="F54" s="100">
        <f ca="1">VLOOKUP($A54,[2]CurveFetch!$D$8:$R$1000,15,0)</f>
        <v>0.01</v>
      </c>
      <c r="G54" s="100">
        <f ca="1">VLOOKUP($A54,[2]CurveFetch!$D$8:$R$1000,3,0)</f>
        <v>-0.23499999999999999</v>
      </c>
      <c r="H54" s="100">
        <f ca="1">VLOOKUP($A54,[2]CurveFetch!$D$8:$R$1000,9,0)</f>
        <v>0.24</v>
      </c>
      <c r="I54" s="100">
        <f ca="1">VLOOKUP($A54,[2]CurveFetch!$D$8:$R$1000,11,0)</f>
        <v>5.4106940596539997E-2</v>
      </c>
      <c r="J54" s="100">
        <f ca="1">VLOOKUP($A54,[2]CurveFetch!$D$8:$R$1000,8,0)</f>
        <v>0.12</v>
      </c>
      <c r="K54" s="100">
        <f t="shared" ca="1" si="1"/>
        <v>0.22000000000000003</v>
      </c>
      <c r="L54" s="100">
        <f t="shared" ca="1" si="2"/>
        <v>0.33</v>
      </c>
      <c r="M54" s="100">
        <f t="shared" ca="1" si="3"/>
        <v>29.714999999999996</v>
      </c>
      <c r="N54" s="97">
        <f t="shared" ca="1" si="11"/>
        <v>38473</v>
      </c>
      <c r="O54" s="100">
        <f ca="1">VLOOKUP($A54,[2]CurveFetch!$D$8:$V$1000,16,0)</f>
        <v>38.329700000000003</v>
      </c>
      <c r="P54" s="141">
        <f t="shared" ca="1" si="4"/>
        <v>19.164850000000001</v>
      </c>
      <c r="Q54" s="100">
        <f ca="1">VLOOKUP($A54,[2]CurveFetch!$D$8:$V$1000,16,0)</f>
        <v>38.329700000000003</v>
      </c>
      <c r="R54" s="141">
        <f t="shared" ca="1" si="5"/>
        <v>19.164850000000001</v>
      </c>
      <c r="S54" s="100">
        <f ca="1">VLOOKUP($A54,[2]CurveFetch!$D$8:$V$1000,16,0)</f>
        <v>38.329700000000003</v>
      </c>
      <c r="T54" s="141">
        <f t="shared" ca="1" si="6"/>
        <v>19.164850000000001</v>
      </c>
      <c r="U54" s="100"/>
      <c r="V54" s="100"/>
    </row>
    <row r="55" spans="1:30" x14ac:dyDescent="0.2">
      <c r="A55" s="97">
        <f t="shared" ca="1" si="10"/>
        <v>38504</v>
      </c>
      <c r="B55" s="100">
        <f ca="1">VLOOKUP($A55,[2]CurveFetch!$D$8:$R$1000,2,0)</f>
        <v>3.6509999999999998</v>
      </c>
      <c r="C55" s="100">
        <f ca="1">VLOOKUP($A55,[2]CurveFetch!$D$8:$R$1000,7,0)</f>
        <v>0.34</v>
      </c>
      <c r="D55" s="100">
        <f ca="1">VLOOKUP($A55,[2]CurveFetch!$D$8:$R$1000,5,0)</f>
        <v>-0.35499999999999998</v>
      </c>
      <c r="E55" s="100">
        <f ca="1">VLOOKUP($A55,[2]CurveFetch!$D$8:$R$1000,4,0)</f>
        <v>0.01</v>
      </c>
      <c r="F55" s="100">
        <f ca="1">VLOOKUP($A55,[2]CurveFetch!$D$8:$R$1000,15,0)</f>
        <v>0.01</v>
      </c>
      <c r="G55" s="100">
        <f ca="1">VLOOKUP($A55,[2]CurveFetch!$D$8:$R$1000,3,0)</f>
        <v>-0.23499999999999999</v>
      </c>
      <c r="H55" s="100">
        <f ca="1">VLOOKUP($A55,[2]CurveFetch!$D$8:$R$1000,9,0)</f>
        <v>0.24</v>
      </c>
      <c r="I55" s="100">
        <f ca="1">VLOOKUP($A55,[2]CurveFetch!$D$8:$R$1000,11,0)</f>
        <v>5.4169926975653003E-2</v>
      </c>
      <c r="J55" s="100">
        <f ca="1">VLOOKUP($A55,[2]CurveFetch!$D$8:$R$1000,8,0)</f>
        <v>0.12</v>
      </c>
      <c r="K55" s="100">
        <f t="shared" ca="1" si="1"/>
        <v>0.22000000000000003</v>
      </c>
      <c r="L55" s="100">
        <f t="shared" ca="1" si="2"/>
        <v>0.33</v>
      </c>
      <c r="M55" s="100">
        <f t="shared" ca="1" si="3"/>
        <v>29.932499999999997</v>
      </c>
      <c r="N55" s="97">
        <f t="shared" ca="1" si="11"/>
        <v>38504</v>
      </c>
      <c r="O55" s="100">
        <f ca="1">VLOOKUP($A55,[2]CurveFetch!$D$8:$V$1000,16,0)</f>
        <v>63.329700000000003</v>
      </c>
      <c r="P55" s="141">
        <f t="shared" ca="1" si="4"/>
        <v>31.664850000000001</v>
      </c>
      <c r="Q55" s="100">
        <f ca="1">VLOOKUP($A55,[2]CurveFetch!$D$8:$V$1000,16,0)</f>
        <v>63.329700000000003</v>
      </c>
      <c r="R55" s="141">
        <f t="shared" ca="1" si="5"/>
        <v>31.664850000000001</v>
      </c>
      <c r="S55" s="100">
        <f ca="1">VLOOKUP($A55,[2]CurveFetch!$D$8:$V$1000,16,0)</f>
        <v>63.329700000000003</v>
      </c>
      <c r="T55" s="141">
        <f t="shared" ca="1" si="6"/>
        <v>31.664850000000001</v>
      </c>
      <c r="U55" s="100"/>
      <c r="V55" s="100"/>
    </row>
    <row r="56" spans="1:30" x14ac:dyDescent="0.2">
      <c r="A56" s="97">
        <f t="shared" ca="1" si="10"/>
        <v>38534</v>
      </c>
      <c r="B56" s="100">
        <f ca="1">VLOOKUP($A56,[2]CurveFetch!$D$8:$R$1000,2,0)</f>
        <v>3.681</v>
      </c>
      <c r="C56" s="100">
        <f ca="1">VLOOKUP($A56,[2]CurveFetch!$D$8:$R$1000,7,0)</f>
        <v>0.34</v>
      </c>
      <c r="D56" s="100">
        <f ca="1">VLOOKUP($A56,[2]CurveFetch!$D$8:$R$1000,5,0)</f>
        <v>-0.35499999999999998</v>
      </c>
      <c r="E56" s="100">
        <f ca="1">VLOOKUP($A56,[2]CurveFetch!$D$8:$R$1000,4,0)</f>
        <v>0.01</v>
      </c>
      <c r="F56" s="100">
        <f ca="1">VLOOKUP($A56,[2]CurveFetch!$D$8:$R$1000,15,0)</f>
        <v>0.01</v>
      </c>
      <c r="G56" s="100">
        <f ca="1">VLOOKUP($A56,[2]CurveFetch!$D$8:$R$1000,3,0)</f>
        <v>-0.23499999999999999</v>
      </c>
      <c r="H56" s="100">
        <f ca="1">VLOOKUP($A56,[2]CurveFetch!$D$8:$R$1000,9,0)</f>
        <v>0.24</v>
      </c>
      <c r="I56" s="100">
        <f ca="1">VLOOKUP($A56,[2]CurveFetch!$D$8:$R$1000,11,0)</f>
        <v>5.4230881537342998E-2</v>
      </c>
      <c r="J56" s="100">
        <f ca="1">VLOOKUP($A56,[2]CurveFetch!$D$8:$R$1000,8,0)</f>
        <v>0.12</v>
      </c>
      <c r="K56" s="100">
        <f t="shared" ca="1" si="1"/>
        <v>0.22000000000000003</v>
      </c>
      <c r="L56" s="100">
        <f t="shared" ca="1" si="2"/>
        <v>0.33</v>
      </c>
      <c r="M56" s="100">
        <f t="shared" ca="1" si="3"/>
        <v>30.157499999999999</v>
      </c>
      <c r="N56" s="97">
        <f t="shared" ca="1" si="11"/>
        <v>38534</v>
      </c>
      <c r="O56" s="100">
        <f ca="1">VLOOKUP($A56,[2]CurveFetch!$D$8:$V$1000,16,0)</f>
        <v>68.658000000000001</v>
      </c>
      <c r="P56" s="141">
        <f t="shared" ca="1" si="4"/>
        <v>34.329000000000001</v>
      </c>
      <c r="Q56" s="100">
        <f ca="1">VLOOKUP($A56,[2]CurveFetch!$D$8:$V$1000,16,0)</f>
        <v>68.658000000000001</v>
      </c>
      <c r="R56" s="141">
        <f t="shared" ca="1" si="5"/>
        <v>34.329000000000001</v>
      </c>
      <c r="S56" s="100">
        <f ca="1">VLOOKUP($A56,[2]CurveFetch!$D$8:$V$1000,16,0)</f>
        <v>68.658000000000001</v>
      </c>
      <c r="T56" s="141">
        <f t="shared" ca="1" si="6"/>
        <v>34.329000000000001</v>
      </c>
      <c r="U56" s="100"/>
      <c r="V56" s="100"/>
    </row>
    <row r="57" spans="1:30" x14ac:dyDescent="0.2">
      <c r="A57" s="97">
        <f t="shared" ca="1" si="10"/>
        <v>38565</v>
      </c>
      <c r="B57" s="100">
        <f ca="1">VLOOKUP($A57,[2]CurveFetch!$D$8:$R$1000,2,0)</f>
        <v>3.7010000000000001</v>
      </c>
      <c r="C57" s="100">
        <f ca="1">VLOOKUP($A57,[2]CurveFetch!$D$8:$R$1000,7,0)</f>
        <v>0.34</v>
      </c>
      <c r="D57" s="100">
        <f ca="1">VLOOKUP($A57,[2]CurveFetch!$D$8:$R$1000,5,0)</f>
        <v>-0.35499999999999998</v>
      </c>
      <c r="E57" s="100">
        <f ca="1">VLOOKUP($A57,[2]CurveFetch!$D$8:$R$1000,4,0)</f>
        <v>0.01</v>
      </c>
      <c r="F57" s="100">
        <f ca="1">VLOOKUP($A57,[2]CurveFetch!$D$8:$R$1000,15,0)</f>
        <v>0.01</v>
      </c>
      <c r="G57" s="100">
        <f ca="1">VLOOKUP($A57,[2]CurveFetch!$D$8:$R$1000,3,0)</f>
        <v>-0.23499999999999999</v>
      </c>
      <c r="H57" s="100">
        <f ca="1">VLOOKUP($A57,[2]CurveFetch!$D$8:$R$1000,9,0)</f>
        <v>0.24</v>
      </c>
      <c r="I57" s="100">
        <f ca="1">VLOOKUP($A57,[2]CurveFetch!$D$8:$R$1000,11,0)</f>
        <v>5.4293867919057999E-2</v>
      </c>
      <c r="J57" s="100">
        <f ca="1">VLOOKUP($A57,[2]CurveFetch!$D$8:$R$1000,8,0)</f>
        <v>0.12</v>
      </c>
      <c r="K57" s="100">
        <f t="shared" ca="1" si="1"/>
        <v>0.22000000000000003</v>
      </c>
      <c r="L57" s="100">
        <f t="shared" ca="1" si="2"/>
        <v>0.33</v>
      </c>
      <c r="M57" s="100">
        <f t="shared" ca="1" si="3"/>
        <v>30.307500000000005</v>
      </c>
      <c r="N57" s="97">
        <f t="shared" ca="1" si="11"/>
        <v>38565</v>
      </c>
      <c r="O57" s="100">
        <f ca="1">VLOOKUP($A57,[2]CurveFetch!$D$8:$V$1000,16,0)</f>
        <v>83.658000000000001</v>
      </c>
      <c r="P57" s="141">
        <f t="shared" ca="1" si="4"/>
        <v>41.829000000000001</v>
      </c>
      <c r="Q57" s="100">
        <f ca="1">VLOOKUP($A57,[2]CurveFetch!$D$8:$V$1000,16,0)</f>
        <v>83.658000000000001</v>
      </c>
      <c r="R57" s="141">
        <f t="shared" ca="1" si="5"/>
        <v>41.829000000000001</v>
      </c>
      <c r="S57" s="100">
        <f ca="1">VLOOKUP($A57,[2]CurveFetch!$D$8:$V$1000,16,0)</f>
        <v>83.658000000000001</v>
      </c>
      <c r="T57" s="141">
        <f t="shared" ca="1" si="6"/>
        <v>41.829000000000001</v>
      </c>
      <c r="U57" s="100"/>
      <c r="V57" s="100"/>
    </row>
    <row r="58" spans="1:30" x14ac:dyDescent="0.2">
      <c r="A58" s="97">
        <f t="shared" ca="1" si="10"/>
        <v>38596</v>
      </c>
      <c r="B58" s="100">
        <f ca="1">VLOOKUP($A58,[2]CurveFetch!$D$8:$R$1000,2,0)</f>
        <v>3.722</v>
      </c>
      <c r="C58" s="100">
        <f ca="1">VLOOKUP($A58,[2]CurveFetch!$D$8:$R$1000,7,0)</f>
        <v>0.34</v>
      </c>
      <c r="D58" s="100">
        <f ca="1">VLOOKUP($A58,[2]CurveFetch!$D$8:$R$1000,5,0)</f>
        <v>-0.35499999999999998</v>
      </c>
      <c r="E58" s="100">
        <f ca="1">VLOOKUP($A58,[2]CurveFetch!$D$8:$R$1000,4,0)</f>
        <v>0.01</v>
      </c>
      <c r="F58" s="100">
        <f ca="1">VLOOKUP($A58,[2]CurveFetch!$D$8:$R$1000,15,0)</f>
        <v>0.01</v>
      </c>
      <c r="G58" s="100">
        <f ca="1">VLOOKUP($A58,[2]CurveFetch!$D$8:$R$1000,3,0)</f>
        <v>-0.23499999999999999</v>
      </c>
      <c r="H58" s="100">
        <f ca="1">VLOOKUP($A58,[2]CurveFetch!$D$8:$R$1000,9,0)</f>
        <v>0.24</v>
      </c>
      <c r="I58" s="100">
        <f ca="1">VLOOKUP($A58,[2]CurveFetch!$D$8:$R$1000,11,0)</f>
        <v>5.4356854302093999E-2</v>
      </c>
      <c r="J58" s="100">
        <f ca="1">VLOOKUP($A58,[2]CurveFetch!$D$8:$R$1000,8,0)</f>
        <v>0.12</v>
      </c>
      <c r="K58" s="100">
        <f t="shared" ca="1" si="1"/>
        <v>0.22000000000000003</v>
      </c>
      <c r="L58" s="100">
        <f t="shared" ca="1" si="2"/>
        <v>0.33</v>
      </c>
      <c r="M58" s="100">
        <f t="shared" ca="1" si="3"/>
        <v>30.465000000000003</v>
      </c>
      <c r="N58" s="97">
        <f t="shared" ca="1" si="11"/>
        <v>38596</v>
      </c>
      <c r="O58" s="100">
        <f ca="1">VLOOKUP($A58,[2]CurveFetch!$D$8:$V$1000,16,0)</f>
        <v>73.658000000000001</v>
      </c>
      <c r="P58" s="141">
        <f t="shared" ca="1" si="4"/>
        <v>36.829000000000001</v>
      </c>
      <c r="Q58" s="100">
        <f ca="1">VLOOKUP($A58,[2]CurveFetch!$D$8:$V$1000,16,0)</f>
        <v>73.658000000000001</v>
      </c>
      <c r="R58" s="141">
        <f t="shared" ca="1" si="5"/>
        <v>36.829000000000001</v>
      </c>
      <c r="S58" s="100">
        <f ca="1">VLOOKUP($A58,[2]CurveFetch!$D$8:$V$1000,16,0)</f>
        <v>73.658000000000001</v>
      </c>
      <c r="T58" s="141">
        <f t="shared" ca="1" si="6"/>
        <v>36.829000000000001</v>
      </c>
      <c r="U58" s="100"/>
      <c r="V58" s="100"/>
    </row>
    <row r="59" spans="1:30" x14ac:dyDescent="0.2">
      <c r="A59" s="97">
        <f t="shared" ca="1" si="10"/>
        <v>38626</v>
      </c>
      <c r="B59" s="100">
        <f ca="1">VLOOKUP($A59,[2]CurveFetch!$D$8:$R$1000,2,0)</f>
        <v>3.7519999999999998</v>
      </c>
      <c r="C59" s="100">
        <f ca="1">VLOOKUP($A59,[2]CurveFetch!$D$8:$R$1000,7,0)</f>
        <v>0.34</v>
      </c>
      <c r="D59" s="100">
        <f ca="1">VLOOKUP($A59,[2]CurveFetch!$D$8:$R$1000,5,0)</f>
        <v>-0.35499999999999998</v>
      </c>
      <c r="E59" s="100">
        <f ca="1">VLOOKUP($A59,[2]CurveFetch!$D$8:$R$1000,4,0)</f>
        <v>0.01</v>
      </c>
      <c r="F59" s="100">
        <f ca="1">VLOOKUP($A59,[2]CurveFetch!$D$8:$R$1000,15,0)</f>
        <v>0.01</v>
      </c>
      <c r="G59" s="100">
        <f ca="1">VLOOKUP($A59,[2]CurveFetch!$D$8:$R$1000,3,0)</f>
        <v>-0.23499999999999999</v>
      </c>
      <c r="H59" s="100">
        <f ca="1">VLOOKUP($A59,[2]CurveFetch!$D$8:$R$1000,9,0)</f>
        <v>0.24</v>
      </c>
      <c r="I59" s="100">
        <f ca="1">VLOOKUP($A59,[2]CurveFetch!$D$8:$R$1000,11,0)</f>
        <v>5.4417808867580998E-2</v>
      </c>
      <c r="J59" s="100">
        <f ca="1">VLOOKUP($A59,[2]CurveFetch!$D$8:$R$1000,8,0)</f>
        <v>0.12</v>
      </c>
      <c r="K59" s="100">
        <f t="shared" ca="1" si="1"/>
        <v>0.22000000000000003</v>
      </c>
      <c r="L59" s="100">
        <f t="shared" ca="1" si="2"/>
        <v>0.33</v>
      </c>
      <c r="M59" s="100">
        <f t="shared" ca="1" si="3"/>
        <v>30.689999999999998</v>
      </c>
      <c r="N59" s="97">
        <f t="shared" ca="1" si="11"/>
        <v>38626</v>
      </c>
      <c r="O59" s="100">
        <f ca="1">VLOOKUP($A59,[2]CurveFetch!$D$8:$V$1000,16,0)</f>
        <v>67.938999999999993</v>
      </c>
      <c r="P59" s="141">
        <f t="shared" ca="1" si="4"/>
        <v>33.969499999999996</v>
      </c>
      <c r="Q59" s="100">
        <f ca="1">VLOOKUP($A59,[2]CurveFetch!$D$8:$V$1000,16,0)</f>
        <v>67.938999999999993</v>
      </c>
      <c r="R59" s="141">
        <f t="shared" ca="1" si="5"/>
        <v>33.969499999999996</v>
      </c>
      <c r="S59" s="100">
        <f ca="1">VLOOKUP($A59,[2]CurveFetch!$D$8:$V$1000,16,0)</f>
        <v>67.938999999999993</v>
      </c>
      <c r="T59" s="141">
        <f t="shared" ca="1" si="6"/>
        <v>33.969499999999996</v>
      </c>
      <c r="U59" s="100"/>
      <c r="V59" s="100"/>
    </row>
    <row r="60" spans="1:30" x14ac:dyDescent="0.2">
      <c r="A60" s="97">
        <f t="shared" ca="1" si="10"/>
        <v>38657</v>
      </c>
      <c r="B60" s="100">
        <f ca="1">VLOOKUP($A60,[2]CurveFetch!$D$8:$R$1000,2,0)</f>
        <v>3.8919999999999999</v>
      </c>
      <c r="C60" s="100">
        <f ca="1">VLOOKUP($A60,[2]CurveFetch!$D$8:$R$1000,7,0)</f>
        <v>0.3</v>
      </c>
      <c r="D60" s="100">
        <f ca="1">VLOOKUP($A60,[2]CurveFetch!$D$8:$R$1000,5,0)</f>
        <v>-0.28999999999999998</v>
      </c>
      <c r="E60" s="100">
        <f ca="1">VLOOKUP($A60,[2]CurveFetch!$D$8:$R$1000,4,0)</f>
        <v>0.01</v>
      </c>
      <c r="F60" s="100">
        <f ca="1">VLOOKUP($A60,[2]CurveFetch!$D$8:$R$1000,15,0)</f>
        <v>0.01</v>
      </c>
      <c r="G60" s="100">
        <f ca="1">VLOOKUP($A60,[2]CurveFetch!$D$8:$R$1000,3,0)</f>
        <v>-0.19</v>
      </c>
      <c r="H60" s="100">
        <f ca="1">VLOOKUP($A60,[2]CurveFetch!$D$8:$R$1000,9,0)</f>
        <v>0.2</v>
      </c>
      <c r="I60" s="100">
        <f ca="1">VLOOKUP($A60,[2]CurveFetch!$D$8:$R$1000,11,0)</f>
        <v>5.4480795253218001E-2</v>
      </c>
      <c r="J60" s="100">
        <f ca="1">VLOOKUP($A60,[2]CurveFetch!$D$8:$R$1000,8,0)</f>
        <v>0.35</v>
      </c>
      <c r="K60" s="100">
        <f t="shared" ca="1" si="1"/>
        <v>-4.9999999999999989E-2</v>
      </c>
      <c r="L60" s="100">
        <f t="shared" ca="1" si="2"/>
        <v>0.28999999999999998</v>
      </c>
      <c r="M60" s="100">
        <f t="shared" ca="1" si="3"/>
        <v>31.44</v>
      </c>
      <c r="N60" s="97">
        <f t="shared" ca="1" si="11"/>
        <v>38657</v>
      </c>
      <c r="O60" s="100">
        <f ca="1">VLOOKUP($A60,[2]CurveFetch!$D$8:$V$1000,16,0)</f>
        <v>37.939</v>
      </c>
      <c r="P60" s="141">
        <f t="shared" ca="1" si="4"/>
        <v>18.9695</v>
      </c>
      <c r="Q60" s="100">
        <f ca="1">VLOOKUP($A60,[2]CurveFetch!$D$8:$V$1000,16,0)</f>
        <v>37.939</v>
      </c>
      <c r="R60" s="141">
        <f t="shared" ca="1" si="5"/>
        <v>18.9695</v>
      </c>
      <c r="S60" s="100">
        <f ca="1">VLOOKUP($A60,[2]CurveFetch!$D$8:$V$1000,16,0)</f>
        <v>37.939</v>
      </c>
      <c r="T60" s="141">
        <f t="shared" ca="1" si="6"/>
        <v>18.9695</v>
      </c>
      <c r="U60" s="100"/>
      <c r="V60" s="100"/>
    </row>
    <row r="61" spans="1:30" x14ac:dyDescent="0.2">
      <c r="A61" s="97">
        <f t="shared" ca="1" si="10"/>
        <v>38687</v>
      </c>
      <c r="B61" s="100">
        <f ca="1">VLOOKUP($A61,[2]CurveFetch!$D$8:$R$1000,2,0)</f>
        <v>4.0170000000000003</v>
      </c>
      <c r="C61" s="100">
        <f ca="1">VLOOKUP($A61,[2]CurveFetch!$D$8:$R$1000,7,0)</f>
        <v>0.3</v>
      </c>
      <c r="D61" s="100">
        <f ca="1">VLOOKUP($A61,[2]CurveFetch!$D$8:$R$1000,5,0)</f>
        <v>-0.28999999999999998</v>
      </c>
      <c r="E61" s="100">
        <f ca="1">VLOOKUP($A61,[2]CurveFetch!$D$8:$R$1000,4,0)</f>
        <v>0.01</v>
      </c>
      <c r="F61" s="100">
        <f ca="1">VLOOKUP($A61,[2]CurveFetch!$D$8:$R$1000,15,0)</f>
        <v>0.01</v>
      </c>
      <c r="G61" s="100">
        <f ca="1">VLOOKUP($A61,[2]CurveFetch!$D$8:$R$1000,3,0)</f>
        <v>-0.19</v>
      </c>
      <c r="H61" s="100">
        <f ca="1">VLOOKUP($A61,[2]CurveFetch!$D$8:$R$1000,9,0)</f>
        <v>0.2</v>
      </c>
      <c r="I61" s="100">
        <f ca="1">VLOOKUP($A61,[2]CurveFetch!$D$8:$R$1000,11,0)</f>
        <v>5.4541749821222001E-2</v>
      </c>
      <c r="J61" s="100">
        <f ca="1">VLOOKUP($A61,[2]CurveFetch!$D$8:$R$1000,8,0)</f>
        <v>0.35</v>
      </c>
      <c r="K61" s="100">
        <f t="shared" ca="1" si="1"/>
        <v>-4.9999999999999989E-2</v>
      </c>
      <c r="L61" s="100">
        <f t="shared" ca="1" si="2"/>
        <v>0.28999999999999998</v>
      </c>
      <c r="M61" s="100">
        <f t="shared" ca="1" si="3"/>
        <v>32.377499999999998</v>
      </c>
      <c r="N61" s="97">
        <f t="shared" ca="1" si="11"/>
        <v>38687</v>
      </c>
      <c r="O61" s="100">
        <f ca="1">VLOOKUP($A61,[2]CurveFetch!$D$8:$V$1000,16,0)</f>
        <v>22.939</v>
      </c>
      <c r="P61" s="141">
        <f t="shared" ca="1" si="4"/>
        <v>11.4695</v>
      </c>
      <c r="Q61" s="100">
        <f ca="1">VLOOKUP($A61,[2]CurveFetch!$D$8:$V$1000,16,0)</f>
        <v>22.939</v>
      </c>
      <c r="R61" s="141">
        <f t="shared" ca="1" si="5"/>
        <v>11.4695</v>
      </c>
      <c r="S61" s="100">
        <f ca="1">VLOOKUP($A61,[2]CurveFetch!$D$8:$V$1000,16,0)</f>
        <v>22.939</v>
      </c>
      <c r="T61" s="141">
        <f t="shared" ca="1" si="6"/>
        <v>11.4695</v>
      </c>
      <c r="U61" s="100"/>
      <c r="V61" s="100"/>
    </row>
    <row r="62" spans="1:30" x14ac:dyDescent="0.2">
      <c r="A62" s="97">
        <f t="shared" ca="1" si="10"/>
        <v>38718</v>
      </c>
      <c r="B62" s="100">
        <f ca="1">VLOOKUP($A62,[2]CurveFetch!$D$8:$R$1000,2,0)</f>
        <v>4.0869999999999997</v>
      </c>
      <c r="C62" s="100">
        <f ca="1">VLOOKUP($A62,[2]CurveFetch!$D$8:$R$1000,7,0)</f>
        <v>0.3</v>
      </c>
      <c r="D62" s="100">
        <f ca="1">VLOOKUP($A62,[2]CurveFetch!$D$8:$R$1000,5,0)</f>
        <v>-0.28999999999999998</v>
      </c>
      <c r="E62" s="100">
        <f ca="1">VLOOKUP($A62,[2]CurveFetch!$D$8:$R$1000,4,0)</f>
        <v>0.01</v>
      </c>
      <c r="F62" s="100">
        <f ca="1">VLOOKUP($A62,[2]CurveFetch!$D$8:$R$1000,15,0)</f>
        <v>0.01</v>
      </c>
      <c r="G62" s="100">
        <f ca="1">VLOOKUP($A62,[2]CurveFetch!$D$8:$R$1000,3,0)</f>
        <v>-0.19</v>
      </c>
      <c r="H62" s="100">
        <f ca="1">VLOOKUP($A62,[2]CurveFetch!$D$8:$R$1000,9,0)</f>
        <v>0.2</v>
      </c>
      <c r="I62" s="100">
        <f ca="1">VLOOKUP($A62,[2]CurveFetch!$D$8:$R$1000,11,0)</f>
        <v>5.4604736209459999E-2</v>
      </c>
      <c r="J62" s="100">
        <f ca="1">VLOOKUP($A62,[2]CurveFetch!$D$8:$R$1000,8,0)</f>
        <v>0.35</v>
      </c>
      <c r="K62" s="100">
        <f t="shared" ca="1" si="1"/>
        <v>-4.9999999999999989E-2</v>
      </c>
      <c r="L62" s="100">
        <f t="shared" ca="1" si="2"/>
        <v>0.28999999999999998</v>
      </c>
      <c r="M62" s="100">
        <f t="shared" ca="1" si="3"/>
        <v>32.902499999999996</v>
      </c>
      <c r="N62" s="97">
        <f t="shared" ca="1" si="11"/>
        <v>38718</v>
      </c>
      <c r="O62" s="100">
        <f ca="1">VLOOKUP($A62,[2]CurveFetch!$D$8:$V$1000,16,0)</f>
        <v>53.4495</v>
      </c>
      <c r="P62" s="141">
        <f t="shared" ca="1" si="4"/>
        <v>26.72475</v>
      </c>
      <c r="Q62" s="100">
        <f ca="1">VLOOKUP($A62,[2]CurveFetch!$D$8:$V$1000,16,0)</f>
        <v>53.4495</v>
      </c>
      <c r="R62" s="141">
        <f t="shared" ca="1" si="5"/>
        <v>26.72475</v>
      </c>
      <c r="S62" s="100">
        <f ca="1">VLOOKUP($A62,[2]CurveFetch!$D$8:$V$1000,16,0)</f>
        <v>53.4495</v>
      </c>
      <c r="T62" s="141">
        <f t="shared" ca="1" si="6"/>
        <v>26.72475</v>
      </c>
      <c r="U62" s="100"/>
      <c r="V62" s="100"/>
    </row>
    <row r="63" spans="1:30" x14ac:dyDescent="0.2">
      <c r="A63" s="97">
        <f t="shared" ca="1" si="10"/>
        <v>38749</v>
      </c>
      <c r="B63" s="100">
        <f ca="1">VLOOKUP($A63,[2]CurveFetch!$D$8:$R$1000,2,0)</f>
        <v>3.9910000000000001</v>
      </c>
      <c r="C63" s="100">
        <f ca="1">VLOOKUP($A63,[2]CurveFetch!$D$8:$R$1000,7,0)</f>
        <v>0.3</v>
      </c>
      <c r="D63" s="100">
        <f ca="1">VLOOKUP($A63,[2]CurveFetch!$D$8:$R$1000,5,0)</f>
        <v>-0.28999999999999998</v>
      </c>
      <c r="E63" s="100">
        <f ca="1">VLOOKUP($A63,[2]CurveFetch!$D$8:$R$1000,4,0)</f>
        <v>0.01</v>
      </c>
      <c r="F63" s="100">
        <f ca="1">VLOOKUP($A63,[2]CurveFetch!$D$8:$R$1000,15,0)</f>
        <v>0.01</v>
      </c>
      <c r="G63" s="100">
        <f ca="1">VLOOKUP($A63,[2]CurveFetch!$D$8:$R$1000,3,0)</f>
        <v>-0.19</v>
      </c>
      <c r="H63" s="100">
        <f ca="1">VLOOKUP($A63,[2]CurveFetch!$D$8:$R$1000,9,0)</f>
        <v>0.2</v>
      </c>
      <c r="I63" s="100">
        <f ca="1">VLOOKUP($A63,[2]CurveFetch!$D$8:$R$1000,11,0)</f>
        <v>5.4667092481865999E-2</v>
      </c>
      <c r="J63" s="100">
        <f ca="1">VLOOKUP($A63,[2]CurveFetch!$D$8:$R$1000,8,0)</f>
        <v>0.35</v>
      </c>
      <c r="K63" s="100">
        <f t="shared" ca="1" si="1"/>
        <v>-4.9999999999999989E-2</v>
      </c>
      <c r="L63" s="100">
        <f t="shared" ca="1" si="2"/>
        <v>0.28999999999999998</v>
      </c>
      <c r="M63" s="100">
        <f t="shared" ca="1" si="3"/>
        <v>32.182500000000005</v>
      </c>
      <c r="N63" s="97">
        <f t="shared" ca="1" si="11"/>
        <v>38749</v>
      </c>
      <c r="O63" s="100">
        <f ca="1">VLOOKUP($A63,[2]CurveFetch!$D$8:$V$1000,16,0)</f>
        <v>43.4495</v>
      </c>
      <c r="P63" s="141">
        <f t="shared" ca="1" si="4"/>
        <v>21.72475</v>
      </c>
      <c r="Q63" s="100">
        <f ca="1">VLOOKUP($A63,[2]CurveFetch!$D$8:$V$1000,16,0)</f>
        <v>43.4495</v>
      </c>
      <c r="R63" s="141">
        <f t="shared" ca="1" si="5"/>
        <v>21.72475</v>
      </c>
      <c r="S63" s="100">
        <f ca="1">VLOOKUP($A63,[2]CurveFetch!$D$8:$V$1000,16,0)</f>
        <v>43.4495</v>
      </c>
      <c r="T63" s="141">
        <f t="shared" ca="1" si="6"/>
        <v>21.72475</v>
      </c>
      <c r="U63" s="100"/>
      <c r="V63" s="100"/>
    </row>
    <row r="64" spans="1:30" x14ac:dyDescent="0.2">
      <c r="A64" s="97">
        <f t="shared" ca="1" si="10"/>
        <v>38777</v>
      </c>
      <c r="B64" s="100">
        <f ca="1">VLOOKUP($A64,[2]CurveFetch!$D$8:$R$1000,2,0)</f>
        <v>3.8540000000000001</v>
      </c>
      <c r="C64" s="100">
        <f ca="1">VLOOKUP($A64,[2]CurveFetch!$D$8:$R$1000,7,0)</f>
        <v>0.3</v>
      </c>
      <c r="D64" s="100">
        <f ca="1">VLOOKUP($A64,[2]CurveFetch!$D$8:$R$1000,5,0)</f>
        <v>-0.28999999999999998</v>
      </c>
      <c r="E64" s="100">
        <f ca="1">VLOOKUP($A64,[2]CurveFetch!$D$8:$R$1000,4,0)</f>
        <v>0.01</v>
      </c>
      <c r="F64" s="100">
        <f ca="1">VLOOKUP($A64,[2]CurveFetch!$D$8:$R$1000,15,0)</f>
        <v>0.01</v>
      </c>
      <c r="G64" s="100">
        <f ca="1">VLOOKUP($A64,[2]CurveFetch!$D$8:$R$1000,3,0)</f>
        <v>-0.19</v>
      </c>
      <c r="H64" s="100">
        <f ca="1">VLOOKUP($A64,[2]CurveFetch!$D$8:$R$1000,9,0)</f>
        <v>0.2</v>
      </c>
      <c r="I64" s="100">
        <f ca="1">VLOOKUP($A64,[2]CurveFetch!$D$8:$R$1000,11,0)</f>
        <v>5.4723181448195997E-2</v>
      </c>
      <c r="J64" s="100">
        <f ca="1">VLOOKUP($A64,[2]CurveFetch!$D$8:$R$1000,8,0)</f>
        <v>0.35</v>
      </c>
      <c r="K64" s="100">
        <f t="shared" ca="1" si="1"/>
        <v>-4.9999999999999989E-2</v>
      </c>
      <c r="L64" s="100">
        <f t="shared" ca="1" si="2"/>
        <v>0.28999999999999998</v>
      </c>
      <c r="M64" s="100">
        <f t="shared" ca="1" si="3"/>
        <v>31.155000000000001</v>
      </c>
      <c r="N64" s="97">
        <f t="shared" ca="1" si="11"/>
        <v>38777</v>
      </c>
      <c r="O64" s="100">
        <f ca="1">VLOOKUP($A64,[2]CurveFetch!$D$8:$V$1000,16,0)</f>
        <v>33.4495</v>
      </c>
      <c r="P64" s="141">
        <f t="shared" ca="1" si="4"/>
        <v>16.72475</v>
      </c>
      <c r="Q64" s="100">
        <f ca="1">VLOOKUP($A64,[2]CurveFetch!$D$8:$V$1000,16,0)</f>
        <v>33.4495</v>
      </c>
      <c r="R64" s="141">
        <f t="shared" ca="1" si="5"/>
        <v>16.72475</v>
      </c>
      <c r="S64" s="100">
        <f ca="1">VLOOKUP($A64,[2]CurveFetch!$D$8:$V$1000,16,0)</f>
        <v>33.4495</v>
      </c>
      <c r="T64" s="141">
        <f t="shared" ca="1" si="6"/>
        <v>16.72475</v>
      </c>
      <c r="U64" s="100"/>
      <c r="V64" s="100"/>
    </row>
    <row r="65" spans="1:22" x14ac:dyDescent="0.2">
      <c r="A65" s="97">
        <f t="shared" ca="1" si="10"/>
        <v>38808</v>
      </c>
      <c r="B65" s="100">
        <f ca="1">VLOOKUP($A65,[2]CurveFetch!$D$8:$R$1000,2,0)</f>
        <v>3.6720000000000002</v>
      </c>
      <c r="C65" s="100">
        <f ca="1">VLOOKUP($A65,[2]CurveFetch!$D$8:$R$1000,7,0)</f>
        <v>0.34</v>
      </c>
      <c r="D65" s="100">
        <f ca="1">VLOOKUP($A65,[2]CurveFetch!$D$8:$R$1000,5,0)</f>
        <v>-0.35499999999999998</v>
      </c>
      <c r="E65" s="100">
        <f ca="1">VLOOKUP($A65,[2]CurveFetch!$D$8:$R$1000,4,0)</f>
        <v>0.01</v>
      </c>
      <c r="F65" s="100">
        <f ca="1">VLOOKUP($A65,[2]CurveFetch!$D$8:$R$1000,15,0)</f>
        <v>0.01</v>
      </c>
      <c r="G65" s="100">
        <f ca="1">VLOOKUP($A65,[2]CurveFetch!$D$8:$R$1000,3,0)</f>
        <v>-0.23499999999999999</v>
      </c>
      <c r="H65" s="100">
        <f ca="1">VLOOKUP($A65,[2]CurveFetch!$D$8:$R$1000,9,0)</f>
        <v>0.24</v>
      </c>
      <c r="I65" s="100">
        <f ca="1">VLOOKUP($A65,[2]CurveFetch!$D$8:$R$1000,11,0)</f>
        <v>5.4785279947854003E-2</v>
      </c>
      <c r="J65" s="100">
        <f ca="1">VLOOKUP($A65,[2]CurveFetch!$D$8:$R$1000,8,0)</f>
        <v>0.12</v>
      </c>
      <c r="K65" s="100">
        <f t="shared" ca="1" si="1"/>
        <v>0.22000000000000003</v>
      </c>
      <c r="L65" s="100">
        <f t="shared" ca="1" si="2"/>
        <v>0.33</v>
      </c>
      <c r="M65" s="100">
        <f t="shared" ca="1" si="3"/>
        <v>30.090000000000003</v>
      </c>
      <c r="N65" s="97">
        <f t="shared" ca="1" si="11"/>
        <v>38808</v>
      </c>
      <c r="O65" s="100">
        <f ca="1">VLOOKUP($A65,[2]CurveFetch!$D$8:$V$1000,16,0)</f>
        <v>32.584400000000002</v>
      </c>
      <c r="P65" s="141">
        <f t="shared" ca="1" si="4"/>
        <v>16.292200000000001</v>
      </c>
      <c r="Q65" s="100">
        <f ca="1">VLOOKUP($A65,[2]CurveFetch!$D$8:$V$1000,16,0)</f>
        <v>32.584400000000002</v>
      </c>
      <c r="R65" s="141">
        <f t="shared" ca="1" si="5"/>
        <v>16.292200000000001</v>
      </c>
      <c r="S65" s="100">
        <f ca="1">VLOOKUP($A65,[2]CurveFetch!$D$8:$V$1000,16,0)</f>
        <v>32.584400000000002</v>
      </c>
      <c r="T65" s="141">
        <f t="shared" ca="1" si="6"/>
        <v>16.292200000000001</v>
      </c>
      <c r="U65" s="100"/>
      <c r="V65" s="100"/>
    </row>
    <row r="66" spans="1:22" x14ac:dyDescent="0.2">
      <c r="A66" s="97">
        <f t="shared" ca="1" si="10"/>
        <v>38838</v>
      </c>
      <c r="B66" s="100">
        <f ca="1">VLOOKUP($A66,[2]CurveFetch!$D$8:$R$1000,2,0)</f>
        <v>3.6469999999999998</v>
      </c>
      <c r="C66" s="100">
        <f ca="1">VLOOKUP($A66,[2]CurveFetch!$D$8:$R$1000,7,0)</f>
        <v>0.34</v>
      </c>
      <c r="D66" s="100">
        <f ca="1">VLOOKUP($A66,[2]CurveFetch!$D$8:$R$1000,5,0)</f>
        <v>-0.35499999999999998</v>
      </c>
      <c r="E66" s="100">
        <f ca="1">VLOOKUP($A66,[2]CurveFetch!$D$8:$R$1000,4,0)</f>
        <v>0.01</v>
      </c>
      <c r="F66" s="100">
        <f ca="1">VLOOKUP($A66,[2]CurveFetch!$D$8:$R$1000,15,0)</f>
        <v>0.01</v>
      </c>
      <c r="G66" s="100">
        <f ca="1">VLOOKUP($A66,[2]CurveFetch!$D$8:$R$1000,3,0)</f>
        <v>-0.23499999999999999</v>
      </c>
      <c r="H66" s="100">
        <f ca="1">VLOOKUP($A66,[2]CurveFetch!$D$8:$R$1000,9,0)</f>
        <v>0.24</v>
      </c>
      <c r="I66" s="100">
        <f ca="1">VLOOKUP($A66,[2]CurveFetch!$D$8:$R$1000,11,0)</f>
        <v>5.4845375271326997E-2</v>
      </c>
      <c r="J66" s="100">
        <f ca="1">VLOOKUP($A66,[2]CurveFetch!$D$8:$R$1000,8,0)</f>
        <v>0.12</v>
      </c>
      <c r="K66" s="100">
        <f t="shared" ca="1" si="1"/>
        <v>0.22000000000000003</v>
      </c>
      <c r="L66" s="100">
        <f t="shared" ca="1" si="2"/>
        <v>0.33</v>
      </c>
      <c r="M66" s="100">
        <f t="shared" ca="1" si="3"/>
        <v>29.902499999999996</v>
      </c>
      <c r="N66" s="97">
        <f t="shared" ca="1" si="11"/>
        <v>38838</v>
      </c>
      <c r="O66" s="100">
        <f ca="1">VLOOKUP($A66,[2]CurveFetch!$D$8:$V$1000,16,0)</f>
        <v>37.584400000000002</v>
      </c>
      <c r="P66" s="141">
        <f t="shared" ca="1" si="4"/>
        <v>18.792200000000001</v>
      </c>
      <c r="Q66" s="100">
        <f ca="1">VLOOKUP($A66,[2]CurveFetch!$D$8:$V$1000,16,0)</f>
        <v>37.584400000000002</v>
      </c>
      <c r="R66" s="141">
        <f t="shared" ca="1" si="5"/>
        <v>18.792200000000001</v>
      </c>
      <c r="S66" s="100">
        <f ca="1">VLOOKUP($A66,[2]CurveFetch!$D$8:$V$1000,16,0)</f>
        <v>37.584400000000002</v>
      </c>
      <c r="T66" s="141">
        <f t="shared" ca="1" si="6"/>
        <v>18.792200000000001</v>
      </c>
      <c r="U66" s="100"/>
      <c r="V66" s="100"/>
    </row>
    <row r="67" spans="1:22" x14ac:dyDescent="0.2">
      <c r="A67" s="97">
        <f t="shared" ca="1" si="10"/>
        <v>38869</v>
      </c>
      <c r="B67" s="100">
        <f ca="1">VLOOKUP($A67,[2]CurveFetch!$D$8:$R$1000,2,0)</f>
        <v>3.6760000000000002</v>
      </c>
      <c r="C67" s="100">
        <f ca="1">VLOOKUP($A67,[2]CurveFetch!$D$8:$R$1000,7,0)</f>
        <v>0.34</v>
      </c>
      <c r="D67" s="100">
        <f ca="1">VLOOKUP($A67,[2]CurveFetch!$D$8:$R$1000,5,0)</f>
        <v>-0.35499999999999998</v>
      </c>
      <c r="E67" s="100">
        <f ca="1">VLOOKUP($A67,[2]CurveFetch!$D$8:$R$1000,4,0)</f>
        <v>0.01</v>
      </c>
      <c r="F67" s="100">
        <f ca="1">VLOOKUP($A67,[2]CurveFetch!$D$8:$R$1000,15,0)</f>
        <v>0.01</v>
      </c>
      <c r="G67" s="100">
        <f ca="1">VLOOKUP($A67,[2]CurveFetch!$D$8:$R$1000,3,0)</f>
        <v>-0.23499999999999999</v>
      </c>
      <c r="H67" s="100">
        <f ca="1">VLOOKUP($A67,[2]CurveFetch!$D$8:$R$1000,9,0)</f>
        <v>0.24</v>
      </c>
      <c r="I67" s="100">
        <f ca="1">VLOOKUP($A67,[2]CurveFetch!$D$8:$R$1000,11,0)</f>
        <v>5.4907473773513002E-2</v>
      </c>
      <c r="J67" s="100">
        <f ca="1">VLOOKUP($A67,[2]CurveFetch!$D$8:$R$1000,8,0)</f>
        <v>0.12</v>
      </c>
      <c r="K67" s="100">
        <f t="shared" ca="1" si="1"/>
        <v>0.22000000000000003</v>
      </c>
      <c r="L67" s="100">
        <f t="shared" ca="1" si="2"/>
        <v>0.33</v>
      </c>
      <c r="M67" s="100">
        <f t="shared" ca="1" si="3"/>
        <v>30.12</v>
      </c>
      <c r="N67" s="97">
        <f t="shared" ca="1" si="11"/>
        <v>38869</v>
      </c>
      <c r="O67" s="100">
        <f ca="1">VLOOKUP($A67,[2]CurveFetch!$D$8:$V$1000,16,0)</f>
        <v>62.584400000000002</v>
      </c>
      <c r="P67" s="141">
        <f t="shared" ca="1" si="4"/>
        <v>31.292200000000001</v>
      </c>
      <c r="Q67" s="100">
        <f ca="1">VLOOKUP($A67,[2]CurveFetch!$D$8:$V$1000,16,0)</f>
        <v>62.584400000000002</v>
      </c>
      <c r="R67" s="141">
        <f t="shared" ca="1" si="5"/>
        <v>31.292200000000001</v>
      </c>
      <c r="S67" s="100">
        <f ca="1">VLOOKUP($A67,[2]CurveFetch!$D$8:$V$1000,16,0)</f>
        <v>62.584400000000002</v>
      </c>
      <c r="T67" s="141">
        <f t="shared" ca="1" si="6"/>
        <v>31.292200000000001</v>
      </c>
      <c r="U67" s="100"/>
      <c r="V67" s="100"/>
    </row>
    <row r="68" spans="1:22" x14ac:dyDescent="0.2">
      <c r="A68" s="97">
        <f t="shared" ca="1" si="10"/>
        <v>38899</v>
      </c>
      <c r="B68" s="100">
        <f ca="1">VLOOKUP($A68,[2]CurveFetch!$D$8:$R$1000,2,0)</f>
        <v>3.706</v>
      </c>
      <c r="C68" s="100">
        <f ca="1">VLOOKUP($A68,[2]CurveFetch!$D$8:$R$1000,7,0)</f>
        <v>0.34</v>
      </c>
      <c r="D68" s="100">
        <f ca="1">VLOOKUP($A68,[2]CurveFetch!$D$8:$R$1000,5,0)</f>
        <v>-0.35499999999999998</v>
      </c>
      <c r="E68" s="100">
        <f ca="1">VLOOKUP($A68,[2]CurveFetch!$D$8:$R$1000,4,0)</f>
        <v>0.01</v>
      </c>
      <c r="F68" s="100">
        <f ca="1">VLOOKUP($A68,[2]CurveFetch!$D$8:$R$1000,15,0)</f>
        <v>0.01</v>
      </c>
      <c r="G68" s="100">
        <f ca="1">VLOOKUP($A68,[2]CurveFetch!$D$8:$R$1000,3,0)</f>
        <v>-0.23499999999999999</v>
      </c>
      <c r="H68" s="100">
        <f ca="1">VLOOKUP($A68,[2]CurveFetch!$D$8:$R$1000,9,0)</f>
        <v>0.24</v>
      </c>
      <c r="I68" s="100">
        <f ca="1">VLOOKUP($A68,[2]CurveFetch!$D$8:$R$1000,11,0)</f>
        <v>5.4967569099431998E-2</v>
      </c>
      <c r="J68" s="100">
        <f ca="1">VLOOKUP($A68,[2]CurveFetch!$D$8:$R$1000,8,0)</f>
        <v>0.12</v>
      </c>
      <c r="K68" s="100">
        <f t="shared" ref="K68:K131" ca="1" si="41">C68-J68</f>
        <v>0.22000000000000003</v>
      </c>
      <c r="L68" s="100">
        <f t="shared" ref="L68:L131" ca="1" si="42">C68-F68</f>
        <v>0.33</v>
      </c>
      <c r="M68" s="100">
        <f t="shared" ca="1" si="3"/>
        <v>30.345000000000002</v>
      </c>
      <c r="N68" s="97">
        <f t="shared" ca="1" si="11"/>
        <v>38899</v>
      </c>
      <c r="O68" s="100">
        <f ca="1">VLOOKUP($A68,[2]CurveFetch!$D$8:$V$1000,16,0)</f>
        <v>62.352899999999998</v>
      </c>
      <c r="P68" s="141">
        <f t="shared" ref="P68:P131" ca="1" si="43">O68/2</f>
        <v>31.176449999999999</v>
      </c>
      <c r="Q68" s="100">
        <f ca="1">VLOOKUP($A68,[2]CurveFetch!$D$8:$V$1000,16,0)</f>
        <v>62.352899999999998</v>
      </c>
      <c r="R68" s="141">
        <f t="shared" ref="R68:R131" ca="1" si="44">Q68/2</f>
        <v>31.176449999999999</v>
      </c>
      <c r="S68" s="100">
        <f ca="1">VLOOKUP($A68,[2]CurveFetch!$D$8:$V$1000,16,0)</f>
        <v>62.352899999999998</v>
      </c>
      <c r="T68" s="141">
        <f t="shared" ref="T68:T131" ca="1" si="45">S68/2</f>
        <v>31.176449999999999</v>
      </c>
    </row>
    <row r="69" spans="1:22" x14ac:dyDescent="0.2">
      <c r="A69" s="97">
        <f t="shared" ref="A69:A132" ca="1" si="46">DATE(YEAR(A68),MONTH(A68)+1,1)</f>
        <v>38930</v>
      </c>
      <c r="B69" s="100">
        <f ca="1">VLOOKUP($A69,[2]CurveFetch!$D$8:$R$1000,2,0)</f>
        <v>3.726</v>
      </c>
      <c r="C69" s="100">
        <f ca="1">VLOOKUP($A69,[2]CurveFetch!$D$8:$R$1000,7,0)</f>
        <v>0.34</v>
      </c>
      <c r="D69" s="100">
        <f ca="1">VLOOKUP($A69,[2]CurveFetch!$D$8:$R$1000,5,0)</f>
        <v>-0.35499999999999998</v>
      </c>
      <c r="E69" s="100">
        <f ca="1">VLOOKUP($A69,[2]CurveFetch!$D$8:$R$1000,4,0)</f>
        <v>0.01</v>
      </c>
      <c r="F69" s="100">
        <f ca="1">VLOOKUP($A69,[2]CurveFetch!$D$8:$R$1000,15,0)</f>
        <v>0.01</v>
      </c>
      <c r="G69" s="100">
        <f ca="1">VLOOKUP($A69,[2]CurveFetch!$D$8:$R$1000,3,0)</f>
        <v>-0.23499999999999999</v>
      </c>
      <c r="H69" s="100">
        <f ca="1">VLOOKUP($A69,[2]CurveFetch!$D$8:$R$1000,9,0)</f>
        <v>0.24</v>
      </c>
      <c r="I69" s="100">
        <f ca="1">VLOOKUP($A69,[2]CurveFetch!$D$8:$R$1000,11,0)</f>
        <v>5.5029667604146001E-2</v>
      </c>
      <c r="J69" s="100">
        <f ca="1">VLOOKUP($A69,[2]CurveFetch!$D$8:$R$1000,8,0)</f>
        <v>0.12</v>
      </c>
      <c r="K69" s="100">
        <f t="shared" ca="1" si="41"/>
        <v>0.22000000000000003</v>
      </c>
      <c r="L69" s="100">
        <f t="shared" ca="1" si="42"/>
        <v>0.33</v>
      </c>
      <c r="M69" s="100">
        <f t="shared" ref="M69:M132" ca="1" si="47">($B69+$C69)*$M$1</f>
        <v>30.494999999999997</v>
      </c>
      <c r="N69" s="97">
        <f t="shared" ref="N69:N132" ca="1" si="48">DATE(YEAR(N68),MONTH(N68)+1,1)</f>
        <v>38930</v>
      </c>
      <c r="O69" s="100">
        <f ca="1">VLOOKUP($A69,[2]CurveFetch!$D$8:$V$1000,16,0)</f>
        <v>77.352900000000005</v>
      </c>
      <c r="P69" s="141">
        <f t="shared" ca="1" si="43"/>
        <v>38.676450000000003</v>
      </c>
      <c r="Q69" s="100">
        <f ca="1">VLOOKUP($A69,[2]CurveFetch!$D$8:$V$1000,16,0)</f>
        <v>77.352900000000005</v>
      </c>
      <c r="R69" s="141">
        <f t="shared" ca="1" si="44"/>
        <v>38.676450000000003</v>
      </c>
      <c r="S69" s="100">
        <f ca="1">VLOOKUP($A69,[2]CurveFetch!$D$8:$V$1000,16,0)</f>
        <v>77.352900000000005</v>
      </c>
      <c r="T69" s="141">
        <f t="shared" ca="1" si="45"/>
        <v>38.676450000000003</v>
      </c>
    </row>
    <row r="70" spans="1:22" x14ac:dyDescent="0.2">
      <c r="A70" s="97">
        <f t="shared" ca="1" si="46"/>
        <v>38961</v>
      </c>
      <c r="B70" s="100">
        <f ca="1">VLOOKUP($A70,[2]CurveFetch!$D$8:$R$1000,2,0)</f>
        <v>3.7469999999999999</v>
      </c>
      <c r="C70" s="100">
        <f ca="1">VLOOKUP($A70,[2]CurveFetch!$D$8:$R$1000,7,0)</f>
        <v>0.34</v>
      </c>
      <c r="D70" s="100">
        <f ca="1">VLOOKUP($A70,[2]CurveFetch!$D$8:$R$1000,5,0)</f>
        <v>-0.35499999999999998</v>
      </c>
      <c r="E70" s="100">
        <f ca="1">VLOOKUP($A70,[2]CurveFetch!$D$8:$R$1000,4,0)</f>
        <v>0.01</v>
      </c>
      <c r="F70" s="100">
        <f ca="1">VLOOKUP($A70,[2]CurveFetch!$D$8:$R$1000,15,0)</f>
        <v>0.01</v>
      </c>
      <c r="G70" s="100">
        <f ca="1">VLOOKUP($A70,[2]CurveFetch!$D$8:$R$1000,3,0)</f>
        <v>-0.23499999999999999</v>
      </c>
      <c r="H70" s="100">
        <f ca="1">VLOOKUP($A70,[2]CurveFetch!$D$8:$R$1000,9,0)</f>
        <v>0.24</v>
      </c>
      <c r="I70" s="100">
        <f ca="1">VLOOKUP($A70,[2]CurveFetch!$D$8:$R$1000,11,0)</f>
        <v>5.5091766110142999E-2</v>
      </c>
      <c r="J70" s="100">
        <f ca="1">VLOOKUP($A70,[2]CurveFetch!$D$8:$R$1000,8,0)</f>
        <v>0.12</v>
      </c>
      <c r="K70" s="100">
        <f t="shared" ca="1" si="41"/>
        <v>0.22000000000000003</v>
      </c>
      <c r="L70" s="100">
        <f t="shared" ca="1" si="42"/>
        <v>0.33</v>
      </c>
      <c r="M70" s="100">
        <f t="shared" ca="1" si="47"/>
        <v>30.652499999999996</v>
      </c>
      <c r="N70" s="97">
        <f t="shared" ca="1" si="48"/>
        <v>38961</v>
      </c>
      <c r="O70" s="100">
        <f ca="1">VLOOKUP($A70,[2]CurveFetch!$D$8:$V$1000,16,0)</f>
        <v>67.352900000000005</v>
      </c>
      <c r="P70" s="141">
        <f t="shared" ca="1" si="43"/>
        <v>33.676450000000003</v>
      </c>
      <c r="Q70" s="100">
        <f ca="1">VLOOKUP($A70,[2]CurveFetch!$D$8:$V$1000,16,0)</f>
        <v>67.352900000000005</v>
      </c>
      <c r="R70" s="141">
        <f t="shared" ca="1" si="44"/>
        <v>33.676450000000003</v>
      </c>
      <c r="S70" s="100">
        <f ca="1">VLOOKUP($A70,[2]CurveFetch!$D$8:$V$1000,16,0)</f>
        <v>67.352900000000005</v>
      </c>
      <c r="T70" s="141">
        <f t="shared" ca="1" si="45"/>
        <v>33.676450000000003</v>
      </c>
    </row>
    <row r="71" spans="1:22" x14ac:dyDescent="0.2">
      <c r="A71" s="97">
        <f t="shared" ca="1" si="46"/>
        <v>38991</v>
      </c>
      <c r="B71" s="100">
        <f ca="1">VLOOKUP($A71,[2]CurveFetch!$D$8:$R$1000,2,0)</f>
        <v>3.7770000000000001</v>
      </c>
      <c r="C71" s="100">
        <f ca="1">VLOOKUP($A71,[2]CurveFetch!$D$8:$R$1000,7,0)</f>
        <v>0.34</v>
      </c>
      <c r="D71" s="100">
        <f ca="1">VLOOKUP($A71,[2]CurveFetch!$D$8:$R$1000,5,0)</f>
        <v>-0.35499999999999998</v>
      </c>
      <c r="E71" s="100">
        <f ca="1">VLOOKUP($A71,[2]CurveFetch!$D$8:$R$1000,4,0)</f>
        <v>0.01</v>
      </c>
      <c r="F71" s="100">
        <f ca="1">VLOOKUP($A71,[2]CurveFetch!$D$8:$R$1000,15,0)</f>
        <v>0.01</v>
      </c>
      <c r="G71" s="100">
        <f ca="1">VLOOKUP($A71,[2]CurveFetch!$D$8:$R$1000,3,0)</f>
        <v>-0.23499999999999999</v>
      </c>
      <c r="H71" s="100">
        <f ca="1">VLOOKUP($A71,[2]CurveFetch!$D$8:$R$1000,9,0)</f>
        <v>0.24</v>
      </c>
      <c r="I71" s="100">
        <f ca="1">VLOOKUP($A71,[2]CurveFetch!$D$8:$R$1000,11,0)</f>
        <v>5.5151861439751003E-2</v>
      </c>
      <c r="J71" s="100">
        <f ca="1">VLOOKUP($A71,[2]CurveFetch!$D$8:$R$1000,8,0)</f>
        <v>0.12</v>
      </c>
      <c r="K71" s="100">
        <f t="shared" ca="1" si="41"/>
        <v>0.22000000000000003</v>
      </c>
      <c r="L71" s="100">
        <f t="shared" ca="1" si="42"/>
        <v>0.33</v>
      </c>
      <c r="M71" s="100">
        <f t="shared" ca="1" si="47"/>
        <v>30.877500000000001</v>
      </c>
      <c r="N71" s="97">
        <f t="shared" ca="1" si="48"/>
        <v>38991</v>
      </c>
      <c r="O71" s="100">
        <f ca="1">VLOOKUP($A71,[2]CurveFetch!$D$8:$V$1000,16,0)</f>
        <v>67.540400000000005</v>
      </c>
      <c r="P71" s="141">
        <f t="shared" ca="1" si="43"/>
        <v>33.770200000000003</v>
      </c>
      <c r="Q71" s="100">
        <f ca="1">VLOOKUP($A71,[2]CurveFetch!$D$8:$V$1000,16,0)</f>
        <v>67.540400000000005</v>
      </c>
      <c r="R71" s="141">
        <f t="shared" ca="1" si="44"/>
        <v>33.770200000000003</v>
      </c>
      <c r="S71" s="100">
        <f ca="1">VLOOKUP($A71,[2]CurveFetch!$D$8:$V$1000,16,0)</f>
        <v>67.540400000000005</v>
      </c>
      <c r="T71" s="141">
        <f t="shared" ca="1" si="45"/>
        <v>33.770200000000003</v>
      </c>
    </row>
    <row r="72" spans="1:22" x14ac:dyDescent="0.2">
      <c r="A72" s="97">
        <f t="shared" ca="1" si="46"/>
        <v>39022</v>
      </c>
      <c r="B72" s="100">
        <f ca="1">VLOOKUP($A72,[2]CurveFetch!$D$8:$R$1000,2,0)</f>
        <v>3.9169999999999998</v>
      </c>
      <c r="C72" s="100">
        <f ca="1">VLOOKUP($A72,[2]CurveFetch!$D$8:$R$1000,7,0)</f>
        <v>0.3</v>
      </c>
      <c r="D72" s="100">
        <f ca="1">VLOOKUP($A72,[2]CurveFetch!$D$8:$R$1000,5,0)</f>
        <v>-0.28999999999999998</v>
      </c>
      <c r="E72" s="100">
        <f ca="1">VLOOKUP($A72,[2]CurveFetch!$D$8:$R$1000,4,0)</f>
        <v>0.01</v>
      </c>
      <c r="F72" s="100">
        <f ca="1">VLOOKUP($A72,[2]CurveFetch!$D$8:$R$1000,15,0)</f>
        <v>0.01</v>
      </c>
      <c r="G72" s="100">
        <f ca="1">VLOOKUP($A72,[2]CurveFetch!$D$8:$R$1000,3,0)</f>
        <v>-0.19</v>
      </c>
      <c r="H72" s="100">
        <f ca="1">VLOOKUP($A72,[2]CurveFetch!$D$8:$R$1000,9,0)</f>
        <v>0.2</v>
      </c>
      <c r="I72" s="100">
        <f ca="1">VLOOKUP($A72,[2]CurveFetch!$D$8:$R$1000,11,0)</f>
        <v>5.5213959948275999E-2</v>
      </c>
      <c r="J72" s="100">
        <f ca="1">VLOOKUP($A72,[2]CurveFetch!$D$8:$R$1000,8,0)</f>
        <v>0.35</v>
      </c>
      <c r="K72" s="100">
        <f t="shared" ca="1" si="41"/>
        <v>-4.9999999999999989E-2</v>
      </c>
      <c r="L72" s="100">
        <f t="shared" ca="1" si="42"/>
        <v>0.28999999999999998</v>
      </c>
      <c r="M72" s="100">
        <f t="shared" ca="1" si="47"/>
        <v>31.627499999999998</v>
      </c>
      <c r="N72" s="97">
        <f t="shared" ca="1" si="48"/>
        <v>39022</v>
      </c>
      <c r="O72" s="100">
        <f ca="1">VLOOKUP($A72,[2]CurveFetch!$D$8:$V$1000,16,0)</f>
        <v>37.540399999999998</v>
      </c>
      <c r="P72" s="141">
        <f t="shared" ca="1" si="43"/>
        <v>18.770199999999999</v>
      </c>
      <c r="Q72" s="100">
        <f ca="1">VLOOKUP($A72,[2]CurveFetch!$D$8:$V$1000,16,0)</f>
        <v>37.540399999999998</v>
      </c>
      <c r="R72" s="141">
        <f t="shared" ca="1" si="44"/>
        <v>18.770199999999999</v>
      </c>
      <c r="S72" s="100">
        <f ca="1">VLOOKUP($A72,[2]CurveFetch!$D$8:$V$1000,16,0)</f>
        <v>37.540399999999998</v>
      </c>
      <c r="T72" s="141">
        <f t="shared" ca="1" si="45"/>
        <v>18.770199999999999</v>
      </c>
    </row>
    <row r="73" spans="1:22" x14ac:dyDescent="0.2">
      <c r="A73" s="97">
        <f t="shared" ca="1" si="46"/>
        <v>39052</v>
      </c>
      <c r="B73" s="100">
        <f ca="1">VLOOKUP($A73,[2]CurveFetch!$D$8:$R$1000,2,0)</f>
        <v>4.0419999999999998</v>
      </c>
      <c r="C73" s="100">
        <f ca="1">VLOOKUP($A73,[2]CurveFetch!$D$8:$R$1000,7,0)</f>
        <v>0.3</v>
      </c>
      <c r="D73" s="100">
        <f ca="1">VLOOKUP($A73,[2]CurveFetch!$D$8:$R$1000,5,0)</f>
        <v>-0.28999999999999998</v>
      </c>
      <c r="E73" s="100">
        <f ca="1">VLOOKUP($A73,[2]CurveFetch!$D$8:$R$1000,4,0)</f>
        <v>0.01</v>
      </c>
      <c r="F73" s="100">
        <f ca="1">VLOOKUP($A73,[2]CurveFetch!$D$8:$R$1000,15,0)</f>
        <v>0.01</v>
      </c>
      <c r="G73" s="100">
        <f ca="1">VLOOKUP($A73,[2]CurveFetch!$D$8:$R$1000,3,0)</f>
        <v>-0.19</v>
      </c>
      <c r="H73" s="100">
        <f ca="1">VLOOKUP($A73,[2]CurveFetch!$D$8:$R$1000,9,0)</f>
        <v>0.2</v>
      </c>
      <c r="I73" s="100">
        <f ca="1">VLOOKUP($A73,[2]CurveFetch!$D$8:$R$1000,11,0)</f>
        <v>5.5274055280328999E-2</v>
      </c>
      <c r="J73" s="100">
        <f ca="1">VLOOKUP($A73,[2]CurveFetch!$D$8:$R$1000,8,0)</f>
        <v>0.35</v>
      </c>
      <c r="K73" s="100">
        <f t="shared" ca="1" si="41"/>
        <v>-4.9999999999999989E-2</v>
      </c>
      <c r="L73" s="100">
        <f t="shared" ca="1" si="42"/>
        <v>0.28999999999999998</v>
      </c>
      <c r="M73" s="100">
        <f t="shared" ca="1" si="47"/>
        <v>32.564999999999998</v>
      </c>
      <c r="N73" s="97">
        <f t="shared" ca="1" si="48"/>
        <v>39052</v>
      </c>
      <c r="O73" s="100">
        <f ca="1">VLOOKUP($A73,[2]CurveFetch!$D$8:$V$1000,16,0)</f>
        <v>22.540400000000002</v>
      </c>
      <c r="P73" s="141">
        <f t="shared" ca="1" si="43"/>
        <v>11.270200000000001</v>
      </c>
      <c r="Q73" s="100">
        <f ca="1">VLOOKUP($A73,[2]CurveFetch!$D$8:$V$1000,16,0)</f>
        <v>22.540400000000002</v>
      </c>
      <c r="R73" s="141">
        <f t="shared" ca="1" si="44"/>
        <v>11.270200000000001</v>
      </c>
      <c r="S73" s="100">
        <f ca="1">VLOOKUP($A73,[2]CurveFetch!$D$8:$V$1000,16,0)</f>
        <v>22.540400000000002</v>
      </c>
      <c r="T73" s="141">
        <f t="shared" ca="1" si="45"/>
        <v>11.270200000000001</v>
      </c>
    </row>
    <row r="74" spans="1:22" x14ac:dyDescent="0.2">
      <c r="A74" s="97">
        <f t="shared" ca="1" si="46"/>
        <v>39083</v>
      </c>
      <c r="B74" s="100">
        <f ca="1">VLOOKUP($A74,[2]CurveFetch!$D$8:$R$1000,2,0)</f>
        <v>4.1219999999999999</v>
      </c>
      <c r="C74" s="100">
        <f ca="1">VLOOKUP($A74,[2]CurveFetch!$D$8:$R$1000,7,0)</f>
        <v>0.3</v>
      </c>
      <c r="D74" s="100">
        <f ca="1">VLOOKUP($A74,[2]CurveFetch!$D$8:$R$1000,5,0)</f>
        <v>-0.28999999999999998</v>
      </c>
      <c r="E74" s="100">
        <f ca="1">VLOOKUP($A74,[2]CurveFetch!$D$8:$R$1000,4,0)</f>
        <v>0.01</v>
      </c>
      <c r="F74" s="100">
        <f ca="1">VLOOKUP($A74,[2]CurveFetch!$D$8:$R$1000,15,0)</f>
        <v>0</v>
      </c>
      <c r="G74" s="100">
        <f ca="1">VLOOKUP($A74,[2]CurveFetch!$D$8:$R$1000,3,0)</f>
        <v>-0.19</v>
      </c>
      <c r="H74" s="100">
        <f ca="1">VLOOKUP($A74,[2]CurveFetch!$D$8:$R$1000,9,0)</f>
        <v>0.2</v>
      </c>
      <c r="I74" s="100">
        <f ca="1">VLOOKUP($A74,[2]CurveFetch!$D$8:$R$1000,11,0)</f>
        <v>5.5336153791381001E-2</v>
      </c>
      <c r="J74" s="100">
        <f ca="1">VLOOKUP($A74,[2]CurveFetch!$D$8:$R$1000,8,0)</f>
        <v>0.35</v>
      </c>
      <c r="K74" s="100">
        <f t="shared" ca="1" si="41"/>
        <v>-4.9999999999999989E-2</v>
      </c>
      <c r="L74" s="100">
        <f t="shared" ca="1" si="42"/>
        <v>0.3</v>
      </c>
      <c r="M74" s="100">
        <f t="shared" ca="1" si="47"/>
        <v>33.164999999999999</v>
      </c>
      <c r="N74" s="97">
        <f t="shared" ca="1" si="48"/>
        <v>39083</v>
      </c>
      <c r="O74" s="100">
        <f ca="1">VLOOKUP($A74,[2]CurveFetch!$D$8:$V$1000,16,0)</f>
        <v>52.308300000000003</v>
      </c>
      <c r="P74" s="141">
        <f t="shared" ca="1" si="43"/>
        <v>26.154150000000001</v>
      </c>
      <c r="Q74" s="100">
        <f ca="1">VLOOKUP($A74,[2]CurveFetch!$D$8:$V$1000,16,0)</f>
        <v>52.308300000000003</v>
      </c>
      <c r="R74" s="141">
        <f t="shared" ca="1" si="44"/>
        <v>26.154150000000001</v>
      </c>
      <c r="S74" s="100">
        <f ca="1">VLOOKUP($A74,[2]CurveFetch!$D$8:$V$1000,16,0)</f>
        <v>52.308300000000003</v>
      </c>
      <c r="T74" s="141">
        <f t="shared" ca="1" si="45"/>
        <v>26.154150000000001</v>
      </c>
    </row>
    <row r="75" spans="1:22" x14ac:dyDescent="0.2">
      <c r="A75" s="97">
        <f t="shared" ca="1" si="46"/>
        <v>39114</v>
      </c>
      <c r="B75" s="100">
        <f ca="1">VLOOKUP($A75,[2]CurveFetch!$D$8:$R$1000,2,0)</f>
        <v>4.0259999999999998</v>
      </c>
      <c r="C75" s="100">
        <f ca="1">VLOOKUP($A75,[2]CurveFetch!$D$8:$R$1000,7,0)</f>
        <v>0.3</v>
      </c>
      <c r="D75" s="100">
        <f ca="1">VLOOKUP($A75,[2]CurveFetch!$D$8:$R$1000,5,0)</f>
        <v>-0.28999999999999998</v>
      </c>
      <c r="E75" s="100">
        <f ca="1">VLOOKUP($A75,[2]CurveFetch!$D$8:$R$1000,4,0)</f>
        <v>0.01</v>
      </c>
      <c r="F75" s="100">
        <f ca="1">VLOOKUP($A75,[2]CurveFetch!$D$8:$R$1000,15,0)</f>
        <v>0</v>
      </c>
      <c r="G75" s="100">
        <f ca="1">VLOOKUP($A75,[2]CurveFetch!$D$8:$R$1000,3,0)</f>
        <v>-0.19</v>
      </c>
      <c r="H75" s="100">
        <f ca="1">VLOOKUP($A75,[2]CurveFetch!$D$8:$R$1000,9,0)</f>
        <v>0.2</v>
      </c>
      <c r="I75" s="100">
        <f ca="1">VLOOKUP($A75,[2]CurveFetch!$D$8:$R$1000,11,0)</f>
        <v>5.5398252303716998E-2</v>
      </c>
      <c r="J75" s="100">
        <f ca="1">VLOOKUP($A75,[2]CurveFetch!$D$8:$R$1000,8,0)</f>
        <v>0.35</v>
      </c>
      <c r="K75" s="100">
        <f t="shared" ca="1" si="41"/>
        <v>-4.9999999999999989E-2</v>
      </c>
      <c r="L75" s="100">
        <f t="shared" ca="1" si="42"/>
        <v>0.3</v>
      </c>
      <c r="M75" s="100">
        <f t="shared" ca="1" si="47"/>
        <v>32.445</v>
      </c>
      <c r="N75" s="97">
        <f t="shared" ca="1" si="48"/>
        <v>39114</v>
      </c>
      <c r="O75" s="100">
        <f ca="1">VLOOKUP($A75,[2]CurveFetch!$D$8:$V$1000,16,0)</f>
        <v>42.308300000000003</v>
      </c>
      <c r="P75" s="141">
        <f t="shared" ca="1" si="43"/>
        <v>21.154150000000001</v>
      </c>
      <c r="Q75" s="100">
        <f ca="1">VLOOKUP($A75,[2]CurveFetch!$D$8:$V$1000,16,0)</f>
        <v>42.308300000000003</v>
      </c>
      <c r="R75" s="141">
        <f t="shared" ca="1" si="44"/>
        <v>21.154150000000001</v>
      </c>
      <c r="S75" s="100">
        <f ca="1">VLOOKUP($A75,[2]CurveFetch!$D$8:$V$1000,16,0)</f>
        <v>42.308300000000003</v>
      </c>
      <c r="T75" s="141">
        <f t="shared" ca="1" si="45"/>
        <v>21.154150000000001</v>
      </c>
    </row>
    <row r="76" spans="1:22" x14ac:dyDescent="0.2">
      <c r="A76" s="97">
        <f t="shared" ca="1" si="46"/>
        <v>39142</v>
      </c>
      <c r="B76" s="100">
        <f ca="1">VLOOKUP($A76,[2]CurveFetch!$D$8:$R$1000,2,0)</f>
        <v>3.8889999999999998</v>
      </c>
      <c r="C76" s="100">
        <f ca="1">VLOOKUP($A76,[2]CurveFetch!$D$8:$R$1000,7,0)</f>
        <v>0.3</v>
      </c>
      <c r="D76" s="100">
        <f ca="1">VLOOKUP($A76,[2]CurveFetch!$D$8:$R$1000,5,0)</f>
        <v>-0.28999999999999998</v>
      </c>
      <c r="E76" s="100">
        <f ca="1">VLOOKUP($A76,[2]CurveFetch!$D$8:$R$1000,4,0)</f>
        <v>0.01</v>
      </c>
      <c r="F76" s="100">
        <f ca="1">VLOOKUP($A76,[2]CurveFetch!$D$8:$R$1000,15,0)</f>
        <v>0</v>
      </c>
      <c r="G76" s="100">
        <f ca="1">VLOOKUP($A76,[2]CurveFetch!$D$8:$R$1000,3,0)</f>
        <v>-0.19</v>
      </c>
      <c r="H76" s="100">
        <f ca="1">VLOOKUP($A76,[2]CurveFetch!$D$8:$R$1000,9,0)</f>
        <v>0.2</v>
      </c>
      <c r="I76" s="100">
        <f ca="1">VLOOKUP($A76,[2]CurveFetch!$D$8:$R$1000,11,0)</f>
        <v>5.5454341283705001E-2</v>
      </c>
      <c r="J76" s="100">
        <f ca="1">VLOOKUP($A76,[2]CurveFetch!$D$8:$R$1000,8,0)</f>
        <v>0.35</v>
      </c>
      <c r="K76" s="100">
        <f t="shared" ca="1" si="41"/>
        <v>-4.9999999999999989E-2</v>
      </c>
      <c r="L76" s="100">
        <f t="shared" ca="1" si="42"/>
        <v>0.3</v>
      </c>
      <c r="M76" s="100">
        <f t="shared" ca="1" si="47"/>
        <v>31.4175</v>
      </c>
      <c r="N76" s="97">
        <f t="shared" ca="1" si="48"/>
        <v>39142</v>
      </c>
      <c r="O76" s="100">
        <f ca="1">VLOOKUP($A76,[2]CurveFetch!$D$8:$V$1000,16,0)</f>
        <v>32.308300000000003</v>
      </c>
      <c r="P76" s="141">
        <f t="shared" ca="1" si="43"/>
        <v>16.154150000000001</v>
      </c>
      <c r="Q76" s="100">
        <f ca="1">VLOOKUP($A76,[2]CurveFetch!$D$8:$V$1000,16,0)</f>
        <v>32.308300000000003</v>
      </c>
      <c r="R76" s="141">
        <f t="shared" ca="1" si="44"/>
        <v>16.154150000000001</v>
      </c>
      <c r="S76" s="100">
        <f ca="1">VLOOKUP($A76,[2]CurveFetch!$D$8:$V$1000,16,0)</f>
        <v>32.308300000000003</v>
      </c>
      <c r="T76" s="141">
        <f t="shared" ca="1" si="45"/>
        <v>16.154150000000001</v>
      </c>
    </row>
    <row r="77" spans="1:22" x14ac:dyDescent="0.2">
      <c r="A77" s="97">
        <f t="shared" ca="1" si="46"/>
        <v>39173</v>
      </c>
      <c r="B77" s="100">
        <f ca="1">VLOOKUP($A77,[2]CurveFetch!$D$8:$R$1000,2,0)</f>
        <v>3.7069999999999999</v>
      </c>
      <c r="C77" s="100">
        <f ca="1">VLOOKUP($A77,[2]CurveFetch!$D$8:$R$1000,7,0)</f>
        <v>0.34</v>
      </c>
      <c r="D77" s="100">
        <f ca="1">VLOOKUP($A77,[2]CurveFetch!$D$8:$R$1000,5,0)</f>
        <v>-0.35499999999999998</v>
      </c>
      <c r="E77" s="100">
        <f ca="1">VLOOKUP($A77,[2]CurveFetch!$D$8:$R$1000,4,0)</f>
        <v>0.01</v>
      </c>
      <c r="F77" s="100">
        <f ca="1">VLOOKUP($A77,[2]CurveFetch!$D$8:$R$1000,15,0)</f>
        <v>0</v>
      </c>
      <c r="G77" s="100">
        <f ca="1">VLOOKUP($A77,[2]CurveFetch!$D$8:$R$1000,3,0)</f>
        <v>-0.23499999999999999</v>
      </c>
      <c r="H77" s="100">
        <f ca="1">VLOOKUP($A77,[2]CurveFetch!$D$8:$R$1000,9,0)</f>
        <v>0.24</v>
      </c>
      <c r="I77" s="100">
        <f ca="1">VLOOKUP($A77,[2]CurveFetch!$D$8:$R$1000,11,0)</f>
        <v>5.5516439798485001E-2</v>
      </c>
      <c r="J77" s="100">
        <f ca="1">VLOOKUP($A77,[2]CurveFetch!$D$8:$R$1000,8,0)</f>
        <v>0.12</v>
      </c>
      <c r="K77" s="100">
        <f t="shared" ca="1" si="41"/>
        <v>0.22000000000000003</v>
      </c>
      <c r="L77" s="100">
        <f t="shared" ca="1" si="42"/>
        <v>0.34</v>
      </c>
      <c r="M77" s="100">
        <f t="shared" ca="1" si="47"/>
        <v>30.352499999999999</v>
      </c>
      <c r="N77" s="97">
        <f t="shared" ca="1" si="48"/>
        <v>39173</v>
      </c>
      <c r="O77" s="100">
        <f ca="1">VLOOKUP($A77,[2]CurveFetch!$D$8:$V$1000,16,0)</f>
        <v>31.341999999999999</v>
      </c>
      <c r="P77" s="141">
        <f t="shared" ca="1" si="43"/>
        <v>15.670999999999999</v>
      </c>
      <c r="Q77" s="100">
        <f ca="1">VLOOKUP($A77,[2]CurveFetch!$D$8:$V$1000,16,0)</f>
        <v>31.341999999999999</v>
      </c>
      <c r="R77" s="141">
        <f t="shared" ca="1" si="44"/>
        <v>15.670999999999999</v>
      </c>
      <c r="S77" s="100">
        <f ca="1">VLOOKUP($A77,[2]CurveFetch!$D$8:$V$1000,16,0)</f>
        <v>31.341999999999999</v>
      </c>
      <c r="T77" s="141">
        <f t="shared" ca="1" si="45"/>
        <v>15.670999999999999</v>
      </c>
    </row>
    <row r="78" spans="1:22" x14ac:dyDescent="0.2">
      <c r="A78" s="97">
        <f t="shared" ca="1" si="46"/>
        <v>39203</v>
      </c>
      <c r="B78" s="100">
        <f ca="1">VLOOKUP($A78,[2]CurveFetch!$D$8:$R$1000,2,0)</f>
        <v>3.6819999999999999</v>
      </c>
      <c r="C78" s="100">
        <f ca="1">VLOOKUP($A78,[2]CurveFetch!$D$8:$R$1000,7,0)</f>
        <v>0.34</v>
      </c>
      <c r="D78" s="100">
        <f ca="1">VLOOKUP($A78,[2]CurveFetch!$D$8:$R$1000,5,0)</f>
        <v>-0.35499999999999998</v>
      </c>
      <c r="E78" s="100">
        <f ca="1">VLOOKUP($A78,[2]CurveFetch!$D$8:$R$1000,4,0)</f>
        <v>0.01</v>
      </c>
      <c r="F78" s="100">
        <f ca="1">VLOOKUP($A78,[2]CurveFetch!$D$8:$R$1000,15,0)</f>
        <v>0</v>
      </c>
      <c r="G78" s="100">
        <f ca="1">VLOOKUP($A78,[2]CurveFetch!$D$8:$R$1000,3,0)</f>
        <v>-0.23499999999999999</v>
      </c>
      <c r="H78" s="100">
        <f ca="1">VLOOKUP($A78,[2]CurveFetch!$D$8:$R$1000,9,0)</f>
        <v>0.24</v>
      </c>
      <c r="I78" s="100">
        <f ca="1">VLOOKUP($A78,[2]CurveFetch!$D$8:$R$1000,11,0)</f>
        <v>5.5576535136591998E-2</v>
      </c>
      <c r="J78" s="100">
        <f ca="1">VLOOKUP($A78,[2]CurveFetch!$D$8:$R$1000,8,0)</f>
        <v>0.12</v>
      </c>
      <c r="K78" s="100">
        <f t="shared" ca="1" si="41"/>
        <v>0.22000000000000003</v>
      </c>
      <c r="L78" s="100">
        <f t="shared" ca="1" si="42"/>
        <v>0.34</v>
      </c>
      <c r="M78" s="100">
        <f t="shared" ca="1" si="47"/>
        <v>30.165000000000003</v>
      </c>
      <c r="N78" s="97">
        <f t="shared" ca="1" si="48"/>
        <v>39203</v>
      </c>
      <c r="O78" s="100">
        <f ca="1">VLOOKUP($A78,[2]CurveFetch!$D$8:$V$1000,16,0)</f>
        <v>36.341999999999999</v>
      </c>
      <c r="P78" s="141">
        <f t="shared" ca="1" si="43"/>
        <v>18.170999999999999</v>
      </c>
      <c r="Q78" s="100">
        <f ca="1">VLOOKUP($A78,[2]CurveFetch!$D$8:$V$1000,16,0)</f>
        <v>36.341999999999999</v>
      </c>
      <c r="R78" s="141">
        <f t="shared" ca="1" si="44"/>
        <v>18.170999999999999</v>
      </c>
      <c r="S78" s="100">
        <f ca="1">VLOOKUP($A78,[2]CurveFetch!$D$8:$V$1000,16,0)</f>
        <v>36.341999999999999</v>
      </c>
      <c r="T78" s="141">
        <f t="shared" ca="1" si="45"/>
        <v>18.170999999999999</v>
      </c>
    </row>
    <row r="79" spans="1:22" x14ac:dyDescent="0.2">
      <c r="A79" s="97">
        <f t="shared" ca="1" si="46"/>
        <v>39234</v>
      </c>
      <c r="B79" s="100">
        <f ca="1">VLOOKUP($A79,[2]CurveFetch!$D$8:$R$1000,2,0)</f>
        <v>3.7109999999999999</v>
      </c>
      <c r="C79" s="100">
        <f ca="1">VLOOKUP($A79,[2]CurveFetch!$D$8:$R$1000,7,0)</f>
        <v>0.34</v>
      </c>
      <c r="D79" s="100">
        <f ca="1">VLOOKUP($A79,[2]CurveFetch!$D$8:$R$1000,5,0)</f>
        <v>-0.35499999999999998</v>
      </c>
      <c r="E79" s="100">
        <f ca="1">VLOOKUP($A79,[2]CurveFetch!$D$8:$R$1000,4,0)</f>
        <v>0.01</v>
      </c>
      <c r="F79" s="100">
        <f ca="1">VLOOKUP($A79,[2]CurveFetch!$D$8:$R$1000,15,0)</f>
        <v>0</v>
      </c>
      <c r="G79" s="100">
        <f ca="1">VLOOKUP($A79,[2]CurveFetch!$D$8:$R$1000,3,0)</f>
        <v>-0.23499999999999999</v>
      </c>
      <c r="H79" s="100">
        <f ca="1">VLOOKUP($A79,[2]CurveFetch!$D$8:$R$1000,9,0)</f>
        <v>0</v>
      </c>
      <c r="I79" s="100">
        <f ca="1">VLOOKUP($A79,[2]CurveFetch!$D$8:$R$1000,11,0)</f>
        <v>5.5638633653898997E-2</v>
      </c>
      <c r="J79" s="100">
        <f ca="1">VLOOKUP($A79,[2]CurveFetch!$D$8:$R$1000,8,0)</f>
        <v>0.12</v>
      </c>
      <c r="K79" s="100">
        <f t="shared" ca="1" si="41"/>
        <v>0.22000000000000003</v>
      </c>
      <c r="L79" s="100">
        <f t="shared" ca="1" si="42"/>
        <v>0.34</v>
      </c>
      <c r="M79" s="100">
        <f t="shared" ca="1" si="47"/>
        <v>30.3825</v>
      </c>
      <c r="N79" s="97">
        <f t="shared" ca="1" si="48"/>
        <v>39234</v>
      </c>
      <c r="O79" s="100">
        <f ca="1">VLOOKUP($A79,[2]CurveFetch!$D$8:$V$1000,16,0)</f>
        <v>61.341999999999999</v>
      </c>
      <c r="P79" s="141">
        <f t="shared" ca="1" si="43"/>
        <v>30.670999999999999</v>
      </c>
      <c r="Q79" s="100">
        <f ca="1">VLOOKUP($A79,[2]CurveFetch!$D$8:$V$1000,16,0)</f>
        <v>61.341999999999999</v>
      </c>
      <c r="R79" s="141">
        <f t="shared" ca="1" si="44"/>
        <v>30.670999999999999</v>
      </c>
      <c r="S79" s="100">
        <f ca="1">VLOOKUP($A79,[2]CurveFetch!$D$8:$V$1000,16,0)</f>
        <v>61.341999999999999</v>
      </c>
      <c r="T79" s="141">
        <f t="shared" ca="1" si="45"/>
        <v>30.670999999999999</v>
      </c>
    </row>
    <row r="80" spans="1:22" x14ac:dyDescent="0.2">
      <c r="A80" s="97">
        <f t="shared" ca="1" si="46"/>
        <v>39264</v>
      </c>
      <c r="B80" s="100">
        <f ca="1">VLOOKUP($A80,[2]CurveFetch!$D$8:$R$1000,2,0)</f>
        <v>3.7410000000000001</v>
      </c>
      <c r="C80" s="100">
        <f ca="1">VLOOKUP($A80,[2]CurveFetch!$D$8:$R$1000,7,0)</f>
        <v>0.34</v>
      </c>
      <c r="D80" s="100">
        <f ca="1">VLOOKUP($A80,[2]CurveFetch!$D$8:$R$1000,5,0)</f>
        <v>-0.35499999999999998</v>
      </c>
      <c r="E80" s="100">
        <f ca="1">VLOOKUP($A80,[2]CurveFetch!$D$8:$R$1000,4,0)</f>
        <v>0.01</v>
      </c>
      <c r="F80" s="100">
        <f ca="1">VLOOKUP($A80,[2]CurveFetch!$D$8:$R$1000,15,0)</f>
        <v>0</v>
      </c>
      <c r="G80" s="100">
        <f ca="1">VLOOKUP($A80,[2]CurveFetch!$D$8:$R$1000,3,0)</f>
        <v>-0.23499999999999999</v>
      </c>
      <c r="H80" s="100">
        <f ca="1">VLOOKUP($A80,[2]CurveFetch!$D$8:$R$1000,9,0)</f>
        <v>0</v>
      </c>
      <c r="I80" s="100">
        <f ca="1">VLOOKUP($A80,[2]CurveFetch!$D$8:$R$1000,11,0)</f>
        <v>5.5698728994450997E-2</v>
      </c>
      <c r="J80" s="100">
        <f ca="1">VLOOKUP($A80,[2]CurveFetch!$D$8:$R$1000,8,0)</f>
        <v>0.12</v>
      </c>
      <c r="K80" s="100">
        <f t="shared" ca="1" si="41"/>
        <v>0.22000000000000003</v>
      </c>
      <c r="L80" s="100">
        <f t="shared" ca="1" si="42"/>
        <v>0.34</v>
      </c>
      <c r="M80" s="100">
        <f t="shared" ca="1" si="47"/>
        <v>30.607500000000002</v>
      </c>
      <c r="N80" s="97">
        <f t="shared" ca="1" si="48"/>
        <v>39264</v>
      </c>
      <c r="O80" s="100">
        <f ca="1">VLOOKUP($A80,[2]CurveFetch!$D$8:$V$1000,16,0)</f>
        <v>57.7517</v>
      </c>
      <c r="P80" s="141">
        <f t="shared" ca="1" si="43"/>
        <v>28.87585</v>
      </c>
      <c r="Q80" s="100">
        <f ca="1">VLOOKUP($A80,[2]CurveFetch!$D$8:$V$1000,16,0)</f>
        <v>57.7517</v>
      </c>
      <c r="R80" s="141">
        <f t="shared" ca="1" si="44"/>
        <v>28.87585</v>
      </c>
      <c r="S80" s="100">
        <f ca="1">VLOOKUP($A80,[2]CurveFetch!$D$8:$V$1000,16,0)</f>
        <v>57.7517</v>
      </c>
      <c r="T80" s="141">
        <f t="shared" ca="1" si="45"/>
        <v>28.87585</v>
      </c>
    </row>
    <row r="81" spans="1:20" x14ac:dyDescent="0.2">
      <c r="A81" s="97">
        <f t="shared" ca="1" si="46"/>
        <v>39295</v>
      </c>
      <c r="B81" s="100">
        <f ca="1">VLOOKUP($A81,[2]CurveFetch!$D$8:$R$1000,2,0)</f>
        <v>3.7610000000000001</v>
      </c>
      <c r="C81" s="100">
        <f ca="1">VLOOKUP($A81,[2]CurveFetch!$D$8:$R$1000,7,0)</f>
        <v>0.34</v>
      </c>
      <c r="D81" s="100">
        <f ca="1">VLOOKUP($A81,[2]CurveFetch!$D$8:$R$1000,5,0)</f>
        <v>-0.35499999999999998</v>
      </c>
      <c r="E81" s="100">
        <f ca="1">VLOOKUP($A81,[2]CurveFetch!$D$8:$R$1000,4,0)</f>
        <v>0.01</v>
      </c>
      <c r="F81" s="100">
        <f ca="1">VLOOKUP($A81,[2]CurveFetch!$D$8:$R$1000,15,0)</f>
        <v>0</v>
      </c>
      <c r="G81" s="100">
        <f ca="1">VLOOKUP($A81,[2]CurveFetch!$D$8:$R$1000,3,0)</f>
        <v>-0.23499999999999999</v>
      </c>
      <c r="H81" s="100">
        <f ca="1">VLOOKUP($A81,[2]CurveFetch!$D$8:$R$1000,9,0)</f>
        <v>0</v>
      </c>
      <c r="I81" s="100">
        <f ca="1">VLOOKUP($A81,[2]CurveFetch!$D$8:$R$1000,11,0)</f>
        <v>5.5760827514284003E-2</v>
      </c>
      <c r="J81" s="100">
        <f ca="1">VLOOKUP($A81,[2]CurveFetch!$D$8:$R$1000,8,0)</f>
        <v>0.12</v>
      </c>
      <c r="K81" s="100">
        <f t="shared" ca="1" si="41"/>
        <v>0.22000000000000003</v>
      </c>
      <c r="L81" s="100">
        <f t="shared" ca="1" si="42"/>
        <v>0.34</v>
      </c>
      <c r="M81" s="100">
        <f t="shared" ca="1" si="47"/>
        <v>30.7575</v>
      </c>
      <c r="N81" s="97">
        <f t="shared" ca="1" si="48"/>
        <v>39295</v>
      </c>
      <c r="O81" s="100">
        <f ca="1">VLOOKUP($A81,[2]CurveFetch!$D$8:$V$1000,16,0)</f>
        <v>72.7517</v>
      </c>
      <c r="P81" s="141">
        <f t="shared" ca="1" si="43"/>
        <v>36.37585</v>
      </c>
      <c r="Q81" s="100">
        <f ca="1">VLOOKUP($A81,[2]CurveFetch!$D$8:$V$1000,16,0)</f>
        <v>72.7517</v>
      </c>
      <c r="R81" s="141">
        <f t="shared" ca="1" si="44"/>
        <v>36.37585</v>
      </c>
      <c r="S81" s="100">
        <f ca="1">VLOOKUP($A81,[2]CurveFetch!$D$8:$V$1000,16,0)</f>
        <v>72.7517</v>
      </c>
      <c r="T81" s="141">
        <f t="shared" ca="1" si="45"/>
        <v>36.37585</v>
      </c>
    </row>
    <row r="82" spans="1:20" x14ac:dyDescent="0.2">
      <c r="A82" s="97">
        <f t="shared" ca="1" si="46"/>
        <v>39326</v>
      </c>
      <c r="B82" s="100">
        <f ca="1">VLOOKUP($A82,[2]CurveFetch!$D$8:$R$1000,2,0)</f>
        <v>3.782</v>
      </c>
      <c r="C82" s="100">
        <f ca="1">VLOOKUP($A82,[2]CurveFetch!$D$8:$R$1000,7,0)</f>
        <v>0.34</v>
      </c>
      <c r="D82" s="100">
        <f ca="1">VLOOKUP($A82,[2]CurveFetch!$D$8:$R$1000,5,0)</f>
        <v>-0.35499999999999998</v>
      </c>
      <c r="E82" s="100">
        <f ca="1">VLOOKUP($A82,[2]CurveFetch!$D$8:$R$1000,4,0)</f>
        <v>0.01</v>
      </c>
      <c r="F82" s="100">
        <f ca="1">VLOOKUP($A82,[2]CurveFetch!$D$8:$R$1000,15,0)</f>
        <v>0</v>
      </c>
      <c r="G82" s="100">
        <f ca="1">VLOOKUP($A82,[2]CurveFetch!$D$8:$R$1000,3,0)</f>
        <v>-0.23499999999999999</v>
      </c>
      <c r="H82" s="100">
        <f ca="1">VLOOKUP($A82,[2]CurveFetch!$D$8:$R$1000,9,0)</f>
        <v>0</v>
      </c>
      <c r="I82" s="100">
        <f ca="1">VLOOKUP($A82,[2]CurveFetch!$D$8:$R$1000,11,0)</f>
        <v>5.5822926035402003E-2</v>
      </c>
      <c r="J82" s="100">
        <f ca="1">VLOOKUP($A82,[2]CurveFetch!$D$8:$R$1000,8,0)</f>
        <v>0.12</v>
      </c>
      <c r="K82" s="100">
        <f t="shared" ca="1" si="41"/>
        <v>0.22000000000000003</v>
      </c>
      <c r="L82" s="100">
        <f t="shared" ca="1" si="42"/>
        <v>0.34</v>
      </c>
      <c r="M82" s="100">
        <f t="shared" ca="1" si="47"/>
        <v>30.914999999999999</v>
      </c>
      <c r="N82" s="97">
        <f t="shared" ca="1" si="48"/>
        <v>39326</v>
      </c>
      <c r="O82" s="100">
        <f ca="1">VLOOKUP($A82,[2]CurveFetch!$D$8:$V$1000,16,0)</f>
        <v>62.7517</v>
      </c>
      <c r="P82" s="141">
        <f t="shared" ca="1" si="43"/>
        <v>31.37585</v>
      </c>
      <c r="Q82" s="100">
        <f ca="1">VLOOKUP($A82,[2]CurveFetch!$D$8:$V$1000,16,0)</f>
        <v>62.7517</v>
      </c>
      <c r="R82" s="141">
        <f t="shared" ca="1" si="44"/>
        <v>31.37585</v>
      </c>
      <c r="S82" s="100">
        <f ca="1">VLOOKUP($A82,[2]CurveFetch!$D$8:$V$1000,16,0)</f>
        <v>62.7517</v>
      </c>
      <c r="T82" s="141">
        <f t="shared" ca="1" si="45"/>
        <v>31.37585</v>
      </c>
    </row>
    <row r="83" spans="1:20" x14ac:dyDescent="0.2">
      <c r="A83" s="97">
        <f t="shared" ca="1" si="46"/>
        <v>39356</v>
      </c>
      <c r="B83" s="100">
        <f ca="1">VLOOKUP($A83,[2]CurveFetch!$D$8:$R$1000,2,0)</f>
        <v>3.8119999999999998</v>
      </c>
      <c r="C83" s="100">
        <f ca="1">VLOOKUP($A83,[2]CurveFetch!$D$8:$R$1000,7,0)</f>
        <v>0.34</v>
      </c>
      <c r="D83" s="100">
        <f ca="1">VLOOKUP($A83,[2]CurveFetch!$D$8:$R$1000,5,0)</f>
        <v>-0.35499999999999998</v>
      </c>
      <c r="E83" s="100">
        <f ca="1">VLOOKUP($A83,[2]CurveFetch!$D$8:$R$1000,4,0)</f>
        <v>0.01</v>
      </c>
      <c r="F83" s="100">
        <f ca="1">VLOOKUP($A83,[2]CurveFetch!$D$8:$R$1000,15,0)</f>
        <v>0</v>
      </c>
      <c r="G83" s="100">
        <f ca="1">VLOOKUP($A83,[2]CurveFetch!$D$8:$R$1000,3,0)</f>
        <v>-0.23499999999999999</v>
      </c>
      <c r="H83" s="100">
        <f ca="1">VLOOKUP($A83,[2]CurveFetch!$D$8:$R$1000,9,0)</f>
        <v>0</v>
      </c>
      <c r="I83" s="100">
        <f ca="1">VLOOKUP($A83,[2]CurveFetch!$D$8:$R$1000,11,0)</f>
        <v>5.5883021379640997E-2</v>
      </c>
      <c r="J83" s="100">
        <f ca="1">VLOOKUP($A83,[2]CurveFetch!$D$8:$R$1000,8,0)</f>
        <v>0.12</v>
      </c>
      <c r="K83" s="100">
        <f t="shared" ca="1" si="41"/>
        <v>0.22000000000000003</v>
      </c>
      <c r="L83" s="100">
        <f t="shared" ca="1" si="42"/>
        <v>0.34</v>
      </c>
      <c r="M83" s="100">
        <f t="shared" ca="1" si="47"/>
        <v>31.14</v>
      </c>
      <c r="N83" s="97">
        <f t="shared" ca="1" si="48"/>
        <v>39356</v>
      </c>
      <c r="O83" s="100">
        <f ca="1">VLOOKUP($A83,[2]CurveFetch!$D$8:$V$1000,16,0)</f>
        <v>66.544600000000003</v>
      </c>
      <c r="P83" s="141">
        <f t="shared" ca="1" si="43"/>
        <v>33.272300000000001</v>
      </c>
      <c r="Q83" s="100">
        <f ca="1">VLOOKUP($A83,[2]CurveFetch!$D$8:$V$1000,16,0)</f>
        <v>66.544600000000003</v>
      </c>
      <c r="R83" s="141">
        <f t="shared" ca="1" si="44"/>
        <v>33.272300000000001</v>
      </c>
      <c r="S83" s="100">
        <f ca="1">VLOOKUP($A83,[2]CurveFetch!$D$8:$V$1000,16,0)</f>
        <v>66.544600000000003</v>
      </c>
      <c r="T83" s="141">
        <f t="shared" ca="1" si="45"/>
        <v>33.272300000000001</v>
      </c>
    </row>
    <row r="84" spans="1:20" x14ac:dyDescent="0.2">
      <c r="A84" s="97">
        <f t="shared" ca="1" si="46"/>
        <v>39387</v>
      </c>
      <c r="B84" s="100">
        <f ca="1">VLOOKUP($A84,[2]CurveFetch!$D$8:$R$1000,2,0)</f>
        <v>3.952</v>
      </c>
      <c r="C84" s="100">
        <f ca="1">VLOOKUP($A84,[2]CurveFetch!$D$8:$R$1000,7,0)</f>
        <v>0.3</v>
      </c>
      <c r="D84" s="100">
        <f ca="1">VLOOKUP($A84,[2]CurveFetch!$D$8:$R$1000,5,0)</f>
        <v>-0.28999999999999998</v>
      </c>
      <c r="E84" s="100">
        <f ca="1">VLOOKUP($A84,[2]CurveFetch!$D$8:$R$1000,4,0)</f>
        <v>0.01</v>
      </c>
      <c r="F84" s="100">
        <f ca="1">VLOOKUP($A84,[2]CurveFetch!$D$8:$R$1000,15,0)</f>
        <v>0</v>
      </c>
      <c r="G84" s="100">
        <f ca="1">VLOOKUP($A84,[2]CurveFetch!$D$8:$R$1000,3,0)</f>
        <v>-0.19</v>
      </c>
      <c r="H84" s="100">
        <f ca="1">VLOOKUP($A84,[2]CurveFetch!$D$8:$R$1000,9,0)</f>
        <v>0</v>
      </c>
      <c r="I84" s="100">
        <f ca="1">VLOOKUP($A84,[2]CurveFetch!$D$8:$R$1000,11,0)</f>
        <v>5.5945119903283998E-2</v>
      </c>
      <c r="J84" s="100">
        <f ca="1">VLOOKUP($A84,[2]CurveFetch!$D$8:$R$1000,8,0)</f>
        <v>0.35</v>
      </c>
      <c r="K84" s="100">
        <f t="shared" ca="1" si="41"/>
        <v>-4.9999999999999989E-2</v>
      </c>
      <c r="L84" s="100">
        <f t="shared" ca="1" si="42"/>
        <v>0.3</v>
      </c>
      <c r="M84" s="100">
        <f t="shared" ca="1" si="47"/>
        <v>31.889999999999997</v>
      </c>
      <c r="N84" s="97">
        <f t="shared" ca="1" si="48"/>
        <v>39387</v>
      </c>
      <c r="O84" s="100">
        <f ca="1">VLOOKUP($A84,[2]CurveFetch!$D$8:$V$1000,16,0)</f>
        <v>36.544600000000003</v>
      </c>
      <c r="P84" s="141">
        <f t="shared" ca="1" si="43"/>
        <v>18.272300000000001</v>
      </c>
      <c r="Q84" s="100">
        <f ca="1">VLOOKUP($A84,[2]CurveFetch!$D$8:$V$1000,16,0)</f>
        <v>36.544600000000003</v>
      </c>
      <c r="R84" s="141">
        <f t="shared" ca="1" si="44"/>
        <v>18.272300000000001</v>
      </c>
      <c r="S84" s="100">
        <f ca="1">VLOOKUP($A84,[2]CurveFetch!$D$8:$V$1000,16,0)</f>
        <v>36.544600000000003</v>
      </c>
      <c r="T84" s="141">
        <f t="shared" ca="1" si="45"/>
        <v>18.272300000000001</v>
      </c>
    </row>
    <row r="85" spans="1:20" x14ac:dyDescent="0.2">
      <c r="A85" s="97">
        <f t="shared" ca="1" si="46"/>
        <v>39417</v>
      </c>
      <c r="B85" s="100">
        <f ca="1">VLOOKUP($A85,[2]CurveFetch!$D$8:$R$1000,2,0)</f>
        <v>4.077</v>
      </c>
      <c r="C85" s="100">
        <f ca="1">VLOOKUP($A85,[2]CurveFetch!$D$8:$R$1000,7,0)</f>
        <v>0.3</v>
      </c>
      <c r="D85" s="100">
        <f ca="1">VLOOKUP($A85,[2]CurveFetch!$D$8:$R$1000,5,0)</f>
        <v>-0.28999999999999998</v>
      </c>
      <c r="E85" s="100">
        <f ca="1">VLOOKUP($A85,[2]CurveFetch!$D$8:$R$1000,4,0)</f>
        <v>0.01</v>
      </c>
      <c r="F85" s="100">
        <f ca="1">VLOOKUP($A85,[2]CurveFetch!$D$8:$R$1000,15,0)</f>
        <v>0</v>
      </c>
      <c r="G85" s="100">
        <f ca="1">VLOOKUP($A85,[2]CurveFetch!$D$8:$R$1000,3,0)</f>
        <v>-0.19</v>
      </c>
      <c r="H85" s="100">
        <f ca="1">VLOOKUP($A85,[2]CurveFetch!$D$8:$R$1000,9,0)</f>
        <v>0</v>
      </c>
      <c r="I85" s="100">
        <f ca="1">VLOOKUP($A85,[2]CurveFetch!$D$8:$R$1000,11,0)</f>
        <v>5.6005215249969001E-2</v>
      </c>
      <c r="J85" s="100">
        <f ca="1">VLOOKUP($A85,[2]CurveFetch!$D$8:$R$1000,8,0)</f>
        <v>0.35</v>
      </c>
      <c r="K85" s="100">
        <f t="shared" ca="1" si="41"/>
        <v>-4.9999999999999989E-2</v>
      </c>
      <c r="L85" s="100">
        <f t="shared" ca="1" si="42"/>
        <v>0.3</v>
      </c>
      <c r="M85" s="100">
        <f t="shared" ca="1" si="47"/>
        <v>32.827500000000001</v>
      </c>
      <c r="N85" s="97">
        <f t="shared" ca="1" si="48"/>
        <v>39417</v>
      </c>
      <c r="O85" s="100">
        <f ca="1">VLOOKUP($A85,[2]CurveFetch!$D$8:$V$1000,16,0)</f>
        <v>21.544599999999999</v>
      </c>
      <c r="P85" s="141">
        <f t="shared" ca="1" si="43"/>
        <v>10.7723</v>
      </c>
      <c r="Q85" s="100">
        <f ca="1">VLOOKUP($A85,[2]CurveFetch!$D$8:$V$1000,16,0)</f>
        <v>21.544599999999999</v>
      </c>
      <c r="R85" s="141">
        <f t="shared" ca="1" si="44"/>
        <v>10.7723</v>
      </c>
      <c r="S85" s="100">
        <f ca="1">VLOOKUP($A85,[2]CurveFetch!$D$8:$V$1000,16,0)</f>
        <v>21.544599999999999</v>
      </c>
      <c r="T85" s="141">
        <f t="shared" ca="1" si="45"/>
        <v>10.7723</v>
      </c>
    </row>
    <row r="86" spans="1:20" x14ac:dyDescent="0.2">
      <c r="A86" s="97">
        <f t="shared" ca="1" si="46"/>
        <v>39448</v>
      </c>
      <c r="B86" s="100">
        <f ca="1">VLOOKUP($A86,[2]CurveFetch!$D$8:$R$1000,2,0)</f>
        <v>4.1669999999999998</v>
      </c>
      <c r="C86" s="100">
        <f ca="1">VLOOKUP($A86,[2]CurveFetch!$D$8:$R$1000,7,0)</f>
        <v>0.3</v>
      </c>
      <c r="D86" s="100">
        <f ca="1">VLOOKUP($A86,[2]CurveFetch!$D$8:$R$1000,5,0)</f>
        <v>-0.28999999999999998</v>
      </c>
      <c r="E86" s="100">
        <f ca="1">VLOOKUP($A86,[2]CurveFetch!$D$8:$R$1000,4,0)</f>
        <v>0.01</v>
      </c>
      <c r="F86" s="100">
        <f ca="1">VLOOKUP($A86,[2]CurveFetch!$D$8:$R$1000,15,0)</f>
        <v>0</v>
      </c>
      <c r="G86" s="100">
        <f ca="1">VLOOKUP($A86,[2]CurveFetch!$D$8:$R$1000,3,0)</f>
        <v>-0.19</v>
      </c>
      <c r="H86" s="100">
        <f ca="1">VLOOKUP($A86,[2]CurveFetch!$D$8:$R$1000,9,0)</f>
        <v>0</v>
      </c>
      <c r="I86" s="100">
        <f ca="1">VLOOKUP($A86,[2]CurveFetch!$D$8:$R$1000,11,0)</f>
        <v>5.6067313776138002E-2</v>
      </c>
      <c r="J86" s="100">
        <f ca="1">VLOOKUP($A86,[2]CurveFetch!$D$8:$R$1000,8,0)</f>
        <v>0.35</v>
      </c>
      <c r="K86" s="100">
        <f t="shared" ca="1" si="41"/>
        <v>-4.9999999999999989E-2</v>
      </c>
      <c r="L86" s="100">
        <f t="shared" ca="1" si="42"/>
        <v>0.3</v>
      </c>
      <c r="M86" s="100">
        <f t="shared" ca="1" si="47"/>
        <v>33.502499999999998</v>
      </c>
      <c r="N86" s="97">
        <f t="shared" ca="1" si="48"/>
        <v>39448</v>
      </c>
      <c r="O86" s="100">
        <f ca="1">VLOOKUP($A86,[2]CurveFetch!$D$8:$V$1000,16,0)</f>
        <v>51.381</v>
      </c>
      <c r="P86" s="141">
        <f t="shared" ca="1" si="43"/>
        <v>25.6905</v>
      </c>
      <c r="Q86" s="100">
        <f ca="1">VLOOKUP($A86,[2]CurveFetch!$D$8:$V$1000,16,0)</f>
        <v>51.381</v>
      </c>
      <c r="R86" s="141">
        <f t="shared" ca="1" si="44"/>
        <v>25.6905</v>
      </c>
      <c r="S86" s="100">
        <f ca="1">VLOOKUP($A86,[2]CurveFetch!$D$8:$V$1000,16,0)</f>
        <v>51.381</v>
      </c>
      <c r="T86" s="141">
        <f t="shared" ca="1" si="45"/>
        <v>25.6905</v>
      </c>
    </row>
    <row r="87" spans="1:20" x14ac:dyDescent="0.2">
      <c r="A87" s="97">
        <f t="shared" ca="1" si="46"/>
        <v>39479</v>
      </c>
      <c r="B87" s="100">
        <f ca="1">VLOOKUP($A87,[2]CurveFetch!$D$8:$R$1000,2,0)</f>
        <v>4.0709999999999997</v>
      </c>
      <c r="C87" s="100">
        <f ca="1">VLOOKUP($A87,[2]CurveFetch!$D$8:$R$1000,7,0)</f>
        <v>0.3</v>
      </c>
      <c r="D87" s="100">
        <f ca="1">VLOOKUP($A87,[2]CurveFetch!$D$8:$R$1000,5,0)</f>
        <v>-0.28999999999999998</v>
      </c>
      <c r="E87" s="100">
        <f ca="1">VLOOKUP($A87,[2]CurveFetch!$D$8:$R$1000,4,0)</f>
        <v>0.01</v>
      </c>
      <c r="F87" s="100">
        <f ca="1">VLOOKUP($A87,[2]CurveFetch!$D$8:$R$1000,15,0)</f>
        <v>0</v>
      </c>
      <c r="G87" s="100">
        <f ca="1">VLOOKUP($A87,[2]CurveFetch!$D$8:$R$1000,3,0)</f>
        <v>-0.19</v>
      </c>
      <c r="H87" s="100">
        <f ca="1">VLOOKUP($A87,[2]CurveFetch!$D$8:$R$1000,9,0)</f>
        <v>0</v>
      </c>
      <c r="I87" s="100">
        <f ca="1">VLOOKUP($A87,[2]CurveFetch!$D$8:$R$1000,11,0)</f>
        <v>5.6123663616545E-2</v>
      </c>
      <c r="J87" s="100">
        <f ca="1">VLOOKUP($A87,[2]CurveFetch!$D$8:$R$1000,8,0)</f>
        <v>0.35</v>
      </c>
      <c r="K87" s="100">
        <f t="shared" ca="1" si="41"/>
        <v>-4.9999999999999989E-2</v>
      </c>
      <c r="L87" s="100">
        <f t="shared" ca="1" si="42"/>
        <v>0.3</v>
      </c>
      <c r="M87" s="100">
        <f t="shared" ca="1" si="47"/>
        <v>32.782499999999999</v>
      </c>
      <c r="N87" s="97">
        <f t="shared" ca="1" si="48"/>
        <v>39479</v>
      </c>
      <c r="O87" s="100">
        <f ca="1">VLOOKUP($A87,[2]CurveFetch!$D$8:$V$1000,16,0)</f>
        <v>41.381</v>
      </c>
      <c r="P87" s="141">
        <f t="shared" ca="1" si="43"/>
        <v>20.6905</v>
      </c>
      <c r="Q87" s="100">
        <f ca="1">VLOOKUP($A87,[2]CurveFetch!$D$8:$V$1000,16,0)</f>
        <v>41.381</v>
      </c>
      <c r="R87" s="141">
        <f t="shared" ca="1" si="44"/>
        <v>20.6905</v>
      </c>
      <c r="S87" s="100">
        <f ca="1">VLOOKUP($A87,[2]CurveFetch!$D$8:$V$1000,16,0)</f>
        <v>41.381</v>
      </c>
      <c r="T87" s="141">
        <f t="shared" ca="1" si="45"/>
        <v>20.6905</v>
      </c>
    </row>
    <row r="88" spans="1:20" x14ac:dyDescent="0.2">
      <c r="A88" s="97">
        <f t="shared" ca="1" si="46"/>
        <v>39508</v>
      </c>
      <c r="B88" s="100">
        <f ca="1">VLOOKUP($A88,[2]CurveFetch!$D$8:$R$1000,2,0)</f>
        <v>3.9340000000000002</v>
      </c>
      <c r="C88" s="100">
        <f ca="1">VLOOKUP($A88,[2]CurveFetch!$D$8:$R$1000,7,0)</f>
        <v>0.3</v>
      </c>
      <c r="D88" s="100">
        <f ca="1">VLOOKUP($A88,[2]CurveFetch!$D$8:$R$1000,5,0)</f>
        <v>-0.28999999999999998</v>
      </c>
      <c r="E88" s="100">
        <f ca="1">VLOOKUP($A88,[2]CurveFetch!$D$8:$R$1000,4,0)</f>
        <v>0.01</v>
      </c>
      <c r="F88" s="100">
        <f ca="1">VLOOKUP($A88,[2]CurveFetch!$D$8:$R$1000,15,0)</f>
        <v>0</v>
      </c>
      <c r="G88" s="100">
        <f ca="1">VLOOKUP($A88,[2]CurveFetch!$D$8:$R$1000,3,0)</f>
        <v>-0.19</v>
      </c>
      <c r="H88" s="100">
        <f ca="1">VLOOKUP($A88,[2]CurveFetch!$D$8:$R$1000,9,0)</f>
        <v>0</v>
      </c>
      <c r="I88" s="100">
        <f ca="1">VLOOKUP($A88,[2]CurveFetch!$D$8:$R$1000,11,0)</f>
        <v>5.6174177973566997E-2</v>
      </c>
      <c r="J88" s="100">
        <f ca="1">VLOOKUP($A88,[2]CurveFetch!$D$8:$R$1000,8,0)</f>
        <v>0.35</v>
      </c>
      <c r="K88" s="100">
        <f t="shared" ca="1" si="41"/>
        <v>-4.9999999999999989E-2</v>
      </c>
      <c r="L88" s="100">
        <f t="shared" ca="1" si="42"/>
        <v>0.3</v>
      </c>
      <c r="M88" s="100">
        <f t="shared" ca="1" si="47"/>
        <v>31.754999999999999</v>
      </c>
      <c r="N88" s="97">
        <f t="shared" ca="1" si="48"/>
        <v>39508</v>
      </c>
      <c r="O88" s="100">
        <f ca="1">VLOOKUP($A88,[2]CurveFetch!$D$8:$V$1000,16,0)</f>
        <v>31.381</v>
      </c>
      <c r="P88" s="141">
        <f t="shared" ca="1" si="43"/>
        <v>15.6905</v>
      </c>
      <c r="Q88" s="100">
        <f ca="1">VLOOKUP($A88,[2]CurveFetch!$D$8:$V$1000,16,0)</f>
        <v>31.381</v>
      </c>
      <c r="R88" s="141">
        <f t="shared" ca="1" si="44"/>
        <v>15.6905</v>
      </c>
      <c r="S88" s="100">
        <f ca="1">VLOOKUP($A88,[2]CurveFetch!$D$8:$V$1000,16,0)</f>
        <v>31.381</v>
      </c>
      <c r="T88" s="141">
        <f t="shared" ca="1" si="45"/>
        <v>15.6905</v>
      </c>
    </row>
    <row r="89" spans="1:20" x14ac:dyDescent="0.2">
      <c r="A89" s="97">
        <f t="shared" ca="1" si="46"/>
        <v>39539</v>
      </c>
      <c r="B89" s="100">
        <f ca="1">VLOOKUP($A89,[2]CurveFetch!$D$8:$R$1000,2,0)</f>
        <v>3.7519999999999998</v>
      </c>
      <c r="C89" s="100">
        <f ca="1">VLOOKUP($A89,[2]CurveFetch!$D$8:$R$1000,7,0)</f>
        <v>0.34</v>
      </c>
      <c r="D89" s="100">
        <f ca="1">VLOOKUP($A89,[2]CurveFetch!$D$8:$R$1000,5,0)</f>
        <v>-0.35499999999999998</v>
      </c>
      <c r="E89" s="100">
        <f ca="1">VLOOKUP($A89,[2]CurveFetch!$D$8:$R$1000,4,0)</f>
        <v>0.01</v>
      </c>
      <c r="F89" s="100">
        <f ca="1">VLOOKUP($A89,[2]CurveFetch!$D$8:$R$1000,15,0)</f>
        <v>0</v>
      </c>
      <c r="G89" s="100">
        <f ca="1">VLOOKUP($A89,[2]CurveFetch!$D$8:$R$1000,3,0)</f>
        <v>-0.23499999999999999</v>
      </c>
      <c r="H89" s="100">
        <f ca="1">VLOOKUP($A89,[2]CurveFetch!$D$8:$R$1000,9,0)</f>
        <v>0</v>
      </c>
      <c r="I89" s="100">
        <f ca="1">VLOOKUP($A89,[2]CurveFetch!$D$8:$R$1000,11,0)</f>
        <v>5.6228176080288003E-2</v>
      </c>
      <c r="J89" s="100">
        <f ca="1">VLOOKUP($A89,[2]CurveFetch!$D$8:$R$1000,8,0)</f>
        <v>0.12</v>
      </c>
      <c r="K89" s="100">
        <f t="shared" ca="1" si="41"/>
        <v>0.22000000000000003</v>
      </c>
      <c r="L89" s="100">
        <f t="shared" ca="1" si="42"/>
        <v>0.34</v>
      </c>
      <c r="M89" s="100">
        <f t="shared" ca="1" si="47"/>
        <v>30.689999999999998</v>
      </c>
      <c r="N89" s="97">
        <f t="shared" ca="1" si="48"/>
        <v>39539</v>
      </c>
      <c r="O89" s="100">
        <f ca="1">VLOOKUP($A89,[2]CurveFetch!$D$8:$V$1000,16,0)</f>
        <v>30.360499999999998</v>
      </c>
      <c r="P89" s="141">
        <f t="shared" ca="1" si="43"/>
        <v>15.180249999999999</v>
      </c>
      <c r="Q89" s="100">
        <f ca="1">VLOOKUP($A89,[2]CurveFetch!$D$8:$V$1000,16,0)</f>
        <v>30.360499999999998</v>
      </c>
      <c r="R89" s="141">
        <f t="shared" ca="1" si="44"/>
        <v>15.180249999999999</v>
      </c>
      <c r="S89" s="100">
        <f ca="1">VLOOKUP($A89,[2]CurveFetch!$D$8:$V$1000,16,0)</f>
        <v>30.360499999999998</v>
      </c>
      <c r="T89" s="141">
        <f t="shared" ca="1" si="45"/>
        <v>15.180249999999999</v>
      </c>
    </row>
    <row r="90" spans="1:20" x14ac:dyDescent="0.2">
      <c r="A90" s="97">
        <f t="shared" ca="1" si="46"/>
        <v>39569</v>
      </c>
      <c r="B90" s="100">
        <f ca="1">VLOOKUP($A90,[2]CurveFetch!$D$8:$R$1000,2,0)</f>
        <v>3.7269999999999999</v>
      </c>
      <c r="C90" s="100">
        <f ca="1">VLOOKUP($A90,[2]CurveFetch!$D$8:$R$1000,7,0)</f>
        <v>0.34</v>
      </c>
      <c r="D90" s="100">
        <f ca="1">VLOOKUP($A90,[2]CurveFetch!$D$8:$R$1000,5,0)</f>
        <v>-0.35499999999999998</v>
      </c>
      <c r="E90" s="100">
        <f ca="1">VLOOKUP($A90,[2]CurveFetch!$D$8:$R$1000,4,0)</f>
        <v>0.01</v>
      </c>
      <c r="F90" s="100">
        <f ca="1">VLOOKUP($A90,[2]CurveFetch!$D$8:$R$1000,15,0)</f>
        <v>0</v>
      </c>
      <c r="G90" s="100">
        <f ca="1">VLOOKUP($A90,[2]CurveFetch!$D$8:$R$1000,3,0)</f>
        <v>-0.23499999999999999</v>
      </c>
      <c r="H90" s="100">
        <f ca="1">VLOOKUP($A90,[2]CurveFetch!$D$8:$R$1000,9,0)</f>
        <v>0</v>
      </c>
      <c r="I90" s="100">
        <f ca="1">VLOOKUP($A90,[2]CurveFetch!$D$8:$R$1000,11,0)</f>
        <v>5.6280432313521998E-2</v>
      </c>
      <c r="J90" s="100">
        <f ca="1">VLOOKUP($A90,[2]CurveFetch!$D$8:$R$1000,8,0)</f>
        <v>0.12</v>
      </c>
      <c r="K90" s="100">
        <f t="shared" ca="1" si="41"/>
        <v>0.22000000000000003</v>
      </c>
      <c r="L90" s="100">
        <f t="shared" ca="1" si="42"/>
        <v>0.34</v>
      </c>
      <c r="M90" s="100">
        <f t="shared" ca="1" si="47"/>
        <v>30.502500000000001</v>
      </c>
      <c r="N90" s="97">
        <f t="shared" ca="1" si="48"/>
        <v>39569</v>
      </c>
      <c r="O90" s="100">
        <f ca="1">VLOOKUP($A90,[2]CurveFetch!$D$8:$V$1000,16,0)</f>
        <v>35.360500000000002</v>
      </c>
      <c r="P90" s="141">
        <f t="shared" ca="1" si="43"/>
        <v>17.680250000000001</v>
      </c>
      <c r="Q90" s="100">
        <f ca="1">VLOOKUP($A90,[2]CurveFetch!$D$8:$V$1000,16,0)</f>
        <v>35.360500000000002</v>
      </c>
      <c r="R90" s="141">
        <f t="shared" ca="1" si="44"/>
        <v>17.680250000000001</v>
      </c>
      <c r="S90" s="100">
        <f ca="1">VLOOKUP($A90,[2]CurveFetch!$D$8:$V$1000,16,0)</f>
        <v>35.360500000000002</v>
      </c>
      <c r="T90" s="141">
        <f t="shared" ca="1" si="45"/>
        <v>17.680250000000001</v>
      </c>
    </row>
    <row r="91" spans="1:20" x14ac:dyDescent="0.2">
      <c r="A91" s="97">
        <f t="shared" ca="1" si="46"/>
        <v>39600</v>
      </c>
      <c r="B91" s="100">
        <f ca="1">VLOOKUP($A91,[2]CurveFetch!$D$8:$R$1000,2,0)</f>
        <v>3.7559999999999998</v>
      </c>
      <c r="C91" s="100">
        <f ca="1">VLOOKUP($A91,[2]CurveFetch!$D$8:$R$1000,7,0)</f>
        <v>0.34</v>
      </c>
      <c r="D91" s="100">
        <f ca="1">VLOOKUP($A91,[2]CurveFetch!$D$8:$R$1000,5,0)</f>
        <v>-0.35499999999999998</v>
      </c>
      <c r="E91" s="100">
        <f ca="1">VLOOKUP($A91,[2]CurveFetch!$D$8:$R$1000,4,0)</f>
        <v>0.01</v>
      </c>
      <c r="F91" s="100">
        <f ca="1">VLOOKUP($A91,[2]CurveFetch!$D$8:$R$1000,15,0)</f>
        <v>0</v>
      </c>
      <c r="G91" s="100">
        <f ca="1">VLOOKUP($A91,[2]CurveFetch!$D$8:$R$1000,3,0)</f>
        <v>-0.23499999999999999</v>
      </c>
      <c r="H91" s="100">
        <f ca="1">VLOOKUP($A91,[2]CurveFetch!$D$8:$R$1000,9,0)</f>
        <v>0</v>
      </c>
      <c r="I91" s="100">
        <f ca="1">VLOOKUP($A91,[2]CurveFetch!$D$8:$R$1000,11,0)</f>
        <v>5.6334430422152998E-2</v>
      </c>
      <c r="J91" s="100">
        <f ca="1">VLOOKUP($A91,[2]CurveFetch!$D$8:$R$1000,8,0)</f>
        <v>0.12</v>
      </c>
      <c r="K91" s="100">
        <f t="shared" ca="1" si="41"/>
        <v>0.22000000000000003</v>
      </c>
      <c r="L91" s="100">
        <f t="shared" ca="1" si="42"/>
        <v>0.34</v>
      </c>
      <c r="M91" s="100">
        <f t="shared" ca="1" si="47"/>
        <v>30.72</v>
      </c>
      <c r="N91" s="97">
        <f t="shared" ca="1" si="48"/>
        <v>39600</v>
      </c>
      <c r="O91" s="100">
        <f ca="1">VLOOKUP($A91,[2]CurveFetch!$D$8:$V$1000,16,0)</f>
        <v>60.360500000000002</v>
      </c>
      <c r="P91" s="141">
        <f t="shared" ca="1" si="43"/>
        <v>30.180250000000001</v>
      </c>
      <c r="Q91" s="100">
        <f ca="1">VLOOKUP($A91,[2]CurveFetch!$D$8:$V$1000,16,0)</f>
        <v>60.360500000000002</v>
      </c>
      <c r="R91" s="141">
        <f t="shared" ca="1" si="44"/>
        <v>30.180250000000001</v>
      </c>
      <c r="S91" s="100">
        <f ca="1">VLOOKUP($A91,[2]CurveFetch!$D$8:$V$1000,16,0)</f>
        <v>60.360500000000002</v>
      </c>
      <c r="T91" s="141">
        <f t="shared" ca="1" si="45"/>
        <v>30.180250000000001</v>
      </c>
    </row>
    <row r="92" spans="1:20" x14ac:dyDescent="0.2">
      <c r="A92" s="97">
        <f t="shared" ca="1" si="46"/>
        <v>39630</v>
      </c>
      <c r="B92" s="100">
        <f ca="1">VLOOKUP($A92,[2]CurveFetch!$D$8:$R$1000,2,0)</f>
        <v>3.786</v>
      </c>
      <c r="C92" s="100">
        <f ca="1">VLOOKUP($A92,[2]CurveFetch!$D$8:$R$1000,7,0)</f>
        <v>0.34</v>
      </c>
      <c r="D92" s="100">
        <f ca="1">VLOOKUP($A92,[2]CurveFetch!$D$8:$R$1000,5,0)</f>
        <v>-0.35499999999999998</v>
      </c>
      <c r="E92" s="100">
        <f ca="1">VLOOKUP($A92,[2]CurveFetch!$D$8:$R$1000,4,0)</f>
        <v>0.01</v>
      </c>
      <c r="F92" s="100">
        <f ca="1">VLOOKUP($A92,[2]CurveFetch!$D$8:$R$1000,15,0)</f>
        <v>0</v>
      </c>
      <c r="G92" s="100">
        <f ca="1">VLOOKUP($A92,[2]CurveFetch!$D$8:$R$1000,3,0)</f>
        <v>-0.23499999999999999</v>
      </c>
      <c r="H92" s="100">
        <f ca="1">VLOOKUP($A92,[2]CurveFetch!$D$8:$R$1000,9,0)</f>
        <v>0</v>
      </c>
      <c r="I92" s="100">
        <f ca="1">VLOOKUP($A92,[2]CurveFetch!$D$8:$R$1000,11,0)</f>
        <v>5.6386686657236E-2</v>
      </c>
      <c r="J92" s="100">
        <f ca="1">VLOOKUP($A92,[2]CurveFetch!$D$8:$R$1000,8,0)</f>
        <v>0.12</v>
      </c>
      <c r="K92" s="100">
        <f t="shared" ca="1" si="41"/>
        <v>0.22000000000000003</v>
      </c>
      <c r="L92" s="100">
        <f t="shared" ca="1" si="42"/>
        <v>0.34</v>
      </c>
      <c r="M92" s="100">
        <f t="shared" ca="1" si="47"/>
        <v>30.945000000000004</v>
      </c>
      <c r="N92" s="97">
        <f t="shared" ca="1" si="48"/>
        <v>39630</v>
      </c>
      <c r="O92" s="100">
        <f ca="1">VLOOKUP($A92,[2]CurveFetch!$D$8:$V$1000,16,0)</f>
        <v>54.469099999999997</v>
      </c>
      <c r="P92" s="141">
        <f t="shared" ca="1" si="43"/>
        <v>27.234549999999999</v>
      </c>
      <c r="Q92" s="100">
        <f ca="1">VLOOKUP($A92,[2]CurveFetch!$D$8:$V$1000,16,0)</f>
        <v>54.469099999999997</v>
      </c>
      <c r="R92" s="141">
        <f t="shared" ca="1" si="44"/>
        <v>27.234549999999999</v>
      </c>
      <c r="S92" s="100">
        <f ca="1">VLOOKUP($A92,[2]CurveFetch!$D$8:$V$1000,16,0)</f>
        <v>54.469099999999997</v>
      </c>
      <c r="T92" s="141">
        <f t="shared" ca="1" si="45"/>
        <v>27.234549999999999</v>
      </c>
    </row>
    <row r="93" spans="1:20" x14ac:dyDescent="0.2">
      <c r="A93" s="97">
        <f t="shared" ca="1" si="46"/>
        <v>39661</v>
      </c>
      <c r="B93" s="100">
        <f ca="1">VLOOKUP($A93,[2]CurveFetch!$D$8:$R$1000,2,0)</f>
        <v>3.806</v>
      </c>
      <c r="C93" s="100">
        <f ca="1">VLOOKUP($A93,[2]CurveFetch!$D$8:$R$1000,7,0)</f>
        <v>0.34</v>
      </c>
      <c r="D93" s="100">
        <f ca="1">VLOOKUP($A93,[2]CurveFetch!$D$8:$R$1000,5,0)</f>
        <v>-0.35499999999999998</v>
      </c>
      <c r="E93" s="100">
        <f ca="1">VLOOKUP($A93,[2]CurveFetch!$D$8:$R$1000,4,0)</f>
        <v>0.01</v>
      </c>
      <c r="F93" s="100">
        <f ca="1">VLOOKUP($A93,[2]CurveFetch!$D$8:$R$1000,15,0)</f>
        <v>0</v>
      </c>
      <c r="G93" s="100">
        <f ca="1">VLOOKUP($A93,[2]CurveFetch!$D$8:$R$1000,3,0)</f>
        <v>-0.23499999999999999</v>
      </c>
      <c r="H93" s="100">
        <f ca="1">VLOOKUP($A93,[2]CurveFetch!$D$8:$R$1000,9,0)</f>
        <v>0</v>
      </c>
      <c r="I93" s="100">
        <f ca="1">VLOOKUP($A93,[2]CurveFetch!$D$8:$R$1000,11,0)</f>
        <v>5.6440684767776E-2</v>
      </c>
      <c r="J93" s="100">
        <f ca="1">VLOOKUP($A93,[2]CurveFetch!$D$8:$R$1000,8,0)</f>
        <v>0.12</v>
      </c>
      <c r="K93" s="100">
        <f t="shared" ca="1" si="41"/>
        <v>0.22000000000000003</v>
      </c>
      <c r="L93" s="100">
        <f t="shared" ca="1" si="42"/>
        <v>0.34</v>
      </c>
      <c r="M93" s="100">
        <f t="shared" ca="1" si="47"/>
        <v>31.094999999999999</v>
      </c>
      <c r="N93" s="97">
        <f t="shared" ca="1" si="48"/>
        <v>39661</v>
      </c>
      <c r="O93" s="100">
        <f ca="1">VLOOKUP($A93,[2]CurveFetch!$D$8:$V$1000,16,0)</f>
        <v>69.469099999999997</v>
      </c>
      <c r="P93" s="141">
        <f t="shared" ca="1" si="43"/>
        <v>34.734549999999999</v>
      </c>
      <c r="Q93" s="100">
        <f ca="1">VLOOKUP($A93,[2]CurveFetch!$D$8:$V$1000,16,0)</f>
        <v>69.469099999999997</v>
      </c>
      <c r="R93" s="141">
        <f t="shared" ca="1" si="44"/>
        <v>34.734549999999999</v>
      </c>
      <c r="S93" s="100">
        <f ca="1">VLOOKUP($A93,[2]CurveFetch!$D$8:$V$1000,16,0)</f>
        <v>69.469099999999997</v>
      </c>
      <c r="T93" s="141">
        <f t="shared" ca="1" si="45"/>
        <v>34.734549999999999</v>
      </c>
    </row>
    <row r="94" spans="1:20" x14ac:dyDescent="0.2">
      <c r="A94" s="97">
        <f t="shared" ca="1" si="46"/>
        <v>39692</v>
      </c>
      <c r="B94" s="100">
        <f ca="1">VLOOKUP($A94,[2]CurveFetch!$D$8:$R$1000,2,0)</f>
        <v>3.827</v>
      </c>
      <c r="C94" s="100">
        <f ca="1">VLOOKUP($A94,[2]CurveFetch!$D$8:$R$1000,7,0)</f>
        <v>0.34</v>
      </c>
      <c r="D94" s="100">
        <f ca="1">VLOOKUP($A94,[2]CurveFetch!$D$8:$R$1000,5,0)</f>
        <v>-0.35499999999999998</v>
      </c>
      <c r="E94" s="100">
        <f ca="1">VLOOKUP($A94,[2]CurveFetch!$D$8:$R$1000,4,0)</f>
        <v>0.01</v>
      </c>
      <c r="F94" s="100">
        <f ca="1">VLOOKUP($A94,[2]CurveFetch!$D$8:$R$1000,15,0)</f>
        <v>0</v>
      </c>
      <c r="G94" s="100">
        <f ca="1">VLOOKUP($A94,[2]CurveFetch!$D$8:$R$1000,3,0)</f>
        <v>-0.23499999999999999</v>
      </c>
      <c r="H94" s="100">
        <f ca="1">VLOOKUP($A94,[2]CurveFetch!$D$8:$R$1000,9,0)</f>
        <v>0</v>
      </c>
      <c r="I94" s="100">
        <f ca="1">VLOOKUP($A94,[2]CurveFetch!$D$8:$R$1000,11,0)</f>
        <v>5.6494682879287002E-2</v>
      </c>
      <c r="J94" s="100">
        <f ca="1">VLOOKUP($A94,[2]CurveFetch!$D$8:$R$1000,8,0)</f>
        <v>0.12</v>
      </c>
      <c r="K94" s="100">
        <f t="shared" ca="1" si="41"/>
        <v>0.22000000000000003</v>
      </c>
      <c r="L94" s="100">
        <f t="shared" ca="1" si="42"/>
        <v>0.34</v>
      </c>
      <c r="M94" s="100">
        <f t="shared" ca="1" si="47"/>
        <v>31.252499999999998</v>
      </c>
      <c r="N94" s="97">
        <f t="shared" ca="1" si="48"/>
        <v>39692</v>
      </c>
      <c r="O94" s="100">
        <f ca="1">VLOOKUP($A94,[2]CurveFetch!$D$8:$V$1000,16,0)</f>
        <v>59.469099999999997</v>
      </c>
      <c r="P94" s="141">
        <f t="shared" ca="1" si="43"/>
        <v>29.734549999999999</v>
      </c>
      <c r="Q94" s="100">
        <f ca="1">VLOOKUP($A94,[2]CurveFetch!$D$8:$V$1000,16,0)</f>
        <v>59.469099999999997</v>
      </c>
      <c r="R94" s="141">
        <f t="shared" ca="1" si="44"/>
        <v>29.734549999999999</v>
      </c>
      <c r="S94" s="100">
        <f ca="1">VLOOKUP($A94,[2]CurveFetch!$D$8:$V$1000,16,0)</f>
        <v>59.469099999999997</v>
      </c>
      <c r="T94" s="141">
        <f t="shared" ca="1" si="45"/>
        <v>29.734549999999999</v>
      </c>
    </row>
    <row r="95" spans="1:20" x14ac:dyDescent="0.2">
      <c r="A95" s="97">
        <f t="shared" ca="1" si="46"/>
        <v>39722</v>
      </c>
      <c r="B95" s="100">
        <f ca="1">VLOOKUP($A95,[2]CurveFetch!$D$8:$R$1000,2,0)</f>
        <v>3.8570000000000002</v>
      </c>
      <c r="C95" s="100">
        <f ca="1">VLOOKUP($A95,[2]CurveFetch!$D$8:$R$1000,7,0)</f>
        <v>0.34</v>
      </c>
      <c r="D95" s="100">
        <f ca="1">VLOOKUP($A95,[2]CurveFetch!$D$8:$R$1000,5,0)</f>
        <v>-0.35499999999999998</v>
      </c>
      <c r="E95" s="100">
        <f ca="1">VLOOKUP($A95,[2]CurveFetch!$D$8:$R$1000,4,0)</f>
        <v>0.01</v>
      </c>
      <c r="F95" s="100">
        <f ca="1">VLOOKUP($A95,[2]CurveFetch!$D$8:$R$1000,15,0)</f>
        <v>0</v>
      </c>
      <c r="G95" s="100">
        <f ca="1">VLOOKUP($A95,[2]CurveFetch!$D$8:$R$1000,3,0)</f>
        <v>-0.23499999999999999</v>
      </c>
      <c r="H95" s="100">
        <f ca="1">VLOOKUP($A95,[2]CurveFetch!$D$8:$R$1000,9,0)</f>
        <v>0</v>
      </c>
      <c r="I95" s="100">
        <f ca="1">VLOOKUP($A95,[2]CurveFetch!$D$8:$R$1000,11,0)</f>
        <v>5.6546939117156997E-2</v>
      </c>
      <c r="J95" s="100">
        <f ca="1">VLOOKUP($A95,[2]CurveFetch!$D$8:$R$1000,8,0)</f>
        <v>0.12</v>
      </c>
      <c r="K95" s="100">
        <f t="shared" ca="1" si="41"/>
        <v>0.22000000000000003</v>
      </c>
      <c r="L95" s="100">
        <f t="shared" ca="1" si="42"/>
        <v>0.34</v>
      </c>
      <c r="M95" s="100">
        <f t="shared" ca="1" si="47"/>
        <v>31.477499999999999</v>
      </c>
      <c r="N95" s="97">
        <f t="shared" ca="1" si="48"/>
        <v>39722</v>
      </c>
      <c r="O95" s="100">
        <f ca="1">VLOOKUP($A95,[2]CurveFetch!$D$8:$V$1000,16,0)</f>
        <v>65.763300000000001</v>
      </c>
      <c r="P95" s="141">
        <f t="shared" ca="1" si="43"/>
        <v>32.88165</v>
      </c>
      <c r="Q95" s="100">
        <f ca="1">VLOOKUP($A95,[2]CurveFetch!$D$8:$V$1000,16,0)</f>
        <v>65.763300000000001</v>
      </c>
      <c r="R95" s="141">
        <f t="shared" ca="1" si="44"/>
        <v>32.88165</v>
      </c>
      <c r="S95" s="100">
        <f ca="1">VLOOKUP($A95,[2]CurveFetch!$D$8:$V$1000,16,0)</f>
        <v>65.763300000000001</v>
      </c>
      <c r="T95" s="141">
        <f t="shared" ca="1" si="45"/>
        <v>32.88165</v>
      </c>
    </row>
    <row r="96" spans="1:20" x14ac:dyDescent="0.2">
      <c r="A96" s="97">
        <f t="shared" ca="1" si="46"/>
        <v>39753</v>
      </c>
      <c r="B96" s="100">
        <f ca="1">VLOOKUP($A96,[2]CurveFetch!$D$8:$R$1000,2,0)</f>
        <v>3.9969999999999999</v>
      </c>
      <c r="C96" s="100">
        <f ca="1">VLOOKUP($A96,[2]CurveFetch!$D$8:$R$1000,7,0)</f>
        <v>0.3</v>
      </c>
      <c r="D96" s="100">
        <f ca="1">VLOOKUP($A96,[2]CurveFetch!$D$8:$R$1000,5,0)</f>
        <v>-0.28999999999999998</v>
      </c>
      <c r="E96" s="100">
        <f ca="1">VLOOKUP($A96,[2]CurveFetch!$D$8:$R$1000,4,0)</f>
        <v>0.01</v>
      </c>
      <c r="F96" s="100">
        <f ca="1">VLOOKUP($A96,[2]CurveFetch!$D$8:$R$1000,15,0)</f>
        <v>0</v>
      </c>
      <c r="G96" s="100">
        <f ca="1">VLOOKUP($A96,[2]CurveFetch!$D$8:$R$1000,3,0)</f>
        <v>-0.19</v>
      </c>
      <c r="H96" s="100">
        <f ca="1">VLOOKUP($A96,[2]CurveFetch!$D$8:$R$1000,9,0)</f>
        <v>0</v>
      </c>
      <c r="I96" s="100">
        <f ca="1">VLOOKUP($A96,[2]CurveFetch!$D$8:$R$1000,11,0)</f>
        <v>5.6600937230577998E-2</v>
      </c>
      <c r="J96" s="100">
        <f ca="1">VLOOKUP($A96,[2]CurveFetch!$D$8:$R$1000,8,0)</f>
        <v>0</v>
      </c>
      <c r="K96" s="100">
        <f t="shared" ca="1" si="41"/>
        <v>0.3</v>
      </c>
      <c r="L96" s="100">
        <f t="shared" ca="1" si="42"/>
        <v>0.3</v>
      </c>
      <c r="M96" s="100">
        <f t="shared" ca="1" si="47"/>
        <v>32.227499999999999</v>
      </c>
      <c r="N96" s="97">
        <f t="shared" ca="1" si="48"/>
        <v>39753</v>
      </c>
      <c r="O96" s="100">
        <f ca="1">VLOOKUP($A96,[2]CurveFetch!$D$8:$V$1000,16,0)</f>
        <v>35.763300000000001</v>
      </c>
      <c r="P96" s="141">
        <f t="shared" ca="1" si="43"/>
        <v>17.88165</v>
      </c>
      <c r="Q96" s="100">
        <f ca="1">VLOOKUP($A96,[2]CurveFetch!$D$8:$V$1000,16,0)</f>
        <v>35.763300000000001</v>
      </c>
      <c r="R96" s="141">
        <f t="shared" ca="1" si="44"/>
        <v>17.88165</v>
      </c>
      <c r="S96" s="100">
        <f ca="1">VLOOKUP($A96,[2]CurveFetch!$D$8:$V$1000,16,0)</f>
        <v>35.763300000000001</v>
      </c>
      <c r="T96" s="141">
        <f t="shared" ca="1" si="45"/>
        <v>17.88165</v>
      </c>
    </row>
    <row r="97" spans="1:20" x14ac:dyDescent="0.2">
      <c r="A97" s="97">
        <f t="shared" ca="1" si="46"/>
        <v>39783</v>
      </c>
      <c r="B97" s="100">
        <f ca="1">VLOOKUP($A97,[2]CurveFetch!$D$8:$R$1000,2,0)</f>
        <v>4.1219999999999999</v>
      </c>
      <c r="C97" s="100">
        <f ca="1">VLOOKUP($A97,[2]CurveFetch!$D$8:$R$1000,7,0)</f>
        <v>0.3</v>
      </c>
      <c r="D97" s="100">
        <f ca="1">VLOOKUP($A97,[2]CurveFetch!$D$8:$R$1000,5,0)</f>
        <v>-0.28999999999999998</v>
      </c>
      <c r="E97" s="100">
        <f ca="1">VLOOKUP($A97,[2]CurveFetch!$D$8:$R$1000,4,0)</f>
        <v>0.01</v>
      </c>
      <c r="F97" s="100">
        <f ca="1">VLOOKUP($A97,[2]CurveFetch!$D$8:$R$1000,15,0)</f>
        <v>0</v>
      </c>
      <c r="G97" s="100">
        <f ca="1">VLOOKUP($A97,[2]CurveFetch!$D$8:$R$1000,3,0)</f>
        <v>-0.19</v>
      </c>
      <c r="H97" s="100">
        <f ca="1">VLOOKUP($A97,[2]CurveFetch!$D$8:$R$1000,9,0)</f>
        <v>0</v>
      </c>
      <c r="I97" s="100">
        <f ca="1">VLOOKUP($A97,[2]CurveFetch!$D$8:$R$1000,11,0)</f>
        <v>5.6653193470296001E-2</v>
      </c>
      <c r="J97" s="100">
        <f ca="1">VLOOKUP($A97,[2]CurveFetch!$D$8:$R$1000,8,0)</f>
        <v>0</v>
      </c>
      <c r="K97" s="100">
        <f t="shared" ca="1" si="41"/>
        <v>0.3</v>
      </c>
      <c r="L97" s="100">
        <f t="shared" ca="1" si="42"/>
        <v>0.3</v>
      </c>
      <c r="M97" s="100">
        <f t="shared" ca="1" si="47"/>
        <v>33.164999999999999</v>
      </c>
      <c r="N97" s="97">
        <f t="shared" ca="1" si="48"/>
        <v>39783</v>
      </c>
      <c r="O97" s="100">
        <f ca="1">VLOOKUP($A97,[2]CurveFetch!$D$8:$V$1000,16,0)</f>
        <v>20.763300000000001</v>
      </c>
      <c r="P97" s="141">
        <f t="shared" ca="1" si="43"/>
        <v>10.38165</v>
      </c>
      <c r="Q97" s="100">
        <f ca="1">VLOOKUP($A97,[2]CurveFetch!$D$8:$V$1000,16,0)</f>
        <v>20.763300000000001</v>
      </c>
      <c r="R97" s="141">
        <f t="shared" ca="1" si="44"/>
        <v>10.38165</v>
      </c>
      <c r="S97" s="100">
        <f ca="1">VLOOKUP($A97,[2]CurveFetch!$D$8:$V$1000,16,0)</f>
        <v>20.763300000000001</v>
      </c>
      <c r="T97" s="141">
        <f t="shared" ca="1" si="45"/>
        <v>10.38165</v>
      </c>
    </row>
    <row r="98" spans="1:20" x14ac:dyDescent="0.2">
      <c r="A98" s="97">
        <f t="shared" ca="1" si="46"/>
        <v>39814</v>
      </c>
      <c r="B98" s="100">
        <f ca="1">VLOOKUP($A98,[2]CurveFetch!$D$8:$R$1000,2,0)</f>
        <v>4.2220000000000004</v>
      </c>
      <c r="C98" s="100">
        <f ca="1">VLOOKUP($A98,[2]CurveFetch!$D$8:$R$1000,7,0)</f>
        <v>0.3</v>
      </c>
      <c r="D98" s="100">
        <f ca="1">VLOOKUP($A98,[2]CurveFetch!$D$8:$R$1000,5,0)</f>
        <v>-0.28999999999999998</v>
      </c>
      <c r="E98" s="100">
        <f ca="1">VLOOKUP($A98,[2]CurveFetch!$D$8:$R$1000,4,0)</f>
        <v>0.01</v>
      </c>
      <c r="F98" s="100">
        <f ca="1">VLOOKUP($A98,[2]CurveFetch!$D$8:$R$1000,15,0)</f>
        <v>0</v>
      </c>
      <c r="G98" s="100">
        <f ca="1">VLOOKUP($A98,[2]CurveFetch!$D$8:$R$1000,3,0)</f>
        <v>-0.19</v>
      </c>
      <c r="H98" s="100">
        <f ca="1">VLOOKUP($A98,[2]CurveFetch!$D$8:$R$1000,9,0)</f>
        <v>0</v>
      </c>
      <c r="I98" s="100">
        <f ca="1">VLOOKUP($A98,[2]CurveFetch!$D$8:$R$1000,11,0)</f>
        <v>5.6707191585626003E-2</v>
      </c>
      <c r="J98" s="100">
        <f ca="1">VLOOKUP($A98,[2]CurveFetch!$D$8:$R$1000,8,0)</f>
        <v>0</v>
      </c>
      <c r="K98" s="100">
        <f t="shared" ca="1" si="41"/>
        <v>0.3</v>
      </c>
      <c r="L98" s="100">
        <f t="shared" ca="1" si="42"/>
        <v>0.3</v>
      </c>
      <c r="M98" s="100">
        <f t="shared" ca="1" si="47"/>
        <v>33.914999999999999</v>
      </c>
      <c r="N98" s="97">
        <f t="shared" ca="1" si="48"/>
        <v>39814</v>
      </c>
      <c r="O98" s="100">
        <f ca="1">VLOOKUP($A98,[2]CurveFetch!$D$8:$V$1000,16,0)</f>
        <v>51.066899999999997</v>
      </c>
      <c r="P98" s="141">
        <f t="shared" ca="1" si="43"/>
        <v>25.533449999999998</v>
      </c>
      <c r="Q98" s="100">
        <f ca="1">VLOOKUP($A98,[2]CurveFetch!$D$8:$V$1000,16,0)</f>
        <v>51.066899999999997</v>
      </c>
      <c r="R98" s="141">
        <f t="shared" ca="1" si="44"/>
        <v>25.533449999999998</v>
      </c>
      <c r="S98" s="100">
        <f ca="1">VLOOKUP($A98,[2]CurveFetch!$D$8:$V$1000,16,0)</f>
        <v>51.066899999999997</v>
      </c>
      <c r="T98" s="141">
        <f t="shared" ca="1" si="45"/>
        <v>25.533449999999998</v>
      </c>
    </row>
    <row r="99" spans="1:20" x14ac:dyDescent="0.2">
      <c r="A99" s="97">
        <f t="shared" ca="1" si="46"/>
        <v>39845</v>
      </c>
      <c r="B99" s="100">
        <f ca="1">VLOOKUP($A99,[2]CurveFetch!$D$8:$R$1000,2,0)</f>
        <v>4.1260000000000003</v>
      </c>
      <c r="C99" s="100">
        <f ca="1">VLOOKUP($A99,[2]CurveFetch!$D$8:$R$1000,7,0)</f>
        <v>0.3</v>
      </c>
      <c r="D99" s="100">
        <f ca="1">VLOOKUP($A99,[2]CurveFetch!$D$8:$R$1000,5,0)</f>
        <v>-0.28999999999999998</v>
      </c>
      <c r="E99" s="100">
        <f ca="1">VLOOKUP($A99,[2]CurveFetch!$D$8:$R$1000,4,0)</f>
        <v>0.01</v>
      </c>
      <c r="F99" s="100">
        <f ca="1">VLOOKUP($A99,[2]CurveFetch!$D$8:$R$1000,15,0)</f>
        <v>0</v>
      </c>
      <c r="G99" s="100">
        <f ca="1">VLOOKUP($A99,[2]CurveFetch!$D$8:$R$1000,3,0)</f>
        <v>-0.19</v>
      </c>
      <c r="H99" s="100">
        <f ca="1">VLOOKUP($A99,[2]CurveFetch!$D$8:$R$1000,9,0)</f>
        <v>0</v>
      </c>
      <c r="I99" s="100">
        <f ca="1">VLOOKUP($A99,[2]CurveFetch!$D$8:$R$1000,11,0)</f>
        <v>5.6761189701926E-2</v>
      </c>
      <c r="J99" s="100">
        <f ca="1">VLOOKUP($A99,[2]CurveFetch!$D$8:$R$1000,8,0)</f>
        <v>0</v>
      </c>
      <c r="K99" s="100">
        <f t="shared" ca="1" si="41"/>
        <v>0.3</v>
      </c>
      <c r="L99" s="100">
        <f t="shared" ca="1" si="42"/>
        <v>0.3</v>
      </c>
      <c r="M99" s="100">
        <f t="shared" ca="1" si="47"/>
        <v>33.195</v>
      </c>
      <c r="N99" s="97">
        <f t="shared" ca="1" si="48"/>
        <v>39845</v>
      </c>
      <c r="O99" s="100">
        <f ca="1">VLOOKUP($A99,[2]CurveFetch!$D$8:$V$1000,16,0)</f>
        <v>41.066899999999997</v>
      </c>
      <c r="P99" s="141">
        <f t="shared" ca="1" si="43"/>
        <v>20.533449999999998</v>
      </c>
      <c r="Q99" s="100">
        <f ca="1">VLOOKUP($A99,[2]CurveFetch!$D$8:$V$1000,16,0)</f>
        <v>41.066899999999997</v>
      </c>
      <c r="R99" s="141">
        <f t="shared" ca="1" si="44"/>
        <v>20.533449999999998</v>
      </c>
      <c r="S99" s="100">
        <f ca="1">VLOOKUP($A99,[2]CurveFetch!$D$8:$V$1000,16,0)</f>
        <v>41.066899999999997</v>
      </c>
      <c r="T99" s="141">
        <f t="shared" ca="1" si="45"/>
        <v>20.533449999999998</v>
      </c>
    </row>
    <row r="100" spans="1:20" x14ac:dyDescent="0.2">
      <c r="A100" s="97">
        <f t="shared" ca="1" si="46"/>
        <v>39873</v>
      </c>
      <c r="B100" s="100">
        <f ca="1">VLOOKUP($A100,[2]CurveFetch!$D$8:$R$1000,2,0)</f>
        <v>3.9889999999999999</v>
      </c>
      <c r="C100" s="100">
        <f ca="1">VLOOKUP($A100,[2]CurveFetch!$D$8:$R$1000,7,0)</f>
        <v>0.3</v>
      </c>
      <c r="D100" s="100">
        <f ca="1">VLOOKUP($A100,[2]CurveFetch!$D$8:$R$1000,5,0)</f>
        <v>-0.28999999999999998</v>
      </c>
      <c r="E100" s="100">
        <f ca="1">VLOOKUP($A100,[2]CurveFetch!$D$8:$R$1000,4,0)</f>
        <v>0.01</v>
      </c>
      <c r="F100" s="100">
        <f ca="1">VLOOKUP($A100,[2]CurveFetch!$D$8:$R$1000,15,0)</f>
        <v>0</v>
      </c>
      <c r="G100" s="100">
        <f ca="1">VLOOKUP($A100,[2]CurveFetch!$D$8:$R$1000,3,0)</f>
        <v>-0.19</v>
      </c>
      <c r="H100" s="100">
        <f ca="1">VLOOKUP($A100,[2]CurveFetch!$D$8:$R$1000,9,0)</f>
        <v>0</v>
      </c>
      <c r="I100" s="100">
        <f ca="1">VLOOKUP($A100,[2]CurveFetch!$D$8:$R$1000,11,0)</f>
        <v>5.6809962194903002E-2</v>
      </c>
      <c r="J100" s="100">
        <f ca="1">VLOOKUP($A100,[2]CurveFetch!$D$8:$R$1000,8,0)</f>
        <v>0</v>
      </c>
      <c r="K100" s="100">
        <f t="shared" ca="1" si="41"/>
        <v>0.3</v>
      </c>
      <c r="L100" s="100">
        <f t="shared" ca="1" si="42"/>
        <v>0.3</v>
      </c>
      <c r="M100" s="100">
        <f t="shared" ca="1" si="47"/>
        <v>32.167499999999997</v>
      </c>
      <c r="N100" s="97">
        <f t="shared" ca="1" si="48"/>
        <v>39873</v>
      </c>
      <c r="O100" s="100">
        <f ca="1">VLOOKUP($A100,[2]CurveFetch!$D$8:$V$1000,16,0)</f>
        <v>31.0669</v>
      </c>
      <c r="P100" s="141">
        <f t="shared" ca="1" si="43"/>
        <v>15.53345</v>
      </c>
      <c r="Q100" s="100">
        <f ca="1">VLOOKUP($A100,[2]CurveFetch!$D$8:$V$1000,16,0)</f>
        <v>31.0669</v>
      </c>
      <c r="R100" s="141">
        <f t="shared" ca="1" si="44"/>
        <v>15.53345</v>
      </c>
      <c r="S100" s="100">
        <f ca="1">VLOOKUP($A100,[2]CurveFetch!$D$8:$V$1000,16,0)</f>
        <v>31.0669</v>
      </c>
      <c r="T100" s="141">
        <f t="shared" ca="1" si="45"/>
        <v>15.53345</v>
      </c>
    </row>
    <row r="101" spans="1:20" x14ac:dyDescent="0.2">
      <c r="A101" s="97">
        <f t="shared" ca="1" si="46"/>
        <v>39904</v>
      </c>
      <c r="B101" s="100">
        <f ca="1">VLOOKUP($A101,[2]CurveFetch!$D$8:$R$1000,2,0)</f>
        <v>3.8069999999999999</v>
      </c>
      <c r="C101" s="100">
        <f ca="1">VLOOKUP($A101,[2]CurveFetch!$D$8:$R$1000,7,0)</f>
        <v>0.34</v>
      </c>
      <c r="D101" s="100">
        <f ca="1">VLOOKUP($A101,[2]CurveFetch!$D$8:$R$1000,5,0)</f>
        <v>-0.35499999999999998</v>
      </c>
      <c r="E101" s="100">
        <f ca="1">VLOOKUP($A101,[2]CurveFetch!$D$8:$R$1000,4,0)</f>
        <v>0.01</v>
      </c>
      <c r="F101" s="100">
        <f ca="1">VLOOKUP($A101,[2]CurveFetch!$D$8:$R$1000,15,0)</f>
        <v>0</v>
      </c>
      <c r="G101" s="100">
        <f ca="1">VLOOKUP($A101,[2]CurveFetch!$D$8:$R$1000,3,0)</f>
        <v>-0.23499999999999999</v>
      </c>
      <c r="H101" s="100">
        <f ca="1">VLOOKUP($A101,[2]CurveFetch!$D$8:$R$1000,9,0)</f>
        <v>0</v>
      </c>
      <c r="I101" s="100">
        <f ca="1">VLOOKUP($A101,[2]CurveFetch!$D$8:$R$1000,11,0)</f>
        <v>5.6863960313050001E-2</v>
      </c>
      <c r="J101" s="100">
        <f ca="1">VLOOKUP($A101,[2]CurveFetch!$D$8:$R$1000,8,0)</f>
        <v>0</v>
      </c>
      <c r="K101" s="100">
        <f t="shared" ca="1" si="41"/>
        <v>0.34</v>
      </c>
      <c r="L101" s="100">
        <f t="shared" ca="1" si="42"/>
        <v>0.34</v>
      </c>
      <c r="M101" s="100">
        <f t="shared" ca="1" si="47"/>
        <v>31.102500000000003</v>
      </c>
      <c r="N101" s="97">
        <f t="shared" ca="1" si="48"/>
        <v>39904</v>
      </c>
      <c r="O101" s="100">
        <f ca="1">VLOOKUP($A101,[2]CurveFetch!$D$8:$V$1000,16,0)</f>
        <v>30.011099999999999</v>
      </c>
      <c r="P101" s="141">
        <f t="shared" ca="1" si="43"/>
        <v>15.005549999999999</v>
      </c>
      <c r="Q101" s="100">
        <f ca="1">VLOOKUP($A101,[2]CurveFetch!$D$8:$V$1000,16,0)</f>
        <v>30.011099999999999</v>
      </c>
      <c r="R101" s="141">
        <f t="shared" ca="1" si="44"/>
        <v>15.005549999999999</v>
      </c>
      <c r="S101" s="100">
        <f ca="1">VLOOKUP($A101,[2]CurveFetch!$D$8:$V$1000,16,0)</f>
        <v>30.011099999999999</v>
      </c>
      <c r="T101" s="141">
        <f t="shared" ca="1" si="45"/>
        <v>15.005549999999999</v>
      </c>
    </row>
    <row r="102" spans="1:20" x14ac:dyDescent="0.2">
      <c r="A102" s="97">
        <f t="shared" ca="1" si="46"/>
        <v>39934</v>
      </c>
      <c r="B102" s="100">
        <f ca="1">VLOOKUP($A102,[2]CurveFetch!$D$8:$R$1000,2,0)</f>
        <v>3.782</v>
      </c>
      <c r="C102" s="100">
        <f ca="1">VLOOKUP($A102,[2]CurveFetch!$D$8:$R$1000,7,0)</f>
        <v>0.34</v>
      </c>
      <c r="D102" s="100">
        <f ca="1">VLOOKUP($A102,[2]CurveFetch!$D$8:$R$1000,5,0)</f>
        <v>-0.35499999999999998</v>
      </c>
      <c r="E102" s="100">
        <f ca="1">VLOOKUP($A102,[2]CurveFetch!$D$8:$R$1000,4,0)</f>
        <v>0.01</v>
      </c>
      <c r="F102" s="100">
        <f ca="1">VLOOKUP($A102,[2]CurveFetch!$D$8:$R$1000,15,0)</f>
        <v>0</v>
      </c>
      <c r="G102" s="100">
        <f ca="1">VLOOKUP($A102,[2]CurveFetch!$D$8:$R$1000,3,0)</f>
        <v>-0.23499999999999999</v>
      </c>
      <c r="H102" s="100">
        <f ca="1">VLOOKUP($A102,[2]CurveFetch!$D$8:$R$1000,9,0)</f>
        <v>0</v>
      </c>
      <c r="I102" s="100">
        <f ca="1">VLOOKUP($A102,[2]CurveFetch!$D$8:$R$1000,11,0)</f>
        <v>5.6916216557340998E-2</v>
      </c>
      <c r="J102" s="100">
        <f ca="1">VLOOKUP($A102,[2]CurveFetch!$D$8:$R$1000,8,0)</f>
        <v>0</v>
      </c>
      <c r="K102" s="100">
        <f t="shared" ca="1" si="41"/>
        <v>0.34</v>
      </c>
      <c r="L102" s="100">
        <f t="shared" ca="1" si="42"/>
        <v>0.34</v>
      </c>
      <c r="M102" s="100">
        <f t="shared" ca="1" si="47"/>
        <v>30.914999999999999</v>
      </c>
      <c r="N102" s="97">
        <f t="shared" ca="1" si="48"/>
        <v>39934</v>
      </c>
      <c r="O102" s="100">
        <f ca="1">VLOOKUP($A102,[2]CurveFetch!$D$8:$V$1000,16,0)</f>
        <v>35.011099999999999</v>
      </c>
      <c r="P102" s="141">
        <f t="shared" ca="1" si="43"/>
        <v>17.505549999999999</v>
      </c>
      <c r="Q102" s="100">
        <f ca="1">VLOOKUP($A102,[2]CurveFetch!$D$8:$V$1000,16,0)</f>
        <v>35.011099999999999</v>
      </c>
      <c r="R102" s="141">
        <f t="shared" ca="1" si="44"/>
        <v>17.505549999999999</v>
      </c>
      <c r="S102" s="100">
        <f ca="1">VLOOKUP($A102,[2]CurveFetch!$D$8:$V$1000,16,0)</f>
        <v>35.011099999999999</v>
      </c>
      <c r="T102" s="141">
        <f t="shared" ca="1" si="45"/>
        <v>17.505549999999999</v>
      </c>
    </row>
    <row r="103" spans="1:20" x14ac:dyDescent="0.2">
      <c r="A103" s="97">
        <f t="shared" ca="1" si="46"/>
        <v>39965</v>
      </c>
      <c r="B103" s="100">
        <f ca="1">VLOOKUP($A103,[2]CurveFetch!$D$8:$R$1000,2,0)</f>
        <v>3.8109999999999999</v>
      </c>
      <c r="C103" s="100">
        <f ca="1">VLOOKUP($A103,[2]CurveFetch!$D$8:$R$1000,7,0)</f>
        <v>0.34</v>
      </c>
      <c r="D103" s="100">
        <f ca="1">VLOOKUP($A103,[2]CurveFetch!$D$8:$R$1000,5,0)</f>
        <v>-0.35499999999999998</v>
      </c>
      <c r="E103" s="100">
        <f ca="1">VLOOKUP($A103,[2]CurveFetch!$D$8:$R$1000,4,0)</f>
        <v>0.01</v>
      </c>
      <c r="F103" s="100">
        <f ca="1">VLOOKUP($A103,[2]CurveFetch!$D$8:$R$1000,15,0)</f>
        <v>0</v>
      </c>
      <c r="G103" s="100">
        <f ca="1">VLOOKUP($A103,[2]CurveFetch!$D$8:$R$1000,3,0)</f>
        <v>-0.23499999999999999</v>
      </c>
      <c r="H103" s="100">
        <f ca="1">VLOOKUP($A103,[2]CurveFetch!$D$8:$R$1000,9,0)</f>
        <v>0</v>
      </c>
      <c r="I103" s="100">
        <f ca="1">VLOOKUP($A103,[2]CurveFetch!$D$8:$R$1000,11,0)</f>
        <v>5.6970214677397997E-2</v>
      </c>
      <c r="J103" s="100">
        <f ca="1">VLOOKUP($A103,[2]CurveFetch!$D$8:$R$1000,8,0)</f>
        <v>0</v>
      </c>
      <c r="K103" s="100">
        <f t="shared" ca="1" si="41"/>
        <v>0.34</v>
      </c>
      <c r="L103" s="100">
        <f t="shared" ca="1" si="42"/>
        <v>0.34</v>
      </c>
      <c r="M103" s="100">
        <f t="shared" ca="1" si="47"/>
        <v>31.1325</v>
      </c>
      <c r="N103" s="97">
        <f t="shared" ca="1" si="48"/>
        <v>39965</v>
      </c>
      <c r="O103" s="100">
        <f ca="1">VLOOKUP($A103,[2]CurveFetch!$D$8:$V$1000,16,0)</f>
        <v>60.011099999999999</v>
      </c>
      <c r="P103" s="141">
        <f t="shared" ca="1" si="43"/>
        <v>30.005549999999999</v>
      </c>
      <c r="Q103" s="100">
        <f ca="1">VLOOKUP($A103,[2]CurveFetch!$D$8:$V$1000,16,0)</f>
        <v>60.011099999999999</v>
      </c>
      <c r="R103" s="141">
        <f t="shared" ca="1" si="44"/>
        <v>30.005549999999999</v>
      </c>
      <c r="S103" s="100">
        <f ca="1">VLOOKUP($A103,[2]CurveFetch!$D$8:$V$1000,16,0)</f>
        <v>60.011099999999999</v>
      </c>
      <c r="T103" s="141">
        <f t="shared" ca="1" si="45"/>
        <v>30.005549999999999</v>
      </c>
    </row>
    <row r="104" spans="1:20" x14ac:dyDescent="0.2">
      <c r="A104" s="97">
        <f t="shared" ca="1" si="46"/>
        <v>39995</v>
      </c>
      <c r="B104" s="100">
        <f ca="1">VLOOKUP($A104,[2]CurveFetch!$D$8:$R$1000,2,0)</f>
        <v>3.8410000000000002</v>
      </c>
      <c r="C104" s="100">
        <f ca="1">VLOOKUP($A104,[2]CurveFetch!$D$8:$R$1000,7,0)</f>
        <v>0.34</v>
      </c>
      <c r="D104" s="100">
        <f ca="1">VLOOKUP($A104,[2]CurveFetch!$D$8:$R$1000,5,0)</f>
        <v>-0.35499999999999998</v>
      </c>
      <c r="E104" s="100">
        <f ca="1">VLOOKUP($A104,[2]CurveFetch!$D$8:$R$1000,4,0)</f>
        <v>0.01</v>
      </c>
      <c r="F104" s="100">
        <f ca="1">VLOOKUP($A104,[2]CurveFetch!$D$8:$R$1000,15,0)</f>
        <v>0</v>
      </c>
      <c r="G104" s="100">
        <f ca="1">VLOOKUP($A104,[2]CurveFetch!$D$8:$R$1000,3,0)</f>
        <v>-0.23499999999999999</v>
      </c>
      <c r="H104" s="100">
        <f ca="1">VLOOKUP($A104,[2]CurveFetch!$D$8:$R$1000,9,0)</f>
        <v>0</v>
      </c>
      <c r="I104" s="100">
        <f ca="1">VLOOKUP($A104,[2]CurveFetch!$D$8:$R$1000,11,0)</f>
        <v>5.7022470923538002E-2</v>
      </c>
      <c r="J104" s="100">
        <f ca="1">VLOOKUP($A104,[2]CurveFetch!$D$8:$R$1000,8,0)</f>
        <v>0</v>
      </c>
      <c r="K104" s="100">
        <f t="shared" ca="1" si="41"/>
        <v>0.34</v>
      </c>
      <c r="L104" s="100">
        <f t="shared" ca="1" si="42"/>
        <v>0.34</v>
      </c>
      <c r="M104" s="100">
        <f t="shared" ca="1" si="47"/>
        <v>31.357500000000002</v>
      </c>
      <c r="N104" s="97">
        <f t="shared" ca="1" si="48"/>
        <v>39995</v>
      </c>
      <c r="O104" s="100">
        <f ca="1">VLOOKUP($A104,[2]CurveFetch!$D$8:$V$1000,16,0)</f>
        <v>52.339399999999998</v>
      </c>
      <c r="P104" s="141">
        <f t="shared" ca="1" si="43"/>
        <v>26.169699999999999</v>
      </c>
      <c r="Q104" s="100">
        <f ca="1">VLOOKUP($A104,[2]CurveFetch!$D$8:$V$1000,16,0)</f>
        <v>52.339399999999998</v>
      </c>
      <c r="R104" s="141">
        <f t="shared" ca="1" si="44"/>
        <v>26.169699999999999</v>
      </c>
      <c r="S104" s="100">
        <f ca="1">VLOOKUP($A104,[2]CurveFetch!$D$8:$V$1000,16,0)</f>
        <v>52.339399999999998</v>
      </c>
      <c r="T104" s="141">
        <f t="shared" ca="1" si="45"/>
        <v>26.169699999999999</v>
      </c>
    </row>
    <row r="105" spans="1:20" x14ac:dyDescent="0.2">
      <c r="A105" s="97">
        <f t="shared" ca="1" si="46"/>
        <v>40026</v>
      </c>
      <c r="B105" s="100">
        <f ca="1">VLOOKUP($A105,[2]CurveFetch!$D$8:$R$1000,2,0)</f>
        <v>3.8610000000000002</v>
      </c>
      <c r="C105" s="100">
        <f ca="1">VLOOKUP($A105,[2]CurveFetch!$D$8:$R$1000,7,0)</f>
        <v>0.34</v>
      </c>
      <c r="D105" s="100">
        <f ca="1">VLOOKUP($A105,[2]CurveFetch!$D$8:$R$1000,5,0)</f>
        <v>-0.35499999999999998</v>
      </c>
      <c r="E105" s="100">
        <f ca="1">VLOOKUP($A105,[2]CurveFetch!$D$8:$R$1000,4,0)</f>
        <v>0.01</v>
      </c>
      <c r="F105" s="100">
        <f ca="1">VLOOKUP($A105,[2]CurveFetch!$D$8:$R$1000,15,0)</f>
        <v>0</v>
      </c>
      <c r="G105" s="100">
        <f ca="1">VLOOKUP($A105,[2]CurveFetch!$D$8:$R$1000,3,0)</f>
        <v>-0.23499999999999999</v>
      </c>
      <c r="H105" s="100">
        <f ca="1">VLOOKUP($A105,[2]CurveFetch!$D$8:$R$1000,9,0)</f>
        <v>0</v>
      </c>
      <c r="I105" s="100">
        <f ca="1">VLOOKUP($A105,[2]CurveFetch!$D$8:$R$1000,11,0)</f>
        <v>5.7076469045504001E-2</v>
      </c>
      <c r="J105" s="100">
        <f ca="1">VLOOKUP($A105,[2]CurveFetch!$D$8:$R$1000,8,0)</f>
        <v>0</v>
      </c>
      <c r="K105" s="100">
        <f t="shared" ca="1" si="41"/>
        <v>0.34</v>
      </c>
      <c r="L105" s="100">
        <f t="shared" ca="1" si="42"/>
        <v>0.34</v>
      </c>
      <c r="M105" s="100">
        <f t="shared" ca="1" si="47"/>
        <v>31.507500000000004</v>
      </c>
      <c r="N105" s="97">
        <f t="shared" ca="1" si="48"/>
        <v>40026</v>
      </c>
      <c r="O105" s="100">
        <f ca="1">VLOOKUP($A105,[2]CurveFetch!$D$8:$V$1000,16,0)</f>
        <v>67.339399999999998</v>
      </c>
      <c r="P105" s="141">
        <f t="shared" ca="1" si="43"/>
        <v>33.669699999999999</v>
      </c>
      <c r="Q105" s="100">
        <f ca="1">VLOOKUP($A105,[2]CurveFetch!$D$8:$V$1000,16,0)</f>
        <v>67.339399999999998</v>
      </c>
      <c r="R105" s="141">
        <f t="shared" ca="1" si="44"/>
        <v>33.669699999999999</v>
      </c>
      <c r="S105" s="100">
        <f ca="1">VLOOKUP($A105,[2]CurveFetch!$D$8:$V$1000,16,0)</f>
        <v>67.339399999999998</v>
      </c>
      <c r="T105" s="141">
        <f t="shared" ca="1" si="45"/>
        <v>33.669699999999999</v>
      </c>
    </row>
    <row r="106" spans="1:20" x14ac:dyDescent="0.2">
      <c r="A106" s="97">
        <f t="shared" ca="1" si="46"/>
        <v>40057</v>
      </c>
      <c r="B106" s="100">
        <f ca="1">VLOOKUP($A106,[2]CurveFetch!$D$8:$R$1000,2,0)</f>
        <v>3.8820000000000001</v>
      </c>
      <c r="C106" s="100">
        <f ca="1">VLOOKUP($A106,[2]CurveFetch!$D$8:$R$1000,7,0)</f>
        <v>0.34</v>
      </c>
      <c r="D106" s="100">
        <f ca="1">VLOOKUP($A106,[2]CurveFetch!$D$8:$R$1000,5,0)</f>
        <v>-0.35499999999999998</v>
      </c>
      <c r="E106" s="100">
        <f ca="1">VLOOKUP($A106,[2]CurveFetch!$D$8:$R$1000,4,0)</f>
        <v>0.01</v>
      </c>
      <c r="F106" s="100">
        <f ca="1">VLOOKUP($A106,[2]CurveFetch!$D$8:$R$1000,15,0)</f>
        <v>0</v>
      </c>
      <c r="G106" s="100">
        <f ca="1">VLOOKUP($A106,[2]CurveFetch!$D$8:$R$1000,3,0)</f>
        <v>-0.23499999999999999</v>
      </c>
      <c r="H106" s="100">
        <f ca="1">VLOOKUP($A106,[2]CurveFetch!$D$8:$R$1000,9,0)</f>
        <v>0</v>
      </c>
      <c r="I106" s="100">
        <f ca="1">VLOOKUP($A106,[2]CurveFetch!$D$8:$R$1000,11,0)</f>
        <v>5.7130467168439003E-2</v>
      </c>
      <c r="J106" s="100">
        <f ca="1">VLOOKUP($A106,[2]CurveFetch!$D$8:$R$1000,8,0)</f>
        <v>0</v>
      </c>
      <c r="K106" s="100">
        <f t="shared" ca="1" si="41"/>
        <v>0.34</v>
      </c>
      <c r="L106" s="100">
        <f t="shared" ca="1" si="42"/>
        <v>0.34</v>
      </c>
      <c r="M106" s="100">
        <f t="shared" ca="1" si="47"/>
        <v>31.665000000000003</v>
      </c>
      <c r="N106" s="97">
        <f t="shared" ca="1" si="48"/>
        <v>40057</v>
      </c>
      <c r="O106" s="100">
        <f ca="1">VLOOKUP($A106,[2]CurveFetch!$D$8:$V$1000,16,0)</f>
        <v>57.339399999999998</v>
      </c>
      <c r="P106" s="141">
        <f t="shared" ca="1" si="43"/>
        <v>28.669699999999999</v>
      </c>
      <c r="Q106" s="100">
        <f ca="1">VLOOKUP($A106,[2]CurveFetch!$D$8:$V$1000,16,0)</f>
        <v>57.339399999999998</v>
      </c>
      <c r="R106" s="141">
        <f t="shared" ca="1" si="44"/>
        <v>28.669699999999999</v>
      </c>
      <c r="S106" s="100">
        <f ca="1">VLOOKUP($A106,[2]CurveFetch!$D$8:$V$1000,16,0)</f>
        <v>57.339399999999998</v>
      </c>
      <c r="T106" s="141">
        <f t="shared" ca="1" si="45"/>
        <v>28.669699999999999</v>
      </c>
    </row>
    <row r="107" spans="1:20" x14ac:dyDescent="0.2">
      <c r="A107" s="97">
        <f t="shared" ca="1" si="46"/>
        <v>40087</v>
      </c>
      <c r="B107" s="100">
        <f ca="1">VLOOKUP($A107,[2]CurveFetch!$D$8:$R$1000,2,0)</f>
        <v>3.9119999999999999</v>
      </c>
      <c r="C107" s="100">
        <f ca="1">VLOOKUP($A107,[2]CurveFetch!$D$8:$R$1000,7,0)</f>
        <v>0.34</v>
      </c>
      <c r="D107" s="100">
        <f ca="1">VLOOKUP($A107,[2]CurveFetch!$D$8:$R$1000,5,0)</f>
        <v>-0.35499999999999998</v>
      </c>
      <c r="E107" s="100">
        <f ca="1">VLOOKUP($A107,[2]CurveFetch!$D$8:$R$1000,4,0)</f>
        <v>0.01</v>
      </c>
      <c r="F107" s="100">
        <f ca="1">VLOOKUP($A107,[2]CurveFetch!$D$8:$R$1000,15,0)</f>
        <v>0</v>
      </c>
      <c r="G107" s="100">
        <f ca="1">VLOOKUP($A107,[2]CurveFetch!$D$8:$R$1000,3,0)</f>
        <v>-0.23499999999999999</v>
      </c>
      <c r="H107" s="100">
        <f ca="1">VLOOKUP($A107,[2]CurveFetch!$D$8:$R$1000,9,0)</f>
        <v>0</v>
      </c>
      <c r="I107" s="100">
        <f ca="1">VLOOKUP($A107,[2]CurveFetch!$D$8:$R$1000,11,0)</f>
        <v>5.7182723417365001E-2</v>
      </c>
      <c r="J107" s="100">
        <f ca="1">VLOOKUP($A107,[2]CurveFetch!$D$8:$R$1000,8,0)</f>
        <v>0</v>
      </c>
      <c r="K107" s="100">
        <f t="shared" ca="1" si="41"/>
        <v>0.34</v>
      </c>
      <c r="L107" s="100">
        <f t="shared" ca="1" si="42"/>
        <v>0.34</v>
      </c>
      <c r="M107" s="100">
        <f t="shared" ca="1" si="47"/>
        <v>31.889999999999997</v>
      </c>
      <c r="N107" s="97">
        <f t="shared" ca="1" si="48"/>
        <v>40087</v>
      </c>
      <c r="O107" s="100">
        <f ca="1">VLOOKUP($A107,[2]CurveFetch!$D$8:$V$1000,16,0)</f>
        <v>65.582599999999999</v>
      </c>
      <c r="P107" s="141">
        <f t="shared" ca="1" si="43"/>
        <v>32.7913</v>
      </c>
      <c r="Q107" s="100">
        <f ca="1">VLOOKUP($A107,[2]CurveFetch!$D$8:$V$1000,16,0)</f>
        <v>65.582599999999999</v>
      </c>
      <c r="R107" s="141">
        <f t="shared" ca="1" si="44"/>
        <v>32.7913</v>
      </c>
      <c r="S107" s="100">
        <f ca="1">VLOOKUP($A107,[2]CurveFetch!$D$8:$V$1000,16,0)</f>
        <v>65.582599999999999</v>
      </c>
      <c r="T107" s="141">
        <f t="shared" ca="1" si="45"/>
        <v>32.7913</v>
      </c>
    </row>
    <row r="108" spans="1:20" x14ac:dyDescent="0.2">
      <c r="A108" s="97">
        <f t="shared" ca="1" si="46"/>
        <v>40118</v>
      </c>
      <c r="B108" s="100">
        <f ca="1">VLOOKUP($A108,[2]CurveFetch!$D$8:$R$1000,2,0)</f>
        <v>4.0519999999999996</v>
      </c>
      <c r="C108" s="100">
        <f ca="1">VLOOKUP($A108,[2]CurveFetch!$D$8:$R$1000,7,0)</f>
        <v>0.3</v>
      </c>
      <c r="D108" s="100">
        <f ca="1">VLOOKUP($A108,[2]CurveFetch!$D$8:$R$1000,5,0)</f>
        <v>-0.28999999999999998</v>
      </c>
      <c r="E108" s="100">
        <f ca="1">VLOOKUP($A108,[2]CurveFetch!$D$8:$R$1000,4,0)</f>
        <v>0.01</v>
      </c>
      <c r="F108" s="100">
        <f ca="1">VLOOKUP($A108,[2]CurveFetch!$D$8:$R$1000,15,0)</f>
        <v>0</v>
      </c>
      <c r="G108" s="100">
        <f ca="1">VLOOKUP($A108,[2]CurveFetch!$D$8:$R$1000,3,0)</f>
        <v>-0.19</v>
      </c>
      <c r="H108" s="100">
        <f ca="1">VLOOKUP($A108,[2]CurveFetch!$D$8:$R$1000,9,0)</f>
        <v>0</v>
      </c>
      <c r="I108" s="100">
        <f ca="1">VLOOKUP($A108,[2]CurveFetch!$D$8:$R$1000,11,0)</f>
        <v>5.7236721542210003E-2</v>
      </c>
      <c r="J108" s="100">
        <f ca="1">VLOOKUP($A108,[2]CurveFetch!$D$8:$R$1000,8,0)</f>
        <v>0</v>
      </c>
      <c r="K108" s="100">
        <f t="shared" ca="1" si="41"/>
        <v>0.3</v>
      </c>
      <c r="L108" s="100">
        <f t="shared" ca="1" si="42"/>
        <v>0.3</v>
      </c>
      <c r="M108" s="100">
        <f t="shared" ca="1" si="47"/>
        <v>32.639999999999993</v>
      </c>
      <c r="N108" s="97">
        <f t="shared" ca="1" si="48"/>
        <v>40118</v>
      </c>
      <c r="O108" s="100">
        <f ca="1">VLOOKUP($A108,[2]CurveFetch!$D$8:$V$1000,16,0)</f>
        <v>35.582599999999999</v>
      </c>
      <c r="P108" s="141">
        <f t="shared" ca="1" si="43"/>
        <v>17.7913</v>
      </c>
      <c r="Q108" s="100">
        <f ca="1">VLOOKUP($A108,[2]CurveFetch!$D$8:$V$1000,16,0)</f>
        <v>35.582599999999999</v>
      </c>
      <c r="R108" s="141">
        <f t="shared" ca="1" si="44"/>
        <v>17.7913</v>
      </c>
      <c r="S108" s="100">
        <f ca="1">VLOOKUP($A108,[2]CurveFetch!$D$8:$V$1000,16,0)</f>
        <v>35.582599999999999</v>
      </c>
      <c r="T108" s="141">
        <f t="shared" ca="1" si="45"/>
        <v>17.7913</v>
      </c>
    </row>
    <row r="109" spans="1:20" x14ac:dyDescent="0.2">
      <c r="A109" s="97">
        <f t="shared" ca="1" si="46"/>
        <v>40148</v>
      </c>
      <c r="B109" s="100">
        <f ca="1">VLOOKUP($A109,[2]CurveFetch!$D$8:$R$1000,2,0)</f>
        <v>4.1769999999999996</v>
      </c>
      <c r="C109" s="100">
        <f ca="1">VLOOKUP($A109,[2]CurveFetch!$D$8:$R$1000,7,0)</f>
        <v>0.3</v>
      </c>
      <c r="D109" s="100">
        <f ca="1">VLOOKUP($A109,[2]CurveFetch!$D$8:$R$1000,5,0)</f>
        <v>-0.28999999999999998</v>
      </c>
      <c r="E109" s="100">
        <f ca="1">VLOOKUP($A109,[2]CurveFetch!$D$8:$R$1000,4,0)</f>
        <v>0.01</v>
      </c>
      <c r="F109" s="100">
        <f ca="1">VLOOKUP($A109,[2]CurveFetch!$D$8:$R$1000,15,0)</f>
        <v>0</v>
      </c>
      <c r="G109" s="100">
        <f ca="1">VLOOKUP($A109,[2]CurveFetch!$D$8:$R$1000,3,0)</f>
        <v>-0.19</v>
      </c>
      <c r="H109" s="100">
        <f ca="1">VLOOKUP($A109,[2]CurveFetch!$D$8:$R$1000,9,0)</f>
        <v>0</v>
      </c>
      <c r="I109" s="100">
        <f ca="1">VLOOKUP($A109,[2]CurveFetch!$D$8:$R$1000,11,0)</f>
        <v>5.7288977792984003E-2</v>
      </c>
      <c r="J109" s="100">
        <f ca="1">VLOOKUP($A109,[2]CurveFetch!$D$8:$R$1000,8,0)</f>
        <v>0</v>
      </c>
      <c r="K109" s="100">
        <f t="shared" ca="1" si="41"/>
        <v>0.3</v>
      </c>
      <c r="L109" s="100">
        <f t="shared" ca="1" si="42"/>
        <v>0.3</v>
      </c>
      <c r="M109" s="100">
        <f t="shared" ca="1" si="47"/>
        <v>33.577499999999993</v>
      </c>
      <c r="N109" s="97">
        <f t="shared" ca="1" si="48"/>
        <v>40148</v>
      </c>
      <c r="O109" s="100">
        <f ca="1">VLOOKUP($A109,[2]CurveFetch!$D$8:$V$1000,16,0)</f>
        <v>20.582599999999999</v>
      </c>
      <c r="P109" s="141">
        <f t="shared" ca="1" si="43"/>
        <v>10.2913</v>
      </c>
      <c r="Q109" s="100">
        <f ca="1">VLOOKUP($A109,[2]CurveFetch!$D$8:$V$1000,16,0)</f>
        <v>20.582599999999999</v>
      </c>
      <c r="R109" s="141">
        <f t="shared" ca="1" si="44"/>
        <v>10.2913</v>
      </c>
      <c r="S109" s="100">
        <f ca="1">VLOOKUP($A109,[2]CurveFetch!$D$8:$V$1000,16,0)</f>
        <v>20.582599999999999</v>
      </c>
      <c r="T109" s="141">
        <f t="shared" ca="1" si="45"/>
        <v>10.2913</v>
      </c>
    </row>
    <row r="110" spans="1:20" x14ac:dyDescent="0.2">
      <c r="A110" s="97">
        <f t="shared" ca="1" si="46"/>
        <v>40179</v>
      </c>
      <c r="B110" s="100">
        <f ca="1">VLOOKUP($A110,[2]CurveFetch!$D$8:$R$1000,2,0)</f>
        <v>4.2869999999999999</v>
      </c>
      <c r="C110" s="100">
        <f ca="1">VLOOKUP($A110,[2]CurveFetch!$D$8:$R$1000,7,0)</f>
        <v>0.3</v>
      </c>
      <c r="D110" s="100">
        <f ca="1">VLOOKUP($A110,[2]CurveFetch!$D$8:$R$1000,5,0)</f>
        <v>-0.28999999999999998</v>
      </c>
      <c r="E110" s="100">
        <f ca="1">VLOOKUP($A110,[2]CurveFetch!$D$8:$R$1000,4,0)</f>
        <v>0.01</v>
      </c>
      <c r="F110" s="100">
        <f ca="1">VLOOKUP($A110,[2]CurveFetch!$D$8:$R$1000,15,0)</f>
        <v>0</v>
      </c>
      <c r="G110" s="100">
        <f ca="1">VLOOKUP($A110,[2]CurveFetch!$D$8:$R$1000,3,0)</f>
        <v>-0.19</v>
      </c>
      <c r="H110" s="100">
        <f ca="1">VLOOKUP($A110,[2]CurveFetch!$D$8:$R$1000,9,0)</f>
        <v>0</v>
      </c>
      <c r="I110" s="100">
        <f ca="1">VLOOKUP($A110,[2]CurveFetch!$D$8:$R$1000,11,0)</f>
        <v>5.7342975919736999E-2</v>
      </c>
      <c r="J110" s="100">
        <f ca="1">VLOOKUP($A110,[2]CurveFetch!$D$8:$R$1000,8,0)</f>
        <v>0</v>
      </c>
      <c r="K110" s="100">
        <f t="shared" ca="1" si="41"/>
        <v>0.3</v>
      </c>
      <c r="L110" s="100">
        <f t="shared" ca="1" si="42"/>
        <v>0.3</v>
      </c>
      <c r="M110" s="100">
        <f t="shared" ca="1" si="47"/>
        <v>34.402499999999996</v>
      </c>
      <c r="N110" s="97">
        <f t="shared" ca="1" si="48"/>
        <v>40179</v>
      </c>
      <c r="O110" s="100">
        <f ca="1">VLOOKUP($A110,[2]CurveFetch!$D$8:$V$1000,16,0)</f>
        <v>51.410400000000003</v>
      </c>
      <c r="P110" s="141">
        <f t="shared" ca="1" si="43"/>
        <v>25.705200000000001</v>
      </c>
      <c r="Q110" s="100">
        <f ca="1">VLOOKUP($A110,[2]CurveFetch!$D$8:$V$1000,16,0)</f>
        <v>51.410400000000003</v>
      </c>
      <c r="R110" s="141">
        <f t="shared" ca="1" si="44"/>
        <v>25.705200000000001</v>
      </c>
      <c r="S110" s="100">
        <f ca="1">VLOOKUP($A110,[2]CurveFetch!$D$8:$V$1000,16,0)</f>
        <v>51.410400000000003</v>
      </c>
      <c r="T110" s="141">
        <f t="shared" ca="1" si="45"/>
        <v>25.705200000000001</v>
      </c>
    </row>
    <row r="111" spans="1:20" x14ac:dyDescent="0.2">
      <c r="A111" s="97">
        <f t="shared" ca="1" si="46"/>
        <v>40210</v>
      </c>
      <c r="B111" s="100">
        <f ca="1">VLOOKUP($A111,[2]CurveFetch!$D$8:$R$1000,2,0)</f>
        <v>4.1909999999999998</v>
      </c>
      <c r="C111" s="100">
        <f ca="1">VLOOKUP($A111,[2]CurveFetch!$D$8:$R$1000,7,0)</f>
        <v>0.3</v>
      </c>
      <c r="D111" s="100">
        <f ca="1">VLOOKUP($A111,[2]CurveFetch!$D$8:$R$1000,5,0)</f>
        <v>-0.28999999999999998</v>
      </c>
      <c r="E111" s="100">
        <f ca="1">VLOOKUP($A111,[2]CurveFetch!$D$8:$R$1000,4,0)</f>
        <v>0.01</v>
      </c>
      <c r="F111" s="100">
        <f ca="1">VLOOKUP($A111,[2]CurveFetch!$D$8:$R$1000,15,0)</f>
        <v>0</v>
      </c>
      <c r="G111" s="100">
        <f ca="1">VLOOKUP($A111,[2]CurveFetch!$D$8:$R$1000,3,0)</f>
        <v>-0.19</v>
      </c>
      <c r="H111" s="100">
        <f ca="1">VLOOKUP($A111,[2]CurveFetch!$D$8:$R$1000,9,0)</f>
        <v>0</v>
      </c>
      <c r="I111" s="100">
        <f ca="1">VLOOKUP($A111,[2]CurveFetch!$D$8:$R$1000,11,0)</f>
        <v>5.7396974047460997E-2</v>
      </c>
      <c r="J111" s="100">
        <f ca="1">VLOOKUP($A111,[2]CurveFetch!$D$8:$R$1000,8,0)</f>
        <v>0</v>
      </c>
      <c r="K111" s="100">
        <f t="shared" ca="1" si="41"/>
        <v>0.3</v>
      </c>
      <c r="L111" s="100">
        <f t="shared" ca="1" si="42"/>
        <v>0.3</v>
      </c>
      <c r="M111" s="100">
        <f t="shared" ca="1" si="47"/>
        <v>33.682499999999997</v>
      </c>
      <c r="N111" s="97">
        <f t="shared" ca="1" si="48"/>
        <v>40210</v>
      </c>
      <c r="O111" s="100">
        <f ca="1">VLOOKUP($A111,[2]CurveFetch!$D$8:$V$1000,16,0)</f>
        <v>41.410400000000003</v>
      </c>
      <c r="P111" s="141">
        <f t="shared" ca="1" si="43"/>
        <v>20.705200000000001</v>
      </c>
      <c r="Q111" s="100">
        <f ca="1">VLOOKUP($A111,[2]CurveFetch!$D$8:$V$1000,16,0)</f>
        <v>41.410400000000003</v>
      </c>
      <c r="R111" s="141">
        <f t="shared" ca="1" si="44"/>
        <v>20.705200000000001</v>
      </c>
      <c r="S111" s="100">
        <f ca="1">VLOOKUP($A111,[2]CurveFetch!$D$8:$V$1000,16,0)</f>
        <v>41.410400000000003</v>
      </c>
      <c r="T111" s="141">
        <f t="shared" ca="1" si="45"/>
        <v>20.705200000000001</v>
      </c>
    </row>
    <row r="112" spans="1:20" x14ac:dyDescent="0.2">
      <c r="A112" s="97">
        <f t="shared" ca="1" si="46"/>
        <v>40238</v>
      </c>
      <c r="B112" s="100">
        <f ca="1">VLOOKUP($A112,[2]CurveFetch!$D$8:$R$1000,2,0)</f>
        <v>4.0540000000000003</v>
      </c>
      <c r="C112" s="100">
        <f ca="1">VLOOKUP($A112,[2]CurveFetch!$D$8:$R$1000,7,0)</f>
        <v>0.3</v>
      </c>
      <c r="D112" s="100">
        <f ca="1">VLOOKUP($A112,[2]CurveFetch!$D$8:$R$1000,5,0)</f>
        <v>-0.28999999999999998</v>
      </c>
      <c r="E112" s="100">
        <f ca="1">VLOOKUP($A112,[2]CurveFetch!$D$8:$R$1000,4,0)</f>
        <v>0.01</v>
      </c>
      <c r="F112" s="100">
        <f ca="1">VLOOKUP($A112,[2]CurveFetch!$D$8:$R$1000,15,0)</f>
        <v>0</v>
      </c>
      <c r="G112" s="100">
        <f ca="1">VLOOKUP($A112,[2]CurveFetch!$D$8:$R$1000,3,0)</f>
        <v>-0.19</v>
      </c>
      <c r="H112" s="100">
        <f ca="1">VLOOKUP($A112,[2]CurveFetch!$D$8:$R$1000,9,0)</f>
        <v>0</v>
      </c>
      <c r="I112" s="100">
        <f ca="1">VLOOKUP($A112,[2]CurveFetch!$D$8:$R$1000,11,0)</f>
        <v>5.7445746550755003E-2</v>
      </c>
      <c r="J112" s="100">
        <f ca="1">VLOOKUP($A112,[2]CurveFetch!$D$8:$R$1000,8,0)</f>
        <v>0</v>
      </c>
      <c r="K112" s="100">
        <f t="shared" ca="1" si="41"/>
        <v>0.3</v>
      </c>
      <c r="L112" s="100">
        <f t="shared" ca="1" si="42"/>
        <v>0.3</v>
      </c>
      <c r="M112" s="100">
        <f t="shared" ca="1" si="47"/>
        <v>32.655000000000001</v>
      </c>
      <c r="N112" s="97">
        <f t="shared" ca="1" si="48"/>
        <v>40238</v>
      </c>
      <c r="O112" s="100">
        <f ca="1">VLOOKUP($A112,[2]CurveFetch!$D$8:$V$1000,16,0)</f>
        <v>31.410399999999999</v>
      </c>
      <c r="P112" s="141">
        <f t="shared" ca="1" si="43"/>
        <v>15.7052</v>
      </c>
      <c r="Q112" s="100">
        <f ca="1">VLOOKUP($A112,[2]CurveFetch!$D$8:$V$1000,16,0)</f>
        <v>31.410399999999999</v>
      </c>
      <c r="R112" s="141">
        <f t="shared" ca="1" si="44"/>
        <v>15.7052</v>
      </c>
      <c r="S112" s="100">
        <f ca="1">VLOOKUP($A112,[2]CurveFetch!$D$8:$V$1000,16,0)</f>
        <v>31.410399999999999</v>
      </c>
      <c r="T112" s="141">
        <f t="shared" ca="1" si="45"/>
        <v>15.7052</v>
      </c>
    </row>
    <row r="113" spans="1:20" x14ac:dyDescent="0.2">
      <c r="A113" s="97">
        <f t="shared" ca="1" si="46"/>
        <v>40269</v>
      </c>
      <c r="B113" s="100">
        <f ca="1">VLOOKUP($A113,[2]CurveFetch!$D$8:$R$1000,2,0)</f>
        <v>3.8719999999999999</v>
      </c>
      <c r="C113" s="100">
        <f ca="1">VLOOKUP($A113,[2]CurveFetch!$D$8:$R$1000,7,0)</f>
        <v>0.34</v>
      </c>
      <c r="D113" s="100">
        <f ca="1">VLOOKUP($A113,[2]CurveFetch!$D$8:$R$1000,5,0)</f>
        <v>-0.35499999999999998</v>
      </c>
      <c r="E113" s="100">
        <f ca="1">VLOOKUP($A113,[2]CurveFetch!$D$8:$R$1000,4,0)</f>
        <v>0.01</v>
      </c>
      <c r="F113" s="100">
        <f ca="1">VLOOKUP($A113,[2]CurveFetch!$D$8:$R$1000,15,0)</f>
        <v>0</v>
      </c>
      <c r="G113" s="100">
        <f ca="1">VLOOKUP($A113,[2]CurveFetch!$D$8:$R$1000,3,0)</f>
        <v>-0.23499999999999999</v>
      </c>
      <c r="H113" s="100">
        <f ca="1">VLOOKUP($A113,[2]CurveFetch!$D$8:$R$1000,9,0)</f>
        <v>0</v>
      </c>
      <c r="I113" s="100">
        <f ca="1">VLOOKUP($A113,[2]CurveFetch!$D$8:$R$1000,11,0)</f>
        <v>5.7499744680325003E-2</v>
      </c>
      <c r="J113" s="100">
        <f ca="1">VLOOKUP($A113,[2]CurveFetch!$D$8:$R$1000,8,0)</f>
        <v>0</v>
      </c>
      <c r="K113" s="100">
        <f t="shared" ca="1" si="41"/>
        <v>0.34</v>
      </c>
      <c r="L113" s="100">
        <f t="shared" ca="1" si="42"/>
        <v>0.34</v>
      </c>
      <c r="M113" s="100">
        <f t="shared" ca="1" si="47"/>
        <v>31.589999999999996</v>
      </c>
      <c r="N113" s="97">
        <f t="shared" ca="1" si="48"/>
        <v>40269</v>
      </c>
      <c r="O113" s="100">
        <f ca="1">VLOOKUP($A113,[2]CurveFetch!$D$8:$V$1000,16,0)</f>
        <v>30.319199999999999</v>
      </c>
      <c r="P113" s="141">
        <f t="shared" ca="1" si="43"/>
        <v>15.159599999999999</v>
      </c>
      <c r="Q113" s="100">
        <f ca="1">VLOOKUP($A113,[2]CurveFetch!$D$8:$V$1000,16,0)</f>
        <v>30.319199999999999</v>
      </c>
      <c r="R113" s="141">
        <f t="shared" ca="1" si="44"/>
        <v>15.159599999999999</v>
      </c>
      <c r="S113" s="100">
        <f ca="1">VLOOKUP($A113,[2]CurveFetch!$D$8:$V$1000,16,0)</f>
        <v>30.319199999999999</v>
      </c>
      <c r="T113" s="141">
        <f t="shared" ca="1" si="45"/>
        <v>15.159599999999999</v>
      </c>
    </row>
    <row r="114" spans="1:20" x14ac:dyDescent="0.2">
      <c r="A114" s="97">
        <f t="shared" ca="1" si="46"/>
        <v>40299</v>
      </c>
      <c r="B114" s="100">
        <f ca="1">VLOOKUP($A114,[2]CurveFetch!$D$8:$R$1000,2,0)</f>
        <v>3.847</v>
      </c>
      <c r="C114" s="100">
        <f ca="1">VLOOKUP($A114,[2]CurveFetch!$D$8:$R$1000,7,0)</f>
        <v>0.34</v>
      </c>
      <c r="D114" s="100">
        <f ca="1">VLOOKUP($A114,[2]CurveFetch!$D$8:$R$1000,5,0)</f>
        <v>-0.35499999999999998</v>
      </c>
      <c r="E114" s="100">
        <f ca="1">VLOOKUP($A114,[2]CurveFetch!$D$8:$R$1000,4,0)</f>
        <v>0.01</v>
      </c>
      <c r="F114" s="100">
        <f ca="1">VLOOKUP($A114,[2]CurveFetch!$D$8:$R$1000,15,0)</f>
        <v>0</v>
      </c>
      <c r="G114" s="100">
        <f ca="1">VLOOKUP($A114,[2]CurveFetch!$D$8:$R$1000,3,0)</f>
        <v>-0.23499999999999999</v>
      </c>
      <c r="H114" s="100">
        <f ca="1">VLOOKUP($A114,[2]CurveFetch!$D$8:$R$1000,9,0)</f>
        <v>0</v>
      </c>
      <c r="I114" s="100">
        <f ca="1">VLOOKUP($A114,[2]CurveFetch!$D$8:$R$1000,11,0)</f>
        <v>5.7552000935670998E-2</v>
      </c>
      <c r="J114" s="100">
        <f ca="1">VLOOKUP($A114,[2]CurveFetch!$D$8:$R$1000,8,0)</f>
        <v>0</v>
      </c>
      <c r="K114" s="100">
        <f t="shared" ca="1" si="41"/>
        <v>0.34</v>
      </c>
      <c r="L114" s="100">
        <f t="shared" ca="1" si="42"/>
        <v>0.34</v>
      </c>
      <c r="M114" s="100">
        <f t="shared" ca="1" si="47"/>
        <v>31.402500000000003</v>
      </c>
      <c r="N114" s="97">
        <f t="shared" ca="1" si="48"/>
        <v>40299</v>
      </c>
      <c r="O114" s="100">
        <f ca="1">VLOOKUP($A114,[2]CurveFetch!$D$8:$V$1000,16,0)</f>
        <v>35.319200000000002</v>
      </c>
      <c r="P114" s="141">
        <f t="shared" ca="1" si="43"/>
        <v>17.659600000000001</v>
      </c>
      <c r="Q114" s="100">
        <f ca="1">VLOOKUP($A114,[2]CurveFetch!$D$8:$V$1000,16,0)</f>
        <v>35.319200000000002</v>
      </c>
      <c r="R114" s="141">
        <f t="shared" ca="1" si="44"/>
        <v>17.659600000000001</v>
      </c>
      <c r="S114" s="100">
        <f ca="1">VLOOKUP($A114,[2]CurveFetch!$D$8:$V$1000,16,0)</f>
        <v>35.319200000000002</v>
      </c>
      <c r="T114" s="141">
        <f t="shared" ca="1" si="45"/>
        <v>17.659600000000001</v>
      </c>
    </row>
    <row r="115" spans="1:20" x14ac:dyDescent="0.2">
      <c r="A115" s="97">
        <f t="shared" ca="1" si="46"/>
        <v>40330</v>
      </c>
      <c r="B115" s="100">
        <f ca="1">VLOOKUP($A115,[2]CurveFetch!$D$8:$R$1000,2,0)</f>
        <v>3.8759999999999999</v>
      </c>
      <c r="C115" s="100">
        <f ca="1">VLOOKUP($A115,[2]CurveFetch!$D$8:$R$1000,7,0)</f>
        <v>0.34</v>
      </c>
      <c r="D115" s="100">
        <f ca="1">VLOOKUP($A115,[2]CurveFetch!$D$8:$R$1000,5,0)</f>
        <v>-0.35499999999999998</v>
      </c>
      <c r="E115" s="100">
        <f ca="1">VLOOKUP($A115,[2]CurveFetch!$D$8:$R$1000,4,0)</f>
        <v>0.01</v>
      </c>
      <c r="F115" s="100">
        <f ca="1">VLOOKUP($A115,[2]CurveFetch!$D$8:$R$1000,15,0)</f>
        <v>0</v>
      </c>
      <c r="G115" s="100">
        <f ca="1">VLOOKUP($A115,[2]CurveFetch!$D$8:$R$1000,3,0)</f>
        <v>-0.23499999999999999</v>
      </c>
      <c r="H115" s="100">
        <f ca="1">VLOOKUP($A115,[2]CurveFetch!$D$8:$R$1000,9,0)</f>
        <v>0</v>
      </c>
      <c r="I115" s="100">
        <f ca="1">VLOOKUP($A115,[2]CurveFetch!$D$8:$R$1000,11,0)</f>
        <v>5.7605999067149999E-2</v>
      </c>
      <c r="J115" s="100">
        <f ca="1">VLOOKUP($A115,[2]CurveFetch!$D$8:$R$1000,8,0)</f>
        <v>0</v>
      </c>
      <c r="K115" s="100">
        <f t="shared" ca="1" si="41"/>
        <v>0.34</v>
      </c>
      <c r="L115" s="100">
        <f t="shared" ca="1" si="42"/>
        <v>0.34</v>
      </c>
      <c r="M115" s="100">
        <f t="shared" ca="1" si="47"/>
        <v>31.62</v>
      </c>
      <c r="N115" s="97">
        <f t="shared" ca="1" si="48"/>
        <v>40330</v>
      </c>
      <c r="O115" s="100">
        <f ca="1">VLOOKUP($A115,[2]CurveFetch!$D$8:$V$1000,16,0)</f>
        <v>60.319200000000002</v>
      </c>
      <c r="P115" s="141">
        <f t="shared" ca="1" si="43"/>
        <v>30.159600000000001</v>
      </c>
      <c r="Q115" s="100">
        <f ca="1">VLOOKUP($A115,[2]CurveFetch!$D$8:$V$1000,16,0)</f>
        <v>60.319200000000002</v>
      </c>
      <c r="R115" s="141">
        <f t="shared" ca="1" si="44"/>
        <v>30.159600000000001</v>
      </c>
      <c r="S115" s="100">
        <f ca="1">VLOOKUP($A115,[2]CurveFetch!$D$8:$V$1000,16,0)</f>
        <v>60.319200000000002</v>
      </c>
      <c r="T115" s="141">
        <f t="shared" ca="1" si="45"/>
        <v>30.159600000000001</v>
      </c>
    </row>
    <row r="116" spans="1:20" x14ac:dyDescent="0.2">
      <c r="A116" s="97">
        <f t="shared" ca="1" si="46"/>
        <v>40360</v>
      </c>
      <c r="B116" s="100">
        <f ca="1">VLOOKUP($A116,[2]CurveFetch!$D$8:$R$1000,2,0)</f>
        <v>3.9060000000000001</v>
      </c>
      <c r="C116" s="100">
        <f ca="1">VLOOKUP($A116,[2]CurveFetch!$D$8:$R$1000,7,0)</f>
        <v>0.34</v>
      </c>
      <c r="D116" s="100">
        <f ca="1">VLOOKUP($A116,[2]CurveFetch!$D$8:$R$1000,5,0)</f>
        <v>-0.35499999999999998</v>
      </c>
      <c r="E116" s="100">
        <f ca="1">VLOOKUP($A116,[2]CurveFetch!$D$8:$R$1000,4,0)</f>
        <v>0.01</v>
      </c>
      <c r="F116" s="100">
        <f ca="1">VLOOKUP($A116,[2]CurveFetch!$D$8:$R$1000,15,0)</f>
        <v>0</v>
      </c>
      <c r="G116" s="100">
        <f ca="1">VLOOKUP($A116,[2]CurveFetch!$D$8:$R$1000,3,0)</f>
        <v>-0.23499999999999999</v>
      </c>
      <c r="H116" s="100">
        <f ca="1">VLOOKUP($A116,[2]CurveFetch!$D$8:$R$1000,9,0)</f>
        <v>0</v>
      </c>
      <c r="I116" s="100">
        <f ca="1">VLOOKUP($A116,[2]CurveFetch!$D$8:$R$1000,11,0)</f>
        <v>5.7658255324343002E-2</v>
      </c>
      <c r="J116" s="100">
        <f ca="1">VLOOKUP($A116,[2]CurveFetch!$D$8:$R$1000,8,0)</f>
        <v>0</v>
      </c>
      <c r="K116" s="100">
        <f t="shared" ca="1" si="41"/>
        <v>0.34</v>
      </c>
      <c r="L116" s="100">
        <f t="shared" ca="1" si="42"/>
        <v>0.34</v>
      </c>
      <c r="M116" s="100">
        <f t="shared" ca="1" si="47"/>
        <v>31.845000000000002</v>
      </c>
      <c r="N116" s="97">
        <f t="shared" ca="1" si="48"/>
        <v>40360</v>
      </c>
      <c r="O116" s="100">
        <f ca="1">VLOOKUP($A116,[2]CurveFetch!$D$8:$V$1000,16,0)</f>
        <v>51.277999999999999</v>
      </c>
      <c r="P116" s="141">
        <f t="shared" ca="1" si="43"/>
        <v>25.638999999999999</v>
      </c>
      <c r="Q116" s="100">
        <f ca="1">VLOOKUP($A116,[2]CurveFetch!$D$8:$V$1000,16,0)</f>
        <v>51.277999999999999</v>
      </c>
      <c r="R116" s="141">
        <f t="shared" ca="1" si="44"/>
        <v>25.638999999999999</v>
      </c>
      <c r="S116" s="100">
        <f ca="1">VLOOKUP($A116,[2]CurveFetch!$D$8:$V$1000,16,0)</f>
        <v>51.277999999999999</v>
      </c>
      <c r="T116" s="141">
        <f t="shared" ca="1" si="45"/>
        <v>25.638999999999999</v>
      </c>
    </row>
    <row r="117" spans="1:20" x14ac:dyDescent="0.2">
      <c r="A117" s="97">
        <f t="shared" ca="1" si="46"/>
        <v>40391</v>
      </c>
      <c r="B117" s="100">
        <f ca="1">VLOOKUP($A117,[2]CurveFetch!$D$8:$R$1000,2,0)</f>
        <v>3.9260000000000002</v>
      </c>
      <c r="C117" s="100">
        <f ca="1">VLOOKUP($A117,[2]CurveFetch!$D$8:$R$1000,7,0)</f>
        <v>0.34</v>
      </c>
      <c r="D117" s="100">
        <f ca="1">VLOOKUP($A117,[2]CurveFetch!$D$8:$R$1000,5,0)</f>
        <v>-0.35499999999999998</v>
      </c>
      <c r="E117" s="100">
        <f ca="1">VLOOKUP($A117,[2]CurveFetch!$D$8:$R$1000,4,0)</f>
        <v>0.01</v>
      </c>
      <c r="F117" s="100">
        <f ca="1">VLOOKUP($A117,[2]CurveFetch!$D$8:$R$1000,15,0)</f>
        <v>0</v>
      </c>
      <c r="G117" s="100">
        <f ca="1">VLOOKUP($A117,[2]CurveFetch!$D$8:$R$1000,3,0)</f>
        <v>-0.23499999999999999</v>
      </c>
      <c r="H117" s="100">
        <f ca="1">VLOOKUP($A117,[2]CurveFetch!$D$8:$R$1000,9,0)</f>
        <v>0</v>
      </c>
      <c r="I117" s="100">
        <f ca="1">VLOOKUP($A117,[2]CurveFetch!$D$8:$R$1000,11,0)</f>
        <v>5.7712253457729998E-2</v>
      </c>
      <c r="J117" s="100">
        <f ca="1">VLOOKUP($A117,[2]CurveFetch!$D$8:$R$1000,8,0)</f>
        <v>0</v>
      </c>
      <c r="K117" s="100">
        <f t="shared" ca="1" si="41"/>
        <v>0.34</v>
      </c>
      <c r="L117" s="100">
        <f t="shared" ca="1" si="42"/>
        <v>0.34</v>
      </c>
      <c r="M117" s="100">
        <f t="shared" ca="1" si="47"/>
        <v>31.995000000000001</v>
      </c>
      <c r="N117" s="97">
        <f t="shared" ca="1" si="48"/>
        <v>40391</v>
      </c>
      <c r="O117" s="100">
        <f ca="1">VLOOKUP($A117,[2]CurveFetch!$D$8:$V$1000,16,0)</f>
        <v>66.278000000000006</v>
      </c>
      <c r="P117" s="141">
        <f t="shared" ca="1" si="43"/>
        <v>33.139000000000003</v>
      </c>
      <c r="Q117" s="100">
        <f ca="1">VLOOKUP($A117,[2]CurveFetch!$D$8:$V$1000,16,0)</f>
        <v>66.278000000000006</v>
      </c>
      <c r="R117" s="141">
        <f t="shared" ca="1" si="44"/>
        <v>33.139000000000003</v>
      </c>
      <c r="S117" s="100">
        <f ca="1">VLOOKUP($A117,[2]CurveFetch!$D$8:$V$1000,16,0)</f>
        <v>66.278000000000006</v>
      </c>
      <c r="T117" s="141">
        <f t="shared" ca="1" si="45"/>
        <v>33.139000000000003</v>
      </c>
    </row>
    <row r="118" spans="1:20" x14ac:dyDescent="0.2">
      <c r="A118" s="97">
        <f t="shared" ca="1" si="46"/>
        <v>40422</v>
      </c>
      <c r="B118" s="100">
        <f ca="1">VLOOKUP($A118,[2]CurveFetch!$D$8:$R$1000,2,0)</f>
        <v>3.9470000000000001</v>
      </c>
      <c r="C118" s="100">
        <f ca="1">VLOOKUP($A118,[2]CurveFetch!$D$8:$R$1000,7,0)</f>
        <v>0.34</v>
      </c>
      <c r="D118" s="100">
        <f ca="1">VLOOKUP($A118,[2]CurveFetch!$D$8:$R$1000,5,0)</f>
        <v>-0.35499999999999998</v>
      </c>
      <c r="E118" s="100">
        <f ca="1">VLOOKUP($A118,[2]CurveFetch!$D$8:$R$1000,4,0)</f>
        <v>0.01</v>
      </c>
      <c r="F118" s="100">
        <f ca="1">VLOOKUP($A118,[2]CurveFetch!$D$8:$R$1000,15,0)</f>
        <v>0</v>
      </c>
      <c r="G118" s="100">
        <f ca="1">VLOOKUP($A118,[2]CurveFetch!$D$8:$R$1000,3,0)</f>
        <v>-0.23499999999999999</v>
      </c>
      <c r="H118" s="100">
        <f ca="1">VLOOKUP($A118,[2]CurveFetch!$D$8:$R$1000,9,0)</f>
        <v>0</v>
      </c>
      <c r="I118" s="100">
        <f ca="1">VLOOKUP($A118,[2]CurveFetch!$D$8:$R$1000,11,0)</f>
        <v>5.7766251592087002E-2</v>
      </c>
      <c r="J118" s="100">
        <f ca="1">VLOOKUP($A118,[2]CurveFetch!$D$8:$R$1000,8,0)</f>
        <v>0</v>
      </c>
      <c r="K118" s="100">
        <f t="shared" ca="1" si="41"/>
        <v>0.34</v>
      </c>
      <c r="L118" s="100">
        <f t="shared" ca="1" si="42"/>
        <v>0.34</v>
      </c>
      <c r="M118" s="100">
        <f t="shared" ca="1" si="47"/>
        <v>32.152499999999996</v>
      </c>
      <c r="N118" s="97">
        <f t="shared" ca="1" si="48"/>
        <v>40422</v>
      </c>
      <c r="O118" s="100">
        <f ca="1">VLOOKUP($A118,[2]CurveFetch!$D$8:$V$1000,16,0)</f>
        <v>56.277999999999999</v>
      </c>
      <c r="P118" s="141">
        <f t="shared" ca="1" si="43"/>
        <v>28.138999999999999</v>
      </c>
      <c r="Q118" s="100">
        <f ca="1">VLOOKUP($A118,[2]CurveFetch!$D$8:$V$1000,16,0)</f>
        <v>56.277999999999999</v>
      </c>
      <c r="R118" s="141">
        <f t="shared" ca="1" si="44"/>
        <v>28.138999999999999</v>
      </c>
      <c r="S118" s="100">
        <f ca="1">VLOOKUP($A118,[2]CurveFetch!$D$8:$V$1000,16,0)</f>
        <v>56.277999999999999</v>
      </c>
      <c r="T118" s="141">
        <f t="shared" ca="1" si="45"/>
        <v>28.138999999999999</v>
      </c>
    </row>
    <row r="119" spans="1:20" x14ac:dyDescent="0.2">
      <c r="A119" s="97">
        <f t="shared" ca="1" si="46"/>
        <v>40452</v>
      </c>
      <c r="B119" s="100">
        <f ca="1">VLOOKUP($A119,[2]CurveFetch!$D$8:$R$1000,2,0)</f>
        <v>3.9769999999999999</v>
      </c>
      <c r="C119" s="100">
        <f ca="1">VLOOKUP($A119,[2]CurveFetch!$D$8:$R$1000,7,0)</f>
        <v>0.34</v>
      </c>
      <c r="D119" s="100">
        <f ca="1">VLOOKUP($A119,[2]CurveFetch!$D$8:$R$1000,5,0)</f>
        <v>-0.35499999999999998</v>
      </c>
      <c r="E119" s="100">
        <f ca="1">VLOOKUP($A119,[2]CurveFetch!$D$8:$R$1000,4,0)</f>
        <v>0.01</v>
      </c>
      <c r="F119" s="100">
        <f ca="1">VLOOKUP($A119,[2]CurveFetch!$D$8:$R$1000,15,0)</f>
        <v>0</v>
      </c>
      <c r="G119" s="100">
        <f ca="1">VLOOKUP($A119,[2]CurveFetch!$D$8:$R$1000,3,0)</f>
        <v>-0.23499999999999999</v>
      </c>
      <c r="H119" s="100">
        <f ca="1">VLOOKUP($A119,[2]CurveFetch!$D$8:$R$1000,9,0)</f>
        <v>0</v>
      </c>
      <c r="I119" s="100">
        <f ca="1">VLOOKUP($A119,[2]CurveFetch!$D$8:$R$1000,11,0)</f>
        <v>5.7818507852065E-2</v>
      </c>
      <c r="J119" s="100">
        <f ca="1">VLOOKUP($A119,[2]CurveFetch!$D$8:$R$1000,8,0)</f>
        <v>0</v>
      </c>
      <c r="K119" s="100">
        <f t="shared" ca="1" si="41"/>
        <v>0.34</v>
      </c>
      <c r="L119" s="100">
        <f t="shared" ca="1" si="42"/>
        <v>0.34</v>
      </c>
      <c r="M119" s="100">
        <f t="shared" ca="1" si="47"/>
        <v>32.377499999999998</v>
      </c>
      <c r="N119" s="97">
        <f t="shared" ca="1" si="48"/>
        <v>40452</v>
      </c>
      <c r="O119" s="100">
        <f ca="1">VLOOKUP($A119,[2]CurveFetch!$D$8:$V$1000,16,0)</f>
        <v>66.004099999999994</v>
      </c>
      <c r="P119" s="141">
        <f t="shared" ca="1" si="43"/>
        <v>33.002049999999997</v>
      </c>
      <c r="Q119" s="100">
        <f ca="1">VLOOKUP($A119,[2]CurveFetch!$D$8:$V$1000,16,0)</f>
        <v>66.004099999999994</v>
      </c>
      <c r="R119" s="141">
        <f t="shared" ca="1" si="44"/>
        <v>33.002049999999997</v>
      </c>
      <c r="S119" s="100">
        <f ca="1">VLOOKUP($A119,[2]CurveFetch!$D$8:$V$1000,16,0)</f>
        <v>66.004099999999994</v>
      </c>
      <c r="T119" s="141">
        <f t="shared" ca="1" si="45"/>
        <v>33.002049999999997</v>
      </c>
    </row>
    <row r="120" spans="1:20" x14ac:dyDescent="0.2">
      <c r="A120" s="97">
        <f t="shared" ca="1" si="46"/>
        <v>40483</v>
      </c>
      <c r="B120" s="100">
        <f ca="1">VLOOKUP($A120,[2]CurveFetch!$D$8:$R$1000,2,0)</f>
        <v>4.117</v>
      </c>
      <c r="C120" s="100">
        <f ca="1">VLOOKUP($A120,[2]CurveFetch!$D$8:$R$1000,7,0)</f>
        <v>0.3</v>
      </c>
      <c r="D120" s="100">
        <f ca="1">VLOOKUP($A120,[2]CurveFetch!$D$8:$R$1000,5,0)</f>
        <v>-0.28999999999999998</v>
      </c>
      <c r="E120" s="100">
        <f ca="1">VLOOKUP($A120,[2]CurveFetch!$D$8:$R$1000,4,0)</f>
        <v>0.01</v>
      </c>
      <c r="F120" s="100">
        <f ca="1">VLOOKUP($A120,[2]CurveFetch!$D$8:$R$1000,15,0)</f>
        <v>0</v>
      </c>
      <c r="G120" s="100">
        <f ca="1">VLOOKUP($A120,[2]CurveFetch!$D$8:$R$1000,3,0)</f>
        <v>-0.19</v>
      </c>
      <c r="H120" s="100">
        <f ca="1">VLOOKUP($A120,[2]CurveFetch!$D$8:$R$1000,9,0)</f>
        <v>0</v>
      </c>
      <c r="I120" s="100">
        <f ca="1">VLOOKUP($A120,[2]CurveFetch!$D$8:$R$1000,11,0)</f>
        <v>5.7872505988330998E-2</v>
      </c>
      <c r="J120" s="100">
        <f ca="1">VLOOKUP($A120,[2]CurveFetch!$D$8:$R$1000,8,0)</f>
        <v>0</v>
      </c>
      <c r="K120" s="100">
        <f t="shared" ca="1" si="41"/>
        <v>0.3</v>
      </c>
      <c r="L120" s="100">
        <f t="shared" ca="1" si="42"/>
        <v>0.3</v>
      </c>
      <c r="M120" s="100">
        <f t="shared" ca="1" si="47"/>
        <v>33.127499999999998</v>
      </c>
      <c r="N120" s="97">
        <f t="shared" ca="1" si="48"/>
        <v>40483</v>
      </c>
      <c r="O120" s="100">
        <f ca="1">VLOOKUP($A120,[2]CurveFetch!$D$8:$V$1000,16,0)</f>
        <v>36.004100000000001</v>
      </c>
      <c r="P120" s="141">
        <f t="shared" ca="1" si="43"/>
        <v>18.002050000000001</v>
      </c>
      <c r="Q120" s="100">
        <f ca="1">VLOOKUP($A120,[2]CurveFetch!$D$8:$V$1000,16,0)</f>
        <v>36.004100000000001</v>
      </c>
      <c r="R120" s="141">
        <f t="shared" ca="1" si="44"/>
        <v>18.002050000000001</v>
      </c>
      <c r="S120" s="100">
        <f ca="1">VLOOKUP($A120,[2]CurveFetch!$D$8:$V$1000,16,0)</f>
        <v>36.004100000000001</v>
      </c>
      <c r="T120" s="141">
        <f t="shared" ca="1" si="45"/>
        <v>18.002050000000001</v>
      </c>
    </row>
    <row r="121" spans="1:20" x14ac:dyDescent="0.2">
      <c r="A121" s="97">
        <f t="shared" ca="1" si="46"/>
        <v>40513</v>
      </c>
      <c r="B121" s="100">
        <f ca="1">VLOOKUP($A121,[2]CurveFetch!$D$8:$R$1000,2,0)</f>
        <v>4.242</v>
      </c>
      <c r="C121" s="100">
        <f ca="1">VLOOKUP($A121,[2]CurveFetch!$D$8:$R$1000,7,0)</f>
        <v>0.3</v>
      </c>
      <c r="D121" s="100">
        <f ca="1">VLOOKUP($A121,[2]CurveFetch!$D$8:$R$1000,5,0)</f>
        <v>-0.28999999999999998</v>
      </c>
      <c r="E121" s="100">
        <f ca="1">VLOOKUP($A121,[2]CurveFetch!$D$8:$R$1000,4,0)</f>
        <v>0.01</v>
      </c>
      <c r="F121" s="100">
        <f ca="1">VLOOKUP($A121,[2]CurveFetch!$D$8:$R$1000,15,0)</f>
        <v>0</v>
      </c>
      <c r="G121" s="100">
        <f ca="1">VLOOKUP($A121,[2]CurveFetch!$D$8:$R$1000,3,0)</f>
        <v>-0.19</v>
      </c>
      <c r="H121" s="100">
        <f ca="1">VLOOKUP($A121,[2]CurveFetch!$D$8:$R$1000,9,0)</f>
        <v>0</v>
      </c>
      <c r="I121" s="100">
        <f ca="1">VLOOKUP($A121,[2]CurveFetch!$D$8:$R$1000,11,0)</f>
        <v>5.7924762250155998E-2</v>
      </c>
      <c r="J121" s="100">
        <f ca="1">VLOOKUP($A121,[2]CurveFetch!$D$8:$R$1000,8,0)</f>
        <v>0</v>
      </c>
      <c r="K121" s="100">
        <f t="shared" ca="1" si="41"/>
        <v>0.3</v>
      </c>
      <c r="L121" s="100">
        <f t="shared" ca="1" si="42"/>
        <v>0.3</v>
      </c>
      <c r="M121" s="100">
        <f t="shared" ca="1" si="47"/>
        <v>34.064999999999998</v>
      </c>
      <c r="N121" s="97">
        <f t="shared" ca="1" si="48"/>
        <v>40513</v>
      </c>
      <c r="O121" s="100">
        <f ca="1">VLOOKUP($A121,[2]CurveFetch!$D$8:$V$1000,16,0)</f>
        <v>21.004100000000001</v>
      </c>
      <c r="P121" s="141">
        <f t="shared" ca="1" si="43"/>
        <v>10.502050000000001</v>
      </c>
      <c r="Q121" s="100">
        <f ca="1">VLOOKUP($A121,[2]CurveFetch!$D$8:$V$1000,16,0)</f>
        <v>21.004100000000001</v>
      </c>
      <c r="R121" s="141">
        <f t="shared" ca="1" si="44"/>
        <v>10.502050000000001</v>
      </c>
      <c r="S121" s="100">
        <f ca="1">VLOOKUP($A121,[2]CurveFetch!$D$8:$V$1000,16,0)</f>
        <v>21.004100000000001</v>
      </c>
      <c r="T121" s="141">
        <f t="shared" ca="1" si="45"/>
        <v>10.502050000000001</v>
      </c>
    </row>
    <row r="122" spans="1:20" x14ac:dyDescent="0.2">
      <c r="A122" s="97">
        <f t="shared" ca="1" si="46"/>
        <v>40544</v>
      </c>
      <c r="B122" s="100">
        <f ca="1">VLOOKUP($A122,[2]CurveFetch!$D$8:$R$1000,2,0)</f>
        <v>4.3620000000000001</v>
      </c>
      <c r="C122" s="100">
        <f ca="1">VLOOKUP($A122,[2]CurveFetch!$D$8:$R$1000,7,0)</f>
        <v>0.3</v>
      </c>
      <c r="D122" s="100">
        <f ca="1">VLOOKUP($A122,[2]CurveFetch!$D$8:$R$1000,5,0)</f>
        <v>-0.28999999999999998</v>
      </c>
      <c r="E122" s="100">
        <f ca="1">VLOOKUP($A122,[2]CurveFetch!$D$8:$R$1000,4,0)</f>
        <v>0.01</v>
      </c>
      <c r="F122" s="100">
        <f ca="1">VLOOKUP($A122,[2]CurveFetch!$D$8:$R$1000,15,0)</f>
        <v>0</v>
      </c>
      <c r="G122" s="100">
        <f ca="1">VLOOKUP($A122,[2]CurveFetch!$D$8:$R$1000,3,0)</f>
        <v>-0.19</v>
      </c>
      <c r="H122" s="100">
        <f ca="1">VLOOKUP($A122,[2]CurveFetch!$D$8:$R$1000,9,0)</f>
        <v>0</v>
      </c>
      <c r="I122" s="100">
        <f ca="1">VLOOKUP($A122,[2]CurveFetch!$D$8:$R$1000,11,0)</f>
        <v>5.7978760388329997E-2</v>
      </c>
      <c r="J122" s="100">
        <f ca="1">VLOOKUP($A122,[2]CurveFetch!$D$8:$R$1000,8,0)</f>
        <v>0</v>
      </c>
      <c r="K122" s="100">
        <f t="shared" ca="1" si="41"/>
        <v>0.3</v>
      </c>
      <c r="L122" s="100">
        <f t="shared" ca="1" si="42"/>
        <v>0.3</v>
      </c>
      <c r="M122" s="100">
        <f t="shared" ca="1" si="47"/>
        <v>34.964999999999996</v>
      </c>
      <c r="N122" s="97">
        <f t="shared" ca="1" si="48"/>
        <v>40544</v>
      </c>
      <c r="O122" s="100">
        <f ca="1">VLOOKUP($A122,[2]CurveFetch!$D$8:$V$1000,16,0)</f>
        <v>52.063400000000001</v>
      </c>
      <c r="P122" s="141">
        <f t="shared" ca="1" si="43"/>
        <v>26.031700000000001</v>
      </c>
      <c r="Q122" s="100">
        <f ca="1">VLOOKUP($A122,[2]CurveFetch!$D$8:$V$1000,16,0)</f>
        <v>52.063400000000001</v>
      </c>
      <c r="R122" s="141">
        <f t="shared" ca="1" si="44"/>
        <v>26.031700000000001</v>
      </c>
      <c r="S122" s="100">
        <f ca="1">VLOOKUP($A122,[2]CurveFetch!$D$8:$V$1000,16,0)</f>
        <v>52.063400000000001</v>
      </c>
      <c r="T122" s="141">
        <f t="shared" ca="1" si="45"/>
        <v>26.031700000000001</v>
      </c>
    </row>
    <row r="123" spans="1:20" x14ac:dyDescent="0.2">
      <c r="A123" s="97">
        <f t="shared" ca="1" si="46"/>
        <v>40575</v>
      </c>
      <c r="B123" s="100">
        <f ca="1">VLOOKUP($A123,[2]CurveFetch!$D$8:$R$1000,2,0)</f>
        <v>4.266</v>
      </c>
      <c r="C123" s="100">
        <f ca="1">VLOOKUP($A123,[2]CurveFetch!$D$8:$R$1000,7,0)</f>
        <v>0.3</v>
      </c>
      <c r="D123" s="100">
        <f ca="1">VLOOKUP($A123,[2]CurveFetch!$D$8:$R$1000,5,0)</f>
        <v>-0.28999999999999998</v>
      </c>
      <c r="E123" s="100">
        <f ca="1">VLOOKUP($A123,[2]CurveFetch!$D$8:$R$1000,4,0)</f>
        <v>0.01</v>
      </c>
      <c r="F123" s="100">
        <f ca="1">VLOOKUP($A123,[2]CurveFetch!$D$8:$R$1000,15,0)</f>
        <v>0</v>
      </c>
      <c r="G123" s="100">
        <f ca="1">VLOOKUP($A123,[2]CurveFetch!$D$8:$R$1000,3,0)</f>
        <v>-0.19</v>
      </c>
      <c r="H123" s="100">
        <f ca="1">VLOOKUP($A123,[2]CurveFetch!$D$8:$R$1000,9,0)</f>
        <v>0</v>
      </c>
      <c r="I123" s="100">
        <f ca="1">VLOOKUP($A123,[2]CurveFetch!$D$8:$R$1000,11,0)</f>
        <v>5.8014434424910999E-2</v>
      </c>
      <c r="J123" s="100">
        <f ca="1">VLOOKUP($A123,[2]CurveFetch!$D$8:$R$1000,8,0)</f>
        <v>0</v>
      </c>
      <c r="K123" s="100">
        <f t="shared" ca="1" si="41"/>
        <v>0.3</v>
      </c>
      <c r="L123" s="100">
        <f t="shared" ca="1" si="42"/>
        <v>0.3</v>
      </c>
      <c r="M123" s="100">
        <f t="shared" ca="1" si="47"/>
        <v>34.244999999999997</v>
      </c>
      <c r="N123" s="97">
        <f t="shared" ca="1" si="48"/>
        <v>40575</v>
      </c>
      <c r="O123" s="100">
        <f ca="1">VLOOKUP($A123,[2]CurveFetch!$D$8:$V$1000,16,0)</f>
        <v>42.063400000000001</v>
      </c>
      <c r="P123" s="141">
        <f t="shared" ca="1" si="43"/>
        <v>21.031700000000001</v>
      </c>
      <c r="Q123" s="100">
        <f ca="1">VLOOKUP($A123,[2]CurveFetch!$D$8:$V$1000,16,0)</f>
        <v>42.063400000000001</v>
      </c>
      <c r="R123" s="141">
        <f t="shared" ca="1" si="44"/>
        <v>21.031700000000001</v>
      </c>
      <c r="S123" s="100">
        <f ca="1">VLOOKUP($A123,[2]CurveFetch!$D$8:$V$1000,16,0)</f>
        <v>42.063400000000001</v>
      </c>
      <c r="T123" s="141">
        <f t="shared" ca="1" si="45"/>
        <v>21.031700000000001</v>
      </c>
    </row>
    <row r="124" spans="1:20" x14ac:dyDescent="0.2">
      <c r="A124" s="97">
        <f t="shared" ca="1" si="46"/>
        <v>40603</v>
      </c>
      <c r="B124" s="100">
        <f ca="1">VLOOKUP($A124,[2]CurveFetch!$D$8:$R$1000,2,0)</f>
        <v>4.1289999999999996</v>
      </c>
      <c r="C124" s="100">
        <f ca="1">VLOOKUP($A124,[2]CurveFetch!$D$8:$R$1000,7,0)</f>
        <v>0.3</v>
      </c>
      <c r="D124" s="100">
        <f ca="1">VLOOKUP($A124,[2]CurveFetch!$D$8:$R$1000,5,0)</f>
        <v>-0.28999999999999998</v>
      </c>
      <c r="E124" s="100">
        <f ca="1">VLOOKUP($A124,[2]CurveFetch!$D$8:$R$1000,4,0)</f>
        <v>0.01</v>
      </c>
      <c r="F124" s="100">
        <f ca="1">VLOOKUP($A124,[2]CurveFetch!$D$8:$R$1000,15,0)</f>
        <v>0</v>
      </c>
      <c r="G124" s="100">
        <f ca="1">VLOOKUP($A124,[2]CurveFetch!$D$8:$R$1000,3,0)</f>
        <v>-0.19</v>
      </c>
      <c r="H124" s="100">
        <f ca="1">VLOOKUP($A124,[2]CurveFetch!$D$8:$R$1000,9,0)</f>
        <v>0</v>
      </c>
      <c r="I124" s="100">
        <f ca="1">VLOOKUP($A124,[2]CurveFetch!$D$8:$R$1000,11,0)</f>
        <v>5.8039885352926E-2</v>
      </c>
      <c r="J124" s="100">
        <f ca="1">VLOOKUP($A124,[2]CurveFetch!$D$8:$R$1000,8,0)</f>
        <v>0</v>
      </c>
      <c r="K124" s="100">
        <f t="shared" ca="1" si="41"/>
        <v>0.3</v>
      </c>
      <c r="L124" s="100">
        <f t="shared" ca="1" si="42"/>
        <v>0.3</v>
      </c>
      <c r="M124" s="100">
        <f t="shared" ca="1" si="47"/>
        <v>33.217499999999994</v>
      </c>
      <c r="N124" s="97">
        <f t="shared" ca="1" si="48"/>
        <v>40603</v>
      </c>
      <c r="O124" s="100">
        <f ca="1">VLOOKUP($A124,[2]CurveFetch!$D$8:$V$1000,16,0)</f>
        <v>32.063400000000001</v>
      </c>
      <c r="P124" s="141">
        <f t="shared" ca="1" si="43"/>
        <v>16.031700000000001</v>
      </c>
      <c r="Q124" s="100">
        <f ca="1">VLOOKUP($A124,[2]CurveFetch!$D$8:$V$1000,16,0)</f>
        <v>32.063400000000001</v>
      </c>
      <c r="R124" s="141">
        <f t="shared" ca="1" si="44"/>
        <v>16.031700000000001</v>
      </c>
      <c r="S124" s="100">
        <f ca="1">VLOOKUP($A124,[2]CurveFetch!$D$8:$V$1000,16,0)</f>
        <v>32.063400000000001</v>
      </c>
      <c r="T124" s="141">
        <f t="shared" ca="1" si="45"/>
        <v>16.031700000000001</v>
      </c>
    </row>
    <row r="125" spans="1:20" x14ac:dyDescent="0.2">
      <c r="A125" s="97">
        <f t="shared" ca="1" si="46"/>
        <v>40634</v>
      </c>
      <c r="B125" s="100">
        <f ca="1">VLOOKUP($A125,[2]CurveFetch!$D$8:$R$1000,2,0)</f>
        <v>3.9470000000000001</v>
      </c>
      <c r="C125" s="100">
        <f ca="1">VLOOKUP($A125,[2]CurveFetch!$D$8:$R$1000,7,0)</f>
        <v>0.34</v>
      </c>
      <c r="D125" s="100">
        <f ca="1">VLOOKUP($A125,[2]CurveFetch!$D$8:$R$1000,5,0)</f>
        <v>0</v>
      </c>
      <c r="E125" s="100">
        <f ca="1">VLOOKUP($A125,[2]CurveFetch!$D$8:$R$1000,4,0)</f>
        <v>0.01</v>
      </c>
      <c r="F125" s="100">
        <f ca="1">VLOOKUP($A125,[2]CurveFetch!$D$8:$R$1000,15,0)</f>
        <v>0</v>
      </c>
      <c r="G125" s="100">
        <f ca="1">VLOOKUP($A125,[2]CurveFetch!$D$8:$R$1000,3,0)</f>
        <v>-0.19</v>
      </c>
      <c r="H125" s="100">
        <f ca="1">VLOOKUP($A125,[2]CurveFetch!$D$8:$R$1000,9,0)</f>
        <v>0</v>
      </c>
      <c r="I125" s="100">
        <f ca="1">VLOOKUP($A125,[2]CurveFetch!$D$8:$R$1000,11,0)</f>
        <v>5.8068063166337003E-2</v>
      </c>
      <c r="J125" s="100">
        <f ca="1">VLOOKUP($A125,[2]CurveFetch!$D$8:$R$1000,8,0)</f>
        <v>0</v>
      </c>
      <c r="K125" s="100">
        <f t="shared" ca="1" si="41"/>
        <v>0.34</v>
      </c>
      <c r="L125" s="100">
        <f t="shared" ca="1" si="42"/>
        <v>0.34</v>
      </c>
      <c r="M125" s="100">
        <f t="shared" ca="1" si="47"/>
        <v>32.152499999999996</v>
      </c>
      <c r="N125" s="97">
        <f t="shared" ca="1" si="48"/>
        <v>40634</v>
      </c>
      <c r="O125" s="100">
        <f ca="1">VLOOKUP($A125,[2]CurveFetch!$D$8:$V$1000,16,0)</f>
        <v>30.9313</v>
      </c>
      <c r="P125" s="141">
        <f t="shared" ca="1" si="43"/>
        <v>15.46565</v>
      </c>
      <c r="Q125" s="100">
        <f ca="1">VLOOKUP($A125,[2]CurveFetch!$D$8:$V$1000,16,0)</f>
        <v>30.9313</v>
      </c>
      <c r="R125" s="141">
        <f t="shared" ca="1" si="44"/>
        <v>15.46565</v>
      </c>
      <c r="S125" s="100">
        <f ca="1">VLOOKUP($A125,[2]CurveFetch!$D$8:$V$1000,16,0)</f>
        <v>30.9313</v>
      </c>
      <c r="T125" s="141">
        <f t="shared" ca="1" si="45"/>
        <v>15.46565</v>
      </c>
    </row>
    <row r="126" spans="1:20" x14ac:dyDescent="0.2">
      <c r="A126" s="97">
        <f t="shared" ca="1" si="46"/>
        <v>40664</v>
      </c>
      <c r="B126" s="100">
        <f ca="1">VLOOKUP($A126,[2]CurveFetch!$D$8:$R$1000,2,0)</f>
        <v>3.9220000000000002</v>
      </c>
      <c r="C126" s="100">
        <f ca="1">VLOOKUP($A126,[2]CurveFetch!$D$8:$R$1000,7,0)</f>
        <v>0.34</v>
      </c>
      <c r="D126" s="100">
        <f ca="1">VLOOKUP($A126,[2]CurveFetch!$D$8:$R$1000,5,0)</f>
        <v>0</v>
      </c>
      <c r="E126" s="100">
        <f ca="1">VLOOKUP($A126,[2]CurveFetch!$D$8:$R$1000,4,0)</f>
        <v>0.01</v>
      </c>
      <c r="F126" s="100">
        <f ca="1">VLOOKUP($A126,[2]CurveFetch!$D$8:$R$1000,15,0)</f>
        <v>0</v>
      </c>
      <c r="G126" s="100">
        <f ca="1">VLOOKUP($A126,[2]CurveFetch!$D$8:$R$1000,3,0)</f>
        <v>-0.19</v>
      </c>
      <c r="H126" s="100">
        <f ca="1">VLOOKUP($A126,[2]CurveFetch!$D$8:$R$1000,9,0)</f>
        <v>0</v>
      </c>
      <c r="I126" s="100">
        <f ca="1">VLOOKUP($A126,[2]CurveFetch!$D$8:$R$1000,11,0)</f>
        <v>5.8095332018276997E-2</v>
      </c>
      <c r="J126" s="100">
        <f ca="1">VLOOKUP($A126,[2]CurveFetch!$D$8:$R$1000,8,0)</f>
        <v>0</v>
      </c>
      <c r="K126" s="100">
        <f t="shared" ca="1" si="41"/>
        <v>0.34</v>
      </c>
      <c r="L126" s="100">
        <f t="shared" ca="1" si="42"/>
        <v>0.34</v>
      </c>
      <c r="M126" s="100">
        <f t="shared" ca="1" si="47"/>
        <v>31.965000000000003</v>
      </c>
      <c r="N126" s="97">
        <f t="shared" ca="1" si="48"/>
        <v>40664</v>
      </c>
      <c r="O126" s="100">
        <f ca="1">VLOOKUP($A126,[2]CurveFetch!$D$8:$V$1000,16,0)</f>
        <v>35.9313</v>
      </c>
      <c r="P126" s="141">
        <f t="shared" ca="1" si="43"/>
        <v>17.96565</v>
      </c>
      <c r="Q126" s="100">
        <f ca="1">VLOOKUP($A126,[2]CurveFetch!$D$8:$V$1000,16,0)</f>
        <v>35.9313</v>
      </c>
      <c r="R126" s="141">
        <f t="shared" ca="1" si="44"/>
        <v>17.96565</v>
      </c>
      <c r="S126" s="100">
        <f ca="1">VLOOKUP($A126,[2]CurveFetch!$D$8:$V$1000,16,0)</f>
        <v>35.9313</v>
      </c>
      <c r="T126" s="141">
        <f t="shared" ca="1" si="45"/>
        <v>17.96565</v>
      </c>
    </row>
    <row r="127" spans="1:20" x14ac:dyDescent="0.2">
      <c r="A127" s="97">
        <f t="shared" ca="1" si="46"/>
        <v>40695</v>
      </c>
      <c r="B127" s="100">
        <f ca="1">VLOOKUP($A127,[2]CurveFetch!$D$8:$R$1000,2,0)</f>
        <v>3.9510000000000001</v>
      </c>
      <c r="C127" s="100">
        <f ca="1">VLOOKUP($A127,[2]CurveFetch!$D$8:$R$1000,7,0)</f>
        <v>0.34</v>
      </c>
      <c r="D127" s="100">
        <f ca="1">VLOOKUP($A127,[2]CurveFetch!$D$8:$R$1000,5,0)</f>
        <v>0</v>
      </c>
      <c r="E127" s="100">
        <f ca="1">VLOOKUP($A127,[2]CurveFetch!$D$8:$R$1000,4,0)</f>
        <v>0.01</v>
      </c>
      <c r="F127" s="100">
        <f ca="1">VLOOKUP($A127,[2]CurveFetch!$D$8:$R$1000,15,0)</f>
        <v>0</v>
      </c>
      <c r="G127" s="100">
        <f ca="1">VLOOKUP($A127,[2]CurveFetch!$D$8:$R$1000,3,0)</f>
        <v>-0.19</v>
      </c>
      <c r="H127" s="100">
        <f ca="1">VLOOKUP($A127,[2]CurveFetch!$D$8:$R$1000,9,0)</f>
        <v>0</v>
      </c>
      <c r="I127" s="100">
        <f ca="1">VLOOKUP($A127,[2]CurveFetch!$D$8:$R$1000,11,0)</f>
        <v>5.8123509832207002E-2</v>
      </c>
      <c r="J127" s="100">
        <f ca="1">VLOOKUP($A127,[2]CurveFetch!$D$8:$R$1000,8,0)</f>
        <v>0</v>
      </c>
      <c r="K127" s="100">
        <f t="shared" ca="1" si="41"/>
        <v>0.34</v>
      </c>
      <c r="L127" s="100">
        <f t="shared" ca="1" si="42"/>
        <v>0.34</v>
      </c>
      <c r="M127" s="100">
        <f t="shared" ca="1" si="47"/>
        <v>32.182500000000005</v>
      </c>
      <c r="N127" s="97">
        <f t="shared" ca="1" si="48"/>
        <v>40695</v>
      </c>
      <c r="O127" s="100">
        <f ca="1">VLOOKUP($A127,[2]CurveFetch!$D$8:$V$1000,16,0)</f>
        <v>60.9313</v>
      </c>
      <c r="P127" s="141">
        <f t="shared" ca="1" si="43"/>
        <v>30.46565</v>
      </c>
      <c r="Q127" s="100">
        <f ca="1">VLOOKUP($A127,[2]CurveFetch!$D$8:$V$1000,16,0)</f>
        <v>60.9313</v>
      </c>
      <c r="R127" s="141">
        <f t="shared" ca="1" si="44"/>
        <v>30.46565</v>
      </c>
      <c r="S127" s="100">
        <f ca="1">VLOOKUP($A127,[2]CurveFetch!$D$8:$V$1000,16,0)</f>
        <v>60.9313</v>
      </c>
      <c r="T127" s="141">
        <f t="shared" ca="1" si="45"/>
        <v>30.46565</v>
      </c>
    </row>
    <row r="128" spans="1:20" x14ac:dyDescent="0.2">
      <c r="A128" s="97">
        <f t="shared" ca="1" si="46"/>
        <v>40725</v>
      </c>
      <c r="B128" s="100">
        <f ca="1">VLOOKUP($A128,[2]CurveFetch!$D$8:$R$1000,2,0)</f>
        <v>3.9809999999999999</v>
      </c>
      <c r="C128" s="100">
        <f ca="1">VLOOKUP($A128,[2]CurveFetch!$D$8:$R$1000,7,0)</f>
        <v>0.34</v>
      </c>
      <c r="D128" s="100">
        <f ca="1">VLOOKUP($A128,[2]CurveFetch!$D$8:$R$1000,5,0)</f>
        <v>0</v>
      </c>
      <c r="E128" s="100">
        <f ca="1">VLOOKUP($A128,[2]CurveFetch!$D$8:$R$1000,4,0)</f>
        <v>0.01</v>
      </c>
      <c r="F128" s="100">
        <f ca="1">VLOOKUP($A128,[2]CurveFetch!$D$8:$R$1000,15,0)</f>
        <v>0</v>
      </c>
      <c r="G128" s="100">
        <f ca="1">VLOOKUP($A128,[2]CurveFetch!$D$8:$R$1000,3,0)</f>
        <v>-0.19</v>
      </c>
      <c r="H128" s="100">
        <f ca="1">VLOOKUP($A128,[2]CurveFetch!$D$8:$R$1000,9,0)</f>
        <v>0</v>
      </c>
      <c r="I128" s="100">
        <f ca="1">VLOOKUP($A128,[2]CurveFetch!$D$8:$R$1000,11,0)</f>
        <v>5.8150778684648997E-2</v>
      </c>
      <c r="J128" s="100">
        <f ca="1">VLOOKUP($A128,[2]CurveFetch!$D$8:$R$1000,8,0)</f>
        <v>0</v>
      </c>
      <c r="K128" s="100">
        <f t="shared" ca="1" si="41"/>
        <v>0.34</v>
      </c>
      <c r="L128" s="100">
        <f t="shared" ca="1" si="42"/>
        <v>0.34</v>
      </c>
      <c r="M128" s="100">
        <f t="shared" ca="1" si="47"/>
        <v>32.407499999999999</v>
      </c>
      <c r="N128" s="97">
        <f t="shared" ca="1" si="48"/>
        <v>40725</v>
      </c>
      <c r="O128" s="100">
        <f ca="1">VLOOKUP($A128,[2]CurveFetch!$D$8:$V$1000,16,0)</f>
        <v>50.7271</v>
      </c>
      <c r="P128" s="141">
        <f t="shared" ca="1" si="43"/>
        <v>25.36355</v>
      </c>
      <c r="Q128" s="100">
        <f ca="1">VLOOKUP($A128,[2]CurveFetch!$D$8:$V$1000,16,0)</f>
        <v>50.7271</v>
      </c>
      <c r="R128" s="141">
        <f t="shared" ca="1" si="44"/>
        <v>25.36355</v>
      </c>
      <c r="S128" s="100">
        <f ca="1">VLOOKUP($A128,[2]CurveFetch!$D$8:$V$1000,16,0)</f>
        <v>50.7271</v>
      </c>
      <c r="T128" s="141">
        <f t="shared" ca="1" si="45"/>
        <v>25.36355</v>
      </c>
    </row>
    <row r="129" spans="1:20" x14ac:dyDescent="0.2">
      <c r="A129" s="97">
        <f t="shared" ca="1" si="46"/>
        <v>40756</v>
      </c>
      <c r="B129" s="100">
        <f ca="1">VLOOKUP($A129,[2]CurveFetch!$D$8:$R$1000,2,0)</f>
        <v>4.0010000000000003</v>
      </c>
      <c r="C129" s="100">
        <f ca="1">VLOOKUP($A129,[2]CurveFetch!$D$8:$R$1000,7,0)</f>
        <v>0.34</v>
      </c>
      <c r="D129" s="100">
        <f ca="1">VLOOKUP($A129,[2]CurveFetch!$D$8:$R$1000,5,0)</f>
        <v>0</v>
      </c>
      <c r="E129" s="100">
        <f ca="1">VLOOKUP($A129,[2]CurveFetch!$D$8:$R$1000,4,0)</f>
        <v>0.01</v>
      </c>
      <c r="F129" s="100">
        <f ca="1">VLOOKUP($A129,[2]CurveFetch!$D$8:$R$1000,15,0)</f>
        <v>0</v>
      </c>
      <c r="G129" s="100">
        <f ca="1">VLOOKUP($A129,[2]CurveFetch!$D$8:$R$1000,3,0)</f>
        <v>-0.19</v>
      </c>
      <c r="H129" s="100">
        <f ca="1">VLOOKUP($A129,[2]CurveFetch!$D$8:$R$1000,9,0)</f>
        <v>0</v>
      </c>
      <c r="I129" s="100">
        <f ca="1">VLOOKUP($A129,[2]CurveFetch!$D$8:$R$1000,11,0)</f>
        <v>5.8178956499099002E-2</v>
      </c>
      <c r="J129" s="100">
        <f ca="1">VLOOKUP($A129,[2]CurveFetch!$D$8:$R$1000,8,0)</f>
        <v>0</v>
      </c>
      <c r="K129" s="100">
        <f t="shared" ca="1" si="41"/>
        <v>0.34</v>
      </c>
      <c r="L129" s="100">
        <f t="shared" ca="1" si="42"/>
        <v>0.34</v>
      </c>
      <c r="M129" s="100">
        <f t="shared" ca="1" si="47"/>
        <v>32.557500000000005</v>
      </c>
      <c r="N129" s="97">
        <f t="shared" ca="1" si="48"/>
        <v>40756</v>
      </c>
      <c r="O129" s="100">
        <f ca="1">VLOOKUP($A129,[2]CurveFetch!$D$8:$V$1000,16,0)</f>
        <v>65.727099999999993</v>
      </c>
      <c r="P129" s="141">
        <f t="shared" ca="1" si="43"/>
        <v>32.863549999999996</v>
      </c>
      <c r="Q129" s="100">
        <f ca="1">VLOOKUP($A129,[2]CurveFetch!$D$8:$V$1000,16,0)</f>
        <v>65.727099999999993</v>
      </c>
      <c r="R129" s="141">
        <f t="shared" ca="1" si="44"/>
        <v>32.863549999999996</v>
      </c>
      <c r="S129" s="100">
        <f ca="1">VLOOKUP($A129,[2]CurveFetch!$D$8:$V$1000,16,0)</f>
        <v>65.727099999999993</v>
      </c>
      <c r="T129" s="141">
        <f t="shared" ca="1" si="45"/>
        <v>32.863549999999996</v>
      </c>
    </row>
    <row r="130" spans="1:20" x14ac:dyDescent="0.2">
      <c r="A130" s="97">
        <f t="shared" ca="1" si="46"/>
        <v>40787</v>
      </c>
      <c r="B130" s="100">
        <f ca="1">VLOOKUP($A130,[2]CurveFetch!$D$8:$R$1000,2,0)</f>
        <v>4.0220000000000002</v>
      </c>
      <c r="C130" s="100">
        <f ca="1">VLOOKUP($A130,[2]CurveFetch!$D$8:$R$1000,7,0)</f>
        <v>0.34</v>
      </c>
      <c r="D130" s="100">
        <f ca="1">VLOOKUP($A130,[2]CurveFetch!$D$8:$R$1000,5,0)</f>
        <v>0</v>
      </c>
      <c r="E130" s="100">
        <f ca="1">VLOOKUP($A130,[2]CurveFetch!$D$8:$R$1000,4,0)</f>
        <v>0.01</v>
      </c>
      <c r="F130" s="100">
        <f ca="1">VLOOKUP($A130,[2]CurveFetch!$D$8:$R$1000,15,0)</f>
        <v>0</v>
      </c>
      <c r="G130" s="100">
        <f ca="1">VLOOKUP($A130,[2]CurveFetch!$D$8:$R$1000,3,0)</f>
        <v>-0.19</v>
      </c>
      <c r="H130" s="100">
        <f ca="1">VLOOKUP($A130,[2]CurveFetch!$D$8:$R$1000,9,0)</f>
        <v>0</v>
      </c>
      <c r="I130" s="100">
        <f ca="1">VLOOKUP($A130,[2]CurveFetch!$D$8:$R$1000,11,0)</f>
        <v>5.8207134313812997E-2</v>
      </c>
      <c r="J130" s="100">
        <f ca="1">VLOOKUP($A130,[2]CurveFetch!$D$8:$R$1000,8,0)</f>
        <v>0</v>
      </c>
      <c r="K130" s="100">
        <f t="shared" ca="1" si="41"/>
        <v>0.34</v>
      </c>
      <c r="L130" s="100">
        <f t="shared" ca="1" si="42"/>
        <v>0.34</v>
      </c>
      <c r="M130" s="100">
        <f t="shared" ca="1" si="47"/>
        <v>32.715000000000003</v>
      </c>
      <c r="N130" s="97">
        <f t="shared" ca="1" si="48"/>
        <v>40787</v>
      </c>
      <c r="O130" s="100">
        <f ca="1">VLOOKUP($A130,[2]CurveFetch!$D$8:$V$1000,16,0)</f>
        <v>55.7271</v>
      </c>
      <c r="P130" s="141">
        <f t="shared" ca="1" si="43"/>
        <v>27.86355</v>
      </c>
      <c r="Q130" s="100">
        <f ca="1">VLOOKUP($A130,[2]CurveFetch!$D$8:$V$1000,16,0)</f>
        <v>55.7271</v>
      </c>
      <c r="R130" s="141">
        <f t="shared" ca="1" si="44"/>
        <v>27.86355</v>
      </c>
      <c r="S130" s="100">
        <f ca="1">VLOOKUP($A130,[2]CurveFetch!$D$8:$V$1000,16,0)</f>
        <v>55.7271</v>
      </c>
      <c r="T130" s="141">
        <f t="shared" ca="1" si="45"/>
        <v>27.86355</v>
      </c>
    </row>
    <row r="131" spans="1:20" x14ac:dyDescent="0.2">
      <c r="A131" s="97">
        <f t="shared" ca="1" si="46"/>
        <v>40817</v>
      </c>
      <c r="B131" s="100">
        <f ca="1">VLOOKUP($A131,[2]CurveFetch!$D$8:$R$1000,2,0)</f>
        <v>4.0519999999999996</v>
      </c>
      <c r="C131" s="100">
        <f ca="1">VLOOKUP($A131,[2]CurveFetch!$D$8:$R$1000,7,0)</f>
        <v>0.34</v>
      </c>
      <c r="D131" s="100">
        <f ca="1">VLOOKUP($A131,[2]CurveFetch!$D$8:$R$1000,5,0)</f>
        <v>0</v>
      </c>
      <c r="E131" s="100">
        <f ca="1">VLOOKUP($A131,[2]CurveFetch!$D$8:$R$1000,4,0)</f>
        <v>0.01</v>
      </c>
      <c r="F131" s="100">
        <f ca="1">VLOOKUP($A131,[2]CurveFetch!$D$8:$R$1000,15,0)</f>
        <v>0</v>
      </c>
      <c r="G131" s="100">
        <f ca="1">VLOOKUP($A131,[2]CurveFetch!$D$8:$R$1000,3,0)</f>
        <v>-0.19</v>
      </c>
      <c r="H131" s="100">
        <f ca="1">VLOOKUP($A131,[2]CurveFetch!$D$8:$R$1000,9,0)</f>
        <v>0</v>
      </c>
      <c r="I131" s="100">
        <f ca="1">VLOOKUP($A131,[2]CurveFetch!$D$8:$R$1000,11,0)</f>
        <v>5.8234403167013997E-2</v>
      </c>
      <c r="J131" s="100">
        <f ca="1">VLOOKUP($A131,[2]CurveFetch!$D$8:$R$1000,8,0)</f>
        <v>0</v>
      </c>
      <c r="K131" s="100">
        <f t="shared" ca="1" si="41"/>
        <v>0.34</v>
      </c>
      <c r="L131" s="100">
        <f t="shared" ca="1" si="42"/>
        <v>0.34</v>
      </c>
      <c r="M131" s="100">
        <f t="shared" ca="1" si="47"/>
        <v>32.94</v>
      </c>
      <c r="N131" s="97">
        <f t="shared" ca="1" si="48"/>
        <v>40817</v>
      </c>
      <c r="O131" s="100">
        <f ca="1">VLOOKUP($A131,[2]CurveFetch!$D$8:$V$1000,16,0)</f>
        <v>66.689899999999994</v>
      </c>
      <c r="P131" s="141">
        <f t="shared" ca="1" si="43"/>
        <v>33.344949999999997</v>
      </c>
      <c r="Q131" s="100">
        <f ca="1">VLOOKUP($A131,[2]CurveFetch!$D$8:$V$1000,16,0)</f>
        <v>66.689899999999994</v>
      </c>
      <c r="R131" s="141">
        <f t="shared" ca="1" si="44"/>
        <v>33.344949999999997</v>
      </c>
      <c r="S131" s="100">
        <f ca="1">VLOOKUP($A131,[2]CurveFetch!$D$8:$V$1000,16,0)</f>
        <v>66.689899999999994</v>
      </c>
      <c r="T131" s="141">
        <f t="shared" ca="1" si="45"/>
        <v>33.344949999999997</v>
      </c>
    </row>
    <row r="132" spans="1:20" x14ac:dyDescent="0.2">
      <c r="A132" s="97">
        <f t="shared" ca="1" si="46"/>
        <v>40848</v>
      </c>
      <c r="B132" s="100">
        <f ca="1">VLOOKUP($A132,[2]CurveFetch!$D$8:$R$1000,2,0)</f>
        <v>4.1920000000000002</v>
      </c>
      <c r="C132" s="100">
        <f ca="1">VLOOKUP($A132,[2]CurveFetch!$D$8:$R$1000,7,0)</f>
        <v>0.3</v>
      </c>
      <c r="D132" s="100">
        <f ca="1">VLOOKUP($A132,[2]CurveFetch!$D$8:$R$1000,5,0)</f>
        <v>0</v>
      </c>
      <c r="E132" s="100">
        <f ca="1">VLOOKUP($A132,[2]CurveFetch!$D$8:$R$1000,4,0)</f>
        <v>0.01</v>
      </c>
      <c r="F132" s="100">
        <f ca="1">VLOOKUP($A132,[2]CurveFetch!$D$8:$R$1000,15,0)</f>
        <v>0</v>
      </c>
      <c r="G132" s="100">
        <f ca="1">VLOOKUP($A132,[2]CurveFetch!$D$8:$R$1000,3,0)</f>
        <v>-0.19</v>
      </c>
      <c r="H132" s="100">
        <f ca="1">VLOOKUP($A132,[2]CurveFetch!$D$8:$R$1000,9,0)</f>
        <v>0</v>
      </c>
      <c r="I132" s="100">
        <f ca="1">VLOOKUP($A132,[2]CurveFetch!$D$8:$R$1000,11,0)</f>
        <v>5.8262580982247E-2</v>
      </c>
      <c r="J132" s="100">
        <f ca="1">VLOOKUP($A132,[2]CurveFetch!$D$8:$R$1000,8,0)</f>
        <v>0</v>
      </c>
      <c r="K132" s="100">
        <f t="shared" ref="K132:K195" ca="1" si="49">C132-J132</f>
        <v>0.3</v>
      </c>
      <c r="L132" s="100">
        <f t="shared" ref="L132:L195" ca="1" si="50">C132-F132</f>
        <v>0.3</v>
      </c>
      <c r="M132" s="100">
        <f t="shared" ca="1" si="47"/>
        <v>33.69</v>
      </c>
      <c r="N132" s="97">
        <f t="shared" ca="1" si="48"/>
        <v>40848</v>
      </c>
      <c r="O132" s="100">
        <f ca="1">VLOOKUP($A132,[2]CurveFetch!$D$8:$V$1000,16,0)</f>
        <v>36.689900000000002</v>
      </c>
      <c r="P132" s="141">
        <f t="shared" ref="P132:P195" ca="1" si="51">O132/2</f>
        <v>18.344950000000001</v>
      </c>
      <c r="Q132" s="100">
        <f ca="1">VLOOKUP($A132,[2]CurveFetch!$D$8:$V$1000,16,0)</f>
        <v>36.689900000000002</v>
      </c>
      <c r="R132" s="141">
        <f t="shared" ref="R132:R195" ca="1" si="52">Q132/2</f>
        <v>18.344950000000001</v>
      </c>
      <c r="S132" s="100">
        <f ca="1">VLOOKUP($A132,[2]CurveFetch!$D$8:$V$1000,16,0)</f>
        <v>36.689900000000002</v>
      </c>
      <c r="T132" s="141">
        <f t="shared" ref="T132:T195" ca="1" si="53">S132/2</f>
        <v>18.344950000000001</v>
      </c>
    </row>
    <row r="133" spans="1:20" x14ac:dyDescent="0.2">
      <c r="A133" s="97">
        <f t="shared" ref="A133:A196" ca="1" si="54">DATE(YEAR(A132),MONTH(A132)+1,1)</f>
        <v>40878</v>
      </c>
      <c r="B133" s="100">
        <f ca="1">VLOOKUP($A133,[2]CurveFetch!$D$8:$R$1000,2,0)</f>
        <v>4.3170000000000002</v>
      </c>
      <c r="C133" s="100">
        <f ca="1">VLOOKUP($A133,[2]CurveFetch!$D$8:$R$1000,7,0)</f>
        <v>0.3</v>
      </c>
      <c r="D133" s="100">
        <f ca="1">VLOOKUP($A133,[2]CurveFetch!$D$8:$R$1000,5,0)</f>
        <v>0</v>
      </c>
      <c r="E133" s="100">
        <f ca="1">VLOOKUP($A133,[2]CurveFetch!$D$8:$R$1000,4,0)</f>
        <v>0.01</v>
      </c>
      <c r="F133" s="100">
        <f ca="1">VLOOKUP($A133,[2]CurveFetch!$D$8:$R$1000,15,0)</f>
        <v>0</v>
      </c>
      <c r="G133" s="100">
        <f ca="1">VLOOKUP($A133,[2]CurveFetch!$D$8:$R$1000,3,0)</f>
        <v>-0.19</v>
      </c>
      <c r="H133" s="100">
        <f ca="1">VLOOKUP($A133,[2]CurveFetch!$D$8:$R$1000,9,0)</f>
        <v>0</v>
      </c>
      <c r="I133" s="100">
        <f ca="1">VLOOKUP($A133,[2]CurveFetch!$D$8:$R$1000,11,0)</f>
        <v>5.8289849835951001E-2</v>
      </c>
      <c r="J133" s="100">
        <f ca="1">VLOOKUP($A133,[2]CurveFetch!$D$8:$R$1000,8,0)</f>
        <v>0</v>
      </c>
      <c r="K133" s="100">
        <f t="shared" ca="1" si="49"/>
        <v>0.3</v>
      </c>
      <c r="L133" s="100">
        <f t="shared" ca="1" si="50"/>
        <v>0.3</v>
      </c>
      <c r="M133" s="100">
        <f t="shared" ref="M133:M196" ca="1" si="55">($B133+$C133)*$M$1</f>
        <v>34.627499999999998</v>
      </c>
      <c r="N133" s="97">
        <f t="shared" ref="N133:N196" ca="1" si="56">DATE(YEAR(N132),MONTH(N132)+1,1)</f>
        <v>40878</v>
      </c>
      <c r="O133" s="100">
        <f ca="1">VLOOKUP($A133,[2]CurveFetch!$D$8:$V$1000,16,0)</f>
        <v>21.689900000000002</v>
      </c>
      <c r="P133" s="141">
        <f t="shared" ca="1" si="51"/>
        <v>10.844950000000001</v>
      </c>
      <c r="Q133" s="100">
        <f ca="1">VLOOKUP($A133,[2]CurveFetch!$D$8:$V$1000,16,0)</f>
        <v>21.689900000000002</v>
      </c>
      <c r="R133" s="141">
        <f t="shared" ca="1" si="52"/>
        <v>10.844950000000001</v>
      </c>
      <c r="S133" s="100">
        <f ca="1">VLOOKUP($A133,[2]CurveFetch!$D$8:$V$1000,16,0)</f>
        <v>21.689900000000002</v>
      </c>
      <c r="T133" s="141">
        <f t="shared" ca="1" si="53"/>
        <v>10.844950000000001</v>
      </c>
    </row>
    <row r="134" spans="1:20" x14ac:dyDescent="0.2">
      <c r="A134" s="97">
        <f t="shared" ca="1" si="54"/>
        <v>40909</v>
      </c>
      <c r="B134" s="100">
        <f ca="1">VLOOKUP($A134,[2]CurveFetch!$D$8:$R$1000,2,0)</f>
        <v>4.4420000000000002</v>
      </c>
      <c r="C134" s="100">
        <f ca="1">VLOOKUP($A134,[2]CurveFetch!$D$8:$R$1000,7,0)</f>
        <v>0.3</v>
      </c>
      <c r="D134" s="100">
        <f ca="1">VLOOKUP($A134,[2]CurveFetch!$D$8:$R$1000,5,0)</f>
        <v>0</v>
      </c>
      <c r="E134" s="100">
        <f ca="1">VLOOKUP($A134,[2]CurveFetch!$D$8:$R$1000,4,0)</f>
        <v>0.01</v>
      </c>
      <c r="F134" s="100">
        <f ca="1">VLOOKUP($A134,[2]CurveFetch!$D$8:$R$1000,15,0)</f>
        <v>0</v>
      </c>
      <c r="G134" s="100">
        <f ca="1">VLOOKUP($A134,[2]CurveFetch!$D$8:$R$1000,3,0)</f>
        <v>-0.19</v>
      </c>
      <c r="H134" s="100">
        <f ca="1">VLOOKUP($A134,[2]CurveFetch!$D$8:$R$1000,9,0)</f>
        <v>0</v>
      </c>
      <c r="I134" s="100">
        <f ca="1">VLOOKUP($A134,[2]CurveFetch!$D$8:$R$1000,11,0)</f>
        <v>5.8318027651703998E-2</v>
      </c>
      <c r="J134" s="100">
        <f ca="1">VLOOKUP($A134,[2]CurveFetch!$D$8:$R$1000,8,0)</f>
        <v>0</v>
      </c>
      <c r="K134" s="100">
        <f t="shared" ca="1" si="49"/>
        <v>0.3</v>
      </c>
      <c r="L134" s="100">
        <f t="shared" ca="1" si="50"/>
        <v>0.3</v>
      </c>
      <c r="M134" s="100">
        <f t="shared" ca="1" si="55"/>
        <v>35.564999999999998</v>
      </c>
      <c r="N134" s="97">
        <f t="shared" ca="1" si="56"/>
        <v>40909</v>
      </c>
      <c r="O134" s="100">
        <f ca="1">VLOOKUP($A134,[2]CurveFetch!$D$8:$V$1000,16,0)</f>
        <v>52.694400000000002</v>
      </c>
      <c r="P134" s="141">
        <f t="shared" ca="1" si="51"/>
        <v>26.347200000000001</v>
      </c>
      <c r="Q134" s="100">
        <f ca="1">VLOOKUP($A134,[2]CurveFetch!$D$8:$V$1000,16,0)</f>
        <v>52.694400000000002</v>
      </c>
      <c r="R134" s="141">
        <f t="shared" ca="1" si="52"/>
        <v>26.347200000000001</v>
      </c>
      <c r="S134" s="100">
        <f ca="1">VLOOKUP($A134,[2]CurveFetch!$D$8:$V$1000,16,0)</f>
        <v>52.694400000000002</v>
      </c>
      <c r="T134" s="141">
        <f t="shared" ca="1" si="53"/>
        <v>26.347200000000001</v>
      </c>
    </row>
    <row r="135" spans="1:20" x14ac:dyDescent="0.2">
      <c r="A135" s="97">
        <f t="shared" ca="1" si="54"/>
        <v>40940</v>
      </c>
      <c r="B135" s="100">
        <f ca="1">VLOOKUP($A135,[2]CurveFetch!$D$8:$R$1000,2,0)</f>
        <v>4.3460000000000001</v>
      </c>
      <c r="C135" s="100">
        <f ca="1">VLOOKUP($A135,[2]CurveFetch!$D$8:$R$1000,7,0)</f>
        <v>0.3</v>
      </c>
      <c r="D135" s="100">
        <f ca="1">VLOOKUP($A135,[2]CurveFetch!$D$8:$R$1000,5,0)</f>
        <v>0</v>
      </c>
      <c r="E135" s="100">
        <f ca="1">VLOOKUP($A135,[2]CurveFetch!$D$8:$R$1000,4,0)</f>
        <v>0.01</v>
      </c>
      <c r="F135" s="100">
        <f ca="1">VLOOKUP($A135,[2]CurveFetch!$D$8:$R$1000,15,0)</f>
        <v>0</v>
      </c>
      <c r="G135" s="100">
        <f ca="1">VLOOKUP($A135,[2]CurveFetch!$D$8:$R$1000,3,0)</f>
        <v>-0.19</v>
      </c>
      <c r="H135" s="100">
        <f ca="1">VLOOKUP($A135,[2]CurveFetch!$D$8:$R$1000,9,0)</f>
        <v>0</v>
      </c>
      <c r="I135" s="100">
        <f ca="1">VLOOKUP($A135,[2]CurveFetch!$D$8:$R$1000,11,0)</f>
        <v>5.8346205467720999E-2</v>
      </c>
      <c r="J135" s="100">
        <f ca="1">VLOOKUP($A135,[2]CurveFetch!$D$8:$R$1000,8,0)</f>
        <v>0</v>
      </c>
      <c r="K135" s="100">
        <f t="shared" ca="1" si="49"/>
        <v>0.3</v>
      </c>
      <c r="L135" s="100">
        <f t="shared" ca="1" si="50"/>
        <v>0.3</v>
      </c>
      <c r="M135" s="100">
        <f t="shared" ca="1" si="55"/>
        <v>34.844999999999999</v>
      </c>
      <c r="N135" s="97">
        <f t="shared" ca="1" si="56"/>
        <v>40940</v>
      </c>
      <c r="O135" s="100">
        <f ca="1">VLOOKUP($A135,[2]CurveFetch!$D$8:$V$1000,16,0)</f>
        <v>42.694400000000002</v>
      </c>
      <c r="P135" s="141">
        <f t="shared" ca="1" si="51"/>
        <v>21.347200000000001</v>
      </c>
      <c r="Q135" s="100">
        <f ca="1">VLOOKUP($A135,[2]CurveFetch!$D$8:$V$1000,16,0)</f>
        <v>42.694400000000002</v>
      </c>
      <c r="R135" s="141">
        <f t="shared" ca="1" si="52"/>
        <v>21.347200000000001</v>
      </c>
      <c r="S135" s="100">
        <f ca="1">VLOOKUP($A135,[2]CurveFetch!$D$8:$V$1000,16,0)</f>
        <v>42.694400000000002</v>
      </c>
      <c r="T135" s="141">
        <f t="shared" ca="1" si="53"/>
        <v>21.347200000000001</v>
      </c>
    </row>
    <row r="136" spans="1:20" x14ac:dyDescent="0.2">
      <c r="A136" s="97">
        <f t="shared" ca="1" si="54"/>
        <v>40969</v>
      </c>
      <c r="B136" s="100">
        <f ca="1">VLOOKUP($A136,[2]CurveFetch!$D$8:$R$1000,2,0)</f>
        <v>4.2089999999999996</v>
      </c>
      <c r="C136" s="100">
        <f ca="1">VLOOKUP($A136,[2]CurveFetch!$D$8:$R$1000,7,0)</f>
        <v>0.3</v>
      </c>
      <c r="D136" s="100">
        <f ca="1">VLOOKUP($A136,[2]CurveFetch!$D$8:$R$1000,5,0)</f>
        <v>0</v>
      </c>
      <c r="E136" s="100">
        <f ca="1">VLOOKUP($A136,[2]CurveFetch!$D$8:$R$1000,4,0)</f>
        <v>0.01</v>
      </c>
      <c r="F136" s="100">
        <f ca="1">VLOOKUP($A136,[2]CurveFetch!$D$8:$R$1000,15,0)</f>
        <v>0</v>
      </c>
      <c r="G136" s="100">
        <f ca="1">VLOOKUP($A136,[2]CurveFetch!$D$8:$R$1000,3,0)</f>
        <v>-0.19</v>
      </c>
      <c r="H136" s="100">
        <f ca="1">VLOOKUP($A136,[2]CurveFetch!$D$8:$R$1000,9,0)</f>
        <v>0</v>
      </c>
      <c r="I136" s="100">
        <f ca="1">VLOOKUP($A136,[2]CurveFetch!$D$8:$R$1000,11,0)</f>
        <v>5.8372565360362998E-2</v>
      </c>
      <c r="J136" s="100">
        <f ca="1">VLOOKUP($A136,[2]CurveFetch!$D$8:$R$1000,8,0)</f>
        <v>0</v>
      </c>
      <c r="K136" s="100">
        <f t="shared" ca="1" si="49"/>
        <v>0.3</v>
      </c>
      <c r="L136" s="100">
        <f t="shared" ca="1" si="50"/>
        <v>0.3</v>
      </c>
      <c r="M136" s="100">
        <f t="shared" ca="1" si="55"/>
        <v>33.817499999999995</v>
      </c>
      <c r="N136" s="97">
        <f t="shared" ca="1" si="56"/>
        <v>40969</v>
      </c>
      <c r="O136" s="100">
        <f ca="1">VLOOKUP($A136,[2]CurveFetch!$D$8:$V$1000,16,0)</f>
        <v>32.694400000000002</v>
      </c>
      <c r="P136" s="141">
        <f t="shared" ca="1" si="51"/>
        <v>16.347200000000001</v>
      </c>
      <c r="Q136" s="100">
        <f ca="1">VLOOKUP($A136,[2]CurveFetch!$D$8:$V$1000,16,0)</f>
        <v>32.694400000000002</v>
      </c>
      <c r="R136" s="141">
        <f t="shared" ca="1" si="52"/>
        <v>16.347200000000001</v>
      </c>
      <c r="S136" s="100">
        <f ca="1">VLOOKUP($A136,[2]CurveFetch!$D$8:$V$1000,16,0)</f>
        <v>32.694400000000002</v>
      </c>
      <c r="T136" s="141">
        <f t="shared" ca="1" si="53"/>
        <v>16.347200000000001</v>
      </c>
    </row>
    <row r="137" spans="1:20" x14ac:dyDescent="0.2">
      <c r="A137" s="97">
        <f t="shared" ca="1" si="54"/>
        <v>41000</v>
      </c>
      <c r="B137" s="100">
        <f ca="1">VLOOKUP($A137,[2]CurveFetch!$D$8:$R$1000,2,0)</f>
        <v>4.0270000000000001</v>
      </c>
      <c r="C137" s="100">
        <f ca="1">VLOOKUP($A137,[2]CurveFetch!$D$8:$R$1000,7,0)</f>
        <v>0.34</v>
      </c>
      <c r="D137" s="100">
        <f ca="1">VLOOKUP($A137,[2]CurveFetch!$D$8:$R$1000,5,0)</f>
        <v>0</v>
      </c>
      <c r="E137" s="100">
        <f ca="1">VLOOKUP($A137,[2]CurveFetch!$D$8:$R$1000,4,0)</f>
        <v>0.01</v>
      </c>
      <c r="F137" s="100">
        <f ca="1">VLOOKUP($A137,[2]CurveFetch!$D$8:$R$1000,15,0)</f>
        <v>0</v>
      </c>
      <c r="G137" s="100">
        <f ca="1">VLOOKUP($A137,[2]CurveFetch!$D$8:$R$1000,3,0)</f>
        <v>-0.19</v>
      </c>
      <c r="H137" s="100">
        <f ca="1">VLOOKUP($A137,[2]CurveFetch!$D$8:$R$1000,9,0)</f>
        <v>0</v>
      </c>
      <c r="I137" s="100">
        <f ca="1">VLOOKUP($A137,[2]CurveFetch!$D$8:$R$1000,11,0)</f>
        <v>5.8400743176891E-2</v>
      </c>
      <c r="J137" s="100">
        <f ca="1">VLOOKUP($A137,[2]CurveFetch!$D$8:$R$1000,8,0)</f>
        <v>0</v>
      </c>
      <c r="K137" s="100">
        <f t="shared" ca="1" si="49"/>
        <v>0.34</v>
      </c>
      <c r="L137" s="100">
        <f t="shared" ca="1" si="50"/>
        <v>0.34</v>
      </c>
      <c r="M137" s="100">
        <f t="shared" ca="1" si="55"/>
        <v>32.752499999999998</v>
      </c>
      <c r="N137" s="97">
        <f t="shared" ca="1" si="56"/>
        <v>41000</v>
      </c>
      <c r="O137" s="100">
        <f ca="1">VLOOKUP($A137,[2]CurveFetch!$D$8:$V$1000,16,0)</f>
        <v>31.5244</v>
      </c>
      <c r="P137" s="141">
        <f t="shared" ca="1" si="51"/>
        <v>15.7622</v>
      </c>
      <c r="Q137" s="100">
        <f ca="1">VLOOKUP($A137,[2]CurveFetch!$D$8:$V$1000,16,0)</f>
        <v>31.5244</v>
      </c>
      <c r="R137" s="141">
        <f t="shared" ca="1" si="52"/>
        <v>15.7622</v>
      </c>
      <c r="S137" s="100">
        <f ca="1">VLOOKUP($A137,[2]CurveFetch!$D$8:$V$1000,16,0)</f>
        <v>31.5244</v>
      </c>
      <c r="T137" s="141">
        <f t="shared" ca="1" si="53"/>
        <v>15.7622</v>
      </c>
    </row>
    <row r="138" spans="1:20" x14ac:dyDescent="0.2">
      <c r="A138" s="97">
        <f t="shared" ca="1" si="54"/>
        <v>41030</v>
      </c>
      <c r="B138" s="100">
        <f ca="1">VLOOKUP($A138,[2]CurveFetch!$D$8:$R$1000,2,0)</f>
        <v>4.0019999999999998</v>
      </c>
      <c r="C138" s="100">
        <f ca="1">VLOOKUP($A138,[2]CurveFetch!$D$8:$R$1000,7,0)</f>
        <v>0.34</v>
      </c>
      <c r="D138" s="100">
        <f ca="1">VLOOKUP($A138,[2]CurveFetch!$D$8:$R$1000,5,0)</f>
        <v>0</v>
      </c>
      <c r="E138" s="100">
        <f ca="1">VLOOKUP($A138,[2]CurveFetch!$D$8:$R$1000,4,0)</f>
        <v>0.01</v>
      </c>
      <c r="F138" s="100">
        <f ca="1">VLOOKUP($A138,[2]CurveFetch!$D$8:$R$1000,15,0)</f>
        <v>0</v>
      </c>
      <c r="G138" s="100">
        <f ca="1">VLOOKUP($A138,[2]CurveFetch!$D$8:$R$1000,3,0)</f>
        <v>-0.19</v>
      </c>
      <c r="H138" s="100">
        <f ca="1">VLOOKUP($A138,[2]CurveFetch!$D$8:$R$1000,9,0)</f>
        <v>0</v>
      </c>
      <c r="I138" s="100">
        <f ca="1">VLOOKUP($A138,[2]CurveFetch!$D$8:$R$1000,11,0)</f>
        <v>5.8428012031847998E-2</v>
      </c>
      <c r="J138" s="100">
        <f ca="1">VLOOKUP($A138,[2]CurveFetch!$D$8:$R$1000,8,0)</f>
        <v>0</v>
      </c>
      <c r="K138" s="100">
        <f t="shared" ca="1" si="49"/>
        <v>0.34</v>
      </c>
      <c r="L138" s="100">
        <f t="shared" ca="1" si="50"/>
        <v>0.34</v>
      </c>
      <c r="M138" s="100">
        <f t="shared" ca="1" si="55"/>
        <v>32.564999999999998</v>
      </c>
      <c r="N138" s="97">
        <f t="shared" ca="1" si="56"/>
        <v>41030</v>
      </c>
      <c r="O138" s="100">
        <f ca="1">VLOOKUP($A138,[2]CurveFetch!$D$8:$V$1000,16,0)</f>
        <v>36.5244</v>
      </c>
      <c r="P138" s="141">
        <f t="shared" ca="1" si="51"/>
        <v>18.2622</v>
      </c>
      <c r="Q138" s="100">
        <f ca="1">VLOOKUP($A138,[2]CurveFetch!$D$8:$V$1000,16,0)</f>
        <v>36.5244</v>
      </c>
      <c r="R138" s="141">
        <f t="shared" ca="1" si="52"/>
        <v>18.2622</v>
      </c>
      <c r="S138" s="100">
        <f ca="1">VLOOKUP($A138,[2]CurveFetch!$D$8:$V$1000,16,0)</f>
        <v>36.5244</v>
      </c>
      <c r="T138" s="141">
        <f t="shared" ca="1" si="53"/>
        <v>18.2622</v>
      </c>
    </row>
    <row r="139" spans="1:20" x14ac:dyDescent="0.2">
      <c r="A139" s="97">
        <f t="shared" ca="1" si="54"/>
        <v>41061</v>
      </c>
      <c r="B139" s="100">
        <f ca="1">VLOOKUP($A139,[2]CurveFetch!$D$8:$R$1000,2,0)</f>
        <v>4.0309999999999997</v>
      </c>
      <c r="C139" s="100">
        <f ca="1">VLOOKUP($A139,[2]CurveFetch!$D$8:$R$1000,7,0)</f>
        <v>0.34</v>
      </c>
      <c r="D139" s="100">
        <f ca="1">VLOOKUP($A139,[2]CurveFetch!$D$8:$R$1000,5,0)</f>
        <v>0</v>
      </c>
      <c r="E139" s="100">
        <f ca="1">VLOOKUP($A139,[2]CurveFetch!$D$8:$R$1000,4,0)</f>
        <v>0.01</v>
      </c>
      <c r="F139" s="100">
        <f ca="1">VLOOKUP($A139,[2]CurveFetch!$D$8:$R$1000,15,0)</f>
        <v>0</v>
      </c>
      <c r="G139" s="100">
        <f ca="1">VLOOKUP($A139,[2]CurveFetch!$D$8:$R$1000,3,0)</f>
        <v>-0.19</v>
      </c>
      <c r="H139" s="100">
        <f ca="1">VLOOKUP($A139,[2]CurveFetch!$D$8:$R$1000,9,0)</f>
        <v>0</v>
      </c>
      <c r="I139" s="100">
        <f ca="1">VLOOKUP($A139,[2]CurveFetch!$D$8:$R$1000,11,0)</f>
        <v>5.8456189848896001E-2</v>
      </c>
      <c r="J139" s="100">
        <f ca="1">VLOOKUP($A139,[2]CurveFetch!$D$8:$R$1000,8,0)</f>
        <v>0</v>
      </c>
      <c r="K139" s="100">
        <f t="shared" ca="1" si="49"/>
        <v>0.34</v>
      </c>
      <c r="L139" s="100">
        <f t="shared" ca="1" si="50"/>
        <v>0.34</v>
      </c>
      <c r="M139" s="100">
        <f t="shared" ca="1" si="55"/>
        <v>32.782499999999999</v>
      </c>
      <c r="N139" s="97">
        <f t="shared" ca="1" si="56"/>
        <v>41061</v>
      </c>
      <c r="O139" s="100">
        <f ca="1">VLOOKUP($A139,[2]CurveFetch!$D$8:$V$1000,16,0)</f>
        <v>61.5244</v>
      </c>
      <c r="P139" s="141">
        <f t="shared" ca="1" si="51"/>
        <v>30.7622</v>
      </c>
      <c r="Q139" s="100">
        <f ca="1">VLOOKUP($A139,[2]CurveFetch!$D$8:$V$1000,16,0)</f>
        <v>61.5244</v>
      </c>
      <c r="R139" s="141">
        <f t="shared" ca="1" si="52"/>
        <v>30.7622</v>
      </c>
      <c r="S139" s="100">
        <f ca="1">VLOOKUP($A139,[2]CurveFetch!$D$8:$V$1000,16,0)</f>
        <v>61.5244</v>
      </c>
      <c r="T139" s="141">
        <f t="shared" ca="1" si="53"/>
        <v>30.7622</v>
      </c>
    </row>
    <row r="140" spans="1:20" x14ac:dyDescent="0.2">
      <c r="A140" s="97">
        <f t="shared" ca="1" si="54"/>
        <v>41091</v>
      </c>
      <c r="B140" s="100">
        <f ca="1">VLOOKUP($A140,[2]CurveFetch!$D$8:$R$1000,2,0)</f>
        <v>4.0609999999999999</v>
      </c>
      <c r="C140" s="100">
        <f ca="1">VLOOKUP($A140,[2]CurveFetch!$D$8:$R$1000,7,0)</f>
        <v>0.34</v>
      </c>
      <c r="D140" s="100">
        <f ca="1">VLOOKUP($A140,[2]CurveFetch!$D$8:$R$1000,5,0)</f>
        <v>0</v>
      </c>
      <c r="E140" s="100">
        <f ca="1">VLOOKUP($A140,[2]CurveFetch!$D$8:$R$1000,4,0)</f>
        <v>0.01</v>
      </c>
      <c r="F140" s="100">
        <f ca="1">VLOOKUP($A140,[2]CurveFetch!$D$8:$R$1000,15,0)</f>
        <v>0</v>
      </c>
      <c r="G140" s="100">
        <f ca="1">VLOOKUP($A140,[2]CurveFetch!$D$8:$R$1000,3,0)</f>
        <v>-0.19</v>
      </c>
      <c r="H140" s="100">
        <f ca="1">VLOOKUP($A140,[2]CurveFetch!$D$8:$R$1000,9,0)</f>
        <v>0</v>
      </c>
      <c r="I140" s="100">
        <f ca="1">VLOOKUP($A140,[2]CurveFetch!$D$8:$R$1000,11,0)</f>
        <v>5.8483458704354001E-2</v>
      </c>
      <c r="J140" s="100">
        <f ca="1">VLOOKUP($A140,[2]CurveFetch!$D$8:$R$1000,8,0)</f>
        <v>0</v>
      </c>
      <c r="K140" s="100">
        <f t="shared" ca="1" si="49"/>
        <v>0.34</v>
      </c>
      <c r="L140" s="100">
        <f t="shared" ca="1" si="50"/>
        <v>0.34</v>
      </c>
      <c r="M140" s="100">
        <f t="shared" ca="1" si="55"/>
        <v>33.0075</v>
      </c>
      <c r="N140" s="97">
        <f t="shared" ca="1" si="56"/>
        <v>41091</v>
      </c>
      <c r="O140" s="100">
        <f ca="1">VLOOKUP($A140,[2]CurveFetch!$D$8:$V$1000,16,0)</f>
        <v>50.241300000000003</v>
      </c>
      <c r="P140" s="141">
        <f t="shared" ca="1" si="51"/>
        <v>25.120650000000001</v>
      </c>
      <c r="Q140" s="100">
        <f ca="1">VLOOKUP($A140,[2]CurveFetch!$D$8:$V$1000,16,0)</f>
        <v>50.241300000000003</v>
      </c>
      <c r="R140" s="141">
        <f t="shared" ca="1" si="52"/>
        <v>25.120650000000001</v>
      </c>
      <c r="S140" s="100">
        <f ca="1">VLOOKUP($A140,[2]CurveFetch!$D$8:$V$1000,16,0)</f>
        <v>50.241300000000003</v>
      </c>
      <c r="T140" s="141">
        <f t="shared" ca="1" si="53"/>
        <v>25.120650000000001</v>
      </c>
    </row>
    <row r="141" spans="1:20" x14ac:dyDescent="0.2">
      <c r="A141" s="97">
        <f t="shared" ca="1" si="54"/>
        <v>41122</v>
      </c>
      <c r="B141" s="100">
        <f ca="1">VLOOKUP($A141,[2]CurveFetch!$D$8:$R$1000,2,0)</f>
        <v>4.0810000000000004</v>
      </c>
      <c r="C141" s="100">
        <f ca="1">VLOOKUP($A141,[2]CurveFetch!$D$8:$R$1000,7,0)</f>
        <v>0.34</v>
      </c>
      <c r="D141" s="100">
        <f ca="1">VLOOKUP($A141,[2]CurveFetch!$D$8:$R$1000,5,0)</f>
        <v>0</v>
      </c>
      <c r="E141" s="100">
        <f ca="1">VLOOKUP($A141,[2]CurveFetch!$D$8:$R$1000,4,0)</f>
        <v>0.01</v>
      </c>
      <c r="F141" s="100">
        <f ca="1">VLOOKUP($A141,[2]CurveFetch!$D$8:$R$1000,15,0)</f>
        <v>0</v>
      </c>
      <c r="G141" s="100">
        <f ca="1">VLOOKUP($A141,[2]CurveFetch!$D$8:$R$1000,3,0)</f>
        <v>-0.19</v>
      </c>
      <c r="H141" s="100">
        <f ca="1">VLOOKUP($A141,[2]CurveFetch!$D$8:$R$1000,9,0)</f>
        <v>0</v>
      </c>
      <c r="I141" s="100">
        <f ca="1">VLOOKUP($A141,[2]CurveFetch!$D$8:$R$1000,11,0)</f>
        <v>5.8511636521920998E-2</v>
      </c>
      <c r="J141" s="100">
        <f ca="1">VLOOKUP($A141,[2]CurveFetch!$D$8:$R$1000,8,0)</f>
        <v>0</v>
      </c>
      <c r="K141" s="100">
        <f t="shared" ca="1" si="49"/>
        <v>0.34</v>
      </c>
      <c r="L141" s="100">
        <f t="shared" ca="1" si="50"/>
        <v>0.34</v>
      </c>
      <c r="M141" s="100">
        <f t="shared" ca="1" si="55"/>
        <v>33.157499999999999</v>
      </c>
      <c r="N141" s="97">
        <f t="shared" ca="1" si="56"/>
        <v>41122</v>
      </c>
      <c r="O141" s="100">
        <f ca="1">VLOOKUP($A141,[2]CurveFetch!$D$8:$V$1000,16,0)</f>
        <v>65.241299999999995</v>
      </c>
      <c r="P141" s="141">
        <f t="shared" ca="1" si="51"/>
        <v>32.620649999999998</v>
      </c>
      <c r="Q141" s="100">
        <f ca="1">VLOOKUP($A141,[2]CurveFetch!$D$8:$V$1000,16,0)</f>
        <v>65.241299999999995</v>
      </c>
      <c r="R141" s="141">
        <f t="shared" ca="1" si="52"/>
        <v>32.620649999999998</v>
      </c>
      <c r="S141" s="100">
        <f ca="1">VLOOKUP($A141,[2]CurveFetch!$D$8:$V$1000,16,0)</f>
        <v>65.241299999999995</v>
      </c>
      <c r="T141" s="141">
        <f t="shared" ca="1" si="53"/>
        <v>32.620649999999998</v>
      </c>
    </row>
    <row r="142" spans="1:20" x14ac:dyDescent="0.2">
      <c r="A142" s="97">
        <f t="shared" ca="1" si="54"/>
        <v>41153</v>
      </c>
      <c r="B142" s="100">
        <f ca="1">VLOOKUP($A142,[2]CurveFetch!$D$8:$R$1000,2,0)</f>
        <v>4.1020000000000003</v>
      </c>
      <c r="C142" s="100">
        <f ca="1">VLOOKUP($A142,[2]CurveFetch!$D$8:$R$1000,7,0)</f>
        <v>0.34</v>
      </c>
      <c r="D142" s="100">
        <f ca="1">VLOOKUP($A142,[2]CurveFetch!$D$8:$R$1000,5,0)</f>
        <v>0</v>
      </c>
      <c r="E142" s="100">
        <f ca="1">VLOOKUP($A142,[2]CurveFetch!$D$8:$R$1000,4,0)</f>
        <v>0.01</v>
      </c>
      <c r="F142" s="100">
        <f ca="1">VLOOKUP($A142,[2]CurveFetch!$D$8:$R$1000,15,0)</f>
        <v>0</v>
      </c>
      <c r="G142" s="100">
        <f ca="1">VLOOKUP($A142,[2]CurveFetch!$D$8:$R$1000,3,0)</f>
        <v>-0.19</v>
      </c>
      <c r="H142" s="100">
        <f ca="1">VLOOKUP($A142,[2]CurveFetch!$D$8:$R$1000,9,0)</f>
        <v>0</v>
      </c>
      <c r="I142" s="100">
        <f ca="1">VLOOKUP($A142,[2]CurveFetch!$D$8:$R$1000,11,0)</f>
        <v>5.8539814339752999E-2</v>
      </c>
      <c r="J142" s="100">
        <f ca="1">VLOOKUP($A142,[2]CurveFetch!$D$8:$R$1000,8,0)</f>
        <v>0</v>
      </c>
      <c r="K142" s="100">
        <f t="shared" ca="1" si="49"/>
        <v>0.34</v>
      </c>
      <c r="L142" s="100">
        <f t="shared" ca="1" si="50"/>
        <v>0.34</v>
      </c>
      <c r="M142" s="100">
        <f t="shared" ca="1" si="55"/>
        <v>33.314999999999998</v>
      </c>
      <c r="N142" s="97">
        <f t="shared" ca="1" si="56"/>
        <v>41153</v>
      </c>
      <c r="O142" s="100">
        <f ca="1">VLOOKUP($A142,[2]CurveFetch!$D$8:$V$1000,16,0)</f>
        <v>55.241300000000003</v>
      </c>
      <c r="P142" s="141">
        <f t="shared" ca="1" si="51"/>
        <v>27.620650000000001</v>
      </c>
      <c r="Q142" s="100">
        <f ca="1">VLOOKUP($A142,[2]CurveFetch!$D$8:$V$1000,16,0)</f>
        <v>55.241300000000003</v>
      </c>
      <c r="R142" s="141">
        <f t="shared" ca="1" si="52"/>
        <v>27.620650000000001</v>
      </c>
      <c r="S142" s="100">
        <f ca="1">VLOOKUP($A142,[2]CurveFetch!$D$8:$V$1000,16,0)</f>
        <v>55.241300000000003</v>
      </c>
      <c r="T142" s="141">
        <f t="shared" ca="1" si="53"/>
        <v>27.620650000000001</v>
      </c>
    </row>
    <row r="143" spans="1:20" x14ac:dyDescent="0.2">
      <c r="A143" s="97">
        <f t="shared" ca="1" si="54"/>
        <v>41183</v>
      </c>
      <c r="B143" s="100">
        <f ca="1">VLOOKUP($A143,[2]CurveFetch!$D$8:$R$1000,2,0)</f>
        <v>4.1319999999999997</v>
      </c>
      <c r="C143" s="100">
        <f ca="1">VLOOKUP($A143,[2]CurveFetch!$D$8:$R$1000,7,0)</f>
        <v>0.34</v>
      </c>
      <c r="D143" s="100">
        <f ca="1">VLOOKUP($A143,[2]CurveFetch!$D$8:$R$1000,5,0)</f>
        <v>0</v>
      </c>
      <c r="E143" s="100">
        <f ca="1">VLOOKUP($A143,[2]CurveFetch!$D$8:$R$1000,4,0)</f>
        <v>0.01</v>
      </c>
      <c r="F143" s="100">
        <f ca="1">VLOOKUP($A143,[2]CurveFetch!$D$8:$R$1000,15,0)</f>
        <v>0</v>
      </c>
      <c r="G143" s="100">
        <f ca="1">VLOOKUP($A143,[2]CurveFetch!$D$8:$R$1000,3,0)</f>
        <v>-0.19</v>
      </c>
      <c r="H143" s="100">
        <f ca="1">VLOOKUP($A143,[2]CurveFetch!$D$8:$R$1000,9,0)</f>
        <v>0</v>
      </c>
      <c r="I143" s="100">
        <f ca="1">VLOOKUP($A143,[2]CurveFetch!$D$8:$R$1000,11,0)</f>
        <v>5.8567083195970003E-2</v>
      </c>
      <c r="J143" s="100">
        <f ca="1">VLOOKUP($A143,[2]CurveFetch!$D$8:$R$1000,8,0)</f>
        <v>0</v>
      </c>
      <c r="K143" s="100">
        <f t="shared" ca="1" si="49"/>
        <v>0.34</v>
      </c>
      <c r="L143" s="100">
        <f t="shared" ca="1" si="50"/>
        <v>0.34</v>
      </c>
      <c r="M143" s="100">
        <f t="shared" ca="1" si="55"/>
        <v>33.54</v>
      </c>
      <c r="N143" s="97">
        <f t="shared" ca="1" si="56"/>
        <v>41183</v>
      </c>
      <c r="O143" s="100">
        <f ca="1">VLOOKUP($A143,[2]CurveFetch!$D$8:$V$1000,16,0)</f>
        <v>67.351399999999998</v>
      </c>
      <c r="P143" s="141">
        <f t="shared" ca="1" si="51"/>
        <v>33.675699999999999</v>
      </c>
      <c r="Q143" s="100">
        <f ca="1">VLOOKUP($A143,[2]CurveFetch!$D$8:$V$1000,16,0)</f>
        <v>67.351399999999998</v>
      </c>
      <c r="R143" s="141">
        <f t="shared" ca="1" si="52"/>
        <v>33.675699999999999</v>
      </c>
      <c r="S143" s="100">
        <f ca="1">VLOOKUP($A143,[2]CurveFetch!$D$8:$V$1000,16,0)</f>
        <v>67.351399999999998</v>
      </c>
      <c r="T143" s="141">
        <f t="shared" ca="1" si="53"/>
        <v>33.675699999999999</v>
      </c>
    </row>
    <row r="144" spans="1:20" x14ac:dyDescent="0.2">
      <c r="A144" s="97">
        <f t="shared" ca="1" si="54"/>
        <v>41214</v>
      </c>
      <c r="B144" s="100">
        <f ca="1">VLOOKUP($A144,[2]CurveFetch!$D$8:$R$1000,2,0)</f>
        <v>4.2720000000000002</v>
      </c>
      <c r="C144" s="100">
        <f ca="1">VLOOKUP($A144,[2]CurveFetch!$D$8:$R$1000,7,0)</f>
        <v>0.3</v>
      </c>
      <c r="D144" s="100">
        <f ca="1">VLOOKUP($A144,[2]CurveFetch!$D$8:$R$1000,5,0)</f>
        <v>0</v>
      </c>
      <c r="E144" s="100">
        <f ca="1">VLOOKUP($A144,[2]CurveFetch!$D$8:$R$1000,4,0)</f>
        <v>0.01</v>
      </c>
      <c r="F144" s="100">
        <f ca="1">VLOOKUP($A144,[2]CurveFetch!$D$8:$R$1000,15,0)</f>
        <v>0</v>
      </c>
      <c r="G144" s="100">
        <f ca="1">VLOOKUP($A144,[2]CurveFetch!$D$8:$R$1000,3,0)</f>
        <v>-0.19</v>
      </c>
      <c r="H144" s="100">
        <f ca="1">VLOOKUP($A144,[2]CurveFetch!$D$8:$R$1000,9,0)</f>
        <v>0</v>
      </c>
      <c r="I144" s="100">
        <f ca="1">VLOOKUP($A144,[2]CurveFetch!$D$8:$R$1000,11,0)</f>
        <v>5.8595261014319999E-2</v>
      </c>
      <c r="J144" s="100">
        <f ca="1">VLOOKUP($A144,[2]CurveFetch!$D$8:$R$1000,8,0)</f>
        <v>0</v>
      </c>
      <c r="K144" s="100">
        <f t="shared" ca="1" si="49"/>
        <v>0.3</v>
      </c>
      <c r="L144" s="100">
        <f t="shared" ca="1" si="50"/>
        <v>0.3</v>
      </c>
      <c r="M144" s="100">
        <f t="shared" ca="1" si="55"/>
        <v>34.29</v>
      </c>
      <c r="N144" s="97">
        <f t="shared" ca="1" si="56"/>
        <v>41214</v>
      </c>
      <c r="O144" s="100">
        <f ca="1">VLOOKUP($A144,[2]CurveFetch!$D$8:$V$1000,16,0)</f>
        <v>37.351399999999998</v>
      </c>
      <c r="P144" s="141">
        <f t="shared" ca="1" si="51"/>
        <v>18.675699999999999</v>
      </c>
      <c r="Q144" s="100">
        <f ca="1">VLOOKUP($A144,[2]CurveFetch!$D$8:$V$1000,16,0)</f>
        <v>37.351399999999998</v>
      </c>
      <c r="R144" s="141">
        <f t="shared" ca="1" si="52"/>
        <v>18.675699999999999</v>
      </c>
      <c r="S144" s="100">
        <f ca="1">VLOOKUP($A144,[2]CurveFetch!$D$8:$V$1000,16,0)</f>
        <v>37.351399999999998</v>
      </c>
      <c r="T144" s="141">
        <f t="shared" ca="1" si="53"/>
        <v>18.675699999999999</v>
      </c>
    </row>
    <row r="145" spans="1:20" x14ac:dyDescent="0.2">
      <c r="A145" s="97">
        <f t="shared" ca="1" si="54"/>
        <v>41244</v>
      </c>
      <c r="B145" s="100">
        <f ca="1">VLOOKUP($A145,[2]CurveFetch!$D$8:$R$1000,2,0)</f>
        <v>4.3970000000000002</v>
      </c>
      <c r="C145" s="100">
        <f ca="1">VLOOKUP($A145,[2]CurveFetch!$D$8:$R$1000,7,0)</f>
        <v>0.3</v>
      </c>
      <c r="D145" s="100">
        <f ca="1">VLOOKUP($A145,[2]CurveFetch!$D$8:$R$1000,5,0)</f>
        <v>0</v>
      </c>
      <c r="E145" s="100">
        <f ca="1">VLOOKUP($A145,[2]CurveFetch!$D$8:$R$1000,4,0)</f>
        <v>0.01</v>
      </c>
      <c r="F145" s="100">
        <f ca="1">VLOOKUP($A145,[2]CurveFetch!$D$8:$R$1000,15,0)</f>
        <v>0</v>
      </c>
      <c r="G145" s="100">
        <f ca="1">VLOOKUP($A145,[2]CurveFetch!$D$8:$R$1000,3,0)</f>
        <v>-0.19</v>
      </c>
      <c r="H145" s="100">
        <f ca="1">VLOOKUP($A145,[2]CurveFetch!$D$8:$R$1000,9,0)</f>
        <v>0</v>
      </c>
      <c r="I145" s="100">
        <f ca="1">VLOOKUP($A145,[2]CurveFetch!$D$8:$R$1000,11,0)</f>
        <v>5.8622529871041003E-2</v>
      </c>
      <c r="J145" s="100">
        <f ca="1">VLOOKUP($A145,[2]CurveFetch!$D$8:$R$1000,8,0)</f>
        <v>0</v>
      </c>
      <c r="K145" s="100">
        <f t="shared" ca="1" si="49"/>
        <v>0.3</v>
      </c>
      <c r="L145" s="100">
        <f t="shared" ca="1" si="50"/>
        <v>0.3</v>
      </c>
      <c r="M145" s="100">
        <f t="shared" ca="1" si="55"/>
        <v>35.227499999999999</v>
      </c>
      <c r="N145" s="97">
        <f t="shared" ca="1" si="56"/>
        <v>41244</v>
      </c>
      <c r="O145" s="100">
        <f ca="1">VLOOKUP($A145,[2]CurveFetch!$D$8:$V$1000,16,0)</f>
        <v>22.351400000000002</v>
      </c>
      <c r="P145" s="141">
        <f t="shared" ca="1" si="51"/>
        <v>11.175700000000001</v>
      </c>
      <c r="Q145" s="100">
        <f ca="1">VLOOKUP($A145,[2]CurveFetch!$D$8:$V$1000,16,0)</f>
        <v>22.351400000000002</v>
      </c>
      <c r="R145" s="141">
        <f t="shared" ca="1" si="52"/>
        <v>11.175700000000001</v>
      </c>
      <c r="S145" s="100">
        <f ca="1">VLOOKUP($A145,[2]CurveFetch!$D$8:$V$1000,16,0)</f>
        <v>22.351400000000002</v>
      </c>
      <c r="T145" s="141">
        <f t="shared" ca="1" si="53"/>
        <v>11.175700000000001</v>
      </c>
    </row>
    <row r="146" spans="1:20" x14ac:dyDescent="0.2">
      <c r="A146" s="97">
        <f t="shared" ca="1" si="54"/>
        <v>41275</v>
      </c>
      <c r="B146" s="100">
        <f ca="1">VLOOKUP($A146,[2]CurveFetch!$D$8:$R$1000,2,0)</f>
        <v>4.5270000000000001</v>
      </c>
      <c r="C146" s="100">
        <f ca="1">VLOOKUP($A146,[2]CurveFetch!$D$8:$R$1000,7,0)</f>
        <v>0.3</v>
      </c>
      <c r="D146" s="100">
        <f ca="1">VLOOKUP($A146,[2]CurveFetch!$D$8:$R$1000,5,0)</f>
        <v>0</v>
      </c>
      <c r="E146" s="100">
        <f ca="1">VLOOKUP($A146,[2]CurveFetch!$D$8:$R$1000,4,0)</f>
        <v>0.01</v>
      </c>
      <c r="F146" s="100">
        <f ca="1">VLOOKUP($A146,[2]CurveFetch!$D$8:$R$1000,15,0)</f>
        <v>0</v>
      </c>
      <c r="G146" s="100">
        <f ca="1">VLOOKUP($A146,[2]CurveFetch!$D$8:$R$1000,3,0)</f>
        <v>-0.19</v>
      </c>
      <c r="H146" s="100">
        <f ca="1">VLOOKUP($A146,[2]CurveFetch!$D$8:$R$1000,9,0)</f>
        <v>0</v>
      </c>
      <c r="I146" s="100">
        <f ca="1">VLOOKUP($A146,[2]CurveFetch!$D$8:$R$1000,11,0)</f>
        <v>5.8650707689911E-2</v>
      </c>
      <c r="J146" s="100">
        <f ca="1">VLOOKUP($A146,[2]CurveFetch!$D$8:$R$1000,8,0)</f>
        <v>0</v>
      </c>
      <c r="K146" s="100">
        <f t="shared" ca="1" si="49"/>
        <v>0.3</v>
      </c>
      <c r="L146" s="100">
        <f t="shared" ca="1" si="50"/>
        <v>0.3</v>
      </c>
      <c r="M146" s="100">
        <f t="shared" ca="1" si="55"/>
        <v>36.202500000000001</v>
      </c>
      <c r="N146" s="97">
        <f t="shared" ca="1" si="56"/>
        <v>41275</v>
      </c>
      <c r="O146" s="100">
        <f ca="1">VLOOKUP($A146,[2]CurveFetch!$D$8:$V$1000,16,0)</f>
        <v>53.017400000000002</v>
      </c>
      <c r="P146" s="141">
        <f t="shared" ca="1" si="51"/>
        <v>26.508700000000001</v>
      </c>
      <c r="Q146" s="100">
        <f ca="1">VLOOKUP($A146,[2]CurveFetch!$D$8:$V$1000,16,0)</f>
        <v>53.017400000000002</v>
      </c>
      <c r="R146" s="141">
        <f t="shared" ca="1" si="52"/>
        <v>26.508700000000001</v>
      </c>
      <c r="S146" s="100">
        <f ca="1">VLOOKUP($A146,[2]CurveFetch!$D$8:$V$1000,16,0)</f>
        <v>53.017400000000002</v>
      </c>
      <c r="T146" s="141">
        <f t="shared" ca="1" si="53"/>
        <v>26.508700000000001</v>
      </c>
    </row>
    <row r="147" spans="1:20" x14ac:dyDescent="0.2">
      <c r="A147" s="97">
        <f t="shared" ca="1" si="54"/>
        <v>41306</v>
      </c>
      <c r="B147" s="100">
        <f ca="1">VLOOKUP($A147,[2]CurveFetch!$D$8:$R$1000,2,0)</f>
        <v>4.431</v>
      </c>
      <c r="C147" s="100">
        <f ca="1">VLOOKUP($A147,[2]CurveFetch!$D$8:$R$1000,7,0)</f>
        <v>0.3</v>
      </c>
      <c r="D147" s="100">
        <f ca="1">VLOOKUP($A147,[2]CurveFetch!$D$8:$R$1000,5,0)</f>
        <v>0</v>
      </c>
      <c r="E147" s="100">
        <f ca="1">VLOOKUP($A147,[2]CurveFetch!$D$8:$R$1000,4,0)</f>
        <v>0.01</v>
      </c>
      <c r="F147" s="100">
        <f ca="1">VLOOKUP($A147,[2]CurveFetch!$D$8:$R$1000,15,0)</f>
        <v>0</v>
      </c>
      <c r="G147" s="100">
        <f ca="1">VLOOKUP($A147,[2]CurveFetch!$D$8:$R$1000,3,0)</f>
        <v>-0.19</v>
      </c>
      <c r="H147" s="100">
        <f ca="1">VLOOKUP($A147,[2]CurveFetch!$D$8:$R$1000,9,0)</f>
        <v>0</v>
      </c>
      <c r="I147" s="100">
        <f ca="1">VLOOKUP($A147,[2]CurveFetch!$D$8:$R$1000,11,0)</f>
        <v>5.8678885509045001E-2</v>
      </c>
      <c r="J147" s="100">
        <f ca="1">VLOOKUP($A147,[2]CurveFetch!$D$8:$R$1000,8,0)</f>
        <v>0</v>
      </c>
      <c r="K147" s="100">
        <f t="shared" ca="1" si="49"/>
        <v>0.3</v>
      </c>
      <c r="L147" s="100">
        <f t="shared" ca="1" si="50"/>
        <v>0.3</v>
      </c>
      <c r="M147" s="100">
        <f t="shared" ca="1" si="55"/>
        <v>35.482500000000002</v>
      </c>
      <c r="N147" s="97">
        <f t="shared" ca="1" si="56"/>
        <v>41306</v>
      </c>
      <c r="O147" s="100">
        <f ca="1">VLOOKUP($A147,[2]CurveFetch!$D$8:$V$1000,16,0)</f>
        <v>43.017400000000002</v>
      </c>
      <c r="P147" s="141">
        <f t="shared" ca="1" si="51"/>
        <v>21.508700000000001</v>
      </c>
      <c r="Q147" s="100">
        <f ca="1">VLOOKUP($A147,[2]CurveFetch!$D$8:$V$1000,16,0)</f>
        <v>43.017400000000002</v>
      </c>
      <c r="R147" s="141">
        <f t="shared" ca="1" si="52"/>
        <v>21.508700000000001</v>
      </c>
      <c r="S147" s="100">
        <f ca="1">VLOOKUP($A147,[2]CurveFetch!$D$8:$V$1000,16,0)</f>
        <v>43.017400000000002</v>
      </c>
      <c r="T147" s="141">
        <f t="shared" ca="1" si="53"/>
        <v>21.508700000000001</v>
      </c>
    </row>
    <row r="148" spans="1:20" x14ac:dyDescent="0.2">
      <c r="A148" s="97">
        <f t="shared" ca="1" si="54"/>
        <v>41334</v>
      </c>
      <c r="B148" s="100">
        <f ca="1">VLOOKUP($A148,[2]CurveFetch!$D$8:$R$1000,2,0)</f>
        <v>4.2939999999999996</v>
      </c>
      <c r="C148" s="100">
        <f ca="1">VLOOKUP($A148,[2]CurveFetch!$D$8:$R$1000,7,0)</f>
        <v>0.3</v>
      </c>
      <c r="D148" s="100">
        <f ca="1">VLOOKUP($A148,[2]CurveFetch!$D$8:$R$1000,5,0)</f>
        <v>0</v>
      </c>
      <c r="E148" s="100">
        <f ca="1">VLOOKUP($A148,[2]CurveFetch!$D$8:$R$1000,4,0)</f>
        <v>0.01</v>
      </c>
      <c r="F148" s="100">
        <f ca="1">VLOOKUP($A148,[2]CurveFetch!$D$8:$R$1000,15,0)</f>
        <v>0</v>
      </c>
      <c r="G148" s="100">
        <f ca="1">VLOOKUP($A148,[2]CurveFetch!$D$8:$R$1000,3,0)</f>
        <v>-0.19</v>
      </c>
      <c r="H148" s="100">
        <f ca="1">VLOOKUP($A148,[2]CurveFetch!$D$8:$R$1000,9,0)</f>
        <v>0</v>
      </c>
      <c r="I148" s="100">
        <f ca="1">VLOOKUP($A148,[2]CurveFetch!$D$8:$R$1000,11,0)</f>
        <v>5.8704336442684003E-2</v>
      </c>
      <c r="J148" s="100">
        <f ca="1">VLOOKUP($A148,[2]CurveFetch!$D$8:$R$1000,8,0)</f>
        <v>0</v>
      </c>
      <c r="K148" s="100">
        <f t="shared" ca="1" si="49"/>
        <v>0.3</v>
      </c>
      <c r="L148" s="100">
        <f t="shared" ca="1" si="50"/>
        <v>0.3</v>
      </c>
      <c r="M148" s="100">
        <f t="shared" ca="1" si="55"/>
        <v>34.454999999999998</v>
      </c>
      <c r="N148" s="97">
        <f t="shared" ca="1" si="56"/>
        <v>41334</v>
      </c>
      <c r="O148" s="100">
        <f ca="1">VLOOKUP($A148,[2]CurveFetch!$D$8:$V$1000,16,0)</f>
        <v>33.017400000000002</v>
      </c>
      <c r="P148" s="141">
        <f t="shared" ca="1" si="51"/>
        <v>16.508700000000001</v>
      </c>
      <c r="Q148" s="100">
        <f ca="1">VLOOKUP($A148,[2]CurveFetch!$D$8:$V$1000,16,0)</f>
        <v>33.017400000000002</v>
      </c>
      <c r="R148" s="141">
        <f t="shared" ca="1" si="52"/>
        <v>16.508700000000001</v>
      </c>
      <c r="S148" s="100">
        <f ca="1">VLOOKUP($A148,[2]CurveFetch!$D$8:$V$1000,16,0)</f>
        <v>33.017400000000002</v>
      </c>
      <c r="T148" s="141">
        <f t="shared" ca="1" si="53"/>
        <v>16.508700000000001</v>
      </c>
    </row>
    <row r="149" spans="1:20" x14ac:dyDescent="0.2">
      <c r="A149" s="97">
        <f t="shared" ca="1" si="54"/>
        <v>41365</v>
      </c>
      <c r="B149" s="100">
        <f ca="1">VLOOKUP($A149,[2]CurveFetch!$D$8:$R$1000,2,0)</f>
        <v>4.1120000000000001</v>
      </c>
      <c r="C149" s="100">
        <f ca="1">VLOOKUP($A149,[2]CurveFetch!$D$8:$R$1000,7,0)</f>
        <v>0.34</v>
      </c>
      <c r="D149" s="100">
        <f ca="1">VLOOKUP($A149,[2]CurveFetch!$D$8:$R$1000,5,0)</f>
        <v>0</v>
      </c>
      <c r="E149" s="100">
        <f ca="1">VLOOKUP($A149,[2]CurveFetch!$D$8:$R$1000,4,0)</f>
        <v>0.01</v>
      </c>
      <c r="F149" s="100">
        <f ca="1">VLOOKUP($A149,[2]CurveFetch!$D$8:$R$1000,15,0)</f>
        <v>0</v>
      </c>
      <c r="G149" s="100">
        <f ca="1">VLOOKUP($A149,[2]CurveFetch!$D$8:$R$1000,3,0)</f>
        <v>-0.19</v>
      </c>
      <c r="H149" s="100">
        <f ca="1">VLOOKUP($A149,[2]CurveFetch!$D$8:$R$1000,9,0)</f>
        <v>0</v>
      </c>
      <c r="I149" s="100">
        <f ca="1">VLOOKUP($A149,[2]CurveFetch!$D$8:$R$1000,11,0)</f>
        <v>5.8732514262319999E-2</v>
      </c>
      <c r="J149" s="100">
        <f ca="1">VLOOKUP($A149,[2]CurveFetch!$D$8:$R$1000,8,0)</f>
        <v>0</v>
      </c>
      <c r="K149" s="100">
        <f t="shared" ca="1" si="49"/>
        <v>0.34</v>
      </c>
      <c r="L149" s="100">
        <f t="shared" ca="1" si="50"/>
        <v>0.34</v>
      </c>
      <c r="M149" s="100">
        <f t="shared" ca="1" si="55"/>
        <v>33.39</v>
      </c>
      <c r="N149" s="97">
        <f t="shared" ca="1" si="56"/>
        <v>41365</v>
      </c>
      <c r="O149" s="100">
        <f ca="1">VLOOKUP($A149,[2]CurveFetch!$D$8:$V$1000,16,0)</f>
        <v>31.850999999999999</v>
      </c>
      <c r="P149" s="141">
        <f t="shared" ca="1" si="51"/>
        <v>15.9255</v>
      </c>
      <c r="Q149" s="100">
        <f ca="1">VLOOKUP($A149,[2]CurveFetch!$D$8:$V$1000,16,0)</f>
        <v>31.850999999999999</v>
      </c>
      <c r="R149" s="141">
        <f t="shared" ca="1" si="52"/>
        <v>15.9255</v>
      </c>
      <c r="S149" s="100">
        <f ca="1">VLOOKUP($A149,[2]CurveFetch!$D$8:$V$1000,16,0)</f>
        <v>31.850999999999999</v>
      </c>
      <c r="T149" s="141">
        <f t="shared" ca="1" si="53"/>
        <v>15.9255</v>
      </c>
    </row>
    <row r="150" spans="1:20" x14ac:dyDescent="0.2">
      <c r="A150" s="97">
        <f t="shared" ca="1" si="54"/>
        <v>41395</v>
      </c>
      <c r="B150" s="100">
        <f ca="1">VLOOKUP($A150,[2]CurveFetch!$D$8:$R$1000,2,0)</f>
        <v>4.0869999999999997</v>
      </c>
      <c r="C150" s="100">
        <f ca="1">VLOOKUP($A150,[2]CurveFetch!$D$8:$R$1000,7,0)</f>
        <v>0.34</v>
      </c>
      <c r="D150" s="100">
        <f ca="1">VLOOKUP($A150,[2]CurveFetch!$D$8:$R$1000,5,0)</f>
        <v>0</v>
      </c>
      <c r="E150" s="100">
        <f ca="1">VLOOKUP($A150,[2]CurveFetch!$D$8:$R$1000,4,0)</f>
        <v>0.01</v>
      </c>
      <c r="F150" s="100">
        <f ca="1">VLOOKUP($A150,[2]CurveFetch!$D$8:$R$1000,15,0)</f>
        <v>0</v>
      </c>
      <c r="G150" s="100">
        <f ca="1">VLOOKUP($A150,[2]CurveFetch!$D$8:$R$1000,3,0)</f>
        <v>-0.19</v>
      </c>
      <c r="H150" s="100">
        <f ca="1">VLOOKUP($A150,[2]CurveFetch!$D$8:$R$1000,9,0)</f>
        <v>0</v>
      </c>
      <c r="I150" s="100">
        <f ca="1">VLOOKUP($A150,[2]CurveFetch!$D$8:$R$1000,11,0)</f>
        <v>5.8759783120284001E-2</v>
      </c>
      <c r="J150" s="100">
        <f ca="1">VLOOKUP($A150,[2]CurveFetch!$D$8:$R$1000,8,0)</f>
        <v>0</v>
      </c>
      <c r="K150" s="100">
        <f t="shared" ca="1" si="49"/>
        <v>0.34</v>
      </c>
      <c r="L150" s="100">
        <f t="shared" ca="1" si="50"/>
        <v>0.34</v>
      </c>
      <c r="M150" s="100">
        <f t="shared" ca="1" si="55"/>
        <v>33.202500000000001</v>
      </c>
      <c r="N150" s="97">
        <f t="shared" ca="1" si="56"/>
        <v>41395</v>
      </c>
      <c r="O150" s="100">
        <f ca="1">VLOOKUP($A150,[2]CurveFetch!$D$8:$V$1000,16,0)</f>
        <v>36.850999999999999</v>
      </c>
      <c r="P150" s="141">
        <f t="shared" ca="1" si="51"/>
        <v>18.4255</v>
      </c>
      <c r="Q150" s="100">
        <f ca="1">VLOOKUP($A150,[2]CurveFetch!$D$8:$V$1000,16,0)</f>
        <v>36.850999999999999</v>
      </c>
      <c r="R150" s="141">
        <f t="shared" ca="1" si="52"/>
        <v>18.4255</v>
      </c>
      <c r="S150" s="100">
        <f ca="1">VLOOKUP($A150,[2]CurveFetch!$D$8:$V$1000,16,0)</f>
        <v>36.850999999999999</v>
      </c>
      <c r="T150" s="141">
        <f t="shared" ca="1" si="53"/>
        <v>18.4255</v>
      </c>
    </row>
    <row r="151" spans="1:20" x14ac:dyDescent="0.2">
      <c r="A151" s="97">
        <f t="shared" ca="1" si="54"/>
        <v>41426</v>
      </c>
      <c r="B151" s="100">
        <f ca="1">VLOOKUP($A151,[2]CurveFetch!$D$8:$R$1000,2,0)</f>
        <v>4.1159999999999997</v>
      </c>
      <c r="C151" s="100">
        <f ca="1">VLOOKUP($A151,[2]CurveFetch!$D$8:$R$1000,7,0)</f>
        <v>0.34</v>
      </c>
      <c r="D151" s="100">
        <f ca="1">VLOOKUP($A151,[2]CurveFetch!$D$8:$R$1000,5,0)</f>
        <v>0</v>
      </c>
      <c r="E151" s="100">
        <f ca="1">VLOOKUP($A151,[2]CurveFetch!$D$8:$R$1000,4,0)</f>
        <v>0.01</v>
      </c>
      <c r="F151" s="100">
        <f ca="1">VLOOKUP($A151,[2]CurveFetch!$D$8:$R$1000,15,0)</f>
        <v>0</v>
      </c>
      <c r="G151" s="100">
        <f ca="1">VLOOKUP($A151,[2]CurveFetch!$D$8:$R$1000,3,0)</f>
        <v>-0.19</v>
      </c>
      <c r="H151" s="100">
        <f ca="1">VLOOKUP($A151,[2]CurveFetch!$D$8:$R$1000,9,0)</f>
        <v>0</v>
      </c>
      <c r="I151" s="100">
        <f ca="1">VLOOKUP($A151,[2]CurveFetch!$D$8:$R$1000,11,0)</f>
        <v>5.8787960940439997E-2</v>
      </c>
      <c r="J151" s="100">
        <f ca="1">VLOOKUP($A151,[2]CurveFetch!$D$8:$R$1000,8,0)</f>
        <v>0</v>
      </c>
      <c r="K151" s="100">
        <f t="shared" ca="1" si="49"/>
        <v>0.34</v>
      </c>
      <c r="L151" s="100">
        <f t="shared" ca="1" si="50"/>
        <v>0.34</v>
      </c>
      <c r="M151" s="100">
        <f t="shared" ca="1" si="55"/>
        <v>33.419999999999995</v>
      </c>
      <c r="N151" s="97">
        <f t="shared" ca="1" si="56"/>
        <v>41426</v>
      </c>
      <c r="O151" s="100">
        <f ca="1">VLOOKUP($A151,[2]CurveFetch!$D$8:$V$1000,16,0)</f>
        <v>61.850999999999999</v>
      </c>
      <c r="P151" s="141">
        <f t="shared" ca="1" si="51"/>
        <v>30.9255</v>
      </c>
      <c r="Q151" s="100">
        <f ca="1">VLOOKUP($A151,[2]CurveFetch!$D$8:$V$1000,16,0)</f>
        <v>61.850999999999999</v>
      </c>
      <c r="R151" s="141">
        <f t="shared" ca="1" si="52"/>
        <v>30.9255</v>
      </c>
      <c r="S151" s="100">
        <f ca="1">VLOOKUP($A151,[2]CurveFetch!$D$8:$V$1000,16,0)</f>
        <v>61.850999999999999</v>
      </c>
      <c r="T151" s="141">
        <f t="shared" ca="1" si="53"/>
        <v>30.9255</v>
      </c>
    </row>
    <row r="152" spans="1:20" x14ac:dyDescent="0.2">
      <c r="A152" s="97">
        <f t="shared" ca="1" si="54"/>
        <v>41456</v>
      </c>
      <c r="B152" s="100">
        <f ca="1">VLOOKUP($A152,[2]CurveFetch!$D$8:$R$1000,2,0)</f>
        <v>4.1459999999999999</v>
      </c>
      <c r="C152" s="100">
        <f ca="1">VLOOKUP($A152,[2]CurveFetch!$D$8:$R$1000,7,0)</f>
        <v>0.34</v>
      </c>
      <c r="D152" s="100">
        <f ca="1">VLOOKUP($A152,[2]CurveFetch!$D$8:$R$1000,5,0)</f>
        <v>0</v>
      </c>
      <c r="E152" s="100">
        <f ca="1">VLOOKUP($A152,[2]CurveFetch!$D$8:$R$1000,4,0)</f>
        <v>0.01</v>
      </c>
      <c r="F152" s="100">
        <f ca="1">VLOOKUP($A152,[2]CurveFetch!$D$8:$R$1000,15,0)</f>
        <v>0</v>
      </c>
      <c r="G152" s="100">
        <f ca="1">VLOOKUP($A152,[2]CurveFetch!$D$8:$R$1000,3,0)</f>
        <v>-0.19</v>
      </c>
      <c r="H152" s="100">
        <f ca="1">VLOOKUP($A152,[2]CurveFetch!$D$8:$R$1000,9,0)</f>
        <v>0</v>
      </c>
      <c r="I152" s="100">
        <f ca="1">VLOOKUP($A152,[2]CurveFetch!$D$8:$R$1000,11,0)</f>
        <v>5.8815229798907E-2</v>
      </c>
      <c r="J152" s="100">
        <f ca="1">VLOOKUP($A152,[2]CurveFetch!$D$8:$R$1000,8,0)</f>
        <v>0</v>
      </c>
      <c r="K152" s="100">
        <f t="shared" ca="1" si="49"/>
        <v>0.34</v>
      </c>
      <c r="L152" s="100">
        <f t="shared" ca="1" si="50"/>
        <v>0.34</v>
      </c>
      <c r="M152" s="100">
        <f t="shared" ca="1" si="55"/>
        <v>33.644999999999996</v>
      </c>
      <c r="N152" s="97">
        <f t="shared" ca="1" si="56"/>
        <v>41456</v>
      </c>
      <c r="O152" s="100">
        <f ca="1">VLOOKUP($A152,[2]CurveFetch!$D$8:$V$1000,16,0)</f>
        <v>50.671599999999998</v>
      </c>
      <c r="P152" s="141">
        <f t="shared" ca="1" si="51"/>
        <v>25.335799999999999</v>
      </c>
      <c r="Q152" s="100">
        <f ca="1">VLOOKUP($A152,[2]CurveFetch!$D$8:$V$1000,16,0)</f>
        <v>50.671599999999998</v>
      </c>
      <c r="R152" s="141">
        <f t="shared" ca="1" si="52"/>
        <v>25.335799999999999</v>
      </c>
      <c r="S152" s="100">
        <f ca="1">VLOOKUP($A152,[2]CurveFetch!$D$8:$V$1000,16,0)</f>
        <v>50.671599999999998</v>
      </c>
      <c r="T152" s="141">
        <f t="shared" ca="1" si="53"/>
        <v>25.335799999999999</v>
      </c>
    </row>
    <row r="153" spans="1:20" x14ac:dyDescent="0.2">
      <c r="A153" s="97">
        <f t="shared" ca="1" si="54"/>
        <v>41487</v>
      </c>
      <c r="B153" s="100">
        <f ca="1">VLOOKUP($A153,[2]CurveFetch!$D$8:$R$1000,2,0)</f>
        <v>4.1660000000000004</v>
      </c>
      <c r="C153" s="100">
        <f ca="1">VLOOKUP($A153,[2]CurveFetch!$D$8:$R$1000,7,0)</f>
        <v>0.34</v>
      </c>
      <c r="D153" s="100">
        <f ca="1">VLOOKUP($A153,[2]CurveFetch!$D$8:$R$1000,5,0)</f>
        <v>0</v>
      </c>
      <c r="E153" s="100">
        <f ca="1">VLOOKUP($A153,[2]CurveFetch!$D$8:$R$1000,4,0)</f>
        <v>0.01</v>
      </c>
      <c r="F153" s="100">
        <f ca="1">VLOOKUP($A153,[2]CurveFetch!$D$8:$R$1000,15,0)</f>
        <v>0</v>
      </c>
      <c r="G153" s="100">
        <f ca="1">VLOOKUP($A153,[2]CurveFetch!$D$8:$R$1000,3,0)</f>
        <v>-0.19</v>
      </c>
      <c r="H153" s="100">
        <f ca="1">VLOOKUP($A153,[2]CurveFetch!$D$8:$R$1000,9,0)</f>
        <v>0</v>
      </c>
      <c r="I153" s="100">
        <f ca="1">VLOOKUP($A153,[2]CurveFetch!$D$8:$R$1000,11,0)</f>
        <v>5.8843407619581997E-2</v>
      </c>
      <c r="J153" s="100">
        <f ca="1">VLOOKUP($A153,[2]CurveFetch!$D$8:$R$1000,8,0)</f>
        <v>0</v>
      </c>
      <c r="K153" s="100">
        <f t="shared" ca="1" si="49"/>
        <v>0.34</v>
      </c>
      <c r="L153" s="100">
        <f t="shared" ca="1" si="50"/>
        <v>0.34</v>
      </c>
      <c r="M153" s="100">
        <f t="shared" ca="1" si="55"/>
        <v>33.795000000000002</v>
      </c>
      <c r="N153" s="97">
        <f t="shared" ca="1" si="56"/>
        <v>41487</v>
      </c>
      <c r="O153" s="100">
        <f ca="1">VLOOKUP($A153,[2]CurveFetch!$D$8:$V$1000,16,0)</f>
        <v>65.671599999999998</v>
      </c>
      <c r="P153" s="141">
        <f t="shared" ca="1" si="51"/>
        <v>32.835799999999999</v>
      </c>
      <c r="Q153" s="100">
        <f ca="1">VLOOKUP($A153,[2]CurveFetch!$D$8:$V$1000,16,0)</f>
        <v>65.671599999999998</v>
      </c>
      <c r="R153" s="141">
        <f t="shared" ca="1" si="52"/>
        <v>32.835799999999999</v>
      </c>
      <c r="S153" s="100">
        <f ca="1">VLOOKUP($A153,[2]CurveFetch!$D$8:$V$1000,16,0)</f>
        <v>65.671599999999998</v>
      </c>
      <c r="T153" s="141">
        <f t="shared" ca="1" si="53"/>
        <v>32.835799999999999</v>
      </c>
    </row>
    <row r="154" spans="1:20" x14ac:dyDescent="0.2">
      <c r="A154" s="97">
        <f t="shared" ca="1" si="54"/>
        <v>41518</v>
      </c>
      <c r="B154" s="100">
        <f ca="1">VLOOKUP($A154,[2]CurveFetch!$D$8:$R$1000,2,0)</f>
        <v>4.1870000000000003</v>
      </c>
      <c r="C154" s="100">
        <f ca="1">VLOOKUP($A154,[2]CurveFetch!$D$8:$R$1000,7,0)</f>
        <v>0.34</v>
      </c>
      <c r="D154" s="100">
        <f ca="1">VLOOKUP($A154,[2]CurveFetch!$D$8:$R$1000,5,0)</f>
        <v>0</v>
      </c>
      <c r="E154" s="100">
        <f ca="1">VLOOKUP($A154,[2]CurveFetch!$D$8:$R$1000,4,0)</f>
        <v>0.01</v>
      </c>
      <c r="F154" s="100">
        <f ca="1">VLOOKUP($A154,[2]CurveFetch!$D$8:$R$1000,15,0)</f>
        <v>0</v>
      </c>
      <c r="G154" s="100">
        <f ca="1">VLOOKUP($A154,[2]CurveFetch!$D$8:$R$1000,3,0)</f>
        <v>-0.19</v>
      </c>
      <c r="H154" s="100">
        <f ca="1">VLOOKUP($A154,[2]CurveFetch!$D$8:$R$1000,9,0)</f>
        <v>0</v>
      </c>
      <c r="I154" s="100">
        <f ca="1">VLOOKUP($A154,[2]CurveFetch!$D$8:$R$1000,11,0)</f>
        <v>5.8871585440521998E-2</v>
      </c>
      <c r="J154" s="100">
        <f ca="1">VLOOKUP($A154,[2]CurveFetch!$D$8:$R$1000,8,0)</f>
        <v>0</v>
      </c>
      <c r="K154" s="100">
        <f t="shared" ca="1" si="49"/>
        <v>0.34</v>
      </c>
      <c r="L154" s="100">
        <f t="shared" ca="1" si="50"/>
        <v>0.34</v>
      </c>
      <c r="M154" s="100">
        <f t="shared" ca="1" si="55"/>
        <v>33.952500000000001</v>
      </c>
      <c r="N154" s="97">
        <f t="shared" ca="1" si="56"/>
        <v>41518</v>
      </c>
      <c r="O154" s="100">
        <f ca="1">VLOOKUP($A154,[2]CurveFetch!$D$8:$V$1000,16,0)</f>
        <v>55.671599999999998</v>
      </c>
      <c r="P154" s="141">
        <f t="shared" ca="1" si="51"/>
        <v>27.835799999999999</v>
      </c>
      <c r="Q154" s="100">
        <f ca="1">VLOOKUP($A154,[2]CurveFetch!$D$8:$V$1000,16,0)</f>
        <v>55.671599999999998</v>
      </c>
      <c r="R154" s="141">
        <f t="shared" ca="1" si="52"/>
        <v>27.835799999999999</v>
      </c>
      <c r="S154" s="100">
        <f ca="1">VLOOKUP($A154,[2]CurveFetch!$D$8:$V$1000,16,0)</f>
        <v>55.671599999999998</v>
      </c>
      <c r="T154" s="141">
        <f t="shared" ca="1" si="53"/>
        <v>27.835799999999999</v>
      </c>
    </row>
    <row r="155" spans="1:20" x14ac:dyDescent="0.2">
      <c r="A155" s="97">
        <f t="shared" ca="1" si="54"/>
        <v>41548</v>
      </c>
      <c r="B155" s="100">
        <f ca="1">VLOOKUP($A155,[2]CurveFetch!$D$8:$R$1000,2,0)</f>
        <v>4.2169999999999996</v>
      </c>
      <c r="C155" s="100">
        <f ca="1">VLOOKUP($A155,[2]CurveFetch!$D$8:$R$1000,7,0)</f>
        <v>0.34</v>
      </c>
      <c r="D155" s="100">
        <f ca="1">VLOOKUP($A155,[2]CurveFetch!$D$8:$R$1000,5,0)</f>
        <v>0</v>
      </c>
      <c r="E155" s="100">
        <f ca="1">VLOOKUP($A155,[2]CurveFetch!$D$8:$R$1000,4,0)</f>
        <v>0.01</v>
      </c>
      <c r="F155" s="100">
        <f ca="1">VLOOKUP($A155,[2]CurveFetch!$D$8:$R$1000,15,0)</f>
        <v>0</v>
      </c>
      <c r="G155" s="100">
        <f ca="1">VLOOKUP($A155,[2]CurveFetch!$D$8:$R$1000,3,0)</f>
        <v>-0.19</v>
      </c>
      <c r="H155" s="100">
        <f ca="1">VLOOKUP($A155,[2]CurveFetch!$D$8:$R$1000,9,0)</f>
        <v>0</v>
      </c>
      <c r="I155" s="100">
        <f ca="1">VLOOKUP($A155,[2]CurveFetch!$D$8:$R$1000,11,0)</f>
        <v>5.8898854299746999E-2</v>
      </c>
      <c r="J155" s="100">
        <f ca="1">VLOOKUP($A155,[2]CurveFetch!$D$8:$R$1000,8,0)</f>
        <v>0</v>
      </c>
      <c r="K155" s="100">
        <f t="shared" ca="1" si="49"/>
        <v>0.34</v>
      </c>
      <c r="L155" s="100">
        <f t="shared" ca="1" si="50"/>
        <v>0.34</v>
      </c>
      <c r="M155" s="100">
        <f t="shared" ca="1" si="55"/>
        <v>34.177499999999995</v>
      </c>
      <c r="N155" s="97">
        <f t="shared" ca="1" si="56"/>
        <v>41548</v>
      </c>
      <c r="O155" s="100">
        <f ca="1">VLOOKUP($A155,[2]CurveFetch!$D$8:$V$1000,16,0)</f>
        <v>67.671499999999995</v>
      </c>
      <c r="P155" s="141">
        <f t="shared" ca="1" si="51"/>
        <v>33.835749999999997</v>
      </c>
      <c r="Q155" s="100">
        <f ca="1">VLOOKUP($A155,[2]CurveFetch!$D$8:$V$1000,16,0)</f>
        <v>67.671499999999995</v>
      </c>
      <c r="R155" s="141">
        <f t="shared" ca="1" si="52"/>
        <v>33.835749999999997</v>
      </c>
      <c r="S155" s="100">
        <f ca="1">VLOOKUP($A155,[2]CurveFetch!$D$8:$V$1000,16,0)</f>
        <v>67.671499999999995</v>
      </c>
      <c r="T155" s="141">
        <f t="shared" ca="1" si="53"/>
        <v>33.835749999999997</v>
      </c>
    </row>
    <row r="156" spans="1:20" x14ac:dyDescent="0.2">
      <c r="A156" s="97">
        <f t="shared" ca="1" si="54"/>
        <v>41579</v>
      </c>
      <c r="B156" s="100">
        <f ca="1">VLOOKUP($A156,[2]CurveFetch!$D$8:$R$1000,2,0)</f>
        <v>4.3570000000000002</v>
      </c>
      <c r="C156" s="100">
        <f ca="1">VLOOKUP($A156,[2]CurveFetch!$D$8:$R$1000,7,0)</f>
        <v>0.12</v>
      </c>
      <c r="D156" s="100">
        <f ca="1">VLOOKUP($A156,[2]CurveFetch!$D$8:$R$1000,5,0)</f>
        <v>0</v>
      </c>
      <c r="E156" s="100">
        <f ca="1">VLOOKUP($A156,[2]CurveFetch!$D$8:$R$1000,4,0)</f>
        <v>0.01</v>
      </c>
      <c r="F156" s="100">
        <f ca="1">VLOOKUP($A156,[2]CurveFetch!$D$8:$R$1000,15,0)</f>
        <v>0</v>
      </c>
      <c r="G156" s="100">
        <f ca="1">VLOOKUP($A156,[2]CurveFetch!$D$8:$R$1000,3,0)</f>
        <v>-0.19</v>
      </c>
      <c r="H156" s="100">
        <f ca="1">VLOOKUP($A156,[2]CurveFetch!$D$8:$R$1000,9,0)</f>
        <v>0</v>
      </c>
      <c r="I156" s="100">
        <f ca="1">VLOOKUP($A156,[2]CurveFetch!$D$8:$R$1000,11,0)</f>
        <v>5.8927032121206001E-2</v>
      </c>
      <c r="J156" s="100">
        <f ca="1">VLOOKUP($A156,[2]CurveFetch!$D$8:$R$1000,8,0)</f>
        <v>0</v>
      </c>
      <c r="K156" s="100">
        <f t="shared" ca="1" si="49"/>
        <v>0.12</v>
      </c>
      <c r="L156" s="100">
        <f t="shared" ca="1" si="50"/>
        <v>0.12</v>
      </c>
      <c r="M156" s="100">
        <f t="shared" ca="1" si="55"/>
        <v>33.577500000000001</v>
      </c>
      <c r="N156" s="97">
        <f t="shared" ca="1" si="56"/>
        <v>41579</v>
      </c>
      <c r="O156" s="100">
        <f ca="1">VLOOKUP($A156,[2]CurveFetch!$D$8:$V$1000,16,0)</f>
        <v>37.671500000000002</v>
      </c>
      <c r="P156" s="141">
        <f t="shared" ca="1" si="51"/>
        <v>18.835750000000001</v>
      </c>
      <c r="Q156" s="100">
        <f ca="1">VLOOKUP($A156,[2]CurveFetch!$D$8:$V$1000,16,0)</f>
        <v>37.671500000000002</v>
      </c>
      <c r="R156" s="141">
        <f t="shared" ca="1" si="52"/>
        <v>18.835750000000001</v>
      </c>
      <c r="S156" s="100">
        <f ca="1">VLOOKUP($A156,[2]CurveFetch!$D$8:$V$1000,16,0)</f>
        <v>37.671500000000002</v>
      </c>
      <c r="T156" s="141">
        <f t="shared" ca="1" si="53"/>
        <v>18.835750000000001</v>
      </c>
    </row>
    <row r="157" spans="1:20" x14ac:dyDescent="0.2">
      <c r="A157" s="97">
        <f t="shared" ca="1" si="54"/>
        <v>41609</v>
      </c>
      <c r="B157" s="100">
        <f ca="1">VLOOKUP($A157,[2]CurveFetch!$D$8:$R$1000,2,0)</f>
        <v>4.4820000000000002</v>
      </c>
      <c r="C157" s="100">
        <f ca="1">VLOOKUP($A157,[2]CurveFetch!$D$8:$R$1000,7,0)</f>
        <v>0.12</v>
      </c>
      <c r="D157" s="100">
        <f ca="1">VLOOKUP($A157,[2]CurveFetch!$D$8:$R$1000,5,0)</f>
        <v>0</v>
      </c>
      <c r="E157" s="100">
        <f ca="1">VLOOKUP($A157,[2]CurveFetch!$D$8:$R$1000,4,0)</f>
        <v>0.01</v>
      </c>
      <c r="F157" s="100">
        <f ca="1">VLOOKUP($A157,[2]CurveFetch!$D$8:$R$1000,15,0)</f>
        <v>0</v>
      </c>
      <c r="G157" s="100">
        <f ca="1">VLOOKUP($A157,[2]CurveFetch!$D$8:$R$1000,3,0)</f>
        <v>-0.19</v>
      </c>
      <c r="H157" s="100">
        <f ca="1">VLOOKUP($A157,[2]CurveFetch!$D$8:$R$1000,9,0)</f>
        <v>0</v>
      </c>
      <c r="I157" s="100">
        <f ca="1">VLOOKUP($A157,[2]CurveFetch!$D$8:$R$1000,11,0)</f>
        <v>5.8954300980933003E-2</v>
      </c>
      <c r="J157" s="100">
        <f ca="1">VLOOKUP($A157,[2]CurveFetch!$D$8:$R$1000,8,0)</f>
        <v>0</v>
      </c>
      <c r="K157" s="100">
        <f t="shared" ca="1" si="49"/>
        <v>0.12</v>
      </c>
      <c r="L157" s="100">
        <f t="shared" ca="1" si="50"/>
        <v>0.12</v>
      </c>
      <c r="M157" s="100">
        <f t="shared" ca="1" si="55"/>
        <v>34.515000000000001</v>
      </c>
      <c r="N157" s="97">
        <f t="shared" ca="1" si="56"/>
        <v>41609</v>
      </c>
      <c r="O157" s="100">
        <f ca="1">VLOOKUP($A157,[2]CurveFetch!$D$8:$V$1000,16,0)</f>
        <v>22.671500000000002</v>
      </c>
      <c r="P157" s="141">
        <f t="shared" ca="1" si="51"/>
        <v>11.335750000000001</v>
      </c>
      <c r="Q157" s="100">
        <f ca="1">VLOOKUP($A157,[2]CurveFetch!$D$8:$V$1000,16,0)</f>
        <v>22.671500000000002</v>
      </c>
      <c r="R157" s="141">
        <f t="shared" ca="1" si="52"/>
        <v>11.335750000000001</v>
      </c>
      <c r="S157" s="100">
        <f ca="1">VLOOKUP($A157,[2]CurveFetch!$D$8:$V$1000,16,0)</f>
        <v>22.671500000000002</v>
      </c>
      <c r="T157" s="141">
        <f t="shared" ca="1" si="53"/>
        <v>11.335750000000001</v>
      </c>
    </row>
    <row r="158" spans="1:20" x14ac:dyDescent="0.2">
      <c r="A158" s="97">
        <f t="shared" ca="1" si="54"/>
        <v>41640</v>
      </c>
      <c r="B158" s="100">
        <f ca="1">VLOOKUP($A158,[2]CurveFetch!$D$8:$R$1000,2,0)</f>
        <v>4.617</v>
      </c>
      <c r="C158" s="100">
        <f ca="1">VLOOKUP($A158,[2]CurveFetch!$D$8:$R$1000,7,0)</f>
        <v>0.12</v>
      </c>
      <c r="D158" s="100">
        <f ca="1">VLOOKUP($A158,[2]CurveFetch!$D$8:$R$1000,5,0)</f>
        <v>0</v>
      </c>
      <c r="E158" s="100">
        <f ca="1">VLOOKUP($A158,[2]CurveFetch!$D$8:$R$1000,4,0)</f>
        <v>0.01</v>
      </c>
      <c r="F158" s="100">
        <f ca="1">VLOOKUP($A158,[2]CurveFetch!$D$8:$R$1000,15,0)</f>
        <v>0</v>
      </c>
      <c r="G158" s="100">
        <f ca="1">VLOOKUP($A158,[2]CurveFetch!$D$8:$R$1000,3,0)</f>
        <v>-0.19</v>
      </c>
      <c r="H158" s="100">
        <f ca="1">VLOOKUP($A158,[2]CurveFetch!$D$8:$R$1000,9,0)</f>
        <v>0</v>
      </c>
      <c r="I158" s="100">
        <f ca="1">VLOOKUP($A158,[2]CurveFetch!$D$8:$R$1000,11,0)</f>
        <v>5.8982478802910999E-2</v>
      </c>
      <c r="J158" s="100">
        <f ca="1">VLOOKUP($A158,[2]CurveFetch!$D$8:$R$1000,8,0)</f>
        <v>0</v>
      </c>
      <c r="K158" s="100">
        <f t="shared" ca="1" si="49"/>
        <v>0.12</v>
      </c>
      <c r="L158" s="100">
        <f t="shared" ca="1" si="50"/>
        <v>0.12</v>
      </c>
      <c r="M158" s="100">
        <f t="shared" ca="1" si="55"/>
        <v>35.527500000000003</v>
      </c>
      <c r="N158" s="97">
        <f t="shared" ca="1" si="56"/>
        <v>41640</v>
      </c>
      <c r="O158" s="100">
        <f ca="1">VLOOKUP($A158,[2]CurveFetch!$D$8:$V$1000,16,0)</f>
        <v>53.243200000000002</v>
      </c>
      <c r="P158" s="141">
        <f t="shared" ca="1" si="51"/>
        <v>26.621600000000001</v>
      </c>
      <c r="Q158" s="100">
        <f ca="1">VLOOKUP($A158,[2]CurveFetch!$D$8:$V$1000,16,0)</f>
        <v>53.243200000000002</v>
      </c>
      <c r="R158" s="141">
        <f t="shared" ca="1" si="52"/>
        <v>26.621600000000001</v>
      </c>
      <c r="S158" s="100">
        <f ca="1">VLOOKUP($A158,[2]CurveFetch!$D$8:$V$1000,16,0)</f>
        <v>53.243200000000002</v>
      </c>
      <c r="T158" s="141">
        <f t="shared" ca="1" si="53"/>
        <v>26.621600000000001</v>
      </c>
    </row>
    <row r="159" spans="1:20" x14ac:dyDescent="0.2">
      <c r="A159" s="97">
        <f t="shared" ca="1" si="54"/>
        <v>41671</v>
      </c>
      <c r="B159" s="100">
        <f ca="1">VLOOKUP($A159,[2]CurveFetch!$D$8:$R$1000,2,0)</f>
        <v>4.5209999999999999</v>
      </c>
      <c r="C159" s="100">
        <f ca="1">VLOOKUP($A159,[2]CurveFetch!$D$8:$R$1000,7,0)</f>
        <v>0.12</v>
      </c>
      <c r="D159" s="100">
        <f ca="1">VLOOKUP($A159,[2]CurveFetch!$D$8:$R$1000,5,0)</f>
        <v>0</v>
      </c>
      <c r="E159" s="100">
        <f ca="1">VLOOKUP($A159,[2]CurveFetch!$D$8:$R$1000,4,0)</f>
        <v>0.01</v>
      </c>
      <c r="F159" s="100">
        <f ca="1">VLOOKUP($A159,[2]CurveFetch!$D$8:$R$1000,15,0)</f>
        <v>0</v>
      </c>
      <c r="G159" s="100">
        <f ca="1">VLOOKUP($A159,[2]CurveFetch!$D$8:$R$1000,3,0)</f>
        <v>-0.19</v>
      </c>
      <c r="H159" s="100">
        <f ca="1">VLOOKUP($A159,[2]CurveFetch!$D$8:$R$1000,9,0)</f>
        <v>0</v>
      </c>
      <c r="I159" s="100">
        <f ca="1">VLOOKUP($A159,[2]CurveFetch!$D$8:$R$1000,11,0)</f>
        <v>5.9010656625153E-2</v>
      </c>
      <c r="J159" s="100">
        <f ca="1">VLOOKUP($A159,[2]CurveFetch!$D$8:$R$1000,8,0)</f>
        <v>0</v>
      </c>
      <c r="K159" s="100">
        <f t="shared" ca="1" si="49"/>
        <v>0.12</v>
      </c>
      <c r="L159" s="100">
        <f t="shared" ca="1" si="50"/>
        <v>0.12</v>
      </c>
      <c r="M159" s="100">
        <f t="shared" ca="1" si="55"/>
        <v>34.807499999999997</v>
      </c>
      <c r="N159" s="97">
        <f t="shared" ca="1" si="56"/>
        <v>41671</v>
      </c>
      <c r="O159" s="100">
        <f ca="1">VLOOKUP($A159,[2]CurveFetch!$D$8:$V$1000,16,0)</f>
        <v>43.243200000000002</v>
      </c>
      <c r="P159" s="141">
        <f t="shared" ca="1" si="51"/>
        <v>21.621600000000001</v>
      </c>
      <c r="Q159" s="100">
        <f ca="1">VLOOKUP($A159,[2]CurveFetch!$D$8:$V$1000,16,0)</f>
        <v>43.243200000000002</v>
      </c>
      <c r="R159" s="141">
        <f t="shared" ca="1" si="52"/>
        <v>21.621600000000001</v>
      </c>
      <c r="S159" s="100">
        <f ca="1">VLOOKUP($A159,[2]CurveFetch!$D$8:$V$1000,16,0)</f>
        <v>43.243200000000002</v>
      </c>
      <c r="T159" s="141">
        <f t="shared" ca="1" si="53"/>
        <v>21.621600000000001</v>
      </c>
    </row>
    <row r="160" spans="1:20" x14ac:dyDescent="0.2">
      <c r="A160" s="97">
        <f t="shared" ca="1" si="54"/>
        <v>41699</v>
      </c>
      <c r="B160" s="100">
        <f ca="1">VLOOKUP($A160,[2]CurveFetch!$D$8:$R$1000,2,0)</f>
        <v>4.3840000000000003</v>
      </c>
      <c r="C160" s="100">
        <f ca="1">VLOOKUP($A160,[2]CurveFetch!$D$8:$R$1000,7,0)</f>
        <v>0.12</v>
      </c>
      <c r="D160" s="100">
        <f ca="1">VLOOKUP($A160,[2]CurveFetch!$D$8:$R$1000,5,0)</f>
        <v>0</v>
      </c>
      <c r="E160" s="100">
        <f ca="1">VLOOKUP($A160,[2]CurveFetch!$D$8:$R$1000,4,0)</f>
        <v>0.01</v>
      </c>
      <c r="F160" s="100">
        <f ca="1">VLOOKUP($A160,[2]CurveFetch!$D$8:$R$1000,15,0)</f>
        <v>0</v>
      </c>
      <c r="G160" s="100">
        <f ca="1">VLOOKUP($A160,[2]CurveFetch!$D$8:$R$1000,3,0)</f>
        <v>-0.19</v>
      </c>
      <c r="H160" s="100">
        <f ca="1">VLOOKUP($A160,[2]CurveFetch!$D$8:$R$1000,9,0)</f>
        <v>0</v>
      </c>
      <c r="I160" s="100">
        <f ca="1">VLOOKUP($A160,[2]CurveFetch!$D$8:$R$1000,11,0)</f>
        <v>5.9036107561599001E-2</v>
      </c>
      <c r="J160" s="100">
        <f ca="1">VLOOKUP($A160,[2]CurveFetch!$D$8:$R$1000,8,0)</f>
        <v>0</v>
      </c>
      <c r="K160" s="100">
        <f t="shared" ca="1" si="49"/>
        <v>0.12</v>
      </c>
      <c r="L160" s="100">
        <f t="shared" ca="1" si="50"/>
        <v>0.12</v>
      </c>
      <c r="M160" s="100">
        <f t="shared" ca="1" si="55"/>
        <v>33.78</v>
      </c>
      <c r="N160" s="97">
        <f t="shared" ca="1" si="56"/>
        <v>41699</v>
      </c>
      <c r="O160" s="100">
        <f ca="1">VLOOKUP($A160,[2]CurveFetch!$D$8:$V$1000,16,0)</f>
        <v>33.243200000000002</v>
      </c>
      <c r="P160" s="141">
        <f t="shared" ca="1" si="51"/>
        <v>16.621600000000001</v>
      </c>
      <c r="Q160" s="100">
        <f ca="1">VLOOKUP($A160,[2]CurveFetch!$D$8:$V$1000,16,0)</f>
        <v>33.243200000000002</v>
      </c>
      <c r="R160" s="141">
        <f t="shared" ca="1" si="52"/>
        <v>16.621600000000001</v>
      </c>
      <c r="S160" s="100">
        <f ca="1">VLOOKUP($A160,[2]CurveFetch!$D$8:$V$1000,16,0)</f>
        <v>33.243200000000002</v>
      </c>
      <c r="T160" s="141">
        <f t="shared" ca="1" si="53"/>
        <v>16.621600000000001</v>
      </c>
    </row>
    <row r="161" spans="1:20" x14ac:dyDescent="0.2">
      <c r="A161" s="97">
        <f t="shared" ca="1" si="54"/>
        <v>41730</v>
      </c>
      <c r="B161" s="100">
        <f ca="1">VLOOKUP($A161,[2]CurveFetch!$D$8:$R$1000,2,0)</f>
        <v>4.202</v>
      </c>
      <c r="C161" s="100">
        <f ca="1">VLOOKUP($A161,[2]CurveFetch!$D$8:$R$1000,7,0)</f>
        <v>0.29499999999999998</v>
      </c>
      <c r="D161" s="100">
        <f ca="1">VLOOKUP($A161,[2]CurveFetch!$D$8:$R$1000,5,0)</f>
        <v>0</v>
      </c>
      <c r="E161" s="100">
        <f ca="1">VLOOKUP($A161,[2]CurveFetch!$D$8:$R$1000,4,0)</f>
        <v>0.01</v>
      </c>
      <c r="F161" s="100">
        <f ca="1">VLOOKUP($A161,[2]CurveFetch!$D$8:$R$1000,15,0)</f>
        <v>0</v>
      </c>
      <c r="G161" s="100">
        <f ca="1">VLOOKUP($A161,[2]CurveFetch!$D$8:$R$1000,3,0)</f>
        <v>-0.19</v>
      </c>
      <c r="H161" s="100">
        <f ca="1">VLOOKUP($A161,[2]CurveFetch!$D$8:$R$1000,9,0)</f>
        <v>0</v>
      </c>
      <c r="I161" s="100">
        <f ca="1">VLOOKUP($A161,[2]CurveFetch!$D$8:$R$1000,11,0)</f>
        <v>5.9064285384344002E-2</v>
      </c>
      <c r="J161" s="100">
        <f ca="1">VLOOKUP($A161,[2]CurveFetch!$D$8:$R$1000,8,0)</f>
        <v>0</v>
      </c>
      <c r="K161" s="100">
        <f t="shared" ca="1" si="49"/>
        <v>0.29499999999999998</v>
      </c>
      <c r="L161" s="100">
        <f t="shared" ca="1" si="50"/>
        <v>0.29499999999999998</v>
      </c>
      <c r="M161" s="100">
        <f t="shared" ca="1" si="55"/>
        <v>33.727499999999999</v>
      </c>
      <c r="N161" s="97">
        <f t="shared" ca="1" si="56"/>
        <v>41730</v>
      </c>
      <c r="O161" s="100">
        <f ca="1">VLOOKUP($A161,[2]CurveFetch!$D$8:$V$1000,16,0)</f>
        <v>32.081200000000003</v>
      </c>
      <c r="P161" s="141">
        <f t="shared" ca="1" si="51"/>
        <v>16.040600000000001</v>
      </c>
      <c r="Q161" s="100">
        <f ca="1">VLOOKUP($A161,[2]CurveFetch!$D$8:$V$1000,16,0)</f>
        <v>32.081200000000003</v>
      </c>
      <c r="R161" s="141">
        <f t="shared" ca="1" si="52"/>
        <v>16.040600000000001</v>
      </c>
      <c r="S161" s="100">
        <f ca="1">VLOOKUP($A161,[2]CurveFetch!$D$8:$V$1000,16,0)</f>
        <v>32.081200000000003</v>
      </c>
      <c r="T161" s="141">
        <f t="shared" ca="1" si="53"/>
        <v>16.040600000000001</v>
      </c>
    </row>
    <row r="162" spans="1:20" x14ac:dyDescent="0.2">
      <c r="A162" s="97">
        <f t="shared" ca="1" si="54"/>
        <v>41760</v>
      </c>
      <c r="B162" s="100">
        <f ca="1">VLOOKUP($A162,[2]CurveFetch!$D$8:$R$1000,2,0)</f>
        <v>4.1769999999999996</v>
      </c>
      <c r="C162" s="100">
        <f ca="1">VLOOKUP($A162,[2]CurveFetch!$D$8:$R$1000,7,0)</f>
        <v>0.29499999999999998</v>
      </c>
      <c r="D162" s="100">
        <f ca="1">VLOOKUP($A162,[2]CurveFetch!$D$8:$R$1000,5,0)</f>
        <v>0</v>
      </c>
      <c r="E162" s="100">
        <f ca="1">VLOOKUP($A162,[2]CurveFetch!$D$8:$R$1000,4,0)</f>
        <v>0.01</v>
      </c>
      <c r="F162" s="100">
        <f ca="1">VLOOKUP($A162,[2]CurveFetch!$D$8:$R$1000,15,0)</f>
        <v>0</v>
      </c>
      <c r="G162" s="100">
        <f ca="1">VLOOKUP($A162,[2]CurveFetch!$D$8:$R$1000,3,0)</f>
        <v>-0.19</v>
      </c>
      <c r="H162" s="100">
        <f ca="1">VLOOKUP($A162,[2]CurveFetch!$D$8:$R$1000,9,0)</f>
        <v>0</v>
      </c>
      <c r="I162" s="100">
        <f ca="1">VLOOKUP($A162,[2]CurveFetch!$D$8:$R$1000,11,0)</f>
        <v>5.9091554245315002E-2</v>
      </c>
      <c r="J162" s="100">
        <f ca="1">VLOOKUP($A162,[2]CurveFetch!$D$8:$R$1000,8,0)</f>
        <v>0</v>
      </c>
      <c r="K162" s="100">
        <f t="shared" ca="1" si="49"/>
        <v>0.29499999999999998</v>
      </c>
      <c r="L162" s="100">
        <f t="shared" ca="1" si="50"/>
        <v>0.29499999999999998</v>
      </c>
      <c r="M162" s="100">
        <f t="shared" ca="1" si="55"/>
        <v>33.54</v>
      </c>
      <c r="N162" s="97">
        <f t="shared" ca="1" si="56"/>
        <v>41760</v>
      </c>
      <c r="O162" s="100">
        <f ca="1">VLOOKUP($A162,[2]CurveFetch!$D$8:$V$1000,16,0)</f>
        <v>37.081200000000003</v>
      </c>
      <c r="P162" s="141">
        <f t="shared" ca="1" si="51"/>
        <v>18.540600000000001</v>
      </c>
      <c r="Q162" s="100">
        <f ca="1">VLOOKUP($A162,[2]CurveFetch!$D$8:$V$1000,16,0)</f>
        <v>37.081200000000003</v>
      </c>
      <c r="R162" s="141">
        <f t="shared" ca="1" si="52"/>
        <v>18.540600000000001</v>
      </c>
      <c r="S162" s="100">
        <f ca="1">VLOOKUP($A162,[2]CurveFetch!$D$8:$V$1000,16,0)</f>
        <v>37.081200000000003</v>
      </c>
      <c r="T162" s="141">
        <f t="shared" ca="1" si="53"/>
        <v>18.540600000000001</v>
      </c>
    </row>
    <row r="163" spans="1:20" x14ac:dyDescent="0.2">
      <c r="A163" s="97">
        <f t="shared" ca="1" si="54"/>
        <v>41791</v>
      </c>
      <c r="B163" s="100">
        <f ca="1">VLOOKUP($A163,[2]CurveFetch!$D$8:$R$1000,2,0)</f>
        <v>4.2060000000000004</v>
      </c>
      <c r="C163" s="100">
        <f ca="1">VLOOKUP($A163,[2]CurveFetch!$D$8:$R$1000,7,0)</f>
        <v>0.29499999999999998</v>
      </c>
      <c r="D163" s="100">
        <f ca="1">VLOOKUP($A163,[2]CurveFetch!$D$8:$R$1000,5,0)</f>
        <v>0</v>
      </c>
      <c r="E163" s="100">
        <f ca="1">VLOOKUP($A163,[2]CurveFetch!$D$8:$R$1000,4,0)</f>
        <v>0.01</v>
      </c>
      <c r="F163" s="100">
        <f ca="1">VLOOKUP($A163,[2]CurveFetch!$D$8:$R$1000,15,0)</f>
        <v>0</v>
      </c>
      <c r="G163" s="100">
        <f ca="1">VLOOKUP($A163,[2]CurveFetch!$D$8:$R$1000,3,0)</f>
        <v>-0.19</v>
      </c>
      <c r="H163" s="100">
        <f ca="1">VLOOKUP($A163,[2]CurveFetch!$D$8:$R$1000,9,0)</f>
        <v>0</v>
      </c>
      <c r="I163" s="100">
        <f ca="1">VLOOKUP($A163,[2]CurveFetch!$D$8:$R$1000,11,0)</f>
        <v>5.9119732068578998E-2</v>
      </c>
      <c r="J163" s="100">
        <f ca="1">VLOOKUP($A163,[2]CurveFetch!$D$8:$R$1000,8,0)</f>
        <v>0</v>
      </c>
      <c r="K163" s="100">
        <f t="shared" ca="1" si="49"/>
        <v>0.29499999999999998</v>
      </c>
      <c r="L163" s="100">
        <f t="shared" ca="1" si="50"/>
        <v>0.29499999999999998</v>
      </c>
      <c r="M163" s="100">
        <f t="shared" ca="1" si="55"/>
        <v>33.7575</v>
      </c>
      <c r="N163" s="97">
        <f t="shared" ca="1" si="56"/>
        <v>41791</v>
      </c>
      <c r="O163" s="100">
        <f ca="1">VLOOKUP($A163,[2]CurveFetch!$D$8:$V$1000,16,0)</f>
        <v>62.081200000000003</v>
      </c>
      <c r="P163" s="141">
        <f t="shared" ca="1" si="51"/>
        <v>31.040600000000001</v>
      </c>
      <c r="Q163" s="100">
        <f ca="1">VLOOKUP($A163,[2]CurveFetch!$D$8:$V$1000,16,0)</f>
        <v>62.081200000000003</v>
      </c>
      <c r="R163" s="141">
        <f t="shared" ca="1" si="52"/>
        <v>31.040600000000001</v>
      </c>
      <c r="S163" s="100">
        <f ca="1">VLOOKUP($A163,[2]CurveFetch!$D$8:$V$1000,16,0)</f>
        <v>62.081200000000003</v>
      </c>
      <c r="T163" s="141">
        <f t="shared" ca="1" si="53"/>
        <v>31.040600000000001</v>
      </c>
    </row>
    <row r="164" spans="1:20" x14ac:dyDescent="0.2">
      <c r="A164" s="97">
        <f t="shared" ca="1" si="54"/>
        <v>41821</v>
      </c>
      <c r="B164" s="100">
        <f ca="1">VLOOKUP($A164,[2]CurveFetch!$D$8:$R$1000,2,0)</f>
        <v>4.2359999999999998</v>
      </c>
      <c r="C164" s="100">
        <f ca="1">VLOOKUP($A164,[2]CurveFetch!$D$8:$R$1000,7,0)</f>
        <v>0.29499999999999998</v>
      </c>
      <c r="D164" s="100">
        <f ca="1">VLOOKUP($A164,[2]CurveFetch!$D$8:$R$1000,5,0)</f>
        <v>0</v>
      </c>
      <c r="E164" s="100">
        <f ca="1">VLOOKUP($A164,[2]CurveFetch!$D$8:$R$1000,4,0)</f>
        <v>0.01</v>
      </c>
      <c r="F164" s="100">
        <f ca="1">VLOOKUP($A164,[2]CurveFetch!$D$8:$R$1000,15,0)</f>
        <v>0</v>
      </c>
      <c r="G164" s="100">
        <f ca="1">VLOOKUP($A164,[2]CurveFetch!$D$8:$R$1000,3,0)</f>
        <v>-0.19</v>
      </c>
      <c r="H164" s="100">
        <f ca="1">VLOOKUP($A164,[2]CurveFetch!$D$8:$R$1000,9,0)</f>
        <v>0</v>
      </c>
      <c r="I164" s="100">
        <f ca="1">VLOOKUP($A164,[2]CurveFetch!$D$8:$R$1000,11,0)</f>
        <v>5.9147000930053997E-2</v>
      </c>
      <c r="J164" s="100">
        <f ca="1">VLOOKUP($A164,[2]CurveFetch!$D$8:$R$1000,8,0)</f>
        <v>0</v>
      </c>
      <c r="K164" s="100">
        <f t="shared" ca="1" si="49"/>
        <v>0.29499999999999998</v>
      </c>
      <c r="L164" s="100">
        <f t="shared" ca="1" si="50"/>
        <v>0.29499999999999998</v>
      </c>
      <c r="M164" s="100">
        <f t="shared" ca="1" si="55"/>
        <v>33.982499999999995</v>
      </c>
      <c r="N164" s="97">
        <f t="shared" ca="1" si="56"/>
        <v>41821</v>
      </c>
      <c r="O164" s="100">
        <f ca="1">VLOOKUP($A164,[2]CurveFetch!$D$8:$V$1000,16,0)</f>
        <v>51.011200000000002</v>
      </c>
      <c r="P164" s="141">
        <f t="shared" ca="1" si="51"/>
        <v>25.505600000000001</v>
      </c>
      <c r="Q164" s="100">
        <f ca="1">VLOOKUP($A164,[2]CurveFetch!$D$8:$V$1000,16,0)</f>
        <v>51.011200000000002</v>
      </c>
      <c r="R164" s="141">
        <f t="shared" ca="1" si="52"/>
        <v>25.505600000000001</v>
      </c>
      <c r="S164" s="100">
        <f ca="1">VLOOKUP($A164,[2]CurveFetch!$D$8:$V$1000,16,0)</f>
        <v>51.011200000000002</v>
      </c>
      <c r="T164" s="141">
        <f t="shared" ca="1" si="53"/>
        <v>25.505600000000001</v>
      </c>
    </row>
    <row r="165" spans="1:20" x14ac:dyDescent="0.2">
      <c r="A165" s="97">
        <f t="shared" ca="1" si="54"/>
        <v>41852</v>
      </c>
      <c r="B165" s="100">
        <f ca="1">VLOOKUP($A165,[2]CurveFetch!$D$8:$R$1000,2,0)</f>
        <v>4.2560000000000002</v>
      </c>
      <c r="C165" s="100">
        <f ca="1">VLOOKUP($A165,[2]CurveFetch!$D$8:$R$1000,7,0)</f>
        <v>0.29499999999999998</v>
      </c>
      <c r="D165" s="100">
        <f ca="1">VLOOKUP($A165,[2]CurveFetch!$D$8:$R$1000,5,0)</f>
        <v>0</v>
      </c>
      <c r="E165" s="100">
        <f ca="1">VLOOKUP($A165,[2]CurveFetch!$D$8:$R$1000,4,0)</f>
        <v>0.01</v>
      </c>
      <c r="F165" s="100">
        <f ca="1">VLOOKUP($A165,[2]CurveFetch!$D$8:$R$1000,15,0)</f>
        <v>0</v>
      </c>
      <c r="G165" s="100">
        <f ca="1">VLOOKUP($A165,[2]CurveFetch!$D$8:$R$1000,3,0)</f>
        <v>-0.19</v>
      </c>
      <c r="H165" s="100">
        <f ca="1">VLOOKUP($A165,[2]CurveFetch!$D$8:$R$1000,9,0)</f>
        <v>0</v>
      </c>
      <c r="I165" s="100">
        <f ca="1">VLOOKUP($A165,[2]CurveFetch!$D$8:$R$1000,11,0)</f>
        <v>5.9175178753837002E-2</v>
      </c>
      <c r="J165" s="100">
        <f ca="1">VLOOKUP($A165,[2]CurveFetch!$D$8:$R$1000,8,0)</f>
        <v>0</v>
      </c>
      <c r="K165" s="100">
        <f t="shared" ca="1" si="49"/>
        <v>0.29499999999999998</v>
      </c>
      <c r="L165" s="100">
        <f t="shared" ca="1" si="50"/>
        <v>0.29499999999999998</v>
      </c>
      <c r="M165" s="100">
        <f t="shared" ca="1" si="55"/>
        <v>34.1325</v>
      </c>
      <c r="N165" s="97">
        <f t="shared" ca="1" si="56"/>
        <v>41852</v>
      </c>
      <c r="O165" s="100">
        <f ca="1">VLOOKUP($A165,[2]CurveFetch!$D$8:$V$1000,16,0)</f>
        <v>66.011200000000002</v>
      </c>
      <c r="P165" s="141">
        <f t="shared" ca="1" si="51"/>
        <v>33.005600000000001</v>
      </c>
      <c r="Q165" s="100">
        <f ca="1">VLOOKUP($A165,[2]CurveFetch!$D$8:$V$1000,16,0)</f>
        <v>66.011200000000002</v>
      </c>
      <c r="R165" s="141">
        <f t="shared" ca="1" si="52"/>
        <v>33.005600000000001</v>
      </c>
      <c r="S165" s="100">
        <f ca="1">VLOOKUP($A165,[2]CurveFetch!$D$8:$V$1000,16,0)</f>
        <v>66.011200000000002</v>
      </c>
      <c r="T165" s="141">
        <f t="shared" ca="1" si="53"/>
        <v>33.005600000000001</v>
      </c>
    </row>
    <row r="166" spans="1:20" x14ac:dyDescent="0.2">
      <c r="A166" s="97">
        <f t="shared" ca="1" si="54"/>
        <v>41883</v>
      </c>
      <c r="B166" s="100">
        <f ca="1">VLOOKUP($A166,[2]CurveFetch!$D$8:$R$1000,2,0)</f>
        <v>4.2770000000000001</v>
      </c>
      <c r="C166" s="100">
        <f ca="1">VLOOKUP($A166,[2]CurveFetch!$D$8:$R$1000,7,0)</f>
        <v>0.29499999999999998</v>
      </c>
      <c r="D166" s="100">
        <f ca="1">VLOOKUP($A166,[2]CurveFetch!$D$8:$R$1000,5,0)</f>
        <v>0</v>
      </c>
      <c r="E166" s="100">
        <f ca="1">VLOOKUP($A166,[2]CurveFetch!$D$8:$R$1000,4,0)</f>
        <v>0.01</v>
      </c>
      <c r="F166" s="100">
        <f ca="1">VLOOKUP($A166,[2]CurveFetch!$D$8:$R$1000,15,0)</f>
        <v>0</v>
      </c>
      <c r="G166" s="100">
        <f ca="1">VLOOKUP($A166,[2]CurveFetch!$D$8:$R$1000,3,0)</f>
        <v>-0.19</v>
      </c>
      <c r="H166" s="100">
        <f ca="1">VLOOKUP($A166,[2]CurveFetch!$D$8:$R$1000,9,0)</f>
        <v>0</v>
      </c>
      <c r="I166" s="100">
        <f ca="1">VLOOKUP($A166,[2]CurveFetch!$D$8:$R$1000,11,0)</f>
        <v>5.9203356577884003E-2</v>
      </c>
      <c r="J166" s="100">
        <f ca="1">VLOOKUP($A166,[2]CurveFetch!$D$8:$R$1000,8,0)</f>
        <v>0</v>
      </c>
      <c r="K166" s="100">
        <f t="shared" ca="1" si="49"/>
        <v>0.29499999999999998</v>
      </c>
      <c r="L166" s="100">
        <f t="shared" ca="1" si="50"/>
        <v>0.29499999999999998</v>
      </c>
      <c r="M166" s="100">
        <f t="shared" ca="1" si="55"/>
        <v>34.29</v>
      </c>
      <c r="N166" s="97">
        <f t="shared" ca="1" si="56"/>
        <v>41883</v>
      </c>
      <c r="O166" s="100">
        <f ca="1">VLOOKUP($A166,[2]CurveFetch!$D$8:$V$1000,16,0)</f>
        <v>56.011200000000002</v>
      </c>
      <c r="P166" s="141">
        <f t="shared" ca="1" si="51"/>
        <v>28.005600000000001</v>
      </c>
      <c r="Q166" s="100">
        <f ca="1">VLOOKUP($A166,[2]CurveFetch!$D$8:$V$1000,16,0)</f>
        <v>56.011200000000002</v>
      </c>
      <c r="R166" s="141">
        <f t="shared" ca="1" si="52"/>
        <v>28.005600000000001</v>
      </c>
      <c r="S166" s="100">
        <f ca="1">VLOOKUP($A166,[2]CurveFetch!$D$8:$V$1000,16,0)</f>
        <v>56.011200000000002</v>
      </c>
      <c r="T166" s="141">
        <f t="shared" ca="1" si="53"/>
        <v>28.005600000000001</v>
      </c>
    </row>
    <row r="167" spans="1:20" x14ac:dyDescent="0.2">
      <c r="A167" s="97">
        <f t="shared" ca="1" si="54"/>
        <v>41913</v>
      </c>
      <c r="B167" s="100">
        <f ca="1">VLOOKUP($A167,[2]CurveFetch!$D$8:$R$1000,2,0)</f>
        <v>4.3070000000000004</v>
      </c>
      <c r="C167" s="100">
        <f ca="1">VLOOKUP($A167,[2]CurveFetch!$D$8:$R$1000,7,0)</f>
        <v>0.29499999999999998</v>
      </c>
      <c r="D167" s="100">
        <f ca="1">VLOOKUP($A167,[2]CurveFetch!$D$8:$R$1000,5,0)</f>
        <v>0</v>
      </c>
      <c r="E167" s="100">
        <f ca="1">VLOOKUP($A167,[2]CurveFetch!$D$8:$R$1000,4,0)</f>
        <v>0.01</v>
      </c>
      <c r="F167" s="100">
        <f ca="1">VLOOKUP($A167,[2]CurveFetch!$D$8:$R$1000,15,0)</f>
        <v>0</v>
      </c>
      <c r="G167" s="100">
        <f ca="1">VLOOKUP($A167,[2]CurveFetch!$D$8:$R$1000,3,0)</f>
        <v>-0.19</v>
      </c>
      <c r="H167" s="100">
        <f ca="1">VLOOKUP($A167,[2]CurveFetch!$D$8:$R$1000,9,0)</f>
        <v>0</v>
      </c>
      <c r="I167" s="100">
        <f ca="1">VLOOKUP($A167,[2]CurveFetch!$D$8:$R$1000,11,0)</f>
        <v>5.9230625440116001E-2</v>
      </c>
      <c r="J167" s="100">
        <f ca="1">VLOOKUP($A167,[2]CurveFetch!$D$8:$R$1000,8,0)</f>
        <v>0</v>
      </c>
      <c r="K167" s="100">
        <f t="shared" ca="1" si="49"/>
        <v>0.29499999999999998</v>
      </c>
      <c r="L167" s="100">
        <f t="shared" ca="1" si="50"/>
        <v>0.29499999999999998</v>
      </c>
      <c r="M167" s="100">
        <f t="shared" ca="1" si="55"/>
        <v>34.515000000000001</v>
      </c>
      <c r="N167" s="97">
        <f t="shared" ca="1" si="56"/>
        <v>41913</v>
      </c>
      <c r="O167" s="100">
        <f ca="1">VLOOKUP($A167,[2]CurveFetch!$D$8:$V$1000,16,0)</f>
        <v>67.887</v>
      </c>
      <c r="P167" s="141">
        <f t="shared" ca="1" si="51"/>
        <v>33.9435</v>
      </c>
      <c r="Q167" s="100">
        <f ca="1">VLOOKUP($A167,[2]CurveFetch!$D$8:$V$1000,16,0)</f>
        <v>67.887</v>
      </c>
      <c r="R167" s="141">
        <f t="shared" ca="1" si="52"/>
        <v>33.9435</v>
      </c>
      <c r="S167" s="100">
        <f ca="1">VLOOKUP($A167,[2]CurveFetch!$D$8:$V$1000,16,0)</f>
        <v>67.887</v>
      </c>
      <c r="T167" s="141">
        <f t="shared" ca="1" si="53"/>
        <v>33.9435</v>
      </c>
    </row>
    <row r="168" spans="1:20" x14ac:dyDescent="0.2">
      <c r="A168" s="97">
        <f t="shared" ca="1" si="54"/>
        <v>41944</v>
      </c>
      <c r="B168" s="100">
        <f ca="1">VLOOKUP($A168,[2]CurveFetch!$D$8:$R$1000,2,0)</f>
        <v>4.4470000000000001</v>
      </c>
      <c r="C168" s="100">
        <f ca="1">VLOOKUP($A168,[2]CurveFetch!$D$8:$R$1000,7,0)</f>
        <v>0.12</v>
      </c>
      <c r="D168" s="100">
        <f ca="1">VLOOKUP($A168,[2]CurveFetch!$D$8:$R$1000,5,0)</f>
        <v>0</v>
      </c>
      <c r="E168" s="100">
        <f ca="1">VLOOKUP($A168,[2]CurveFetch!$D$8:$R$1000,4,0)</f>
        <v>0.01</v>
      </c>
      <c r="F168" s="100">
        <f ca="1">VLOOKUP($A168,[2]CurveFetch!$D$8:$R$1000,15,0)</f>
        <v>0</v>
      </c>
      <c r="G168" s="100">
        <f ca="1">VLOOKUP($A168,[2]CurveFetch!$D$8:$R$1000,3,0)</f>
        <v>-0.19</v>
      </c>
      <c r="H168" s="100">
        <f ca="1">VLOOKUP($A168,[2]CurveFetch!$D$8:$R$1000,9,0)</f>
        <v>0</v>
      </c>
      <c r="I168" s="100">
        <f ca="1">VLOOKUP($A168,[2]CurveFetch!$D$8:$R$1000,11,0)</f>
        <v>5.9258803264683003E-2</v>
      </c>
      <c r="J168" s="100">
        <f ca="1">VLOOKUP($A168,[2]CurveFetch!$D$8:$R$1000,8,0)</f>
        <v>0</v>
      </c>
      <c r="K168" s="100">
        <f t="shared" ca="1" si="49"/>
        <v>0.12</v>
      </c>
      <c r="L168" s="100">
        <f t="shared" ca="1" si="50"/>
        <v>0.12</v>
      </c>
      <c r="M168" s="100">
        <f t="shared" ca="1" si="55"/>
        <v>34.252499999999998</v>
      </c>
      <c r="N168" s="97">
        <f t="shared" ca="1" si="56"/>
        <v>41944</v>
      </c>
      <c r="O168" s="100">
        <f ca="1">VLOOKUP($A168,[2]CurveFetch!$D$8:$V$1000,16,0)</f>
        <v>37.887</v>
      </c>
      <c r="P168" s="141">
        <f t="shared" ca="1" si="51"/>
        <v>18.9435</v>
      </c>
      <c r="Q168" s="100">
        <f ca="1">VLOOKUP($A168,[2]CurveFetch!$D$8:$V$1000,16,0)</f>
        <v>37.887</v>
      </c>
      <c r="R168" s="141">
        <f t="shared" ca="1" si="52"/>
        <v>18.9435</v>
      </c>
      <c r="S168" s="100">
        <f ca="1">VLOOKUP($A168,[2]CurveFetch!$D$8:$V$1000,16,0)</f>
        <v>37.887</v>
      </c>
      <c r="T168" s="141">
        <f t="shared" ca="1" si="53"/>
        <v>18.9435</v>
      </c>
    </row>
    <row r="169" spans="1:20" x14ac:dyDescent="0.2">
      <c r="A169" s="97">
        <f t="shared" ca="1" si="54"/>
        <v>41974</v>
      </c>
      <c r="B169" s="100">
        <f ca="1">VLOOKUP($A169,[2]CurveFetch!$D$8:$R$1000,2,0)</f>
        <v>4.5720000000000001</v>
      </c>
      <c r="C169" s="100">
        <f ca="1">VLOOKUP($A169,[2]CurveFetch!$D$8:$R$1000,7,0)</f>
        <v>0.12</v>
      </c>
      <c r="D169" s="100">
        <f ca="1">VLOOKUP($A169,[2]CurveFetch!$D$8:$R$1000,5,0)</f>
        <v>0</v>
      </c>
      <c r="E169" s="100">
        <f ca="1">VLOOKUP($A169,[2]CurveFetch!$D$8:$R$1000,4,0)</f>
        <v>0.01</v>
      </c>
      <c r="F169" s="100">
        <f ca="1">VLOOKUP($A169,[2]CurveFetch!$D$8:$R$1000,15,0)</f>
        <v>0</v>
      </c>
      <c r="G169" s="100">
        <f ca="1">VLOOKUP($A169,[2]CurveFetch!$D$8:$R$1000,3,0)</f>
        <v>-0.19</v>
      </c>
      <c r="H169" s="100">
        <f ca="1">VLOOKUP($A169,[2]CurveFetch!$D$8:$R$1000,9,0)</f>
        <v>0</v>
      </c>
      <c r="I169" s="100">
        <f ca="1">VLOOKUP($A169,[2]CurveFetch!$D$8:$R$1000,11,0)</f>
        <v>5.9286072127418002E-2</v>
      </c>
      <c r="J169" s="100">
        <f ca="1">VLOOKUP($A169,[2]CurveFetch!$D$8:$R$1000,8,0)</f>
        <v>0</v>
      </c>
      <c r="K169" s="100">
        <f t="shared" ca="1" si="49"/>
        <v>0.12</v>
      </c>
      <c r="L169" s="100">
        <f t="shared" ca="1" si="50"/>
        <v>0.12</v>
      </c>
      <c r="M169" s="100">
        <f t="shared" ca="1" si="55"/>
        <v>35.19</v>
      </c>
      <c r="N169" s="97">
        <f t="shared" ca="1" si="56"/>
        <v>41974</v>
      </c>
      <c r="O169" s="100">
        <f ca="1">VLOOKUP($A169,[2]CurveFetch!$D$8:$V$1000,16,0)</f>
        <v>22.887</v>
      </c>
      <c r="P169" s="141">
        <f t="shared" ca="1" si="51"/>
        <v>11.4435</v>
      </c>
      <c r="Q169" s="100">
        <f ca="1">VLOOKUP($A169,[2]CurveFetch!$D$8:$V$1000,16,0)</f>
        <v>22.887</v>
      </c>
      <c r="R169" s="141">
        <f t="shared" ca="1" si="52"/>
        <v>11.4435</v>
      </c>
      <c r="S169" s="100">
        <f ca="1">VLOOKUP($A169,[2]CurveFetch!$D$8:$V$1000,16,0)</f>
        <v>22.887</v>
      </c>
      <c r="T169" s="141">
        <f t="shared" ca="1" si="53"/>
        <v>11.4435</v>
      </c>
    </row>
    <row r="170" spans="1:20" x14ac:dyDescent="0.2">
      <c r="A170" s="97">
        <f t="shared" ca="1" si="54"/>
        <v>42005</v>
      </c>
      <c r="B170" s="100">
        <f ca="1">VLOOKUP($A170,[2]CurveFetch!$D$8:$R$1000,2,0)</f>
        <v>4.7119999999999997</v>
      </c>
      <c r="C170" s="100">
        <f ca="1">VLOOKUP($A170,[2]CurveFetch!$D$8:$R$1000,7,0)</f>
        <v>0.12</v>
      </c>
      <c r="D170" s="100">
        <f ca="1">VLOOKUP($A170,[2]CurveFetch!$D$8:$R$1000,5,0)</f>
        <v>0</v>
      </c>
      <c r="E170" s="100">
        <f ca="1">VLOOKUP($A170,[2]CurveFetch!$D$8:$R$1000,4,0)</f>
        <v>0.01</v>
      </c>
      <c r="F170" s="100">
        <f ca="1">VLOOKUP($A170,[2]CurveFetch!$D$8:$R$1000,15,0)</f>
        <v>0</v>
      </c>
      <c r="G170" s="100">
        <f ca="1">VLOOKUP($A170,[2]CurveFetch!$D$8:$R$1000,3,0)</f>
        <v>-0.19</v>
      </c>
      <c r="H170" s="100">
        <f ca="1">VLOOKUP($A170,[2]CurveFetch!$D$8:$R$1000,9,0)</f>
        <v>0</v>
      </c>
      <c r="I170" s="100">
        <f ca="1">VLOOKUP($A170,[2]CurveFetch!$D$8:$R$1000,11,0)</f>
        <v>5.9314249952503E-2</v>
      </c>
      <c r="J170" s="100">
        <f ca="1">VLOOKUP($A170,[2]CurveFetch!$D$8:$R$1000,8,0)</f>
        <v>0</v>
      </c>
      <c r="K170" s="100">
        <f t="shared" ca="1" si="49"/>
        <v>0.12</v>
      </c>
      <c r="L170" s="100">
        <f t="shared" ca="1" si="50"/>
        <v>0.12</v>
      </c>
      <c r="M170" s="100">
        <f t="shared" ca="1" si="55"/>
        <v>36.24</v>
      </c>
      <c r="N170" s="97">
        <f t="shared" ca="1" si="56"/>
        <v>42005</v>
      </c>
      <c r="O170" s="100">
        <f ca="1">VLOOKUP($A170,[2]CurveFetch!$D$8:$V$1000,16,0)</f>
        <v>53.469000000000001</v>
      </c>
      <c r="P170" s="141">
        <f t="shared" ca="1" si="51"/>
        <v>26.734500000000001</v>
      </c>
      <c r="Q170" s="100">
        <f ca="1">VLOOKUP($A170,[2]CurveFetch!$D$8:$V$1000,16,0)</f>
        <v>53.469000000000001</v>
      </c>
      <c r="R170" s="141">
        <f t="shared" ca="1" si="52"/>
        <v>26.734500000000001</v>
      </c>
      <c r="S170" s="100">
        <f ca="1">VLOOKUP($A170,[2]CurveFetch!$D$8:$V$1000,16,0)</f>
        <v>53.469000000000001</v>
      </c>
      <c r="T170" s="141">
        <f t="shared" ca="1" si="53"/>
        <v>26.734500000000001</v>
      </c>
    </row>
    <row r="171" spans="1:20" x14ac:dyDescent="0.2">
      <c r="A171" s="97">
        <f t="shared" ca="1" si="54"/>
        <v>42036</v>
      </c>
      <c r="B171" s="100">
        <f ca="1">VLOOKUP($A171,[2]CurveFetch!$D$8:$R$1000,2,0)</f>
        <v>4.6159999999999997</v>
      </c>
      <c r="C171" s="100">
        <f ca="1">VLOOKUP($A171,[2]CurveFetch!$D$8:$R$1000,7,0)</f>
        <v>0.12</v>
      </c>
      <c r="D171" s="100">
        <f ca="1">VLOOKUP($A171,[2]CurveFetch!$D$8:$R$1000,5,0)</f>
        <v>0</v>
      </c>
      <c r="E171" s="100">
        <f ca="1">VLOOKUP($A171,[2]CurveFetch!$D$8:$R$1000,4,0)</f>
        <v>0.01</v>
      </c>
      <c r="F171" s="100">
        <f ca="1">VLOOKUP($A171,[2]CurveFetch!$D$8:$R$1000,15,0)</f>
        <v>0</v>
      </c>
      <c r="G171" s="100">
        <f ca="1">VLOOKUP($A171,[2]CurveFetch!$D$8:$R$1000,3,0)</f>
        <v>-0.19</v>
      </c>
      <c r="H171" s="100">
        <f ca="1">VLOOKUP($A171,[2]CurveFetch!$D$8:$R$1000,9,0)</f>
        <v>0</v>
      </c>
      <c r="I171" s="100">
        <f ca="1">VLOOKUP($A171,[2]CurveFetch!$D$8:$R$1000,11,0)</f>
        <v>5.9342427777853E-2</v>
      </c>
      <c r="J171" s="100">
        <f ca="1">VLOOKUP($A171,[2]CurveFetch!$D$8:$R$1000,8,0)</f>
        <v>0</v>
      </c>
      <c r="K171" s="100">
        <f t="shared" ca="1" si="49"/>
        <v>0.12</v>
      </c>
      <c r="L171" s="100">
        <f t="shared" ca="1" si="50"/>
        <v>0.12</v>
      </c>
      <c r="M171" s="100">
        <f t="shared" ca="1" si="55"/>
        <v>35.519999999999996</v>
      </c>
      <c r="N171" s="97">
        <f t="shared" ca="1" si="56"/>
        <v>42036</v>
      </c>
      <c r="O171" s="100">
        <f ca="1">VLOOKUP($A171,[2]CurveFetch!$D$8:$V$1000,16,0)</f>
        <v>43.469000000000001</v>
      </c>
      <c r="P171" s="141">
        <f t="shared" ca="1" si="51"/>
        <v>21.734500000000001</v>
      </c>
      <c r="Q171" s="100">
        <f ca="1">VLOOKUP($A171,[2]CurveFetch!$D$8:$V$1000,16,0)</f>
        <v>43.469000000000001</v>
      </c>
      <c r="R171" s="141">
        <f t="shared" ca="1" si="52"/>
        <v>21.734500000000001</v>
      </c>
      <c r="S171" s="100">
        <f ca="1">VLOOKUP($A171,[2]CurveFetch!$D$8:$V$1000,16,0)</f>
        <v>43.469000000000001</v>
      </c>
      <c r="T171" s="141">
        <f t="shared" ca="1" si="53"/>
        <v>21.734500000000001</v>
      </c>
    </row>
    <row r="172" spans="1:20" x14ac:dyDescent="0.2">
      <c r="A172" s="97">
        <f t="shared" ca="1" si="54"/>
        <v>42064</v>
      </c>
      <c r="B172" s="100">
        <f ca="1">VLOOKUP($A172,[2]CurveFetch!$D$8:$R$1000,2,0)</f>
        <v>4.4790000000000001</v>
      </c>
      <c r="C172" s="100">
        <f ca="1">VLOOKUP($A172,[2]CurveFetch!$D$8:$R$1000,7,0)</f>
        <v>0.12</v>
      </c>
      <c r="D172" s="100">
        <f ca="1">VLOOKUP($A172,[2]CurveFetch!$D$8:$R$1000,5,0)</f>
        <v>0</v>
      </c>
      <c r="E172" s="100">
        <f ca="1">VLOOKUP($A172,[2]CurveFetch!$D$8:$R$1000,4,0)</f>
        <v>0.01</v>
      </c>
      <c r="F172" s="100">
        <f ca="1">VLOOKUP($A172,[2]CurveFetch!$D$8:$R$1000,15,0)</f>
        <v>0</v>
      </c>
      <c r="G172" s="100">
        <f ca="1">VLOOKUP($A172,[2]CurveFetch!$D$8:$R$1000,3,0)</f>
        <v>-0.19</v>
      </c>
      <c r="H172" s="100">
        <f ca="1">VLOOKUP($A172,[2]CurveFetch!$D$8:$R$1000,9,0)</f>
        <v>0</v>
      </c>
      <c r="I172" s="100">
        <f ca="1">VLOOKUP($A172,[2]CurveFetch!$D$8:$R$1000,11,0)</f>
        <v>5.9367878717104999E-2</v>
      </c>
      <c r="J172" s="100">
        <f ca="1">VLOOKUP($A172,[2]CurveFetch!$D$8:$R$1000,8,0)</f>
        <v>0</v>
      </c>
      <c r="K172" s="100">
        <f t="shared" ca="1" si="49"/>
        <v>0.12</v>
      </c>
      <c r="L172" s="100">
        <f t="shared" ca="1" si="50"/>
        <v>0.12</v>
      </c>
      <c r="M172" s="100">
        <f t="shared" ca="1" si="55"/>
        <v>34.4925</v>
      </c>
      <c r="N172" s="97">
        <f t="shared" ca="1" si="56"/>
        <v>42064</v>
      </c>
      <c r="O172" s="100">
        <f ca="1">VLOOKUP($A172,[2]CurveFetch!$D$8:$V$1000,16,0)</f>
        <v>33.469000000000001</v>
      </c>
      <c r="P172" s="141">
        <f t="shared" ca="1" si="51"/>
        <v>16.734500000000001</v>
      </c>
      <c r="Q172" s="100">
        <f ca="1">VLOOKUP($A172,[2]CurveFetch!$D$8:$V$1000,16,0)</f>
        <v>33.469000000000001</v>
      </c>
      <c r="R172" s="141">
        <f t="shared" ca="1" si="52"/>
        <v>16.734500000000001</v>
      </c>
      <c r="S172" s="100">
        <f ca="1">VLOOKUP($A172,[2]CurveFetch!$D$8:$V$1000,16,0)</f>
        <v>33.469000000000001</v>
      </c>
      <c r="T172" s="141">
        <f t="shared" ca="1" si="53"/>
        <v>16.734500000000001</v>
      </c>
    </row>
    <row r="173" spans="1:20" x14ac:dyDescent="0.2">
      <c r="A173" s="97">
        <f t="shared" ca="1" si="54"/>
        <v>42095</v>
      </c>
      <c r="B173" s="100">
        <f ca="1">VLOOKUP($A173,[2]CurveFetch!$D$8:$R$1000,2,0)</f>
        <v>4.2969999999999997</v>
      </c>
      <c r="C173" s="100">
        <f ca="1">VLOOKUP($A173,[2]CurveFetch!$D$8:$R$1000,7,0)</f>
        <v>0.29499999999999998</v>
      </c>
      <c r="D173" s="100">
        <f ca="1">VLOOKUP($A173,[2]CurveFetch!$D$8:$R$1000,5,0)</f>
        <v>0</v>
      </c>
      <c r="E173" s="100">
        <f ca="1">VLOOKUP($A173,[2]CurveFetch!$D$8:$R$1000,4,0)</f>
        <v>0.01</v>
      </c>
      <c r="F173" s="100">
        <f ca="1">VLOOKUP($A173,[2]CurveFetch!$D$8:$R$1000,15,0)</f>
        <v>0</v>
      </c>
      <c r="G173" s="100">
        <f ca="1">VLOOKUP($A173,[2]CurveFetch!$D$8:$R$1000,3,0)</f>
        <v>-0.19</v>
      </c>
      <c r="H173" s="100">
        <f ca="1">VLOOKUP($A173,[2]CurveFetch!$D$8:$R$1000,9,0)</f>
        <v>0</v>
      </c>
      <c r="I173" s="100">
        <f ca="1">VLOOKUP($A173,[2]CurveFetch!$D$8:$R$1000,11,0)</f>
        <v>5.9396056542957001E-2</v>
      </c>
      <c r="J173" s="100">
        <f ca="1">VLOOKUP($A173,[2]CurveFetch!$D$8:$R$1000,8,0)</f>
        <v>0</v>
      </c>
      <c r="K173" s="100">
        <f t="shared" ca="1" si="49"/>
        <v>0.29499999999999998</v>
      </c>
      <c r="L173" s="100">
        <f t="shared" ca="1" si="50"/>
        <v>0.29499999999999998</v>
      </c>
      <c r="M173" s="100">
        <f t="shared" ca="1" si="55"/>
        <v>34.44</v>
      </c>
      <c r="N173" s="97">
        <f t="shared" ca="1" si="56"/>
        <v>42095</v>
      </c>
      <c r="O173" s="100">
        <f ca="1">VLOOKUP($A173,[2]CurveFetch!$D$8:$V$1000,16,0)</f>
        <v>32.311500000000002</v>
      </c>
      <c r="P173" s="141">
        <f t="shared" ca="1" si="51"/>
        <v>16.155750000000001</v>
      </c>
      <c r="Q173" s="100">
        <f ca="1">VLOOKUP($A173,[2]CurveFetch!$D$8:$V$1000,16,0)</f>
        <v>32.311500000000002</v>
      </c>
      <c r="R173" s="141">
        <f t="shared" ca="1" si="52"/>
        <v>16.155750000000001</v>
      </c>
      <c r="S173" s="100">
        <f ca="1">VLOOKUP($A173,[2]CurveFetch!$D$8:$V$1000,16,0)</f>
        <v>32.311500000000002</v>
      </c>
      <c r="T173" s="141">
        <f t="shared" ca="1" si="53"/>
        <v>16.155750000000001</v>
      </c>
    </row>
    <row r="174" spans="1:20" x14ac:dyDescent="0.2">
      <c r="A174" s="97">
        <f t="shared" ca="1" si="54"/>
        <v>42125</v>
      </c>
      <c r="B174" s="100">
        <f ca="1">VLOOKUP($A174,[2]CurveFetch!$D$8:$R$1000,2,0)</f>
        <v>4.2720000000000002</v>
      </c>
      <c r="C174" s="100">
        <f ca="1">VLOOKUP($A174,[2]CurveFetch!$D$8:$R$1000,7,0)</f>
        <v>0.29499999999999998</v>
      </c>
      <c r="D174" s="100">
        <f ca="1">VLOOKUP($A174,[2]CurveFetch!$D$8:$R$1000,5,0)</f>
        <v>0</v>
      </c>
      <c r="E174" s="100">
        <f ca="1">VLOOKUP($A174,[2]CurveFetch!$D$8:$R$1000,4,0)</f>
        <v>0.01</v>
      </c>
      <c r="F174" s="100">
        <f ca="1">VLOOKUP($A174,[2]CurveFetch!$D$8:$R$1000,15,0)</f>
        <v>0</v>
      </c>
      <c r="G174" s="100">
        <f ca="1">VLOOKUP($A174,[2]CurveFetch!$D$8:$R$1000,3,0)</f>
        <v>-0.19</v>
      </c>
      <c r="H174" s="100">
        <f ca="1">VLOOKUP($A174,[2]CurveFetch!$D$8:$R$1000,9,0)</f>
        <v>0</v>
      </c>
      <c r="I174" s="100">
        <f ca="1">VLOOKUP($A174,[2]CurveFetch!$D$8:$R$1000,11,0)</f>
        <v>5.9423325406935998E-2</v>
      </c>
      <c r="J174" s="100">
        <f ca="1">VLOOKUP($A174,[2]CurveFetch!$D$8:$R$1000,8,0)</f>
        <v>0</v>
      </c>
      <c r="K174" s="100">
        <f t="shared" ca="1" si="49"/>
        <v>0.29499999999999998</v>
      </c>
      <c r="L174" s="100">
        <f t="shared" ca="1" si="50"/>
        <v>0.29499999999999998</v>
      </c>
      <c r="M174" s="100">
        <f t="shared" ca="1" si="55"/>
        <v>34.252499999999998</v>
      </c>
      <c r="N174" s="97">
        <f t="shared" ca="1" si="56"/>
        <v>42125</v>
      </c>
      <c r="O174" s="100">
        <f ca="1">VLOOKUP($A174,[2]CurveFetch!$D$8:$V$1000,16,0)</f>
        <v>37.311500000000002</v>
      </c>
      <c r="P174" s="141">
        <f t="shared" ca="1" si="51"/>
        <v>18.655750000000001</v>
      </c>
      <c r="Q174" s="100">
        <f ca="1">VLOOKUP($A174,[2]CurveFetch!$D$8:$V$1000,16,0)</f>
        <v>37.311500000000002</v>
      </c>
      <c r="R174" s="141">
        <f t="shared" ca="1" si="52"/>
        <v>18.655750000000001</v>
      </c>
      <c r="S174" s="100">
        <f ca="1">VLOOKUP($A174,[2]CurveFetch!$D$8:$V$1000,16,0)</f>
        <v>37.311500000000002</v>
      </c>
      <c r="T174" s="141">
        <f t="shared" ca="1" si="53"/>
        <v>18.655750000000001</v>
      </c>
    </row>
    <row r="175" spans="1:20" x14ac:dyDescent="0.2">
      <c r="A175" s="97">
        <f t="shared" ca="1" si="54"/>
        <v>42156</v>
      </c>
      <c r="B175" s="100">
        <f ca="1">VLOOKUP($A175,[2]CurveFetch!$D$8:$R$1000,2,0)</f>
        <v>4.3010000000000002</v>
      </c>
      <c r="C175" s="100">
        <f ca="1">VLOOKUP($A175,[2]CurveFetch!$D$8:$R$1000,7,0)</f>
        <v>0.29499999999999998</v>
      </c>
      <c r="D175" s="100">
        <f ca="1">VLOOKUP($A175,[2]CurveFetch!$D$8:$R$1000,5,0)</f>
        <v>0</v>
      </c>
      <c r="E175" s="100">
        <f ca="1">VLOOKUP($A175,[2]CurveFetch!$D$8:$R$1000,4,0)</f>
        <v>0.01</v>
      </c>
      <c r="F175" s="100">
        <f ca="1">VLOOKUP($A175,[2]CurveFetch!$D$8:$R$1000,15,0)</f>
        <v>0</v>
      </c>
      <c r="G175" s="100">
        <f ca="1">VLOOKUP($A175,[2]CurveFetch!$D$8:$R$1000,3,0)</f>
        <v>-0.19</v>
      </c>
      <c r="H175" s="100">
        <f ca="1">VLOOKUP($A175,[2]CurveFetch!$D$8:$R$1000,9,0)</f>
        <v>0</v>
      </c>
      <c r="I175" s="100">
        <f ca="1">VLOOKUP($A175,[2]CurveFetch!$D$8:$R$1000,11,0)</f>
        <v>5.9451503233307001E-2</v>
      </c>
      <c r="J175" s="100">
        <f ca="1">VLOOKUP($A175,[2]CurveFetch!$D$8:$R$1000,8,0)</f>
        <v>0</v>
      </c>
      <c r="K175" s="100">
        <f t="shared" ca="1" si="49"/>
        <v>0.29499999999999998</v>
      </c>
      <c r="L175" s="100">
        <f t="shared" ca="1" si="50"/>
        <v>0.29499999999999998</v>
      </c>
      <c r="M175" s="100">
        <f t="shared" ca="1" si="55"/>
        <v>34.47</v>
      </c>
      <c r="N175" s="97">
        <f t="shared" ca="1" si="56"/>
        <v>42156</v>
      </c>
      <c r="O175" s="100">
        <f ca="1">VLOOKUP($A175,[2]CurveFetch!$D$8:$V$1000,16,0)</f>
        <v>62.311500000000002</v>
      </c>
      <c r="P175" s="141">
        <f t="shared" ca="1" si="51"/>
        <v>31.155750000000001</v>
      </c>
      <c r="Q175" s="100">
        <f ca="1">VLOOKUP($A175,[2]CurveFetch!$D$8:$V$1000,16,0)</f>
        <v>62.311500000000002</v>
      </c>
      <c r="R175" s="141">
        <f t="shared" ca="1" si="52"/>
        <v>31.155750000000001</v>
      </c>
      <c r="S175" s="100">
        <f ca="1">VLOOKUP($A175,[2]CurveFetch!$D$8:$V$1000,16,0)</f>
        <v>62.311500000000002</v>
      </c>
      <c r="T175" s="141">
        <f t="shared" ca="1" si="53"/>
        <v>31.155750000000001</v>
      </c>
    </row>
    <row r="176" spans="1:20" x14ac:dyDescent="0.2">
      <c r="A176" s="97">
        <f t="shared" ca="1" si="54"/>
        <v>42186</v>
      </c>
      <c r="B176" s="100">
        <f ca="1">VLOOKUP($A176,[2]CurveFetch!$D$8:$R$1000,2,0)</f>
        <v>4.3310000000000004</v>
      </c>
      <c r="C176" s="100">
        <f ca="1">VLOOKUP($A176,[2]CurveFetch!$D$8:$R$1000,7,0)</f>
        <v>0.29499999999999998</v>
      </c>
      <c r="D176" s="100">
        <f ca="1">VLOOKUP($A176,[2]CurveFetch!$D$8:$R$1000,5,0)</f>
        <v>0</v>
      </c>
      <c r="E176" s="100">
        <f ca="1">VLOOKUP($A176,[2]CurveFetch!$D$8:$R$1000,4,0)</f>
        <v>0.01</v>
      </c>
      <c r="F176" s="100">
        <f ca="1">VLOOKUP($A176,[2]CurveFetch!$D$8:$R$1000,15,0)</f>
        <v>0</v>
      </c>
      <c r="G176" s="100">
        <f ca="1">VLOOKUP($A176,[2]CurveFetch!$D$8:$R$1000,3,0)</f>
        <v>-0.19</v>
      </c>
      <c r="H176" s="100">
        <f ca="1">VLOOKUP($A176,[2]CurveFetch!$D$8:$R$1000,9,0)</f>
        <v>0</v>
      </c>
      <c r="I176" s="100">
        <f ca="1">VLOOKUP($A176,[2]CurveFetch!$D$8:$R$1000,11,0)</f>
        <v>5.9478772097787999E-2</v>
      </c>
      <c r="J176" s="100">
        <f ca="1">VLOOKUP($A176,[2]CurveFetch!$D$8:$R$1000,8,0)</f>
        <v>0</v>
      </c>
      <c r="K176" s="100">
        <f t="shared" ca="1" si="49"/>
        <v>0.29499999999999998</v>
      </c>
      <c r="L176" s="100">
        <f t="shared" ca="1" si="50"/>
        <v>0.29499999999999998</v>
      </c>
      <c r="M176" s="100">
        <f t="shared" ca="1" si="55"/>
        <v>34.695</v>
      </c>
      <c r="N176" s="97">
        <f t="shared" ca="1" si="56"/>
        <v>42186</v>
      </c>
      <c r="O176" s="100">
        <f ca="1">VLOOKUP($A176,[2]CurveFetch!$D$8:$V$1000,16,0)</f>
        <v>51.3508</v>
      </c>
      <c r="P176" s="141">
        <f t="shared" ca="1" si="51"/>
        <v>25.6754</v>
      </c>
      <c r="Q176" s="100">
        <f ca="1">VLOOKUP($A176,[2]CurveFetch!$D$8:$V$1000,16,0)</f>
        <v>51.3508</v>
      </c>
      <c r="R176" s="141">
        <f t="shared" ca="1" si="52"/>
        <v>25.6754</v>
      </c>
      <c r="S176" s="100">
        <f ca="1">VLOOKUP($A176,[2]CurveFetch!$D$8:$V$1000,16,0)</f>
        <v>51.3508</v>
      </c>
      <c r="T176" s="141">
        <f t="shared" ca="1" si="53"/>
        <v>25.6754</v>
      </c>
    </row>
    <row r="177" spans="1:20" x14ac:dyDescent="0.2">
      <c r="A177" s="97">
        <f t="shared" ca="1" si="54"/>
        <v>42217</v>
      </c>
      <c r="B177" s="100">
        <f ca="1">VLOOKUP($A177,[2]CurveFetch!$D$8:$R$1000,2,0)</f>
        <v>4.351</v>
      </c>
      <c r="C177" s="100">
        <f ca="1">VLOOKUP($A177,[2]CurveFetch!$D$8:$R$1000,7,0)</f>
        <v>0.29499999999999998</v>
      </c>
      <c r="D177" s="100">
        <f ca="1">VLOOKUP($A177,[2]CurveFetch!$D$8:$R$1000,5,0)</f>
        <v>0</v>
      </c>
      <c r="E177" s="100">
        <f ca="1">VLOOKUP($A177,[2]CurveFetch!$D$8:$R$1000,4,0)</f>
        <v>0</v>
      </c>
      <c r="F177" s="100">
        <f ca="1">VLOOKUP($A177,[2]CurveFetch!$D$8:$R$1000,15,0)</f>
        <v>0</v>
      </c>
      <c r="G177" s="100">
        <f ca="1">VLOOKUP($A177,[2]CurveFetch!$D$8:$R$1000,3,0)</f>
        <v>-0.19</v>
      </c>
      <c r="H177" s="100">
        <f ca="1">VLOOKUP($A177,[2]CurveFetch!$D$8:$R$1000,9,0)</f>
        <v>0</v>
      </c>
      <c r="I177" s="100">
        <f ca="1">VLOOKUP($A177,[2]CurveFetch!$D$8:$R$1000,11,0)</f>
        <v>5.9506949924679003E-2</v>
      </c>
      <c r="J177" s="100">
        <f ca="1">VLOOKUP($A177,[2]CurveFetch!$D$8:$R$1000,8,0)</f>
        <v>0</v>
      </c>
      <c r="K177" s="100">
        <f t="shared" ca="1" si="49"/>
        <v>0.29499999999999998</v>
      </c>
      <c r="L177" s="100">
        <f t="shared" ca="1" si="50"/>
        <v>0.29499999999999998</v>
      </c>
      <c r="M177" s="100">
        <f t="shared" ca="1" si="55"/>
        <v>34.844999999999999</v>
      </c>
      <c r="N177" s="97">
        <f t="shared" ca="1" si="56"/>
        <v>42217</v>
      </c>
      <c r="O177" s="100">
        <f ca="1">VLOOKUP($A177,[2]CurveFetch!$D$8:$V$1000,16,0)</f>
        <v>66.350800000000007</v>
      </c>
      <c r="P177" s="141">
        <f t="shared" ca="1" si="51"/>
        <v>33.175400000000003</v>
      </c>
      <c r="Q177" s="100">
        <f ca="1">VLOOKUP($A177,[2]CurveFetch!$D$8:$V$1000,16,0)</f>
        <v>66.350800000000007</v>
      </c>
      <c r="R177" s="141">
        <f t="shared" ca="1" si="52"/>
        <v>33.175400000000003</v>
      </c>
      <c r="S177" s="100">
        <f ca="1">VLOOKUP($A177,[2]CurveFetch!$D$8:$V$1000,16,0)</f>
        <v>66.350800000000007</v>
      </c>
      <c r="T177" s="141">
        <f t="shared" ca="1" si="53"/>
        <v>33.175400000000003</v>
      </c>
    </row>
    <row r="178" spans="1:20" x14ac:dyDescent="0.2">
      <c r="A178" s="97">
        <f t="shared" ca="1" si="54"/>
        <v>42248</v>
      </c>
      <c r="B178" s="100">
        <f ca="1">VLOOKUP($A178,[2]CurveFetch!$D$8:$R$1000,2,0)</f>
        <v>4.3719999999999999</v>
      </c>
      <c r="C178" s="100">
        <f ca="1">VLOOKUP($A178,[2]CurveFetch!$D$8:$R$1000,7,0)</f>
        <v>0.29499999999999998</v>
      </c>
      <c r="D178" s="100">
        <f ca="1">VLOOKUP($A178,[2]CurveFetch!$D$8:$R$1000,5,0)</f>
        <v>0</v>
      </c>
      <c r="E178" s="100">
        <f ca="1">VLOOKUP($A178,[2]CurveFetch!$D$8:$R$1000,4,0)</f>
        <v>0</v>
      </c>
      <c r="F178" s="100">
        <f ca="1">VLOOKUP($A178,[2]CurveFetch!$D$8:$R$1000,15,0)</f>
        <v>0</v>
      </c>
      <c r="G178" s="100">
        <f ca="1">VLOOKUP($A178,[2]CurveFetch!$D$8:$R$1000,3,0)</f>
        <v>-0.19</v>
      </c>
      <c r="H178" s="100">
        <f ca="1">VLOOKUP($A178,[2]CurveFetch!$D$8:$R$1000,9,0)</f>
        <v>0</v>
      </c>
      <c r="I178" s="100">
        <f ca="1">VLOOKUP($A178,[2]CurveFetch!$D$8:$R$1000,11,0)</f>
        <v>5.9535127751832999E-2</v>
      </c>
      <c r="J178" s="100">
        <f ca="1">VLOOKUP($A178,[2]CurveFetch!$D$8:$R$1000,8,0)</f>
        <v>0</v>
      </c>
      <c r="K178" s="100">
        <f t="shared" ca="1" si="49"/>
        <v>0.29499999999999998</v>
      </c>
      <c r="L178" s="100">
        <f t="shared" ca="1" si="50"/>
        <v>0.29499999999999998</v>
      </c>
      <c r="M178" s="100">
        <f t="shared" ca="1" si="55"/>
        <v>35.002499999999998</v>
      </c>
      <c r="N178" s="97">
        <f t="shared" ca="1" si="56"/>
        <v>42248</v>
      </c>
      <c r="O178" s="100">
        <f ca="1">VLOOKUP($A178,[2]CurveFetch!$D$8:$V$1000,16,0)</f>
        <v>56.3508</v>
      </c>
      <c r="P178" s="141">
        <f t="shared" ca="1" si="51"/>
        <v>28.1754</v>
      </c>
      <c r="Q178" s="100">
        <f ca="1">VLOOKUP($A178,[2]CurveFetch!$D$8:$V$1000,16,0)</f>
        <v>56.3508</v>
      </c>
      <c r="R178" s="141">
        <f t="shared" ca="1" si="52"/>
        <v>28.1754</v>
      </c>
      <c r="S178" s="100">
        <f ca="1">VLOOKUP($A178,[2]CurveFetch!$D$8:$V$1000,16,0)</f>
        <v>56.3508</v>
      </c>
      <c r="T178" s="141">
        <f t="shared" ca="1" si="53"/>
        <v>28.1754</v>
      </c>
    </row>
    <row r="179" spans="1:20" x14ac:dyDescent="0.2">
      <c r="A179" s="97">
        <f t="shared" ca="1" si="54"/>
        <v>42278</v>
      </c>
      <c r="B179" s="100">
        <f ca="1">VLOOKUP($A179,[2]CurveFetch!$D$8:$R$1000,2,0)</f>
        <v>4.4020000000000001</v>
      </c>
      <c r="C179" s="100">
        <f ca="1">VLOOKUP($A179,[2]CurveFetch!$D$8:$R$1000,7,0)</f>
        <v>0.29499999999999998</v>
      </c>
      <c r="D179" s="100">
        <f ca="1">VLOOKUP($A179,[2]CurveFetch!$D$8:$R$1000,5,0)</f>
        <v>0</v>
      </c>
      <c r="E179" s="100">
        <f ca="1">VLOOKUP($A179,[2]CurveFetch!$D$8:$R$1000,4,0)</f>
        <v>0</v>
      </c>
      <c r="F179" s="100">
        <f ca="1">VLOOKUP($A179,[2]CurveFetch!$D$8:$R$1000,15,0)</f>
        <v>0</v>
      </c>
      <c r="G179" s="100">
        <f ca="1">VLOOKUP($A179,[2]CurveFetch!$D$8:$R$1000,3,0)</f>
        <v>-0.19</v>
      </c>
      <c r="H179" s="100">
        <f ca="1">VLOOKUP($A179,[2]CurveFetch!$D$8:$R$1000,9,0)</f>
        <v>0</v>
      </c>
      <c r="I179" s="100">
        <f ca="1">VLOOKUP($A179,[2]CurveFetch!$D$8:$R$1000,11,0)</f>
        <v>5.9562396617072001E-2</v>
      </c>
      <c r="J179" s="100">
        <f ca="1">VLOOKUP($A179,[2]CurveFetch!$D$8:$R$1000,8,0)</f>
        <v>0</v>
      </c>
      <c r="K179" s="100">
        <f t="shared" ca="1" si="49"/>
        <v>0.29499999999999998</v>
      </c>
      <c r="L179" s="100">
        <f t="shared" ca="1" si="50"/>
        <v>0.29499999999999998</v>
      </c>
      <c r="M179" s="100">
        <f t="shared" ca="1" si="55"/>
        <v>35.227499999999999</v>
      </c>
      <c r="N179" s="97">
        <f t="shared" ca="1" si="56"/>
        <v>42278</v>
      </c>
      <c r="O179" s="100">
        <f ca="1">VLOOKUP($A179,[2]CurveFetch!$D$8:$V$1000,16,0)</f>
        <v>68.102500000000006</v>
      </c>
      <c r="P179" s="141">
        <f t="shared" ca="1" si="51"/>
        <v>34.051250000000003</v>
      </c>
      <c r="Q179" s="100">
        <f ca="1">VLOOKUP($A179,[2]CurveFetch!$D$8:$V$1000,16,0)</f>
        <v>68.102500000000006</v>
      </c>
      <c r="R179" s="141">
        <f t="shared" ca="1" si="52"/>
        <v>34.051250000000003</v>
      </c>
      <c r="S179" s="100">
        <f ca="1">VLOOKUP($A179,[2]CurveFetch!$D$8:$V$1000,16,0)</f>
        <v>68.102500000000006</v>
      </c>
      <c r="T179" s="141">
        <f t="shared" ca="1" si="53"/>
        <v>34.051250000000003</v>
      </c>
    </row>
    <row r="180" spans="1:20" x14ac:dyDescent="0.2">
      <c r="A180" s="97">
        <f t="shared" ca="1" si="54"/>
        <v>42309</v>
      </c>
      <c r="B180" s="100">
        <f ca="1">VLOOKUP($A180,[2]CurveFetch!$D$8:$R$1000,2,0)</f>
        <v>4.5419999999999998</v>
      </c>
      <c r="C180" s="100">
        <f ca="1">VLOOKUP($A180,[2]CurveFetch!$D$8:$R$1000,7,0)</f>
        <v>0.12</v>
      </c>
      <c r="D180" s="100">
        <f ca="1">VLOOKUP($A180,[2]CurveFetch!$D$8:$R$1000,5,0)</f>
        <v>0</v>
      </c>
      <c r="E180" s="100">
        <f ca="1">VLOOKUP($A180,[2]CurveFetch!$D$8:$R$1000,4,0)</f>
        <v>0</v>
      </c>
      <c r="F180" s="100">
        <f ca="1">VLOOKUP($A180,[2]CurveFetch!$D$8:$R$1000,15,0)</f>
        <v>0</v>
      </c>
      <c r="G180" s="100">
        <f ca="1">VLOOKUP($A180,[2]CurveFetch!$D$8:$R$1000,3,0)</f>
        <v>-0.19</v>
      </c>
      <c r="H180" s="100">
        <f ca="1">VLOOKUP($A180,[2]CurveFetch!$D$8:$R$1000,9,0)</f>
        <v>0</v>
      </c>
      <c r="I180" s="100">
        <f ca="1">VLOOKUP($A180,[2]CurveFetch!$D$8:$R$1000,11,0)</f>
        <v>5.9590574444744998E-2</v>
      </c>
      <c r="J180" s="100">
        <f ca="1">VLOOKUP($A180,[2]CurveFetch!$D$8:$R$1000,8,0)</f>
        <v>0</v>
      </c>
      <c r="K180" s="100">
        <f t="shared" ca="1" si="49"/>
        <v>0.12</v>
      </c>
      <c r="L180" s="100">
        <f t="shared" ca="1" si="50"/>
        <v>0.12</v>
      </c>
      <c r="M180" s="100">
        <f t="shared" ca="1" si="55"/>
        <v>34.964999999999996</v>
      </c>
      <c r="N180" s="97">
        <f t="shared" ca="1" si="56"/>
        <v>42309</v>
      </c>
      <c r="O180" s="100">
        <f ca="1">VLOOKUP($A180,[2]CurveFetch!$D$8:$V$1000,16,0)</f>
        <v>38.102499999999999</v>
      </c>
      <c r="P180" s="141">
        <f t="shared" ca="1" si="51"/>
        <v>19.05125</v>
      </c>
      <c r="Q180" s="100">
        <f ca="1">VLOOKUP($A180,[2]CurveFetch!$D$8:$V$1000,16,0)</f>
        <v>38.102499999999999</v>
      </c>
      <c r="R180" s="141">
        <f t="shared" ca="1" si="52"/>
        <v>19.05125</v>
      </c>
      <c r="S180" s="100">
        <f ca="1">VLOOKUP($A180,[2]CurveFetch!$D$8:$V$1000,16,0)</f>
        <v>38.102499999999999</v>
      </c>
      <c r="T180" s="141">
        <f t="shared" ca="1" si="53"/>
        <v>19.05125</v>
      </c>
    </row>
    <row r="181" spans="1:20" x14ac:dyDescent="0.2">
      <c r="A181" s="97">
        <f t="shared" ca="1" si="54"/>
        <v>42339</v>
      </c>
      <c r="B181" s="100">
        <f ca="1">VLOOKUP($A181,[2]CurveFetch!$D$8:$R$1000,2,0)</f>
        <v>4.6669999999999998</v>
      </c>
      <c r="C181" s="100">
        <f ca="1">VLOOKUP($A181,[2]CurveFetch!$D$8:$R$1000,7,0)</f>
        <v>0.12</v>
      </c>
      <c r="D181" s="100">
        <f ca="1">VLOOKUP($A181,[2]CurveFetch!$D$8:$R$1000,5,0)</f>
        <v>0</v>
      </c>
      <c r="E181" s="100">
        <f ca="1">VLOOKUP($A181,[2]CurveFetch!$D$8:$R$1000,4,0)</f>
        <v>0</v>
      </c>
      <c r="F181" s="100">
        <f ca="1">VLOOKUP($A181,[2]CurveFetch!$D$8:$R$1000,15,0)</f>
        <v>0</v>
      </c>
      <c r="G181" s="100">
        <f ca="1">VLOOKUP($A181,[2]CurveFetch!$D$8:$R$1000,3,0)</f>
        <v>-0.19</v>
      </c>
      <c r="H181" s="100">
        <f ca="1">VLOOKUP($A181,[2]CurveFetch!$D$8:$R$1000,9,0)</f>
        <v>0</v>
      </c>
      <c r="I181" s="100">
        <f ca="1">VLOOKUP($A181,[2]CurveFetch!$D$8:$R$1000,11,0)</f>
        <v>5.9617843310487001E-2</v>
      </c>
      <c r="J181" s="100">
        <f ca="1">VLOOKUP($A181,[2]CurveFetch!$D$8:$R$1000,8,0)</f>
        <v>0</v>
      </c>
      <c r="K181" s="100">
        <f t="shared" ca="1" si="49"/>
        <v>0.12</v>
      </c>
      <c r="L181" s="100">
        <f t="shared" ca="1" si="50"/>
        <v>0.12</v>
      </c>
      <c r="M181" s="100">
        <f t="shared" ca="1" si="55"/>
        <v>35.902499999999996</v>
      </c>
      <c r="N181" s="97">
        <f t="shared" ca="1" si="56"/>
        <v>42339</v>
      </c>
      <c r="O181" s="100">
        <f ca="1">VLOOKUP($A181,[2]CurveFetch!$D$8:$V$1000,16,0)</f>
        <v>23.102499999999999</v>
      </c>
      <c r="P181" s="141">
        <f t="shared" ca="1" si="51"/>
        <v>11.55125</v>
      </c>
      <c r="Q181" s="100">
        <f ca="1">VLOOKUP($A181,[2]CurveFetch!$D$8:$V$1000,16,0)</f>
        <v>23.102499999999999</v>
      </c>
      <c r="R181" s="141">
        <f t="shared" ca="1" si="52"/>
        <v>11.55125</v>
      </c>
      <c r="S181" s="100">
        <f ca="1">VLOOKUP($A181,[2]CurveFetch!$D$8:$V$1000,16,0)</f>
        <v>23.102499999999999</v>
      </c>
      <c r="T181" s="141">
        <f t="shared" ca="1" si="53"/>
        <v>11.55125</v>
      </c>
    </row>
    <row r="182" spans="1:20" x14ac:dyDescent="0.2">
      <c r="A182" s="97">
        <f t="shared" ca="1" si="54"/>
        <v>42370</v>
      </c>
      <c r="B182" s="100">
        <f ca="1">VLOOKUP($A182,[2]CurveFetch!$D$8:$R$1000,2,0)</f>
        <v>4.8120000000000003</v>
      </c>
      <c r="C182" s="100">
        <f ca="1">VLOOKUP($A182,[2]CurveFetch!$D$8:$R$1000,7,0)</f>
        <v>0.12</v>
      </c>
      <c r="D182" s="100">
        <f ca="1">VLOOKUP($A182,[2]CurveFetch!$D$8:$R$1000,5,0)</f>
        <v>0</v>
      </c>
      <c r="E182" s="100">
        <f ca="1">VLOOKUP($A182,[2]CurveFetch!$D$8:$R$1000,4,0)</f>
        <v>0</v>
      </c>
      <c r="F182" s="100">
        <f ca="1">VLOOKUP($A182,[2]CurveFetch!$D$8:$R$1000,15,0)</f>
        <v>0</v>
      </c>
      <c r="G182" s="100">
        <f ca="1">VLOOKUP($A182,[2]CurveFetch!$D$8:$R$1000,3,0)</f>
        <v>-0.19</v>
      </c>
      <c r="H182" s="100">
        <f ca="1">VLOOKUP($A182,[2]CurveFetch!$D$8:$R$1000,9,0)</f>
        <v>0</v>
      </c>
      <c r="I182" s="100">
        <f ca="1">VLOOKUP($A182,[2]CurveFetch!$D$8:$R$1000,11,0)</f>
        <v>5.9646021138679998E-2</v>
      </c>
      <c r="J182" s="100">
        <f ca="1">VLOOKUP($A182,[2]CurveFetch!$D$8:$R$1000,8,0)</f>
        <v>0</v>
      </c>
      <c r="K182" s="100">
        <f t="shared" ca="1" si="49"/>
        <v>0.12</v>
      </c>
      <c r="L182" s="100">
        <f t="shared" ca="1" si="50"/>
        <v>0.12</v>
      </c>
      <c r="M182" s="100">
        <f t="shared" ca="1" si="55"/>
        <v>36.99</v>
      </c>
      <c r="N182" s="97">
        <f t="shared" ca="1" si="56"/>
        <v>42370</v>
      </c>
      <c r="O182" s="100">
        <f ca="1">VLOOKUP($A182,[2]CurveFetch!$D$8:$V$1000,16,0)</f>
        <v>53.694800000000001</v>
      </c>
      <c r="P182" s="141">
        <f t="shared" ca="1" si="51"/>
        <v>26.8474</v>
      </c>
      <c r="Q182" s="100">
        <f ca="1">VLOOKUP($A182,[2]CurveFetch!$D$8:$V$1000,16,0)</f>
        <v>53.694800000000001</v>
      </c>
      <c r="R182" s="141">
        <f t="shared" ca="1" si="52"/>
        <v>26.8474</v>
      </c>
      <c r="S182" s="100">
        <f ca="1">VLOOKUP($A182,[2]CurveFetch!$D$8:$V$1000,16,0)</f>
        <v>53.694800000000001</v>
      </c>
      <c r="T182" s="141">
        <f t="shared" ca="1" si="53"/>
        <v>26.8474</v>
      </c>
    </row>
    <row r="183" spans="1:20" x14ac:dyDescent="0.2">
      <c r="A183" s="97">
        <f t="shared" ca="1" si="54"/>
        <v>42401</v>
      </c>
      <c r="B183" s="100">
        <f ca="1">VLOOKUP($A183,[2]CurveFetch!$D$8:$R$1000,2,0)</f>
        <v>4.7160000000000002</v>
      </c>
      <c r="C183" s="100">
        <f ca="1">VLOOKUP($A183,[2]CurveFetch!$D$8:$R$1000,7,0)</f>
        <v>0.12</v>
      </c>
      <c r="D183" s="100">
        <f ca="1">VLOOKUP($A183,[2]CurveFetch!$D$8:$R$1000,5,0)</f>
        <v>0</v>
      </c>
      <c r="E183" s="100">
        <f ca="1">VLOOKUP($A183,[2]CurveFetch!$D$8:$R$1000,4,0)</f>
        <v>0</v>
      </c>
      <c r="F183" s="100">
        <f ca="1">VLOOKUP($A183,[2]CurveFetch!$D$8:$R$1000,15,0)</f>
        <v>0</v>
      </c>
      <c r="G183" s="100">
        <f ca="1">VLOOKUP($A183,[2]CurveFetch!$D$8:$R$1000,3,0)</f>
        <v>-0.19</v>
      </c>
      <c r="H183" s="100">
        <f ca="1">VLOOKUP($A183,[2]CurveFetch!$D$8:$R$1000,9,0)</f>
        <v>0</v>
      </c>
      <c r="I183" s="100">
        <f ca="1">VLOOKUP($A183,[2]CurveFetch!$D$8:$R$1000,11,0)</f>
        <v>5.9674198967137E-2</v>
      </c>
      <c r="J183" s="100">
        <f ca="1">VLOOKUP($A183,[2]CurveFetch!$D$8:$R$1000,8,0)</f>
        <v>0</v>
      </c>
      <c r="K183" s="100">
        <f t="shared" ca="1" si="49"/>
        <v>0.12</v>
      </c>
      <c r="L183" s="100">
        <f t="shared" ca="1" si="50"/>
        <v>0.12</v>
      </c>
      <c r="M183" s="100">
        <f t="shared" ca="1" si="55"/>
        <v>36.270000000000003</v>
      </c>
      <c r="N183" s="97">
        <f t="shared" ca="1" si="56"/>
        <v>42401</v>
      </c>
      <c r="O183" s="100">
        <f ca="1">VLOOKUP($A183,[2]CurveFetch!$D$8:$V$1000,16,0)</f>
        <v>43.694800000000001</v>
      </c>
      <c r="P183" s="141">
        <f t="shared" ca="1" si="51"/>
        <v>21.8474</v>
      </c>
      <c r="Q183" s="100">
        <f ca="1">VLOOKUP($A183,[2]CurveFetch!$D$8:$V$1000,16,0)</f>
        <v>43.694800000000001</v>
      </c>
      <c r="R183" s="141">
        <f t="shared" ca="1" si="52"/>
        <v>21.8474</v>
      </c>
      <c r="S183" s="100">
        <f ca="1">VLOOKUP($A183,[2]CurveFetch!$D$8:$V$1000,16,0)</f>
        <v>43.694800000000001</v>
      </c>
      <c r="T183" s="141">
        <f t="shared" ca="1" si="53"/>
        <v>21.8474</v>
      </c>
    </row>
    <row r="184" spans="1:20" x14ac:dyDescent="0.2">
      <c r="A184" s="97">
        <f t="shared" ca="1" si="54"/>
        <v>42430</v>
      </c>
      <c r="B184" s="100">
        <f ca="1">VLOOKUP($A184,[2]CurveFetch!$D$8:$R$1000,2,0)</f>
        <v>4.5789999999999997</v>
      </c>
      <c r="C184" s="100">
        <f ca="1">VLOOKUP($A184,[2]CurveFetch!$D$8:$R$1000,7,0)</f>
        <v>0.12</v>
      </c>
      <c r="D184" s="100">
        <f ca="1">VLOOKUP($A184,[2]CurveFetch!$D$8:$R$1000,5,0)</f>
        <v>0</v>
      </c>
      <c r="E184" s="100">
        <f ca="1">VLOOKUP($A184,[2]CurveFetch!$D$8:$R$1000,4,0)</f>
        <v>0</v>
      </c>
      <c r="F184" s="100">
        <f ca="1">VLOOKUP($A184,[2]CurveFetch!$D$8:$R$1000,15,0)</f>
        <v>0</v>
      </c>
      <c r="G184" s="100">
        <f ca="1">VLOOKUP($A184,[2]CurveFetch!$D$8:$R$1000,3,0)</f>
        <v>-0.19</v>
      </c>
      <c r="H184" s="100">
        <f ca="1">VLOOKUP($A184,[2]CurveFetch!$D$8:$R$1000,9,0)</f>
        <v>0</v>
      </c>
      <c r="I184" s="100">
        <f ca="1">VLOOKUP($A184,[2]CurveFetch!$D$8:$R$1000,11,0)</f>
        <v>5.9700558871416003E-2</v>
      </c>
      <c r="J184" s="100">
        <f ca="1">VLOOKUP($A184,[2]CurveFetch!$D$8:$R$1000,8,0)</f>
        <v>0</v>
      </c>
      <c r="K184" s="100">
        <f t="shared" ca="1" si="49"/>
        <v>0.12</v>
      </c>
      <c r="L184" s="100">
        <f t="shared" ca="1" si="50"/>
        <v>0.12</v>
      </c>
      <c r="M184" s="100">
        <f t="shared" ca="1" si="55"/>
        <v>35.2425</v>
      </c>
      <c r="N184" s="97">
        <f t="shared" ca="1" si="56"/>
        <v>42430</v>
      </c>
      <c r="O184" s="100">
        <f ca="1">VLOOKUP($A184,[2]CurveFetch!$D$8:$V$1000,16,0)</f>
        <v>33.694800000000001</v>
      </c>
      <c r="P184" s="141">
        <f t="shared" ca="1" si="51"/>
        <v>16.8474</v>
      </c>
      <c r="Q184" s="100">
        <f ca="1">VLOOKUP($A184,[2]CurveFetch!$D$8:$V$1000,16,0)</f>
        <v>33.694800000000001</v>
      </c>
      <c r="R184" s="141">
        <f t="shared" ca="1" si="52"/>
        <v>16.8474</v>
      </c>
      <c r="S184" s="100">
        <f ca="1">VLOOKUP($A184,[2]CurveFetch!$D$8:$V$1000,16,0)</f>
        <v>33.694800000000001</v>
      </c>
      <c r="T184" s="141">
        <f t="shared" ca="1" si="53"/>
        <v>16.8474</v>
      </c>
    </row>
    <row r="185" spans="1:20" x14ac:dyDescent="0.2">
      <c r="A185" s="97">
        <f t="shared" ca="1" si="54"/>
        <v>42461</v>
      </c>
      <c r="B185" s="100">
        <f ca="1">VLOOKUP($A185,[2]CurveFetch!$D$8:$R$1000,2,0)</f>
        <v>4.3970000000000002</v>
      </c>
      <c r="C185" s="100">
        <f ca="1">VLOOKUP($A185,[2]CurveFetch!$D$8:$R$1000,7,0)</f>
        <v>0.29499999999999998</v>
      </c>
      <c r="D185" s="100">
        <f ca="1">VLOOKUP($A185,[2]CurveFetch!$D$8:$R$1000,5,0)</f>
        <v>0</v>
      </c>
      <c r="E185" s="100">
        <f ca="1">VLOOKUP($A185,[2]CurveFetch!$D$8:$R$1000,4,0)</f>
        <v>0</v>
      </c>
      <c r="F185" s="100">
        <f ca="1">VLOOKUP($A185,[2]CurveFetch!$D$8:$R$1000,15,0)</f>
        <v>0</v>
      </c>
      <c r="G185" s="100">
        <f ca="1">VLOOKUP($A185,[2]CurveFetch!$D$8:$R$1000,3,0)</f>
        <v>-0.19</v>
      </c>
      <c r="H185" s="100">
        <f ca="1">VLOOKUP($A185,[2]CurveFetch!$D$8:$R$1000,9,0)</f>
        <v>0</v>
      </c>
      <c r="I185" s="100">
        <f ca="1">VLOOKUP($A185,[2]CurveFetch!$D$8:$R$1000,11,0)</f>
        <v>5.9728736700382999E-2</v>
      </c>
      <c r="J185" s="100">
        <f ca="1">VLOOKUP($A185,[2]CurveFetch!$D$8:$R$1000,8,0)</f>
        <v>0</v>
      </c>
      <c r="K185" s="100">
        <f t="shared" ca="1" si="49"/>
        <v>0.29499999999999998</v>
      </c>
      <c r="L185" s="100">
        <f t="shared" ca="1" si="50"/>
        <v>0.29499999999999998</v>
      </c>
      <c r="M185" s="100">
        <f t="shared" ca="1" si="55"/>
        <v>35.19</v>
      </c>
      <c r="N185" s="97">
        <f t="shared" ca="1" si="56"/>
        <v>42461</v>
      </c>
      <c r="O185" s="100">
        <f ca="1">VLOOKUP($A185,[2]CurveFetch!$D$8:$V$1000,16,0)</f>
        <v>32.541699999999999</v>
      </c>
      <c r="P185" s="141">
        <f t="shared" ca="1" si="51"/>
        <v>16.270849999999999</v>
      </c>
      <c r="Q185" s="100">
        <f ca="1">VLOOKUP($A185,[2]CurveFetch!$D$8:$V$1000,16,0)</f>
        <v>32.541699999999999</v>
      </c>
      <c r="R185" s="141">
        <f t="shared" ca="1" si="52"/>
        <v>16.270849999999999</v>
      </c>
      <c r="S185" s="100">
        <f ca="1">VLOOKUP($A185,[2]CurveFetch!$D$8:$V$1000,16,0)</f>
        <v>32.541699999999999</v>
      </c>
      <c r="T185" s="141">
        <f t="shared" ca="1" si="53"/>
        <v>16.270849999999999</v>
      </c>
    </row>
    <row r="186" spans="1:20" x14ac:dyDescent="0.2">
      <c r="A186" s="97">
        <f t="shared" ca="1" si="54"/>
        <v>42491</v>
      </c>
      <c r="B186" s="100">
        <f ca="1">VLOOKUP($A186,[2]CurveFetch!$D$8:$R$1000,2,0)</f>
        <v>4.3719999999999999</v>
      </c>
      <c r="C186" s="100">
        <f ca="1">VLOOKUP($A186,[2]CurveFetch!$D$8:$R$1000,7,0)</f>
        <v>0.29499999999999998</v>
      </c>
      <c r="D186" s="100">
        <f ca="1">VLOOKUP($A186,[2]CurveFetch!$D$8:$R$1000,5,0)</f>
        <v>0</v>
      </c>
      <c r="E186" s="100">
        <f ca="1">VLOOKUP($A186,[2]CurveFetch!$D$8:$R$1000,4,0)</f>
        <v>0</v>
      </c>
      <c r="F186" s="100">
        <f ca="1">VLOOKUP($A186,[2]CurveFetch!$D$8:$R$1000,15,0)</f>
        <v>0</v>
      </c>
      <c r="G186" s="100">
        <f ca="1">VLOOKUP($A186,[2]CurveFetch!$D$8:$R$1000,3,0)</f>
        <v>-0.19</v>
      </c>
      <c r="H186" s="100">
        <f ca="1">VLOOKUP($A186,[2]CurveFetch!$D$8:$R$1000,9,0)</f>
        <v>0</v>
      </c>
      <c r="I186" s="100">
        <f ca="1">VLOOKUP($A186,[2]CurveFetch!$D$8:$R$1000,11,0)</f>
        <v>5.9756005567376001E-2</v>
      </c>
      <c r="J186" s="100">
        <f ca="1">VLOOKUP($A186,[2]CurveFetch!$D$8:$R$1000,8,0)</f>
        <v>0</v>
      </c>
      <c r="K186" s="100">
        <f t="shared" ca="1" si="49"/>
        <v>0.29499999999999998</v>
      </c>
      <c r="L186" s="100">
        <f t="shared" ca="1" si="50"/>
        <v>0.29499999999999998</v>
      </c>
      <c r="M186" s="100">
        <f t="shared" ca="1" si="55"/>
        <v>35.002499999999998</v>
      </c>
      <c r="N186" s="97">
        <f t="shared" ca="1" si="56"/>
        <v>42491</v>
      </c>
      <c r="O186" s="100">
        <f ca="1">VLOOKUP($A186,[2]CurveFetch!$D$8:$V$1000,16,0)</f>
        <v>37.541699999999999</v>
      </c>
      <c r="P186" s="141">
        <f t="shared" ca="1" si="51"/>
        <v>18.770849999999999</v>
      </c>
      <c r="Q186" s="100">
        <f ca="1">VLOOKUP($A186,[2]CurveFetch!$D$8:$V$1000,16,0)</f>
        <v>37.541699999999999</v>
      </c>
      <c r="R186" s="141">
        <f t="shared" ca="1" si="52"/>
        <v>18.770849999999999</v>
      </c>
      <c r="S186" s="100">
        <f ca="1">VLOOKUP($A186,[2]CurveFetch!$D$8:$V$1000,16,0)</f>
        <v>37.541699999999999</v>
      </c>
      <c r="T186" s="141">
        <f t="shared" ca="1" si="53"/>
        <v>18.770849999999999</v>
      </c>
    </row>
    <row r="187" spans="1:20" x14ac:dyDescent="0.2">
      <c r="A187" s="97">
        <f t="shared" ca="1" si="54"/>
        <v>42522</v>
      </c>
      <c r="B187" s="100">
        <f ca="1">VLOOKUP($A187,[2]CurveFetch!$D$8:$R$1000,2,0)</f>
        <v>4.4009999999999998</v>
      </c>
      <c r="C187" s="100">
        <f ca="1">VLOOKUP($A187,[2]CurveFetch!$D$8:$R$1000,7,0)</f>
        <v>0.29499999999999998</v>
      </c>
      <c r="D187" s="100">
        <f ca="1">VLOOKUP($A187,[2]CurveFetch!$D$8:$R$1000,5,0)</f>
        <v>0</v>
      </c>
      <c r="E187" s="100">
        <f ca="1">VLOOKUP($A187,[2]CurveFetch!$D$8:$R$1000,4,0)</f>
        <v>0</v>
      </c>
      <c r="F187" s="100">
        <f ca="1">VLOOKUP($A187,[2]CurveFetch!$D$8:$R$1000,15,0)</f>
        <v>0</v>
      </c>
      <c r="G187" s="100">
        <f ca="1">VLOOKUP($A187,[2]CurveFetch!$D$8:$R$1000,3,0)</f>
        <v>-0.19</v>
      </c>
      <c r="H187" s="100">
        <f ca="1">VLOOKUP($A187,[2]CurveFetch!$D$8:$R$1000,9,0)</f>
        <v>0</v>
      </c>
      <c r="I187" s="100">
        <f ca="1">VLOOKUP($A187,[2]CurveFetch!$D$8:$R$1000,11,0)</f>
        <v>5.9784183396862998E-2</v>
      </c>
      <c r="J187" s="100">
        <f ca="1">VLOOKUP($A187,[2]CurveFetch!$D$8:$R$1000,8,0)</f>
        <v>0</v>
      </c>
      <c r="K187" s="100">
        <f t="shared" ca="1" si="49"/>
        <v>0.29499999999999998</v>
      </c>
      <c r="L187" s="100">
        <f t="shared" ca="1" si="50"/>
        <v>0.29499999999999998</v>
      </c>
      <c r="M187" s="100">
        <f t="shared" ca="1" si="55"/>
        <v>35.22</v>
      </c>
      <c r="N187" s="97">
        <f t="shared" ca="1" si="56"/>
        <v>42522</v>
      </c>
      <c r="O187" s="100">
        <f ca="1">VLOOKUP($A187,[2]CurveFetch!$D$8:$V$1000,16,0)</f>
        <v>62.541699999999999</v>
      </c>
      <c r="P187" s="141">
        <f t="shared" ca="1" si="51"/>
        <v>31.270849999999999</v>
      </c>
      <c r="Q187" s="100">
        <f ca="1">VLOOKUP($A187,[2]CurveFetch!$D$8:$V$1000,16,0)</f>
        <v>62.541699999999999</v>
      </c>
      <c r="R187" s="141">
        <f t="shared" ca="1" si="52"/>
        <v>31.270849999999999</v>
      </c>
      <c r="S187" s="100">
        <f ca="1">VLOOKUP($A187,[2]CurveFetch!$D$8:$V$1000,16,0)</f>
        <v>62.541699999999999</v>
      </c>
      <c r="T187" s="141">
        <f t="shared" ca="1" si="53"/>
        <v>31.270849999999999</v>
      </c>
    </row>
    <row r="188" spans="1:20" x14ac:dyDescent="0.2">
      <c r="A188" s="97">
        <f t="shared" ca="1" si="54"/>
        <v>42552</v>
      </c>
      <c r="B188" s="100">
        <f ca="1">VLOOKUP($A188,[2]CurveFetch!$D$8:$R$1000,2,0)</f>
        <v>4.431</v>
      </c>
      <c r="C188" s="100">
        <f ca="1">VLOOKUP($A188,[2]CurveFetch!$D$8:$R$1000,7,0)</f>
        <v>0.29499999999999998</v>
      </c>
      <c r="D188" s="100">
        <f ca="1">VLOOKUP($A188,[2]CurveFetch!$D$8:$R$1000,5,0)</f>
        <v>0</v>
      </c>
      <c r="E188" s="100">
        <f ca="1">VLOOKUP($A188,[2]CurveFetch!$D$8:$R$1000,4,0)</f>
        <v>0</v>
      </c>
      <c r="F188" s="100">
        <f ca="1">VLOOKUP($A188,[2]CurveFetch!$D$8:$R$1000,15,0)</f>
        <v>0</v>
      </c>
      <c r="G188" s="100">
        <f ca="1">VLOOKUP($A188,[2]CurveFetch!$D$8:$R$1000,3,0)</f>
        <v>-0.19</v>
      </c>
      <c r="H188" s="100">
        <f ca="1">VLOOKUP($A188,[2]CurveFetch!$D$8:$R$1000,9,0)</f>
        <v>0</v>
      </c>
      <c r="I188" s="100">
        <f ca="1">VLOOKUP($A188,[2]CurveFetch!$D$8:$R$1000,11,0)</f>
        <v>5.9811452264359001E-2</v>
      </c>
      <c r="J188" s="100">
        <f ca="1">VLOOKUP($A188,[2]CurveFetch!$D$8:$R$1000,8,0)</f>
        <v>0</v>
      </c>
      <c r="K188" s="100">
        <f t="shared" ca="1" si="49"/>
        <v>0.29499999999999998</v>
      </c>
      <c r="L188" s="100">
        <f t="shared" ca="1" si="50"/>
        <v>0.29499999999999998</v>
      </c>
      <c r="M188" s="100">
        <f t="shared" ca="1" si="55"/>
        <v>35.445</v>
      </c>
      <c r="N188" s="97">
        <f t="shared" ca="1" si="56"/>
        <v>42552</v>
      </c>
      <c r="O188" s="100">
        <f ca="1">VLOOKUP($A188,[2]CurveFetch!$D$8:$V$1000,16,0)</f>
        <v>51.6905</v>
      </c>
      <c r="P188" s="141">
        <f t="shared" ca="1" si="51"/>
        <v>25.84525</v>
      </c>
      <c r="Q188" s="100">
        <f ca="1">VLOOKUP($A188,[2]CurveFetch!$D$8:$V$1000,16,0)</f>
        <v>51.6905</v>
      </c>
      <c r="R188" s="141">
        <f t="shared" ca="1" si="52"/>
        <v>25.84525</v>
      </c>
      <c r="S188" s="100">
        <f ca="1">VLOOKUP($A188,[2]CurveFetch!$D$8:$V$1000,16,0)</f>
        <v>51.6905</v>
      </c>
      <c r="T188" s="141">
        <f t="shared" ca="1" si="53"/>
        <v>25.84525</v>
      </c>
    </row>
    <row r="189" spans="1:20" x14ac:dyDescent="0.2">
      <c r="A189" s="97">
        <f t="shared" ca="1" si="54"/>
        <v>42583</v>
      </c>
      <c r="B189" s="100">
        <f ca="1">VLOOKUP($A189,[2]CurveFetch!$D$8:$R$1000,2,0)</f>
        <v>4.4509999999999996</v>
      </c>
      <c r="C189" s="100">
        <f ca="1">VLOOKUP($A189,[2]CurveFetch!$D$8:$R$1000,7,0)</f>
        <v>0.29499999999999998</v>
      </c>
      <c r="D189" s="100">
        <f ca="1">VLOOKUP($A189,[2]CurveFetch!$D$8:$R$1000,5,0)</f>
        <v>0</v>
      </c>
      <c r="E189" s="100">
        <f ca="1">VLOOKUP($A189,[2]CurveFetch!$D$8:$R$1000,4,0)</f>
        <v>0</v>
      </c>
      <c r="F189" s="100">
        <f ca="1">VLOOKUP($A189,[2]CurveFetch!$D$8:$R$1000,15,0)</f>
        <v>0</v>
      </c>
      <c r="G189" s="100">
        <f ca="1">VLOOKUP($A189,[2]CurveFetch!$D$8:$R$1000,3,0)</f>
        <v>-0.19</v>
      </c>
      <c r="H189" s="100">
        <f ca="1">VLOOKUP($A189,[2]CurveFetch!$D$8:$R$1000,9,0)</f>
        <v>0</v>
      </c>
      <c r="I189" s="100">
        <f ca="1">VLOOKUP($A189,[2]CurveFetch!$D$8:$R$1000,11,0)</f>
        <v>5.9839630094365E-2</v>
      </c>
      <c r="J189" s="100">
        <f ca="1">VLOOKUP($A189,[2]CurveFetch!$D$8:$R$1000,8,0)</f>
        <v>0</v>
      </c>
      <c r="K189" s="100">
        <f t="shared" ca="1" si="49"/>
        <v>0.29499999999999998</v>
      </c>
      <c r="L189" s="100">
        <f t="shared" ca="1" si="50"/>
        <v>0.29499999999999998</v>
      </c>
      <c r="M189" s="100">
        <f t="shared" ca="1" si="55"/>
        <v>35.594999999999999</v>
      </c>
      <c r="N189" s="97">
        <f t="shared" ca="1" si="56"/>
        <v>42583</v>
      </c>
      <c r="O189" s="100">
        <f ca="1">VLOOKUP($A189,[2]CurveFetch!$D$8:$V$1000,16,0)</f>
        <v>66.6905</v>
      </c>
      <c r="P189" s="141">
        <f t="shared" ca="1" si="51"/>
        <v>33.34525</v>
      </c>
      <c r="Q189" s="100">
        <f ca="1">VLOOKUP($A189,[2]CurveFetch!$D$8:$V$1000,16,0)</f>
        <v>66.6905</v>
      </c>
      <c r="R189" s="141">
        <f t="shared" ca="1" si="52"/>
        <v>33.34525</v>
      </c>
      <c r="S189" s="100">
        <f ca="1">VLOOKUP($A189,[2]CurveFetch!$D$8:$V$1000,16,0)</f>
        <v>66.6905</v>
      </c>
      <c r="T189" s="141">
        <f t="shared" ca="1" si="53"/>
        <v>33.34525</v>
      </c>
    </row>
    <row r="190" spans="1:20" x14ac:dyDescent="0.2">
      <c r="A190" s="97">
        <f t="shared" ca="1" si="54"/>
        <v>42614</v>
      </c>
      <c r="B190" s="100">
        <f ca="1">VLOOKUP($A190,[2]CurveFetch!$D$8:$R$1000,2,0)</f>
        <v>4.4720000000000004</v>
      </c>
      <c r="C190" s="100">
        <f ca="1">VLOOKUP($A190,[2]CurveFetch!$D$8:$R$1000,7,0)</f>
        <v>0.29499999999999998</v>
      </c>
      <c r="D190" s="100">
        <f ca="1">VLOOKUP($A190,[2]CurveFetch!$D$8:$R$1000,5,0)</f>
        <v>0</v>
      </c>
      <c r="E190" s="100">
        <f ca="1">VLOOKUP($A190,[2]CurveFetch!$D$8:$R$1000,4,0)</f>
        <v>0</v>
      </c>
      <c r="F190" s="100">
        <f ca="1">VLOOKUP($A190,[2]CurveFetch!$D$8:$R$1000,15,0)</f>
        <v>0</v>
      </c>
      <c r="G190" s="100">
        <f ca="1">VLOOKUP($A190,[2]CurveFetch!$D$8:$R$1000,3,0)</f>
        <v>-0.19</v>
      </c>
      <c r="H190" s="100">
        <f ca="1">VLOOKUP($A190,[2]CurveFetch!$D$8:$R$1000,9,0)</f>
        <v>0</v>
      </c>
      <c r="I190" s="100">
        <f ca="1">VLOOKUP($A190,[2]CurveFetch!$D$8:$R$1000,11,0)</f>
        <v>5.9867807924634003E-2</v>
      </c>
      <c r="J190" s="100">
        <f ca="1">VLOOKUP($A190,[2]CurveFetch!$D$8:$R$1000,8,0)</f>
        <v>0</v>
      </c>
      <c r="K190" s="100">
        <f t="shared" ca="1" si="49"/>
        <v>0.29499999999999998</v>
      </c>
      <c r="L190" s="100">
        <f t="shared" ca="1" si="50"/>
        <v>0.29499999999999998</v>
      </c>
      <c r="M190" s="100">
        <f t="shared" ca="1" si="55"/>
        <v>35.752500000000005</v>
      </c>
      <c r="N190" s="97">
        <f t="shared" ca="1" si="56"/>
        <v>42614</v>
      </c>
      <c r="O190" s="100">
        <f ca="1">VLOOKUP($A190,[2]CurveFetch!$D$8:$V$1000,16,0)</f>
        <v>56.6905</v>
      </c>
      <c r="P190" s="141">
        <f t="shared" ca="1" si="51"/>
        <v>28.34525</v>
      </c>
      <c r="Q190" s="100">
        <f ca="1">VLOOKUP($A190,[2]CurveFetch!$D$8:$V$1000,16,0)</f>
        <v>56.6905</v>
      </c>
      <c r="R190" s="141">
        <f t="shared" ca="1" si="52"/>
        <v>28.34525</v>
      </c>
      <c r="S190" s="100">
        <f ca="1">VLOOKUP($A190,[2]CurveFetch!$D$8:$V$1000,16,0)</f>
        <v>56.6905</v>
      </c>
      <c r="T190" s="141">
        <f t="shared" ca="1" si="53"/>
        <v>28.34525</v>
      </c>
    </row>
    <row r="191" spans="1:20" x14ac:dyDescent="0.2">
      <c r="A191" s="97">
        <f t="shared" ca="1" si="54"/>
        <v>42644</v>
      </c>
      <c r="B191" s="100">
        <f ca="1">VLOOKUP($A191,[2]CurveFetch!$D$8:$R$1000,2,0)</f>
        <v>4.5019999999999998</v>
      </c>
      <c r="C191" s="100">
        <f ca="1">VLOOKUP($A191,[2]CurveFetch!$D$8:$R$1000,7,0)</f>
        <v>0.29499999999999998</v>
      </c>
      <c r="D191" s="100">
        <f ca="1">VLOOKUP($A191,[2]CurveFetch!$D$8:$R$1000,5,0)</f>
        <v>0</v>
      </c>
      <c r="E191" s="100">
        <f ca="1">VLOOKUP($A191,[2]CurveFetch!$D$8:$R$1000,4,0)</f>
        <v>0</v>
      </c>
      <c r="F191" s="100">
        <f ca="1">VLOOKUP($A191,[2]CurveFetch!$D$8:$R$1000,15,0)</f>
        <v>0</v>
      </c>
      <c r="G191" s="100">
        <f ca="1">VLOOKUP($A191,[2]CurveFetch!$D$8:$R$1000,3,0)</f>
        <v>-0.19</v>
      </c>
      <c r="H191" s="100">
        <f ca="1">VLOOKUP($A191,[2]CurveFetch!$D$8:$R$1000,9,0)</f>
        <v>0</v>
      </c>
      <c r="I191" s="100">
        <f ca="1">VLOOKUP($A191,[2]CurveFetch!$D$8:$R$1000,11,0)</f>
        <v>5.9895076792887997E-2</v>
      </c>
      <c r="J191" s="100">
        <f ca="1">VLOOKUP($A191,[2]CurveFetch!$D$8:$R$1000,8,0)</f>
        <v>0</v>
      </c>
      <c r="K191" s="100">
        <f t="shared" ca="1" si="49"/>
        <v>0.29499999999999998</v>
      </c>
      <c r="L191" s="100">
        <f t="shared" ca="1" si="50"/>
        <v>0.29499999999999998</v>
      </c>
      <c r="M191" s="100">
        <f t="shared" ca="1" si="55"/>
        <v>35.977499999999999</v>
      </c>
      <c r="N191" s="97">
        <f t="shared" ca="1" si="56"/>
        <v>42644</v>
      </c>
      <c r="O191" s="100">
        <f ca="1">VLOOKUP($A191,[2]CurveFetch!$D$8:$V$1000,16,0)</f>
        <v>68.317899999999995</v>
      </c>
      <c r="P191" s="141">
        <f t="shared" ca="1" si="51"/>
        <v>34.158949999999997</v>
      </c>
      <c r="Q191" s="100">
        <f ca="1">VLOOKUP($A191,[2]CurveFetch!$D$8:$V$1000,16,0)</f>
        <v>68.317899999999995</v>
      </c>
      <c r="R191" s="141">
        <f t="shared" ca="1" si="52"/>
        <v>34.158949999999997</v>
      </c>
      <c r="S191" s="100">
        <f ca="1">VLOOKUP($A191,[2]CurveFetch!$D$8:$V$1000,16,0)</f>
        <v>68.317899999999995</v>
      </c>
      <c r="T191" s="141">
        <f t="shared" ca="1" si="53"/>
        <v>34.158949999999997</v>
      </c>
    </row>
    <row r="192" spans="1:20" x14ac:dyDescent="0.2">
      <c r="A192" s="97">
        <f t="shared" ca="1" si="54"/>
        <v>42675</v>
      </c>
      <c r="B192" s="100">
        <f ca="1">VLOOKUP($A192,[2]CurveFetch!$D$8:$R$1000,2,0)</f>
        <v>4.6420000000000003</v>
      </c>
      <c r="C192" s="100">
        <f ca="1">VLOOKUP($A192,[2]CurveFetch!$D$8:$R$1000,7,0)</f>
        <v>0.12</v>
      </c>
      <c r="D192" s="100">
        <f ca="1">VLOOKUP($A192,[2]CurveFetch!$D$8:$R$1000,5,0)</f>
        <v>0</v>
      </c>
      <c r="E192" s="100">
        <f ca="1">VLOOKUP($A192,[2]CurveFetch!$D$8:$R$1000,4,0)</f>
        <v>0</v>
      </c>
      <c r="F192" s="100">
        <f ca="1">VLOOKUP($A192,[2]CurveFetch!$D$8:$R$1000,15,0)</f>
        <v>0</v>
      </c>
      <c r="G192" s="100">
        <f ca="1">VLOOKUP($A192,[2]CurveFetch!$D$8:$R$1000,3,0)</f>
        <v>-0.19</v>
      </c>
      <c r="H192" s="100">
        <f ca="1">VLOOKUP($A192,[2]CurveFetch!$D$8:$R$1000,9,0)</f>
        <v>0</v>
      </c>
      <c r="I192" s="100">
        <f ca="1">VLOOKUP($A192,[2]CurveFetch!$D$8:$R$1000,11,0)</f>
        <v>5.9923254623676002E-2</v>
      </c>
      <c r="J192" s="100">
        <f ca="1">VLOOKUP($A192,[2]CurveFetch!$D$8:$R$1000,8,0)</f>
        <v>0</v>
      </c>
      <c r="K192" s="100">
        <f t="shared" ca="1" si="49"/>
        <v>0.12</v>
      </c>
      <c r="L192" s="100">
        <f t="shared" ca="1" si="50"/>
        <v>0.12</v>
      </c>
      <c r="M192" s="100">
        <f t="shared" ca="1" si="55"/>
        <v>35.715000000000003</v>
      </c>
      <c r="N192" s="97">
        <f t="shared" ca="1" si="56"/>
        <v>42675</v>
      </c>
      <c r="O192" s="100">
        <f ca="1">VLOOKUP($A192,[2]CurveFetch!$D$8:$V$1000,16,0)</f>
        <v>38.317900000000002</v>
      </c>
      <c r="P192" s="141">
        <f t="shared" ca="1" si="51"/>
        <v>19.158950000000001</v>
      </c>
      <c r="Q192" s="100">
        <f ca="1">VLOOKUP($A192,[2]CurveFetch!$D$8:$V$1000,16,0)</f>
        <v>38.317900000000002</v>
      </c>
      <c r="R192" s="141">
        <f t="shared" ca="1" si="52"/>
        <v>19.158950000000001</v>
      </c>
      <c r="S192" s="100">
        <f ca="1">VLOOKUP($A192,[2]CurveFetch!$D$8:$V$1000,16,0)</f>
        <v>38.317900000000002</v>
      </c>
      <c r="T192" s="141">
        <f t="shared" ca="1" si="53"/>
        <v>19.158950000000001</v>
      </c>
    </row>
    <row r="193" spans="1:20" x14ac:dyDescent="0.2">
      <c r="A193" s="97">
        <f t="shared" ca="1" si="54"/>
        <v>42705</v>
      </c>
      <c r="B193" s="100">
        <f ca="1">VLOOKUP($A193,[2]CurveFetch!$D$8:$R$1000,2,0)</f>
        <v>4.7670000000000003</v>
      </c>
      <c r="C193" s="100">
        <f ca="1">VLOOKUP($A193,[2]CurveFetch!$D$8:$R$1000,7,0)</f>
        <v>0.12</v>
      </c>
      <c r="D193" s="100">
        <f ca="1">VLOOKUP($A193,[2]CurveFetch!$D$8:$R$1000,5,0)</f>
        <v>0</v>
      </c>
      <c r="E193" s="100">
        <f ca="1">VLOOKUP($A193,[2]CurveFetch!$D$8:$R$1000,4,0)</f>
        <v>0</v>
      </c>
      <c r="F193" s="100">
        <f ca="1">VLOOKUP($A193,[2]CurveFetch!$D$8:$R$1000,15,0)</f>
        <v>0</v>
      </c>
      <c r="G193" s="100">
        <f ca="1">VLOOKUP($A193,[2]CurveFetch!$D$8:$R$1000,3,0)</f>
        <v>-0.19</v>
      </c>
      <c r="H193" s="100">
        <f ca="1">VLOOKUP($A193,[2]CurveFetch!$D$8:$R$1000,9,0)</f>
        <v>0</v>
      </c>
      <c r="I193" s="100">
        <f ca="1">VLOOKUP($A193,[2]CurveFetch!$D$8:$R$1000,11,0)</f>
        <v>5.9950523492433003E-2</v>
      </c>
      <c r="J193" s="100">
        <f ca="1">VLOOKUP($A193,[2]CurveFetch!$D$8:$R$1000,8,0)</f>
        <v>0</v>
      </c>
      <c r="K193" s="100">
        <f t="shared" ca="1" si="49"/>
        <v>0.12</v>
      </c>
      <c r="L193" s="100">
        <f t="shared" ca="1" si="50"/>
        <v>0.12</v>
      </c>
      <c r="M193" s="100">
        <f t="shared" ca="1" si="55"/>
        <v>36.652500000000003</v>
      </c>
      <c r="N193" s="97">
        <f t="shared" ca="1" si="56"/>
        <v>42705</v>
      </c>
      <c r="O193" s="100">
        <f ca="1">VLOOKUP($A193,[2]CurveFetch!$D$8:$V$1000,16,0)</f>
        <v>23.317900000000002</v>
      </c>
      <c r="P193" s="141">
        <f t="shared" ca="1" si="51"/>
        <v>11.658950000000001</v>
      </c>
      <c r="Q193" s="100">
        <f ca="1">VLOOKUP($A193,[2]CurveFetch!$D$8:$V$1000,16,0)</f>
        <v>23.317900000000002</v>
      </c>
      <c r="R193" s="141">
        <f t="shared" ca="1" si="52"/>
        <v>11.658950000000001</v>
      </c>
      <c r="S193" s="100">
        <f ca="1">VLOOKUP($A193,[2]CurveFetch!$D$8:$V$1000,16,0)</f>
        <v>23.317900000000002</v>
      </c>
      <c r="T193" s="141">
        <f t="shared" ca="1" si="53"/>
        <v>11.658950000000001</v>
      </c>
    </row>
    <row r="194" spans="1:20" x14ac:dyDescent="0.2">
      <c r="A194" s="97">
        <f t="shared" ca="1" si="54"/>
        <v>42736</v>
      </c>
      <c r="B194" s="100">
        <f ca="1">VLOOKUP($A194,[2]CurveFetch!$D$8:$R$1000,2,0)</f>
        <v>4.9169999999999998</v>
      </c>
      <c r="C194" s="100">
        <f ca="1">VLOOKUP($A194,[2]CurveFetch!$D$8:$R$1000,7,0)</f>
        <v>0.12</v>
      </c>
      <c r="D194" s="100">
        <f ca="1">VLOOKUP($A194,[2]CurveFetch!$D$8:$R$1000,5,0)</f>
        <v>0</v>
      </c>
      <c r="E194" s="100">
        <f ca="1">VLOOKUP($A194,[2]CurveFetch!$D$8:$R$1000,4,0)</f>
        <v>0</v>
      </c>
      <c r="F194" s="100">
        <f ca="1">VLOOKUP($A194,[2]CurveFetch!$D$8:$R$1000,15,0)</f>
        <v>0</v>
      </c>
      <c r="G194" s="100">
        <f ca="1">VLOOKUP($A194,[2]CurveFetch!$D$8:$R$1000,3,0)</f>
        <v>-0.19</v>
      </c>
      <c r="H194" s="100">
        <f ca="1">VLOOKUP($A194,[2]CurveFetch!$D$8:$R$1000,9,0)</f>
        <v>0</v>
      </c>
      <c r="I194" s="100">
        <f ca="1">VLOOKUP($A194,[2]CurveFetch!$D$8:$R$1000,11,0)</f>
        <v>5.9978701323740002E-2</v>
      </c>
      <c r="J194" s="100">
        <f ca="1">VLOOKUP($A194,[2]CurveFetch!$D$8:$R$1000,8,0)</f>
        <v>0</v>
      </c>
      <c r="K194" s="100">
        <f t="shared" ca="1" si="49"/>
        <v>0.12</v>
      </c>
      <c r="L194" s="100">
        <f t="shared" ca="1" si="50"/>
        <v>0.12</v>
      </c>
      <c r="M194" s="100">
        <f t="shared" ca="1" si="55"/>
        <v>37.777499999999996</v>
      </c>
      <c r="N194" s="97">
        <f t="shared" ca="1" si="56"/>
        <v>42736</v>
      </c>
      <c r="O194" s="100">
        <f ca="1">VLOOKUP($A194,[2]CurveFetch!$D$8:$V$1000,16,0)</f>
        <v>53.920499999999997</v>
      </c>
      <c r="P194" s="141">
        <f t="shared" ca="1" si="51"/>
        <v>26.960249999999998</v>
      </c>
      <c r="Q194" s="100">
        <f ca="1">VLOOKUP($A194,[2]CurveFetch!$D$8:$V$1000,16,0)</f>
        <v>53.920499999999997</v>
      </c>
      <c r="R194" s="141">
        <f t="shared" ca="1" si="52"/>
        <v>26.960249999999998</v>
      </c>
      <c r="S194" s="100">
        <f ca="1">VLOOKUP($A194,[2]CurveFetch!$D$8:$V$1000,16,0)</f>
        <v>53.920499999999997</v>
      </c>
      <c r="T194" s="141">
        <f t="shared" ca="1" si="53"/>
        <v>26.960249999999998</v>
      </c>
    </row>
    <row r="195" spans="1:20" x14ac:dyDescent="0.2">
      <c r="A195" s="97">
        <f t="shared" ca="1" si="54"/>
        <v>42767</v>
      </c>
      <c r="B195" s="100">
        <f ca="1">VLOOKUP($A195,[2]CurveFetch!$D$8:$R$1000,2,0)</f>
        <v>4.8209999999999997</v>
      </c>
      <c r="C195" s="100">
        <f ca="1">VLOOKUP($A195,[2]CurveFetch!$D$8:$R$1000,7,0)</f>
        <v>0.12</v>
      </c>
      <c r="D195" s="100">
        <f ca="1">VLOOKUP($A195,[2]CurveFetch!$D$8:$R$1000,5,0)</f>
        <v>0</v>
      </c>
      <c r="E195" s="100">
        <f ca="1">VLOOKUP($A195,[2]CurveFetch!$D$8:$R$1000,4,0)</f>
        <v>0</v>
      </c>
      <c r="F195" s="100">
        <f ca="1">VLOOKUP($A195,[2]CurveFetch!$D$8:$R$1000,15,0)</f>
        <v>0</v>
      </c>
      <c r="G195" s="100">
        <f ca="1">VLOOKUP($A195,[2]CurveFetch!$D$8:$R$1000,3,0)</f>
        <v>-0.19</v>
      </c>
      <c r="H195" s="100">
        <f ca="1">VLOOKUP($A195,[2]CurveFetch!$D$8:$R$1000,9,0)</f>
        <v>0</v>
      </c>
      <c r="I195" s="100">
        <f ca="1">VLOOKUP($A195,[2]CurveFetch!$D$8:$R$1000,11,0)</f>
        <v>6.0006879155311998E-2</v>
      </c>
      <c r="J195" s="100">
        <f ca="1">VLOOKUP($A195,[2]CurveFetch!$D$8:$R$1000,8,0)</f>
        <v>0</v>
      </c>
      <c r="K195" s="100">
        <f t="shared" ca="1" si="49"/>
        <v>0.12</v>
      </c>
      <c r="L195" s="100">
        <f t="shared" ca="1" si="50"/>
        <v>0.12</v>
      </c>
      <c r="M195" s="100">
        <f t="shared" ca="1" si="55"/>
        <v>37.057499999999997</v>
      </c>
      <c r="N195" s="97">
        <f t="shared" ca="1" si="56"/>
        <v>42767</v>
      </c>
      <c r="O195" s="100">
        <f ca="1">VLOOKUP($A195,[2]CurveFetch!$D$8:$V$1000,16,0)</f>
        <v>43.920499999999997</v>
      </c>
      <c r="P195" s="141">
        <f t="shared" ca="1" si="51"/>
        <v>21.960249999999998</v>
      </c>
      <c r="Q195" s="100">
        <f ca="1">VLOOKUP($A195,[2]CurveFetch!$D$8:$V$1000,16,0)</f>
        <v>43.920499999999997</v>
      </c>
      <c r="R195" s="141">
        <f t="shared" ca="1" si="52"/>
        <v>21.960249999999998</v>
      </c>
      <c r="S195" s="100">
        <f ca="1">VLOOKUP($A195,[2]CurveFetch!$D$8:$V$1000,16,0)</f>
        <v>43.920499999999997</v>
      </c>
      <c r="T195" s="141">
        <f t="shared" ca="1" si="53"/>
        <v>21.960249999999998</v>
      </c>
    </row>
    <row r="196" spans="1:20" x14ac:dyDescent="0.2">
      <c r="A196" s="97">
        <f t="shared" ca="1" si="54"/>
        <v>42795</v>
      </c>
      <c r="B196" s="100">
        <f ca="1">VLOOKUP($A196,[2]CurveFetch!$D$8:$R$1000,2,0)</f>
        <v>4.6840000000000002</v>
      </c>
      <c r="C196" s="100">
        <f ca="1">VLOOKUP($A196,[2]CurveFetch!$D$8:$R$1000,7,0)</f>
        <v>0.12</v>
      </c>
      <c r="D196" s="100">
        <f ca="1">VLOOKUP($A196,[2]CurveFetch!$D$8:$R$1000,5,0)</f>
        <v>0</v>
      </c>
      <c r="E196" s="100">
        <f ca="1">VLOOKUP($A196,[2]CurveFetch!$D$8:$R$1000,4,0)</f>
        <v>0</v>
      </c>
      <c r="F196" s="100">
        <f ca="1">VLOOKUP($A196,[2]CurveFetch!$D$8:$R$1000,15,0)</f>
        <v>0</v>
      </c>
      <c r="G196" s="100">
        <f ca="1">VLOOKUP($A196,[2]CurveFetch!$D$8:$R$1000,3,0)</f>
        <v>-0.19</v>
      </c>
      <c r="H196" s="100">
        <f ca="1">VLOOKUP($A196,[2]CurveFetch!$D$8:$R$1000,9,0)</f>
        <v>0</v>
      </c>
      <c r="I196" s="100">
        <f ca="1">VLOOKUP($A196,[2]CurveFetch!$D$8:$R$1000,11,0)</f>
        <v>6.0032330100184002E-2</v>
      </c>
      <c r="J196" s="100">
        <f ca="1">VLOOKUP($A196,[2]CurveFetch!$D$8:$R$1000,8,0)</f>
        <v>0</v>
      </c>
      <c r="K196" s="100">
        <f t="shared" ref="K196:K259" ca="1" si="57">C196-J196</f>
        <v>0.12</v>
      </c>
      <c r="L196" s="100">
        <f t="shared" ref="L196:L259" ca="1" si="58">C196-F196</f>
        <v>0.12</v>
      </c>
      <c r="M196" s="100">
        <f t="shared" ca="1" si="55"/>
        <v>36.03</v>
      </c>
      <c r="N196" s="97">
        <f t="shared" ca="1" si="56"/>
        <v>42795</v>
      </c>
      <c r="O196" s="100">
        <f ca="1">VLOOKUP($A196,[2]CurveFetch!$D$8:$V$1000,16,0)</f>
        <v>33.920499999999997</v>
      </c>
      <c r="P196" s="141">
        <f t="shared" ref="P196:P259" ca="1" si="59">O196/2</f>
        <v>16.960249999999998</v>
      </c>
      <c r="Q196" s="100">
        <f ca="1">VLOOKUP($A196,[2]CurveFetch!$D$8:$V$1000,16,0)</f>
        <v>33.920499999999997</v>
      </c>
      <c r="R196" s="141">
        <f t="shared" ref="R196:R259" ca="1" si="60">Q196/2</f>
        <v>16.960249999999998</v>
      </c>
      <c r="S196" s="100">
        <f ca="1">VLOOKUP($A196,[2]CurveFetch!$D$8:$V$1000,16,0)</f>
        <v>33.920499999999997</v>
      </c>
      <c r="T196" s="141">
        <f t="shared" ref="T196:T259" ca="1" si="61">S196/2</f>
        <v>16.960249999999998</v>
      </c>
    </row>
    <row r="197" spans="1:20" x14ac:dyDescent="0.2">
      <c r="A197" s="97">
        <f t="shared" ref="A197:A260" ca="1" si="62">DATE(YEAR(A196),MONTH(A196)+1,1)</f>
        <v>42826</v>
      </c>
      <c r="B197" s="100">
        <f ca="1">VLOOKUP($A197,[2]CurveFetch!$D$8:$R$1000,2,0)</f>
        <v>4.5019999999999998</v>
      </c>
      <c r="C197" s="100">
        <f ca="1">VLOOKUP($A197,[2]CurveFetch!$D$8:$R$1000,7,0)</f>
        <v>0.29499999999999998</v>
      </c>
      <c r="D197" s="100">
        <f ca="1">VLOOKUP($A197,[2]CurveFetch!$D$8:$R$1000,5,0)</f>
        <v>0</v>
      </c>
      <c r="E197" s="100">
        <f ca="1">VLOOKUP($A197,[2]CurveFetch!$D$8:$R$1000,4,0)</f>
        <v>0</v>
      </c>
      <c r="F197" s="100">
        <f ca="1">VLOOKUP($A197,[2]CurveFetch!$D$8:$R$1000,15,0)</f>
        <v>0</v>
      </c>
      <c r="G197" s="100">
        <f ca="1">VLOOKUP($A197,[2]CurveFetch!$D$8:$R$1000,3,0)</f>
        <v>-0.19</v>
      </c>
      <c r="H197" s="100">
        <f ca="1">VLOOKUP($A197,[2]CurveFetch!$D$8:$R$1000,9,0)</f>
        <v>0</v>
      </c>
      <c r="I197" s="100">
        <f ca="1">VLOOKUP($A197,[2]CurveFetch!$D$8:$R$1000,11,0)</f>
        <v>6.0060507932257E-2</v>
      </c>
      <c r="J197" s="100">
        <f ca="1">VLOOKUP($A197,[2]CurveFetch!$D$8:$R$1000,8,0)</f>
        <v>0</v>
      </c>
      <c r="K197" s="100">
        <f t="shared" ca="1" si="57"/>
        <v>0.29499999999999998</v>
      </c>
      <c r="L197" s="100">
        <f t="shared" ca="1" si="58"/>
        <v>0.29499999999999998</v>
      </c>
      <c r="M197" s="100">
        <f t="shared" ref="M197:M260" ca="1" si="63">($B197+$C197)*$M$1</f>
        <v>35.977499999999999</v>
      </c>
      <c r="N197" s="97">
        <f t="shared" ref="N197:N260" ca="1" si="64">DATE(YEAR(N196),MONTH(N196)+1,1)</f>
        <v>42826</v>
      </c>
      <c r="O197" s="100">
        <f ca="1">VLOOKUP($A197,[2]CurveFetch!$D$8:$V$1000,16,0)</f>
        <v>32.771900000000002</v>
      </c>
      <c r="P197" s="141">
        <f t="shared" ca="1" si="59"/>
        <v>16.385950000000001</v>
      </c>
      <c r="Q197" s="100">
        <f ca="1">VLOOKUP($A197,[2]CurveFetch!$D$8:$V$1000,16,0)</f>
        <v>32.771900000000002</v>
      </c>
      <c r="R197" s="141">
        <f t="shared" ca="1" si="60"/>
        <v>16.385950000000001</v>
      </c>
      <c r="S197" s="100">
        <f ca="1">VLOOKUP($A197,[2]CurveFetch!$D$8:$V$1000,16,0)</f>
        <v>32.771900000000002</v>
      </c>
      <c r="T197" s="141">
        <f t="shared" ca="1" si="61"/>
        <v>16.385950000000001</v>
      </c>
    </row>
    <row r="198" spans="1:20" x14ac:dyDescent="0.2">
      <c r="A198" s="97">
        <f t="shared" ca="1" si="62"/>
        <v>42856</v>
      </c>
      <c r="B198" s="100">
        <f ca="1">VLOOKUP($A198,[2]CurveFetch!$D$8:$R$1000,2,0)</f>
        <v>4.4770000000000003</v>
      </c>
      <c r="C198" s="100">
        <f ca="1">VLOOKUP($A198,[2]CurveFetch!$D$8:$R$1000,7,0)</f>
        <v>0.29499999999999998</v>
      </c>
      <c r="D198" s="100">
        <f ca="1">VLOOKUP($A198,[2]CurveFetch!$D$8:$R$1000,5,0)</f>
        <v>0</v>
      </c>
      <c r="E198" s="100">
        <f ca="1">VLOOKUP($A198,[2]CurveFetch!$D$8:$R$1000,4,0)</f>
        <v>0</v>
      </c>
      <c r="F198" s="100">
        <f ca="1">VLOOKUP($A198,[2]CurveFetch!$D$8:$R$1000,15,0)</f>
        <v>0</v>
      </c>
      <c r="G198" s="100">
        <f ca="1">VLOOKUP($A198,[2]CurveFetch!$D$8:$R$1000,3,0)</f>
        <v>-0.19</v>
      </c>
      <c r="H198" s="100">
        <f ca="1">VLOOKUP($A198,[2]CurveFetch!$D$8:$R$1000,9,0)</f>
        <v>0</v>
      </c>
      <c r="I198" s="100">
        <f ca="1">VLOOKUP($A198,[2]CurveFetch!$D$8:$R$1000,11,0)</f>
        <v>6.0087776802257999E-2</v>
      </c>
      <c r="J198" s="100">
        <f ca="1">VLOOKUP($A198,[2]CurveFetch!$D$8:$R$1000,8,0)</f>
        <v>0</v>
      </c>
      <c r="K198" s="100">
        <f t="shared" ca="1" si="57"/>
        <v>0.29499999999999998</v>
      </c>
      <c r="L198" s="100">
        <f t="shared" ca="1" si="58"/>
        <v>0.29499999999999998</v>
      </c>
      <c r="M198" s="100">
        <f t="shared" ca="1" si="63"/>
        <v>35.79</v>
      </c>
      <c r="N198" s="97">
        <f t="shared" ca="1" si="64"/>
        <v>42856</v>
      </c>
      <c r="O198" s="100">
        <f ca="1">VLOOKUP($A198,[2]CurveFetch!$D$8:$V$1000,16,0)</f>
        <v>37.771900000000002</v>
      </c>
      <c r="P198" s="141">
        <f t="shared" ca="1" si="59"/>
        <v>18.885950000000001</v>
      </c>
      <c r="Q198" s="100">
        <f ca="1">VLOOKUP($A198,[2]CurveFetch!$D$8:$V$1000,16,0)</f>
        <v>37.771900000000002</v>
      </c>
      <c r="R198" s="141">
        <f t="shared" ca="1" si="60"/>
        <v>18.885950000000001</v>
      </c>
      <c r="S198" s="100">
        <f ca="1">VLOOKUP($A198,[2]CurveFetch!$D$8:$V$1000,16,0)</f>
        <v>37.771900000000002</v>
      </c>
      <c r="T198" s="141">
        <f t="shared" ca="1" si="61"/>
        <v>18.885950000000001</v>
      </c>
    </row>
    <row r="199" spans="1:20" x14ac:dyDescent="0.2">
      <c r="A199" s="97">
        <f t="shared" ca="1" si="62"/>
        <v>42887</v>
      </c>
      <c r="B199" s="100">
        <f ca="1">VLOOKUP($A199,[2]CurveFetch!$D$8:$R$1000,2,0)</f>
        <v>4.5060000000000002</v>
      </c>
      <c r="C199" s="100">
        <f ca="1">VLOOKUP($A199,[2]CurveFetch!$D$8:$R$1000,7,0)</f>
        <v>0.29499999999999998</v>
      </c>
      <c r="D199" s="100">
        <f ca="1">VLOOKUP($A199,[2]CurveFetch!$D$8:$R$1000,5,0)</f>
        <v>0</v>
      </c>
      <c r="E199" s="100">
        <f ca="1">VLOOKUP($A199,[2]CurveFetch!$D$8:$R$1000,4,0)</f>
        <v>0</v>
      </c>
      <c r="F199" s="100">
        <f ca="1">VLOOKUP($A199,[2]CurveFetch!$D$8:$R$1000,15,0)</f>
        <v>0</v>
      </c>
      <c r="G199" s="100">
        <f ca="1">VLOOKUP($A199,[2]CurveFetch!$D$8:$R$1000,3,0)</f>
        <v>-0.19</v>
      </c>
      <c r="H199" s="100">
        <f ca="1">VLOOKUP($A199,[2]CurveFetch!$D$8:$R$1000,9,0)</f>
        <v>0</v>
      </c>
      <c r="I199" s="100">
        <f ca="1">VLOOKUP($A199,[2]CurveFetch!$D$8:$R$1000,11,0)</f>
        <v>6.0115954634849998E-2</v>
      </c>
      <c r="J199" s="100">
        <f ca="1">VLOOKUP($A199,[2]CurveFetch!$D$8:$R$1000,8,0)</f>
        <v>0</v>
      </c>
      <c r="K199" s="100">
        <f t="shared" ca="1" si="57"/>
        <v>0.29499999999999998</v>
      </c>
      <c r="L199" s="100">
        <f t="shared" ca="1" si="58"/>
        <v>0.29499999999999998</v>
      </c>
      <c r="M199" s="100">
        <f t="shared" ca="1" si="63"/>
        <v>36.0075</v>
      </c>
      <c r="N199" s="97">
        <f t="shared" ca="1" si="64"/>
        <v>42887</v>
      </c>
      <c r="O199" s="100">
        <f ca="1">VLOOKUP($A199,[2]CurveFetch!$D$8:$V$1000,16,0)</f>
        <v>62.771900000000002</v>
      </c>
      <c r="P199" s="141">
        <f t="shared" ca="1" si="59"/>
        <v>31.385950000000001</v>
      </c>
      <c r="Q199" s="100">
        <f ca="1">VLOOKUP($A199,[2]CurveFetch!$D$8:$V$1000,16,0)</f>
        <v>62.771900000000002</v>
      </c>
      <c r="R199" s="141">
        <f t="shared" ca="1" si="60"/>
        <v>31.385950000000001</v>
      </c>
      <c r="S199" s="100">
        <f ca="1">VLOOKUP($A199,[2]CurveFetch!$D$8:$V$1000,16,0)</f>
        <v>62.771900000000002</v>
      </c>
      <c r="T199" s="141">
        <f t="shared" ca="1" si="61"/>
        <v>31.385950000000001</v>
      </c>
    </row>
    <row r="200" spans="1:20" x14ac:dyDescent="0.2">
      <c r="A200" s="97">
        <f t="shared" ca="1" si="62"/>
        <v>42917</v>
      </c>
      <c r="B200" s="100">
        <f ca="1">VLOOKUP($A200,[2]CurveFetch!$D$8:$R$1000,2,0)</f>
        <v>4.5359999999999996</v>
      </c>
      <c r="C200" s="100">
        <f ca="1">VLOOKUP($A200,[2]CurveFetch!$D$8:$R$1000,7,0)</f>
        <v>0.29499999999999998</v>
      </c>
      <c r="D200" s="100">
        <f ca="1">VLOOKUP($A200,[2]CurveFetch!$D$8:$R$1000,5,0)</f>
        <v>0</v>
      </c>
      <c r="E200" s="100">
        <f ca="1">VLOOKUP($A200,[2]CurveFetch!$D$8:$R$1000,4,0)</f>
        <v>0</v>
      </c>
      <c r="F200" s="100">
        <f ca="1">VLOOKUP($A200,[2]CurveFetch!$D$8:$R$1000,15,0)</f>
        <v>0</v>
      </c>
      <c r="G200" s="100">
        <f ca="1">VLOOKUP($A200,[2]CurveFetch!$D$8:$R$1000,3,0)</f>
        <v>-0.19</v>
      </c>
      <c r="H200" s="100">
        <f ca="1">VLOOKUP($A200,[2]CurveFetch!$D$8:$R$1000,9,0)</f>
        <v>0</v>
      </c>
      <c r="I200" s="100">
        <f ca="1">VLOOKUP($A200,[2]CurveFetch!$D$8:$R$1000,11,0)</f>
        <v>6.0143223505351999E-2</v>
      </c>
      <c r="J200" s="100">
        <f ca="1">VLOOKUP($A200,[2]CurveFetch!$D$8:$R$1000,8,0)</f>
        <v>0</v>
      </c>
      <c r="K200" s="100">
        <f t="shared" ca="1" si="57"/>
        <v>0.29499999999999998</v>
      </c>
      <c r="L200" s="100">
        <f t="shared" ca="1" si="58"/>
        <v>0.29499999999999998</v>
      </c>
      <c r="M200" s="100">
        <f t="shared" ca="1" si="63"/>
        <v>36.232499999999995</v>
      </c>
      <c r="N200" s="97">
        <f t="shared" ca="1" si="64"/>
        <v>42917</v>
      </c>
      <c r="O200" s="100">
        <f ca="1">VLOOKUP($A200,[2]CurveFetch!$D$8:$V$1000,16,0)</f>
        <v>52.030099999999997</v>
      </c>
      <c r="P200" s="141">
        <f t="shared" ca="1" si="59"/>
        <v>26.015049999999999</v>
      </c>
      <c r="Q200" s="100">
        <f ca="1">VLOOKUP($A200,[2]CurveFetch!$D$8:$V$1000,16,0)</f>
        <v>52.030099999999997</v>
      </c>
      <c r="R200" s="141">
        <f t="shared" ca="1" si="60"/>
        <v>26.015049999999999</v>
      </c>
      <c r="S200" s="100">
        <f ca="1">VLOOKUP($A200,[2]CurveFetch!$D$8:$V$1000,16,0)</f>
        <v>52.030099999999997</v>
      </c>
      <c r="T200" s="141">
        <f t="shared" ca="1" si="61"/>
        <v>26.015049999999999</v>
      </c>
    </row>
    <row r="201" spans="1:20" x14ac:dyDescent="0.2">
      <c r="A201" s="97">
        <f t="shared" ca="1" si="62"/>
        <v>42948</v>
      </c>
      <c r="B201" s="100">
        <f ca="1">VLOOKUP($A201,[2]CurveFetch!$D$8:$R$1000,2,0)</f>
        <v>4.556</v>
      </c>
      <c r="C201" s="100">
        <f ca="1">VLOOKUP($A201,[2]CurveFetch!$D$8:$R$1000,7,0)</f>
        <v>0.29499999999999998</v>
      </c>
      <c r="D201" s="100">
        <f ca="1">VLOOKUP($A201,[2]CurveFetch!$D$8:$R$1000,5,0)</f>
        <v>0</v>
      </c>
      <c r="E201" s="100">
        <f ca="1">VLOOKUP($A201,[2]CurveFetch!$D$8:$R$1000,4,0)</f>
        <v>0</v>
      </c>
      <c r="F201" s="100">
        <f ca="1">VLOOKUP($A201,[2]CurveFetch!$D$8:$R$1000,15,0)</f>
        <v>0</v>
      </c>
      <c r="G201" s="100">
        <f ca="1">VLOOKUP($A201,[2]CurveFetch!$D$8:$R$1000,3,0)</f>
        <v>-0.19</v>
      </c>
      <c r="H201" s="100">
        <f ca="1">VLOOKUP($A201,[2]CurveFetch!$D$8:$R$1000,9,0)</f>
        <v>0</v>
      </c>
      <c r="I201" s="100">
        <f ca="1">VLOOKUP($A201,[2]CurveFetch!$D$8:$R$1000,11,0)</f>
        <v>6.0171401338463999E-2</v>
      </c>
      <c r="J201" s="100">
        <f ca="1">VLOOKUP($A201,[2]CurveFetch!$D$8:$R$1000,8,0)</f>
        <v>0</v>
      </c>
      <c r="K201" s="100">
        <f t="shared" ca="1" si="57"/>
        <v>0.29499999999999998</v>
      </c>
      <c r="L201" s="100">
        <f t="shared" ca="1" si="58"/>
        <v>0.29499999999999998</v>
      </c>
      <c r="M201" s="100">
        <f t="shared" ca="1" si="63"/>
        <v>36.3825</v>
      </c>
      <c r="N201" s="97">
        <f t="shared" ca="1" si="64"/>
        <v>42948</v>
      </c>
      <c r="O201" s="100">
        <f ca="1">VLOOKUP($A201,[2]CurveFetch!$D$8:$V$1000,16,0)</f>
        <v>67.030100000000004</v>
      </c>
      <c r="P201" s="141">
        <f t="shared" ca="1" si="59"/>
        <v>33.515050000000002</v>
      </c>
      <c r="Q201" s="100">
        <f ca="1">VLOOKUP($A201,[2]CurveFetch!$D$8:$V$1000,16,0)</f>
        <v>67.030100000000004</v>
      </c>
      <c r="R201" s="141">
        <f t="shared" ca="1" si="60"/>
        <v>33.515050000000002</v>
      </c>
      <c r="S201" s="100">
        <f ca="1">VLOOKUP($A201,[2]CurveFetch!$D$8:$V$1000,16,0)</f>
        <v>67.030100000000004</v>
      </c>
      <c r="T201" s="141">
        <f t="shared" ca="1" si="61"/>
        <v>33.515050000000002</v>
      </c>
    </row>
    <row r="202" spans="1:20" x14ac:dyDescent="0.2">
      <c r="A202" s="97">
        <f t="shared" ca="1" si="62"/>
        <v>42979</v>
      </c>
      <c r="B202" s="100">
        <f ca="1">VLOOKUP($A202,[2]CurveFetch!$D$8:$R$1000,2,0)</f>
        <v>4.577</v>
      </c>
      <c r="C202" s="100">
        <f ca="1">VLOOKUP($A202,[2]CurveFetch!$D$8:$R$1000,7,0)</f>
        <v>0.29499999999999998</v>
      </c>
      <c r="D202" s="100">
        <f ca="1">VLOOKUP($A202,[2]CurveFetch!$D$8:$R$1000,5,0)</f>
        <v>0</v>
      </c>
      <c r="E202" s="100">
        <f ca="1">VLOOKUP($A202,[2]CurveFetch!$D$8:$R$1000,4,0)</f>
        <v>0</v>
      </c>
      <c r="F202" s="100">
        <f ca="1">VLOOKUP($A202,[2]CurveFetch!$D$8:$R$1000,15,0)</f>
        <v>0</v>
      </c>
      <c r="G202" s="100">
        <f ca="1">VLOOKUP($A202,[2]CurveFetch!$D$8:$R$1000,3,0)</f>
        <v>-0.19</v>
      </c>
      <c r="H202" s="100">
        <f ca="1">VLOOKUP($A202,[2]CurveFetch!$D$8:$R$1000,9,0)</f>
        <v>0</v>
      </c>
      <c r="I202" s="100">
        <f ca="1">VLOOKUP($A202,[2]CurveFetch!$D$8:$R$1000,11,0)</f>
        <v>6.0199579171839997E-2</v>
      </c>
      <c r="J202" s="100">
        <f ca="1">VLOOKUP($A202,[2]CurveFetch!$D$8:$R$1000,8,0)</f>
        <v>0</v>
      </c>
      <c r="K202" s="100">
        <f t="shared" ca="1" si="57"/>
        <v>0.29499999999999998</v>
      </c>
      <c r="L202" s="100">
        <f t="shared" ca="1" si="58"/>
        <v>0.29499999999999998</v>
      </c>
      <c r="M202" s="100">
        <f t="shared" ca="1" si="63"/>
        <v>36.54</v>
      </c>
      <c r="N202" s="97">
        <f t="shared" ca="1" si="64"/>
        <v>42979</v>
      </c>
      <c r="O202" s="100">
        <f ca="1">VLOOKUP($A202,[2]CurveFetch!$D$8:$V$1000,16,0)</f>
        <v>57.030099999999997</v>
      </c>
      <c r="P202" s="141">
        <f t="shared" ca="1" si="59"/>
        <v>28.515049999999999</v>
      </c>
      <c r="Q202" s="100">
        <f ca="1">VLOOKUP($A202,[2]CurveFetch!$D$8:$V$1000,16,0)</f>
        <v>57.030099999999997</v>
      </c>
      <c r="R202" s="141">
        <f t="shared" ca="1" si="60"/>
        <v>28.515049999999999</v>
      </c>
      <c r="S202" s="100">
        <f ca="1">VLOOKUP($A202,[2]CurveFetch!$D$8:$V$1000,16,0)</f>
        <v>57.030099999999997</v>
      </c>
      <c r="T202" s="141">
        <f t="shared" ca="1" si="61"/>
        <v>28.515049999999999</v>
      </c>
    </row>
    <row r="203" spans="1:20" x14ac:dyDescent="0.2">
      <c r="A203" s="97">
        <f t="shared" ca="1" si="62"/>
        <v>43009</v>
      </c>
      <c r="B203" s="100">
        <f ca="1">VLOOKUP($A203,[2]CurveFetch!$D$8:$R$1000,2,0)</f>
        <v>4.6070000000000002</v>
      </c>
      <c r="C203" s="100">
        <f ca="1">VLOOKUP($A203,[2]CurveFetch!$D$8:$R$1000,7,0)</f>
        <v>0.29499999999999998</v>
      </c>
      <c r="D203" s="100">
        <f ca="1">VLOOKUP($A203,[2]CurveFetch!$D$8:$R$1000,5,0)</f>
        <v>0</v>
      </c>
      <c r="E203" s="100">
        <f ca="1">VLOOKUP($A203,[2]CurveFetch!$D$8:$R$1000,4,0)</f>
        <v>0</v>
      </c>
      <c r="F203" s="100">
        <f ca="1">VLOOKUP($A203,[2]CurveFetch!$D$8:$R$1000,15,0)</f>
        <v>0</v>
      </c>
      <c r="G203" s="100">
        <f ca="1">VLOOKUP($A203,[2]CurveFetch!$D$8:$R$1000,3,0)</f>
        <v>-0.19</v>
      </c>
      <c r="H203" s="100">
        <f ca="1">VLOOKUP($A203,[2]CurveFetch!$D$8:$R$1000,9,0)</f>
        <v>0</v>
      </c>
      <c r="I203" s="100">
        <f ca="1">VLOOKUP($A203,[2]CurveFetch!$D$8:$R$1000,11,0)</f>
        <v>6.0226848043100002E-2</v>
      </c>
      <c r="J203" s="100">
        <f ca="1">VLOOKUP($A203,[2]CurveFetch!$D$8:$R$1000,8,0)</f>
        <v>0</v>
      </c>
      <c r="K203" s="100">
        <f t="shared" ca="1" si="57"/>
        <v>0.29499999999999998</v>
      </c>
      <c r="L203" s="100">
        <f t="shared" ca="1" si="58"/>
        <v>0.29499999999999998</v>
      </c>
      <c r="M203" s="100">
        <f t="shared" ca="1" si="63"/>
        <v>36.765000000000001</v>
      </c>
      <c r="N203" s="97">
        <f t="shared" ca="1" si="64"/>
        <v>43009</v>
      </c>
      <c r="O203" s="100">
        <f ca="1">VLOOKUP($A203,[2]CurveFetch!$D$8:$V$1000,16,0)</f>
        <v>68.5334</v>
      </c>
      <c r="P203" s="141">
        <f t="shared" ca="1" si="59"/>
        <v>34.2667</v>
      </c>
      <c r="Q203" s="100">
        <f ca="1">VLOOKUP($A203,[2]CurveFetch!$D$8:$V$1000,16,0)</f>
        <v>68.5334</v>
      </c>
      <c r="R203" s="141">
        <f t="shared" ca="1" si="60"/>
        <v>34.2667</v>
      </c>
      <c r="S203" s="100">
        <f ca="1">VLOOKUP($A203,[2]CurveFetch!$D$8:$V$1000,16,0)</f>
        <v>68.5334</v>
      </c>
      <c r="T203" s="141">
        <f t="shared" ca="1" si="61"/>
        <v>34.2667</v>
      </c>
    </row>
    <row r="204" spans="1:20" x14ac:dyDescent="0.2">
      <c r="A204" s="97">
        <f t="shared" ca="1" si="62"/>
        <v>43040</v>
      </c>
      <c r="B204" s="100">
        <f ca="1">VLOOKUP($A204,[2]CurveFetch!$D$8:$R$1000,2,0)</f>
        <v>4.7469999999999999</v>
      </c>
      <c r="C204" s="100">
        <f ca="1">VLOOKUP($A204,[2]CurveFetch!$D$8:$R$1000,7,0)</f>
        <v>0.12</v>
      </c>
      <c r="D204" s="100">
        <f ca="1">VLOOKUP($A204,[2]CurveFetch!$D$8:$R$1000,5,0)</f>
        <v>0</v>
      </c>
      <c r="E204" s="100">
        <f ca="1">VLOOKUP($A204,[2]CurveFetch!$D$8:$R$1000,4,0)</f>
        <v>0</v>
      </c>
      <c r="F204" s="100">
        <f ca="1">VLOOKUP($A204,[2]CurveFetch!$D$8:$R$1000,15,0)</f>
        <v>0</v>
      </c>
      <c r="G204" s="100">
        <f ca="1">VLOOKUP($A204,[2]CurveFetch!$D$8:$R$1000,3,0)</f>
        <v>-0.19</v>
      </c>
      <c r="H204" s="100">
        <f ca="1">VLOOKUP($A204,[2]CurveFetch!$D$8:$R$1000,9,0)</f>
        <v>0</v>
      </c>
      <c r="I204" s="100">
        <f ca="1">VLOOKUP($A204,[2]CurveFetch!$D$8:$R$1000,11,0)</f>
        <v>6.0255025876999997E-2</v>
      </c>
      <c r="J204" s="100">
        <f ca="1">VLOOKUP($A204,[2]CurveFetch!$D$8:$R$1000,8,0)</f>
        <v>0</v>
      </c>
      <c r="K204" s="100">
        <f t="shared" ca="1" si="57"/>
        <v>0.12</v>
      </c>
      <c r="L204" s="100">
        <f t="shared" ca="1" si="58"/>
        <v>0.12</v>
      </c>
      <c r="M204" s="100">
        <f t="shared" ca="1" si="63"/>
        <v>36.502499999999998</v>
      </c>
      <c r="N204" s="97">
        <f t="shared" ca="1" si="64"/>
        <v>43040</v>
      </c>
      <c r="O204" s="100">
        <f ca="1">VLOOKUP($A204,[2]CurveFetch!$D$8:$V$1000,16,0)</f>
        <v>38.5334</v>
      </c>
      <c r="P204" s="141">
        <f t="shared" ca="1" si="59"/>
        <v>19.2667</v>
      </c>
      <c r="Q204" s="100">
        <f ca="1">VLOOKUP($A204,[2]CurveFetch!$D$8:$V$1000,16,0)</f>
        <v>38.5334</v>
      </c>
      <c r="R204" s="141">
        <f t="shared" ca="1" si="60"/>
        <v>19.2667</v>
      </c>
      <c r="S204" s="100">
        <f ca="1">VLOOKUP($A204,[2]CurveFetch!$D$8:$V$1000,16,0)</f>
        <v>38.5334</v>
      </c>
      <c r="T204" s="141">
        <f t="shared" ca="1" si="61"/>
        <v>19.2667</v>
      </c>
    </row>
    <row r="205" spans="1:20" x14ac:dyDescent="0.2">
      <c r="A205" s="97">
        <f t="shared" ca="1" si="62"/>
        <v>43070</v>
      </c>
      <c r="B205" s="100">
        <f ca="1">VLOOKUP($A205,[2]CurveFetch!$D$8:$R$1000,2,0)</f>
        <v>4.8719999999999999</v>
      </c>
      <c r="C205" s="100">
        <f ca="1">VLOOKUP($A205,[2]CurveFetch!$D$8:$R$1000,7,0)</f>
        <v>0.12</v>
      </c>
      <c r="D205" s="100">
        <f ca="1">VLOOKUP($A205,[2]CurveFetch!$D$8:$R$1000,5,0)</f>
        <v>0</v>
      </c>
      <c r="E205" s="100">
        <f ca="1">VLOOKUP($A205,[2]CurveFetch!$D$8:$R$1000,4,0)</f>
        <v>0</v>
      </c>
      <c r="F205" s="100">
        <f ca="1">VLOOKUP($A205,[2]CurveFetch!$D$8:$R$1000,15,0)</f>
        <v>0</v>
      </c>
      <c r="G205" s="100">
        <f ca="1">VLOOKUP($A205,[2]CurveFetch!$D$8:$R$1000,3,0)</f>
        <v>-0.19</v>
      </c>
      <c r="H205" s="100">
        <f ca="1">VLOOKUP($A205,[2]CurveFetch!$D$8:$R$1000,9,0)</f>
        <v>0</v>
      </c>
      <c r="I205" s="100">
        <f ca="1">VLOOKUP($A205,[2]CurveFetch!$D$8:$R$1000,11,0)</f>
        <v>6.0282294748757001E-2</v>
      </c>
      <c r="J205" s="100">
        <f ca="1">VLOOKUP($A205,[2]CurveFetch!$D$8:$R$1000,8,0)</f>
        <v>0</v>
      </c>
      <c r="K205" s="100">
        <f t="shared" ca="1" si="57"/>
        <v>0.12</v>
      </c>
      <c r="L205" s="100">
        <f t="shared" ca="1" si="58"/>
        <v>0.12</v>
      </c>
      <c r="M205" s="100">
        <f t="shared" ca="1" si="63"/>
        <v>37.44</v>
      </c>
      <c r="N205" s="97">
        <f t="shared" ca="1" si="64"/>
        <v>43070</v>
      </c>
      <c r="O205" s="100">
        <f ca="1">VLOOKUP($A205,[2]CurveFetch!$D$8:$V$1000,16,0)</f>
        <v>23.5334</v>
      </c>
      <c r="P205" s="141">
        <f t="shared" ca="1" si="59"/>
        <v>11.7667</v>
      </c>
      <c r="Q205" s="100">
        <f ca="1">VLOOKUP($A205,[2]CurveFetch!$D$8:$V$1000,16,0)</f>
        <v>23.5334</v>
      </c>
      <c r="R205" s="141">
        <f t="shared" ca="1" si="60"/>
        <v>11.7667</v>
      </c>
      <c r="S205" s="100">
        <f ca="1">VLOOKUP($A205,[2]CurveFetch!$D$8:$V$1000,16,0)</f>
        <v>23.5334</v>
      </c>
      <c r="T205" s="141">
        <f t="shared" ca="1" si="61"/>
        <v>11.7667</v>
      </c>
    </row>
    <row r="206" spans="1:20" x14ac:dyDescent="0.2">
      <c r="A206" s="97">
        <f t="shared" ca="1" si="62"/>
        <v>43101</v>
      </c>
      <c r="B206" s="100">
        <f ca="1">VLOOKUP($A206,[2]CurveFetch!$D$8:$R$1000,2,0)</f>
        <v>5.0270000000000001</v>
      </c>
      <c r="C206" s="100">
        <f ca="1">VLOOKUP($A206,[2]CurveFetch!$D$8:$R$1000,7,0)</f>
        <v>0.12</v>
      </c>
      <c r="D206" s="100">
        <f ca="1">VLOOKUP($A206,[2]CurveFetch!$D$8:$R$1000,5,0)</f>
        <v>0</v>
      </c>
      <c r="E206" s="100">
        <f ca="1">VLOOKUP($A206,[2]CurveFetch!$D$8:$R$1000,4,0)</f>
        <v>0</v>
      </c>
      <c r="F206" s="100">
        <f ca="1">VLOOKUP($A206,[2]CurveFetch!$D$8:$R$1000,15,0)</f>
        <v>0</v>
      </c>
      <c r="G206" s="100">
        <f ca="1">VLOOKUP($A206,[2]CurveFetch!$D$8:$R$1000,3,0)</f>
        <v>-0.19</v>
      </c>
      <c r="H206" s="100">
        <f ca="1">VLOOKUP($A206,[2]CurveFetch!$D$8:$R$1000,9,0)</f>
        <v>0</v>
      </c>
      <c r="I206" s="100">
        <f ca="1">VLOOKUP($A206,[2]CurveFetch!$D$8:$R$1000,11,0)</f>
        <v>6.0310472583170002E-2</v>
      </c>
      <c r="J206" s="100">
        <f ca="1">VLOOKUP($A206,[2]CurveFetch!$D$8:$R$1000,8,0)</f>
        <v>0</v>
      </c>
      <c r="K206" s="100">
        <f t="shared" ca="1" si="57"/>
        <v>0.12</v>
      </c>
      <c r="L206" s="100">
        <f t="shared" ca="1" si="58"/>
        <v>0.12</v>
      </c>
      <c r="M206" s="100">
        <f t="shared" ca="1" si="63"/>
        <v>38.602499999999999</v>
      </c>
      <c r="N206" s="97">
        <f t="shared" ca="1" si="64"/>
        <v>43101</v>
      </c>
      <c r="O206" s="100">
        <f ca="1">VLOOKUP($A206,[2]CurveFetch!$D$8:$V$1000,16,0)</f>
        <v>54.146299999999997</v>
      </c>
      <c r="P206" s="141">
        <f t="shared" ca="1" si="59"/>
        <v>27.073149999999998</v>
      </c>
      <c r="Q206" s="100">
        <f ca="1">VLOOKUP($A206,[2]CurveFetch!$D$8:$V$1000,16,0)</f>
        <v>54.146299999999997</v>
      </c>
      <c r="R206" s="141">
        <f t="shared" ca="1" si="60"/>
        <v>27.073149999999998</v>
      </c>
      <c r="S206" s="100">
        <f ca="1">VLOOKUP($A206,[2]CurveFetch!$D$8:$V$1000,16,0)</f>
        <v>54.146299999999997</v>
      </c>
      <c r="T206" s="141">
        <f t="shared" ca="1" si="61"/>
        <v>27.073149999999998</v>
      </c>
    </row>
    <row r="207" spans="1:20" x14ac:dyDescent="0.2">
      <c r="A207" s="97">
        <f t="shared" ca="1" si="62"/>
        <v>43132</v>
      </c>
      <c r="B207" s="100">
        <f ca="1">VLOOKUP($A207,[2]CurveFetch!$D$8:$R$1000,2,0)</f>
        <v>4.931</v>
      </c>
      <c r="C207" s="100">
        <f ca="1">VLOOKUP($A207,[2]CurveFetch!$D$8:$R$1000,7,0)</f>
        <v>0.12</v>
      </c>
      <c r="D207" s="100">
        <f ca="1">VLOOKUP($A207,[2]CurveFetch!$D$8:$R$1000,5,0)</f>
        <v>0</v>
      </c>
      <c r="E207" s="100">
        <f ca="1">VLOOKUP($A207,[2]CurveFetch!$D$8:$R$1000,4,0)</f>
        <v>0</v>
      </c>
      <c r="F207" s="100">
        <f ca="1">VLOOKUP($A207,[2]CurveFetch!$D$8:$R$1000,15,0)</f>
        <v>0</v>
      </c>
      <c r="G207" s="100">
        <f ca="1">VLOOKUP($A207,[2]CurveFetch!$D$8:$R$1000,3,0)</f>
        <v>-0.19</v>
      </c>
      <c r="H207" s="100">
        <f ca="1">VLOOKUP($A207,[2]CurveFetch!$D$8:$R$1000,9,0)</f>
        <v>0</v>
      </c>
      <c r="I207" s="100">
        <f ca="1">VLOOKUP($A207,[2]CurveFetch!$D$8:$R$1000,11,0)</f>
        <v>6.0338650417848E-2</v>
      </c>
      <c r="J207" s="100">
        <f ca="1">VLOOKUP($A207,[2]CurveFetch!$D$8:$R$1000,8,0)</f>
        <v>0</v>
      </c>
      <c r="K207" s="100">
        <f t="shared" ca="1" si="57"/>
        <v>0.12</v>
      </c>
      <c r="L207" s="100">
        <f t="shared" ca="1" si="58"/>
        <v>0.12</v>
      </c>
      <c r="M207" s="100">
        <f t="shared" ca="1" si="63"/>
        <v>37.8825</v>
      </c>
      <c r="N207" s="97">
        <f t="shared" ca="1" si="64"/>
        <v>43132</v>
      </c>
      <c r="O207" s="100">
        <f ca="1">VLOOKUP($A207,[2]CurveFetch!$D$8:$V$1000,16,0)</f>
        <v>44.146299999999997</v>
      </c>
      <c r="P207" s="141">
        <f t="shared" ca="1" si="59"/>
        <v>22.073149999999998</v>
      </c>
      <c r="Q207" s="100">
        <f ca="1">VLOOKUP($A207,[2]CurveFetch!$D$8:$V$1000,16,0)</f>
        <v>44.146299999999997</v>
      </c>
      <c r="R207" s="141">
        <f t="shared" ca="1" si="60"/>
        <v>22.073149999999998</v>
      </c>
      <c r="S207" s="100">
        <f ca="1">VLOOKUP($A207,[2]CurveFetch!$D$8:$V$1000,16,0)</f>
        <v>44.146299999999997</v>
      </c>
      <c r="T207" s="141">
        <f t="shared" ca="1" si="61"/>
        <v>22.073149999999998</v>
      </c>
    </row>
    <row r="208" spans="1:20" x14ac:dyDescent="0.2">
      <c r="A208" s="97">
        <f t="shared" ca="1" si="62"/>
        <v>43160</v>
      </c>
      <c r="B208" s="100">
        <f ca="1">VLOOKUP($A208,[2]CurveFetch!$D$8:$R$1000,2,0)</f>
        <v>4.7939999999999996</v>
      </c>
      <c r="C208" s="100">
        <f ca="1">VLOOKUP($A208,[2]CurveFetch!$D$8:$R$1000,7,0)</f>
        <v>0.12</v>
      </c>
      <c r="D208" s="100">
        <f ca="1">VLOOKUP($A208,[2]CurveFetch!$D$8:$R$1000,5,0)</f>
        <v>0</v>
      </c>
      <c r="E208" s="100">
        <f ca="1">VLOOKUP($A208,[2]CurveFetch!$D$8:$R$1000,4,0)</f>
        <v>0</v>
      </c>
      <c r="F208" s="100">
        <f ca="1">VLOOKUP($A208,[2]CurveFetch!$D$8:$R$1000,15,0)</f>
        <v>0</v>
      </c>
      <c r="G208" s="100">
        <f ca="1">VLOOKUP($A208,[2]CurveFetch!$D$8:$R$1000,3,0)</f>
        <v>-0.19</v>
      </c>
      <c r="H208" s="100">
        <f ca="1">VLOOKUP($A208,[2]CurveFetch!$D$8:$R$1000,9,0)</f>
        <v>0</v>
      </c>
      <c r="I208" s="100">
        <f ca="1">VLOOKUP($A208,[2]CurveFetch!$D$8:$R$1000,11,0)</f>
        <v>6.0364101365525002E-2</v>
      </c>
      <c r="J208" s="100">
        <f ca="1">VLOOKUP($A208,[2]CurveFetch!$D$8:$R$1000,8,0)</f>
        <v>0</v>
      </c>
      <c r="K208" s="100">
        <f t="shared" ca="1" si="57"/>
        <v>0.12</v>
      </c>
      <c r="L208" s="100">
        <f t="shared" ca="1" si="58"/>
        <v>0.12</v>
      </c>
      <c r="M208" s="100">
        <f t="shared" ca="1" si="63"/>
        <v>36.854999999999997</v>
      </c>
      <c r="N208" s="97">
        <f t="shared" ca="1" si="64"/>
        <v>43160</v>
      </c>
      <c r="O208" s="100">
        <f ca="1">VLOOKUP($A208,[2]CurveFetch!$D$8:$V$1000,16,0)</f>
        <v>34.146299999999997</v>
      </c>
      <c r="P208" s="141">
        <f t="shared" ca="1" si="59"/>
        <v>17.073149999999998</v>
      </c>
      <c r="Q208" s="100">
        <f ca="1">VLOOKUP($A208,[2]CurveFetch!$D$8:$V$1000,16,0)</f>
        <v>34.146299999999997</v>
      </c>
      <c r="R208" s="141">
        <f t="shared" ca="1" si="60"/>
        <v>17.073149999999998</v>
      </c>
      <c r="S208" s="100">
        <f ca="1">VLOOKUP($A208,[2]CurveFetch!$D$8:$V$1000,16,0)</f>
        <v>34.146299999999997</v>
      </c>
      <c r="T208" s="141">
        <f t="shared" ca="1" si="61"/>
        <v>17.073149999999998</v>
      </c>
    </row>
    <row r="209" spans="1:20" x14ac:dyDescent="0.2">
      <c r="A209" s="97">
        <f t="shared" ca="1" si="62"/>
        <v>43191</v>
      </c>
      <c r="B209" s="100">
        <f ca="1">VLOOKUP($A209,[2]CurveFetch!$D$8:$R$1000,2,0)</f>
        <v>4.6120000000000001</v>
      </c>
      <c r="C209" s="100">
        <f ca="1">VLOOKUP($A209,[2]CurveFetch!$D$8:$R$1000,7,0)</f>
        <v>0.29499999999999998</v>
      </c>
      <c r="D209" s="100">
        <f ca="1">VLOOKUP($A209,[2]CurveFetch!$D$8:$R$1000,5,0)</f>
        <v>0</v>
      </c>
      <c r="E209" s="100">
        <f ca="1">VLOOKUP($A209,[2]CurveFetch!$D$8:$R$1000,4,0)</f>
        <v>0</v>
      </c>
      <c r="F209" s="100">
        <f ca="1">VLOOKUP($A209,[2]CurveFetch!$D$8:$R$1000,15,0)</f>
        <v>0</v>
      </c>
      <c r="G209" s="100">
        <f ca="1">VLOOKUP($A209,[2]CurveFetch!$D$8:$R$1000,3,0)</f>
        <v>-0.19</v>
      </c>
      <c r="H209" s="100">
        <f ca="1">VLOOKUP($A209,[2]CurveFetch!$D$8:$R$1000,9,0)</f>
        <v>0</v>
      </c>
      <c r="I209" s="100">
        <f ca="1">VLOOKUP($A209,[2]CurveFetch!$D$8:$R$1000,11,0)</f>
        <v>6.0392279200705001E-2</v>
      </c>
      <c r="J209" s="100">
        <f ca="1">VLOOKUP($A209,[2]CurveFetch!$D$8:$R$1000,8,0)</f>
        <v>0</v>
      </c>
      <c r="K209" s="100">
        <f t="shared" ca="1" si="57"/>
        <v>0.29499999999999998</v>
      </c>
      <c r="L209" s="100">
        <f t="shared" ca="1" si="58"/>
        <v>0.29499999999999998</v>
      </c>
      <c r="M209" s="100">
        <f t="shared" ca="1" si="63"/>
        <v>36.802500000000002</v>
      </c>
      <c r="N209" s="97">
        <f t="shared" ca="1" si="64"/>
        <v>43191</v>
      </c>
      <c r="O209" s="100">
        <f ca="1">VLOOKUP($A209,[2]CurveFetch!$D$8:$V$1000,16,0)</f>
        <v>33.002099999999999</v>
      </c>
      <c r="P209" s="141">
        <f t="shared" ca="1" si="59"/>
        <v>16.501049999999999</v>
      </c>
      <c r="Q209" s="100">
        <f ca="1">VLOOKUP($A209,[2]CurveFetch!$D$8:$V$1000,16,0)</f>
        <v>33.002099999999999</v>
      </c>
      <c r="R209" s="141">
        <f t="shared" ca="1" si="60"/>
        <v>16.501049999999999</v>
      </c>
      <c r="S209" s="100">
        <f ca="1">VLOOKUP($A209,[2]CurveFetch!$D$8:$V$1000,16,0)</f>
        <v>33.002099999999999</v>
      </c>
      <c r="T209" s="141">
        <f t="shared" ca="1" si="61"/>
        <v>16.501049999999999</v>
      </c>
    </row>
    <row r="210" spans="1:20" x14ac:dyDescent="0.2">
      <c r="A210" s="97">
        <f t="shared" ca="1" si="62"/>
        <v>43221</v>
      </c>
      <c r="B210" s="100">
        <f ca="1">VLOOKUP($A210,[2]CurveFetch!$D$8:$R$1000,2,0)</f>
        <v>4.5869999999999997</v>
      </c>
      <c r="C210" s="100">
        <f ca="1">VLOOKUP($A210,[2]CurveFetch!$D$8:$R$1000,7,0)</f>
        <v>0.29499999999999998</v>
      </c>
      <c r="D210" s="100">
        <f ca="1">VLOOKUP($A210,[2]CurveFetch!$D$8:$R$1000,5,0)</f>
        <v>0</v>
      </c>
      <c r="E210" s="100">
        <f ca="1">VLOOKUP($A210,[2]CurveFetch!$D$8:$R$1000,4,0)</f>
        <v>0</v>
      </c>
      <c r="F210" s="100">
        <f ca="1">VLOOKUP($A210,[2]CurveFetch!$D$8:$R$1000,15,0)</f>
        <v>0</v>
      </c>
      <c r="G210" s="100">
        <f ca="1">VLOOKUP($A210,[2]CurveFetch!$D$8:$R$1000,3,0)</f>
        <v>-0.19</v>
      </c>
      <c r="H210" s="100">
        <f ca="1">VLOOKUP($A210,[2]CurveFetch!$D$8:$R$1000,9,0)</f>
        <v>0</v>
      </c>
      <c r="I210" s="100">
        <f ca="1">VLOOKUP($A210,[2]CurveFetch!$D$8:$R$1000,11,0)</f>
        <v>6.041954807371E-2</v>
      </c>
      <c r="J210" s="100">
        <f ca="1">VLOOKUP($A210,[2]CurveFetch!$D$8:$R$1000,8,0)</f>
        <v>0</v>
      </c>
      <c r="K210" s="100">
        <f t="shared" ca="1" si="57"/>
        <v>0.29499999999999998</v>
      </c>
      <c r="L210" s="100">
        <f t="shared" ca="1" si="58"/>
        <v>0.29499999999999998</v>
      </c>
      <c r="M210" s="100">
        <f t="shared" ca="1" si="63"/>
        <v>36.614999999999995</v>
      </c>
      <c r="N210" s="97">
        <f t="shared" ca="1" si="64"/>
        <v>43221</v>
      </c>
      <c r="O210" s="100">
        <f ca="1">VLOOKUP($A210,[2]CurveFetch!$D$8:$V$1000,16,0)</f>
        <v>38.002099999999999</v>
      </c>
      <c r="P210" s="141">
        <f t="shared" ca="1" si="59"/>
        <v>19.001049999999999</v>
      </c>
      <c r="Q210" s="100">
        <f ca="1">VLOOKUP($A210,[2]CurveFetch!$D$8:$V$1000,16,0)</f>
        <v>38.002099999999999</v>
      </c>
      <c r="R210" s="141">
        <f t="shared" ca="1" si="60"/>
        <v>19.001049999999999</v>
      </c>
      <c r="S210" s="100">
        <f ca="1">VLOOKUP($A210,[2]CurveFetch!$D$8:$V$1000,16,0)</f>
        <v>38.002099999999999</v>
      </c>
      <c r="T210" s="141">
        <f t="shared" ca="1" si="61"/>
        <v>19.001049999999999</v>
      </c>
    </row>
    <row r="211" spans="1:20" x14ac:dyDescent="0.2">
      <c r="A211" s="97">
        <f t="shared" ca="1" si="62"/>
        <v>43252</v>
      </c>
      <c r="B211" s="100">
        <f ca="1">VLOOKUP($A211,[2]CurveFetch!$D$8:$R$1000,2,0)</f>
        <v>4.6159999999999997</v>
      </c>
      <c r="C211" s="100">
        <f ca="1">VLOOKUP($A211,[2]CurveFetch!$D$8:$R$1000,7,0)</f>
        <v>0.29499999999999998</v>
      </c>
      <c r="D211" s="100">
        <f ca="1">VLOOKUP($A211,[2]CurveFetch!$D$8:$R$1000,5,0)</f>
        <v>0</v>
      </c>
      <c r="E211" s="100">
        <f ca="1">VLOOKUP($A211,[2]CurveFetch!$D$8:$R$1000,4,0)</f>
        <v>0</v>
      </c>
      <c r="F211" s="100">
        <f ca="1">VLOOKUP($A211,[2]CurveFetch!$D$8:$R$1000,15,0)</f>
        <v>0</v>
      </c>
      <c r="G211" s="100">
        <f ca="1">VLOOKUP($A211,[2]CurveFetch!$D$8:$R$1000,3,0)</f>
        <v>-0.19</v>
      </c>
      <c r="H211" s="100">
        <f ca="1">VLOOKUP($A211,[2]CurveFetch!$D$8:$R$1000,9,0)</f>
        <v>0</v>
      </c>
      <c r="I211" s="100">
        <f ca="1">VLOOKUP($A211,[2]CurveFetch!$D$8:$R$1000,11,0)</f>
        <v>6.0447725909409E-2</v>
      </c>
      <c r="J211" s="100">
        <f ca="1">VLOOKUP($A211,[2]CurveFetch!$D$8:$R$1000,8,0)</f>
        <v>0</v>
      </c>
      <c r="K211" s="100">
        <f t="shared" ca="1" si="57"/>
        <v>0.29499999999999998</v>
      </c>
      <c r="L211" s="100">
        <f t="shared" ca="1" si="58"/>
        <v>0.29499999999999998</v>
      </c>
      <c r="M211" s="100">
        <f t="shared" ca="1" si="63"/>
        <v>36.832499999999996</v>
      </c>
      <c r="N211" s="97">
        <f t="shared" ca="1" si="64"/>
        <v>43252</v>
      </c>
      <c r="O211" s="100">
        <f ca="1">VLOOKUP($A211,[2]CurveFetch!$D$8:$V$1000,16,0)</f>
        <v>63.002099999999999</v>
      </c>
      <c r="P211" s="141">
        <f t="shared" ca="1" si="59"/>
        <v>31.501049999999999</v>
      </c>
      <c r="Q211" s="100">
        <f ca="1">VLOOKUP($A211,[2]CurveFetch!$D$8:$V$1000,16,0)</f>
        <v>63.002099999999999</v>
      </c>
      <c r="R211" s="141">
        <f t="shared" ca="1" si="60"/>
        <v>31.501049999999999</v>
      </c>
      <c r="S211" s="100">
        <f ca="1">VLOOKUP($A211,[2]CurveFetch!$D$8:$V$1000,16,0)</f>
        <v>63.002099999999999</v>
      </c>
      <c r="T211" s="141">
        <f t="shared" ca="1" si="61"/>
        <v>31.501049999999999</v>
      </c>
    </row>
    <row r="212" spans="1:20" x14ac:dyDescent="0.2">
      <c r="A212" s="97">
        <f t="shared" ca="1" si="62"/>
        <v>43282</v>
      </c>
      <c r="B212" s="100">
        <f ca="1">VLOOKUP($A212,[2]CurveFetch!$D$8:$R$1000,2,0)</f>
        <v>4.6459999999999999</v>
      </c>
      <c r="C212" s="100">
        <f ca="1">VLOOKUP($A212,[2]CurveFetch!$D$8:$R$1000,7,0)</f>
        <v>0.29499999999999998</v>
      </c>
      <c r="D212" s="100">
        <f ca="1">VLOOKUP($A212,[2]CurveFetch!$D$8:$R$1000,5,0)</f>
        <v>0</v>
      </c>
      <c r="E212" s="100">
        <f ca="1">VLOOKUP($A212,[2]CurveFetch!$D$8:$R$1000,4,0)</f>
        <v>0</v>
      </c>
      <c r="F212" s="100">
        <f ca="1">VLOOKUP($A212,[2]CurveFetch!$D$8:$R$1000,15,0)</f>
        <v>0</v>
      </c>
      <c r="G212" s="100">
        <f ca="1">VLOOKUP($A212,[2]CurveFetch!$D$8:$R$1000,3,0)</f>
        <v>-0.19</v>
      </c>
      <c r="H212" s="100">
        <f ca="1">VLOOKUP($A212,[2]CurveFetch!$D$8:$R$1000,9,0)</f>
        <v>0</v>
      </c>
      <c r="I212" s="100">
        <f ca="1">VLOOKUP($A212,[2]CurveFetch!$D$8:$R$1000,11,0)</f>
        <v>6.0474994782916999E-2</v>
      </c>
      <c r="J212" s="100">
        <f ca="1">VLOOKUP($A212,[2]CurveFetch!$D$8:$R$1000,8,0)</f>
        <v>0</v>
      </c>
      <c r="K212" s="100">
        <f t="shared" ca="1" si="57"/>
        <v>0.29499999999999998</v>
      </c>
      <c r="L212" s="100">
        <f t="shared" ca="1" si="58"/>
        <v>0.29499999999999998</v>
      </c>
      <c r="M212" s="100">
        <f t="shared" ca="1" si="63"/>
        <v>37.057499999999997</v>
      </c>
      <c r="N212" s="97">
        <f t="shared" ca="1" si="64"/>
        <v>43282</v>
      </c>
      <c r="O212" s="100">
        <f ca="1">VLOOKUP($A212,[2]CurveFetch!$D$8:$V$1000,16,0)</f>
        <v>52.369799999999998</v>
      </c>
      <c r="P212" s="141">
        <f t="shared" ca="1" si="59"/>
        <v>26.184899999999999</v>
      </c>
      <c r="Q212" s="100">
        <f ca="1">VLOOKUP($A212,[2]CurveFetch!$D$8:$V$1000,16,0)</f>
        <v>52.369799999999998</v>
      </c>
      <c r="R212" s="141">
        <f t="shared" ca="1" si="60"/>
        <v>26.184899999999999</v>
      </c>
      <c r="S212" s="100">
        <f ca="1">VLOOKUP($A212,[2]CurveFetch!$D$8:$V$1000,16,0)</f>
        <v>52.369799999999998</v>
      </c>
      <c r="T212" s="141">
        <f t="shared" ca="1" si="61"/>
        <v>26.184899999999999</v>
      </c>
    </row>
    <row r="213" spans="1:20" x14ac:dyDescent="0.2">
      <c r="A213" s="97">
        <f t="shared" ca="1" si="62"/>
        <v>43313</v>
      </c>
      <c r="B213" s="100">
        <f ca="1">VLOOKUP($A213,[2]CurveFetch!$D$8:$R$1000,2,0)</f>
        <v>4.6660000000000004</v>
      </c>
      <c r="C213" s="100">
        <f ca="1">VLOOKUP($A213,[2]CurveFetch!$D$8:$R$1000,7,0)</f>
        <v>0.29499999999999998</v>
      </c>
      <c r="D213" s="100">
        <f ca="1">VLOOKUP($A213,[2]CurveFetch!$D$8:$R$1000,5,0)</f>
        <v>0</v>
      </c>
      <c r="E213" s="100">
        <f ca="1">VLOOKUP($A213,[2]CurveFetch!$D$8:$R$1000,4,0)</f>
        <v>0</v>
      </c>
      <c r="F213" s="100">
        <f ca="1">VLOOKUP($A213,[2]CurveFetch!$D$8:$R$1000,15,0)</f>
        <v>0</v>
      </c>
      <c r="G213" s="100">
        <f ca="1">VLOOKUP($A213,[2]CurveFetch!$D$8:$R$1000,3,0)</f>
        <v>-0.19</v>
      </c>
      <c r="H213" s="100">
        <f ca="1">VLOOKUP($A213,[2]CurveFetch!$D$8:$R$1000,9,0)</f>
        <v>0</v>
      </c>
      <c r="I213" s="100">
        <f ca="1">VLOOKUP($A213,[2]CurveFetch!$D$8:$R$1000,11,0)</f>
        <v>6.0503172619134002E-2</v>
      </c>
      <c r="J213" s="100">
        <f ca="1">VLOOKUP($A213,[2]CurveFetch!$D$8:$R$1000,8,0)</f>
        <v>0</v>
      </c>
      <c r="K213" s="100">
        <f t="shared" ca="1" si="57"/>
        <v>0.29499999999999998</v>
      </c>
      <c r="L213" s="100">
        <f t="shared" ca="1" si="58"/>
        <v>0.29499999999999998</v>
      </c>
      <c r="M213" s="100">
        <f t="shared" ca="1" si="63"/>
        <v>37.207500000000003</v>
      </c>
      <c r="N213" s="97">
        <f t="shared" ca="1" si="64"/>
        <v>43313</v>
      </c>
      <c r="O213" s="100">
        <f ca="1">VLOOKUP($A213,[2]CurveFetch!$D$8:$V$1000,16,0)</f>
        <v>67.369799999999998</v>
      </c>
      <c r="P213" s="141">
        <f t="shared" ca="1" si="59"/>
        <v>33.684899999999999</v>
      </c>
      <c r="Q213" s="100">
        <f ca="1">VLOOKUP($A213,[2]CurveFetch!$D$8:$V$1000,16,0)</f>
        <v>67.369799999999998</v>
      </c>
      <c r="R213" s="141">
        <f t="shared" ca="1" si="60"/>
        <v>33.684899999999999</v>
      </c>
      <c r="S213" s="100">
        <f ca="1">VLOOKUP($A213,[2]CurveFetch!$D$8:$V$1000,16,0)</f>
        <v>67.369799999999998</v>
      </c>
      <c r="T213" s="141">
        <f t="shared" ca="1" si="61"/>
        <v>33.684899999999999</v>
      </c>
    </row>
    <row r="214" spans="1:20" x14ac:dyDescent="0.2">
      <c r="A214" s="97">
        <f t="shared" ca="1" si="62"/>
        <v>43344</v>
      </c>
      <c r="B214" s="100">
        <f ca="1">VLOOKUP($A214,[2]CurveFetch!$D$8:$R$1000,2,0)</f>
        <v>4.6870000000000003</v>
      </c>
      <c r="C214" s="100">
        <f ca="1">VLOOKUP($A214,[2]CurveFetch!$D$8:$R$1000,7,0)</f>
        <v>0.29499999999999998</v>
      </c>
      <c r="D214" s="100">
        <f ca="1">VLOOKUP($A214,[2]CurveFetch!$D$8:$R$1000,5,0)</f>
        <v>0</v>
      </c>
      <c r="E214" s="100">
        <f ca="1">VLOOKUP($A214,[2]CurveFetch!$D$8:$R$1000,4,0)</f>
        <v>0</v>
      </c>
      <c r="F214" s="100">
        <f ca="1">VLOOKUP($A214,[2]CurveFetch!$D$8:$R$1000,15,0)</f>
        <v>0</v>
      </c>
      <c r="G214" s="100">
        <f ca="1">VLOOKUP($A214,[2]CurveFetch!$D$8:$R$1000,3,0)</f>
        <v>-0.19</v>
      </c>
      <c r="H214" s="100">
        <f ca="1">VLOOKUP($A214,[2]CurveFetch!$D$8:$R$1000,9,0)</f>
        <v>0</v>
      </c>
      <c r="I214" s="100">
        <f ca="1">VLOOKUP($A214,[2]CurveFetch!$D$8:$R$1000,11,0)</f>
        <v>6.0531350455615002E-2</v>
      </c>
      <c r="J214" s="100">
        <f ca="1">VLOOKUP($A214,[2]CurveFetch!$D$8:$R$1000,8,0)</f>
        <v>0</v>
      </c>
      <c r="K214" s="100">
        <f t="shared" ca="1" si="57"/>
        <v>0.29499999999999998</v>
      </c>
      <c r="L214" s="100">
        <f t="shared" ca="1" si="58"/>
        <v>0.29499999999999998</v>
      </c>
      <c r="M214" s="100">
        <f t="shared" ca="1" si="63"/>
        <v>37.365000000000002</v>
      </c>
      <c r="N214" s="97">
        <f t="shared" ca="1" si="64"/>
        <v>43344</v>
      </c>
      <c r="O214" s="100">
        <f ca="1">VLOOKUP($A214,[2]CurveFetch!$D$8:$V$1000,16,0)</f>
        <v>57.369799999999998</v>
      </c>
      <c r="P214" s="141">
        <f t="shared" ca="1" si="59"/>
        <v>28.684899999999999</v>
      </c>
      <c r="Q214" s="100">
        <f ca="1">VLOOKUP($A214,[2]CurveFetch!$D$8:$V$1000,16,0)</f>
        <v>57.369799999999998</v>
      </c>
      <c r="R214" s="141">
        <f t="shared" ca="1" si="60"/>
        <v>28.684899999999999</v>
      </c>
      <c r="S214" s="100">
        <f ca="1">VLOOKUP($A214,[2]CurveFetch!$D$8:$V$1000,16,0)</f>
        <v>57.369799999999998</v>
      </c>
      <c r="T214" s="141">
        <f t="shared" ca="1" si="61"/>
        <v>28.684899999999999</v>
      </c>
    </row>
    <row r="215" spans="1:20" x14ac:dyDescent="0.2">
      <c r="A215" s="97">
        <f t="shared" ca="1" si="62"/>
        <v>43374</v>
      </c>
      <c r="B215" s="100">
        <f ca="1">VLOOKUP($A215,[2]CurveFetch!$D$8:$R$1000,2,0)</f>
        <v>4.7169999999999996</v>
      </c>
      <c r="C215" s="100">
        <f ca="1">VLOOKUP($A215,[2]CurveFetch!$D$8:$R$1000,7,0)</f>
        <v>0.29499999999999998</v>
      </c>
      <c r="D215" s="100">
        <f ca="1">VLOOKUP($A215,[2]CurveFetch!$D$8:$R$1000,5,0)</f>
        <v>0</v>
      </c>
      <c r="E215" s="100">
        <f ca="1">VLOOKUP($A215,[2]CurveFetch!$D$8:$R$1000,4,0)</f>
        <v>0</v>
      </c>
      <c r="F215" s="100">
        <f ca="1">VLOOKUP($A215,[2]CurveFetch!$D$8:$R$1000,15,0)</f>
        <v>0</v>
      </c>
      <c r="G215" s="100">
        <f ca="1">VLOOKUP($A215,[2]CurveFetch!$D$8:$R$1000,3,0)</f>
        <v>-0.19</v>
      </c>
      <c r="H215" s="100">
        <f ca="1">VLOOKUP($A215,[2]CurveFetch!$D$8:$R$1000,9,0)</f>
        <v>0</v>
      </c>
      <c r="I215" s="100">
        <f ca="1">VLOOKUP($A215,[2]CurveFetch!$D$8:$R$1000,11,0)</f>
        <v>6.0558619329880999E-2</v>
      </c>
      <c r="J215" s="100">
        <f ca="1">VLOOKUP($A215,[2]CurveFetch!$D$8:$R$1000,8,0)</f>
        <v>0</v>
      </c>
      <c r="K215" s="100">
        <f t="shared" ca="1" si="57"/>
        <v>0.29499999999999998</v>
      </c>
      <c r="L215" s="100">
        <f t="shared" ca="1" si="58"/>
        <v>0.29499999999999998</v>
      </c>
      <c r="M215" s="100">
        <f t="shared" ca="1" si="63"/>
        <v>37.589999999999996</v>
      </c>
      <c r="N215" s="97">
        <f t="shared" ca="1" si="64"/>
        <v>43374</v>
      </c>
      <c r="O215" s="100">
        <f ca="1">VLOOKUP($A215,[2]CurveFetch!$D$8:$V$1000,16,0)</f>
        <v>68.748900000000006</v>
      </c>
      <c r="P215" s="141">
        <f t="shared" ca="1" si="59"/>
        <v>34.374450000000003</v>
      </c>
      <c r="Q215" s="100">
        <f ca="1">VLOOKUP($A215,[2]CurveFetch!$D$8:$V$1000,16,0)</f>
        <v>68.748900000000006</v>
      </c>
      <c r="R215" s="141">
        <f t="shared" ca="1" si="60"/>
        <v>34.374450000000003</v>
      </c>
      <c r="S215" s="100">
        <f ca="1">VLOOKUP($A215,[2]CurveFetch!$D$8:$V$1000,16,0)</f>
        <v>68.748900000000006</v>
      </c>
      <c r="T215" s="141">
        <f t="shared" ca="1" si="61"/>
        <v>34.374450000000003</v>
      </c>
    </row>
    <row r="216" spans="1:20" x14ac:dyDescent="0.2">
      <c r="A216" s="97">
        <f t="shared" ca="1" si="62"/>
        <v>43405</v>
      </c>
      <c r="B216" s="100">
        <f ca="1">VLOOKUP($A216,[2]CurveFetch!$D$8:$R$1000,2,0)</f>
        <v>4.8570000000000002</v>
      </c>
      <c r="C216" s="100">
        <f ca="1">VLOOKUP($A216,[2]CurveFetch!$D$8:$R$1000,7,0)</f>
        <v>0.12</v>
      </c>
      <c r="D216" s="100">
        <f ca="1">VLOOKUP($A216,[2]CurveFetch!$D$8:$R$1000,5,0)</f>
        <v>0</v>
      </c>
      <c r="E216" s="100">
        <f ca="1">VLOOKUP($A216,[2]CurveFetch!$D$8:$R$1000,4,0)</f>
        <v>0</v>
      </c>
      <c r="F216" s="100">
        <f ca="1">VLOOKUP($A216,[2]CurveFetch!$D$8:$R$1000,15,0)</f>
        <v>0</v>
      </c>
      <c r="G216" s="100">
        <f ca="1">VLOOKUP($A216,[2]CurveFetch!$D$8:$R$1000,3,0)</f>
        <v>-0.19</v>
      </c>
      <c r="H216" s="100">
        <f ca="1">VLOOKUP($A216,[2]CurveFetch!$D$8:$R$1000,9,0)</f>
        <v>0</v>
      </c>
      <c r="I216" s="100">
        <f ca="1">VLOOKUP($A216,[2]CurveFetch!$D$8:$R$1000,11,0)</f>
        <v>6.0586797166881E-2</v>
      </c>
      <c r="J216" s="100">
        <f ca="1">VLOOKUP($A216,[2]CurveFetch!$D$8:$R$1000,8,0)</f>
        <v>0</v>
      </c>
      <c r="K216" s="100">
        <f t="shared" ca="1" si="57"/>
        <v>0.12</v>
      </c>
      <c r="L216" s="100">
        <f t="shared" ca="1" si="58"/>
        <v>0.12</v>
      </c>
      <c r="M216" s="100">
        <f t="shared" ca="1" si="63"/>
        <v>37.327500000000001</v>
      </c>
      <c r="N216" s="97">
        <f t="shared" ca="1" si="64"/>
        <v>43405</v>
      </c>
      <c r="O216" s="100">
        <f ca="1">VLOOKUP($A216,[2]CurveFetch!$D$8:$V$1000,16,0)</f>
        <v>38.748899999999999</v>
      </c>
      <c r="P216" s="141">
        <f t="shared" ca="1" si="59"/>
        <v>19.37445</v>
      </c>
      <c r="Q216" s="100">
        <f ca="1">VLOOKUP($A216,[2]CurveFetch!$D$8:$V$1000,16,0)</f>
        <v>38.748899999999999</v>
      </c>
      <c r="R216" s="141">
        <f t="shared" ca="1" si="60"/>
        <v>19.37445</v>
      </c>
      <c r="S216" s="100">
        <f ca="1">VLOOKUP($A216,[2]CurveFetch!$D$8:$V$1000,16,0)</f>
        <v>38.748899999999999</v>
      </c>
      <c r="T216" s="141">
        <f t="shared" ca="1" si="61"/>
        <v>19.37445</v>
      </c>
    </row>
    <row r="217" spans="1:20" x14ac:dyDescent="0.2">
      <c r="A217" s="97">
        <f t="shared" ca="1" si="62"/>
        <v>43435</v>
      </c>
      <c r="B217" s="100">
        <f ca="1">VLOOKUP($A217,[2]CurveFetch!$D$8:$R$1000,2,0)</f>
        <v>4.9820000000000002</v>
      </c>
      <c r="C217" s="100">
        <f ca="1">VLOOKUP($A217,[2]CurveFetch!$D$8:$R$1000,7,0)</f>
        <v>0.12</v>
      </c>
      <c r="D217" s="100">
        <f ca="1">VLOOKUP($A217,[2]CurveFetch!$D$8:$R$1000,5,0)</f>
        <v>0</v>
      </c>
      <c r="E217" s="100">
        <f ca="1">VLOOKUP($A217,[2]CurveFetch!$D$8:$R$1000,4,0)</f>
        <v>0</v>
      </c>
      <c r="F217" s="100">
        <f ca="1">VLOOKUP($A217,[2]CurveFetch!$D$8:$R$1000,15,0)</f>
        <v>0</v>
      </c>
      <c r="G217" s="100">
        <f ca="1">VLOOKUP($A217,[2]CurveFetch!$D$8:$R$1000,3,0)</f>
        <v>-0.19</v>
      </c>
      <c r="H217" s="100">
        <f ca="1">VLOOKUP($A217,[2]CurveFetch!$D$8:$R$1000,9,0)</f>
        <v>0</v>
      </c>
      <c r="I217" s="100">
        <f ca="1">VLOOKUP($A217,[2]CurveFetch!$D$8:$R$1000,11,0)</f>
        <v>6.0614066041647999E-2</v>
      </c>
      <c r="J217" s="100">
        <f ca="1">VLOOKUP($A217,[2]CurveFetch!$D$8:$R$1000,8,0)</f>
        <v>0</v>
      </c>
      <c r="K217" s="100">
        <f t="shared" ca="1" si="57"/>
        <v>0.12</v>
      </c>
      <c r="L217" s="100">
        <f t="shared" ca="1" si="58"/>
        <v>0.12</v>
      </c>
      <c r="M217" s="100">
        <f t="shared" ca="1" si="63"/>
        <v>38.265000000000001</v>
      </c>
      <c r="N217" s="97">
        <f t="shared" ca="1" si="64"/>
        <v>43435</v>
      </c>
      <c r="O217" s="100">
        <f ca="1">VLOOKUP($A217,[2]CurveFetch!$D$8:$V$1000,16,0)</f>
        <v>23.748899999999999</v>
      </c>
      <c r="P217" s="141">
        <f t="shared" ca="1" si="59"/>
        <v>11.87445</v>
      </c>
      <c r="Q217" s="100">
        <f ca="1">VLOOKUP($A217,[2]CurveFetch!$D$8:$V$1000,16,0)</f>
        <v>23.748899999999999</v>
      </c>
      <c r="R217" s="141">
        <f t="shared" ca="1" si="60"/>
        <v>11.87445</v>
      </c>
      <c r="S217" s="100">
        <f ca="1">VLOOKUP($A217,[2]CurveFetch!$D$8:$V$1000,16,0)</f>
        <v>23.748899999999999</v>
      </c>
      <c r="T217" s="141">
        <f t="shared" ca="1" si="61"/>
        <v>11.87445</v>
      </c>
    </row>
    <row r="218" spans="1:20" x14ac:dyDescent="0.2">
      <c r="A218" s="97">
        <f t="shared" ca="1" si="62"/>
        <v>43466</v>
      </c>
      <c r="B218" s="100">
        <f ca="1">VLOOKUP($A218,[2]CurveFetch!$D$8:$R$1000,2,0)</f>
        <v>5.1369999999999996</v>
      </c>
      <c r="C218" s="100">
        <f ca="1">VLOOKUP($A218,[2]CurveFetch!$D$8:$R$1000,7,0)</f>
        <v>0.12</v>
      </c>
      <c r="D218" s="100">
        <f ca="1">VLOOKUP($A218,[2]CurveFetch!$D$8:$R$1000,5,0)</f>
        <v>0</v>
      </c>
      <c r="E218" s="100">
        <f ca="1">VLOOKUP($A218,[2]CurveFetch!$D$8:$R$1000,4,0)</f>
        <v>0</v>
      </c>
      <c r="F218" s="100">
        <f ca="1">VLOOKUP($A218,[2]CurveFetch!$D$8:$R$1000,15,0)</f>
        <v>0</v>
      </c>
      <c r="G218" s="100">
        <f ca="1">VLOOKUP($A218,[2]CurveFetch!$D$8:$R$1000,3,0)</f>
        <v>-0.19</v>
      </c>
      <c r="H218" s="100">
        <f ca="1">VLOOKUP($A218,[2]CurveFetch!$D$8:$R$1000,9,0)</f>
        <v>0</v>
      </c>
      <c r="I218" s="100">
        <f ca="1">VLOOKUP($A218,[2]CurveFetch!$D$8:$R$1000,11,0)</f>
        <v>6.0642243879168001E-2</v>
      </c>
      <c r="J218" s="100">
        <f ca="1">VLOOKUP($A218,[2]CurveFetch!$D$8:$R$1000,8,0)</f>
        <v>0</v>
      </c>
      <c r="K218" s="100">
        <f t="shared" ca="1" si="57"/>
        <v>0.12</v>
      </c>
      <c r="L218" s="100">
        <f t="shared" ca="1" si="58"/>
        <v>0.12</v>
      </c>
      <c r="M218" s="100">
        <f t="shared" ca="1" si="63"/>
        <v>39.427499999999995</v>
      </c>
      <c r="N218" s="97">
        <f t="shared" ca="1" si="64"/>
        <v>43466</v>
      </c>
      <c r="O218" s="100">
        <f ca="1">VLOOKUP($A218,[2]CurveFetch!$D$8:$V$1000,16,0)</f>
        <v>54.372100000000003</v>
      </c>
      <c r="P218" s="141">
        <f t="shared" ca="1" si="59"/>
        <v>27.186050000000002</v>
      </c>
      <c r="Q218" s="100">
        <f ca="1">VLOOKUP($A218,[2]CurveFetch!$D$8:$V$1000,16,0)</f>
        <v>54.372100000000003</v>
      </c>
      <c r="R218" s="141">
        <f t="shared" ca="1" si="60"/>
        <v>27.186050000000002</v>
      </c>
      <c r="S218" s="100">
        <f ca="1">VLOOKUP($A218,[2]CurveFetch!$D$8:$V$1000,16,0)</f>
        <v>54.372100000000003</v>
      </c>
      <c r="T218" s="141">
        <f t="shared" ca="1" si="61"/>
        <v>27.186050000000002</v>
      </c>
    </row>
    <row r="219" spans="1:20" x14ac:dyDescent="0.2">
      <c r="A219" s="97">
        <f t="shared" ca="1" si="62"/>
        <v>43497</v>
      </c>
      <c r="B219" s="100">
        <f ca="1">VLOOKUP($A219,[2]CurveFetch!$D$8:$R$1000,2,0)</f>
        <v>5.0410000000000004</v>
      </c>
      <c r="C219" s="100">
        <f ca="1">VLOOKUP($A219,[2]CurveFetch!$D$8:$R$1000,7,0)</f>
        <v>0.31</v>
      </c>
      <c r="D219" s="100">
        <f ca="1">VLOOKUP($A219,[2]CurveFetch!$D$8:$R$1000,5,0)</f>
        <v>0</v>
      </c>
      <c r="E219" s="100">
        <f ca="1">VLOOKUP($A219,[2]CurveFetch!$D$8:$R$1000,4,0)</f>
        <v>0</v>
      </c>
      <c r="F219" s="100">
        <f ca="1">VLOOKUP($A219,[2]CurveFetch!$D$8:$R$1000,15,0)</f>
        <v>0</v>
      </c>
      <c r="G219" s="100">
        <f ca="1">VLOOKUP($A219,[2]CurveFetch!$D$8:$R$1000,3,0)</f>
        <v>0</v>
      </c>
      <c r="H219" s="100">
        <f ca="1">VLOOKUP($A219,[2]CurveFetch!$D$8:$R$1000,9,0)</f>
        <v>0</v>
      </c>
      <c r="I219" s="100">
        <f ca="1">VLOOKUP($A219,[2]CurveFetch!$D$8:$R$1000,11,0)</f>
        <v>6.0670421716950002E-2</v>
      </c>
      <c r="J219" s="100">
        <f ca="1">VLOOKUP($A219,[2]CurveFetch!$D$8:$R$1000,8,0)</f>
        <v>0</v>
      </c>
      <c r="K219" s="100">
        <f t="shared" ca="1" si="57"/>
        <v>0.31</v>
      </c>
      <c r="L219" s="100">
        <f t="shared" ca="1" si="58"/>
        <v>0.31</v>
      </c>
      <c r="M219" s="100">
        <f t="shared" ca="1" si="63"/>
        <v>40.1325</v>
      </c>
      <c r="N219" s="97">
        <f t="shared" ca="1" si="64"/>
        <v>43497</v>
      </c>
      <c r="O219" s="100">
        <f ca="1">VLOOKUP($A219,[2]CurveFetch!$D$8:$V$1000,16,0)</f>
        <v>44.372100000000003</v>
      </c>
      <c r="P219" s="141">
        <f t="shared" ca="1" si="59"/>
        <v>22.186050000000002</v>
      </c>
      <c r="Q219" s="100">
        <f ca="1">VLOOKUP($A219,[2]CurveFetch!$D$8:$V$1000,16,0)</f>
        <v>44.372100000000003</v>
      </c>
      <c r="R219" s="141">
        <f t="shared" ca="1" si="60"/>
        <v>22.186050000000002</v>
      </c>
      <c r="S219" s="100">
        <f ca="1">VLOOKUP($A219,[2]CurveFetch!$D$8:$V$1000,16,0)</f>
        <v>44.372100000000003</v>
      </c>
      <c r="T219" s="141">
        <f t="shared" ca="1" si="61"/>
        <v>22.186050000000002</v>
      </c>
    </row>
    <row r="220" spans="1:20" x14ac:dyDescent="0.2">
      <c r="A220" s="97">
        <f t="shared" ca="1" si="62"/>
        <v>43525</v>
      </c>
      <c r="B220" s="100">
        <f ca="1">VLOOKUP($A220,[2]CurveFetch!$D$8:$R$1000,2,0)</f>
        <v>4.9039999999999999</v>
      </c>
      <c r="C220" s="100">
        <f ca="1">VLOOKUP($A220,[2]CurveFetch!$D$8:$R$1000,7,0)</f>
        <v>0.31</v>
      </c>
      <c r="D220" s="100">
        <f ca="1">VLOOKUP($A220,[2]CurveFetch!$D$8:$R$1000,5,0)</f>
        <v>0</v>
      </c>
      <c r="E220" s="100">
        <f ca="1">VLOOKUP($A220,[2]CurveFetch!$D$8:$R$1000,4,0)</f>
        <v>0</v>
      </c>
      <c r="F220" s="100">
        <f ca="1">VLOOKUP($A220,[2]CurveFetch!$D$8:$R$1000,15,0)</f>
        <v>0</v>
      </c>
      <c r="G220" s="100">
        <f ca="1">VLOOKUP($A220,[2]CurveFetch!$D$8:$R$1000,3,0)</f>
        <v>0</v>
      </c>
      <c r="H220" s="100">
        <f ca="1">VLOOKUP($A220,[2]CurveFetch!$D$8:$R$1000,9,0)</f>
        <v>0</v>
      </c>
      <c r="I220" s="100">
        <f ca="1">VLOOKUP($A220,[2]CurveFetch!$D$8:$R$1000,11,0)</f>
        <v>6.0695872667432003E-2</v>
      </c>
      <c r="J220" s="100">
        <f ca="1">VLOOKUP($A220,[2]CurveFetch!$D$8:$R$1000,8,0)</f>
        <v>0</v>
      </c>
      <c r="K220" s="100">
        <f t="shared" ca="1" si="57"/>
        <v>0.31</v>
      </c>
      <c r="L220" s="100">
        <f t="shared" ca="1" si="58"/>
        <v>0.31</v>
      </c>
      <c r="M220" s="100">
        <f t="shared" ca="1" si="63"/>
        <v>39.104999999999997</v>
      </c>
      <c r="N220" s="97">
        <f t="shared" ca="1" si="64"/>
        <v>43525</v>
      </c>
      <c r="O220" s="100">
        <f ca="1">VLOOKUP($A220,[2]CurveFetch!$D$8:$V$1000,16,0)</f>
        <v>34.372100000000003</v>
      </c>
      <c r="P220" s="141">
        <f t="shared" ca="1" si="59"/>
        <v>17.186050000000002</v>
      </c>
      <c r="Q220" s="100">
        <f ca="1">VLOOKUP($A220,[2]CurveFetch!$D$8:$V$1000,16,0)</f>
        <v>34.372100000000003</v>
      </c>
      <c r="R220" s="141">
        <f t="shared" ca="1" si="60"/>
        <v>17.186050000000002</v>
      </c>
      <c r="S220" s="100">
        <f ca="1">VLOOKUP($A220,[2]CurveFetch!$D$8:$V$1000,16,0)</f>
        <v>34.372100000000003</v>
      </c>
      <c r="T220" s="141">
        <f t="shared" ca="1" si="61"/>
        <v>17.186050000000002</v>
      </c>
    </row>
    <row r="221" spans="1:20" x14ac:dyDescent="0.2">
      <c r="A221" s="97">
        <f t="shared" ca="1" si="62"/>
        <v>43556</v>
      </c>
      <c r="B221" s="100">
        <f ca="1">VLOOKUP($A221,[2]CurveFetch!$D$8:$R$1000,2,0)</f>
        <v>4.7220000000000004</v>
      </c>
      <c r="C221" s="100">
        <f ca="1">VLOOKUP($A221,[2]CurveFetch!$D$8:$R$1000,7,0)</f>
        <v>0.3775</v>
      </c>
      <c r="D221" s="100">
        <f ca="1">VLOOKUP($A221,[2]CurveFetch!$D$8:$R$1000,5,0)</f>
        <v>0</v>
      </c>
      <c r="E221" s="100">
        <f ca="1">VLOOKUP($A221,[2]CurveFetch!$D$8:$R$1000,4,0)</f>
        <v>0</v>
      </c>
      <c r="F221" s="100">
        <f ca="1">VLOOKUP($A221,[2]CurveFetch!$D$8:$R$1000,15,0)</f>
        <v>0</v>
      </c>
      <c r="G221" s="100">
        <f ca="1">VLOOKUP($A221,[2]CurveFetch!$D$8:$R$1000,3,0)</f>
        <v>0</v>
      </c>
      <c r="H221" s="100">
        <f ca="1">VLOOKUP($A221,[2]CurveFetch!$D$8:$R$1000,9,0)</f>
        <v>0</v>
      </c>
      <c r="I221" s="100">
        <f ca="1">VLOOKUP($A221,[2]CurveFetch!$D$8:$R$1000,11,0)</f>
        <v>6.0724050505716998E-2</v>
      </c>
      <c r="J221" s="100">
        <f ca="1">VLOOKUP($A221,[2]CurveFetch!$D$8:$R$1000,8,0)</f>
        <v>0</v>
      </c>
      <c r="K221" s="100">
        <f t="shared" ca="1" si="57"/>
        <v>0.3775</v>
      </c>
      <c r="L221" s="100">
        <f t="shared" ca="1" si="58"/>
        <v>0.3775</v>
      </c>
      <c r="M221" s="100">
        <f t="shared" ca="1" si="63"/>
        <v>38.246250000000003</v>
      </c>
      <c r="N221" s="97">
        <f t="shared" ca="1" si="64"/>
        <v>43556</v>
      </c>
      <c r="O221" s="100">
        <f ca="1">VLOOKUP($A221,[2]CurveFetch!$D$8:$V$1000,16,0)</f>
        <v>33.232300000000002</v>
      </c>
      <c r="P221" s="141">
        <f t="shared" ca="1" si="59"/>
        <v>16.616150000000001</v>
      </c>
      <c r="Q221" s="100">
        <f ca="1">VLOOKUP($A221,[2]CurveFetch!$D$8:$V$1000,16,0)</f>
        <v>33.232300000000002</v>
      </c>
      <c r="R221" s="141">
        <f t="shared" ca="1" si="60"/>
        <v>16.616150000000001</v>
      </c>
      <c r="S221" s="100">
        <f ca="1">VLOOKUP($A221,[2]CurveFetch!$D$8:$V$1000,16,0)</f>
        <v>33.232300000000002</v>
      </c>
      <c r="T221" s="141">
        <f t="shared" ca="1" si="61"/>
        <v>16.616150000000001</v>
      </c>
    </row>
    <row r="222" spans="1:20" x14ac:dyDescent="0.2">
      <c r="A222" s="97">
        <f t="shared" ca="1" si="62"/>
        <v>43586</v>
      </c>
      <c r="B222" s="100">
        <f ca="1">VLOOKUP($A222,[2]CurveFetch!$D$8:$R$1000,2,0)</f>
        <v>4.6970000000000001</v>
      </c>
      <c r="C222" s="100">
        <f ca="1">VLOOKUP($A222,[2]CurveFetch!$D$8:$R$1000,7,0)</f>
        <v>0.3775</v>
      </c>
      <c r="D222" s="100">
        <f ca="1">VLOOKUP($A222,[2]CurveFetch!$D$8:$R$1000,5,0)</f>
        <v>0</v>
      </c>
      <c r="E222" s="100">
        <f ca="1">VLOOKUP($A222,[2]CurveFetch!$D$8:$R$1000,4,0)</f>
        <v>0</v>
      </c>
      <c r="F222" s="100">
        <f ca="1">VLOOKUP($A222,[2]CurveFetch!$D$8:$R$1000,15,0)</f>
        <v>0</v>
      </c>
      <c r="G222" s="100">
        <f ca="1">VLOOKUP($A222,[2]CurveFetch!$D$8:$R$1000,3,0)</f>
        <v>0</v>
      </c>
      <c r="H222" s="100">
        <f ca="1">VLOOKUP($A222,[2]CurveFetch!$D$8:$R$1000,9,0)</f>
        <v>0</v>
      </c>
      <c r="I222" s="100">
        <f ca="1">VLOOKUP($A222,[2]CurveFetch!$D$8:$R$1000,11,0)</f>
        <v>6.0751319381728001E-2</v>
      </c>
      <c r="J222" s="100">
        <f ca="1">VLOOKUP($A222,[2]CurveFetch!$D$8:$R$1000,8,0)</f>
        <v>0</v>
      </c>
      <c r="K222" s="100">
        <f t="shared" ca="1" si="57"/>
        <v>0.3775</v>
      </c>
      <c r="L222" s="100">
        <f t="shared" ca="1" si="58"/>
        <v>0.3775</v>
      </c>
      <c r="M222" s="100">
        <f t="shared" ca="1" si="63"/>
        <v>38.058750000000003</v>
      </c>
      <c r="N222" s="97">
        <f t="shared" ca="1" si="64"/>
        <v>43586</v>
      </c>
      <c r="O222" s="100">
        <f ca="1">VLOOKUP($A222,[2]CurveFetch!$D$8:$V$1000,16,0)</f>
        <v>38.232300000000002</v>
      </c>
      <c r="P222" s="141">
        <f t="shared" ca="1" si="59"/>
        <v>19.116150000000001</v>
      </c>
      <c r="Q222" s="100">
        <f ca="1">VLOOKUP($A222,[2]CurveFetch!$D$8:$V$1000,16,0)</f>
        <v>38.232300000000002</v>
      </c>
      <c r="R222" s="141">
        <f t="shared" ca="1" si="60"/>
        <v>19.116150000000001</v>
      </c>
      <c r="S222" s="100">
        <f ca="1">VLOOKUP($A222,[2]CurveFetch!$D$8:$V$1000,16,0)</f>
        <v>38.232300000000002</v>
      </c>
      <c r="T222" s="141">
        <f t="shared" ca="1" si="61"/>
        <v>19.116150000000001</v>
      </c>
    </row>
    <row r="223" spans="1:20" x14ac:dyDescent="0.2">
      <c r="A223" s="97">
        <f t="shared" ca="1" si="62"/>
        <v>43617</v>
      </c>
      <c r="B223" s="100">
        <f ca="1">VLOOKUP($A223,[2]CurveFetch!$D$8:$R$1000,2,0)</f>
        <v>4.726</v>
      </c>
      <c r="C223" s="100">
        <f ca="1">VLOOKUP($A223,[2]CurveFetch!$D$8:$R$1000,7,0)</f>
        <v>0.3775</v>
      </c>
      <c r="D223" s="100">
        <f ca="1">VLOOKUP($A223,[2]CurveFetch!$D$8:$R$1000,5,0)</f>
        <v>0</v>
      </c>
      <c r="E223" s="100">
        <f ca="1">VLOOKUP($A223,[2]CurveFetch!$D$8:$R$1000,4,0)</f>
        <v>0</v>
      </c>
      <c r="F223" s="100">
        <f ca="1">VLOOKUP($A223,[2]CurveFetch!$D$8:$R$1000,15,0)</f>
        <v>0</v>
      </c>
      <c r="G223" s="100">
        <f ca="1">VLOOKUP($A223,[2]CurveFetch!$D$8:$R$1000,3,0)</f>
        <v>0</v>
      </c>
      <c r="H223" s="100">
        <f ca="1">VLOOKUP($A223,[2]CurveFetch!$D$8:$R$1000,9,0)</f>
        <v>0</v>
      </c>
      <c r="I223" s="100">
        <f ca="1">VLOOKUP($A223,[2]CurveFetch!$D$8:$R$1000,11,0)</f>
        <v>6.0779497220531997E-2</v>
      </c>
      <c r="J223" s="100">
        <f ca="1">VLOOKUP($A223,[2]CurveFetch!$D$8:$R$1000,8,0)</f>
        <v>0</v>
      </c>
      <c r="K223" s="100">
        <f t="shared" ca="1" si="57"/>
        <v>0.3775</v>
      </c>
      <c r="L223" s="100">
        <f t="shared" ca="1" si="58"/>
        <v>0.3775</v>
      </c>
      <c r="M223" s="100">
        <f t="shared" ca="1" si="63"/>
        <v>38.276250000000005</v>
      </c>
      <c r="N223" s="97">
        <f t="shared" ca="1" si="64"/>
        <v>43617</v>
      </c>
      <c r="O223" s="100">
        <f ca="1">VLOOKUP($A223,[2]CurveFetch!$D$8:$V$1000,16,0)</f>
        <v>63.232300000000002</v>
      </c>
      <c r="P223" s="141">
        <f t="shared" ca="1" si="59"/>
        <v>31.616150000000001</v>
      </c>
      <c r="Q223" s="100">
        <f ca="1">VLOOKUP($A223,[2]CurveFetch!$D$8:$V$1000,16,0)</f>
        <v>63.232300000000002</v>
      </c>
      <c r="R223" s="141">
        <f t="shared" ca="1" si="60"/>
        <v>31.616150000000001</v>
      </c>
      <c r="S223" s="100">
        <f ca="1">VLOOKUP($A223,[2]CurveFetch!$D$8:$V$1000,16,0)</f>
        <v>63.232300000000002</v>
      </c>
      <c r="T223" s="141">
        <f t="shared" ca="1" si="61"/>
        <v>31.616150000000001</v>
      </c>
    </row>
    <row r="224" spans="1:20" x14ac:dyDescent="0.2">
      <c r="A224" s="97">
        <f t="shared" ca="1" si="62"/>
        <v>43647</v>
      </c>
      <c r="B224" s="100">
        <f ca="1">VLOOKUP($A224,[2]CurveFetch!$D$8:$R$1000,2,0)</f>
        <v>4.7560000000000002</v>
      </c>
      <c r="C224" s="100">
        <f ca="1">VLOOKUP($A224,[2]CurveFetch!$D$8:$R$1000,7,0)</f>
        <v>0.3775</v>
      </c>
      <c r="D224" s="100">
        <f ca="1">VLOOKUP($A224,[2]CurveFetch!$D$8:$R$1000,5,0)</f>
        <v>0</v>
      </c>
      <c r="E224" s="100">
        <f ca="1">VLOOKUP($A224,[2]CurveFetch!$D$8:$R$1000,4,0)</f>
        <v>0</v>
      </c>
      <c r="F224" s="100">
        <f ca="1">VLOOKUP($A224,[2]CurveFetch!$D$8:$R$1000,15,0)</f>
        <v>0</v>
      </c>
      <c r="G224" s="100">
        <f ca="1">VLOOKUP($A224,[2]CurveFetch!$D$8:$R$1000,3,0)</f>
        <v>0</v>
      </c>
      <c r="H224" s="100">
        <f ca="1">VLOOKUP($A224,[2]CurveFetch!$D$8:$R$1000,9,0)</f>
        <v>0</v>
      </c>
      <c r="I224" s="100">
        <f ca="1">VLOOKUP($A224,[2]CurveFetch!$D$8:$R$1000,11,0)</f>
        <v>6.0806766097045002E-2</v>
      </c>
      <c r="J224" s="100">
        <f ca="1">VLOOKUP($A224,[2]CurveFetch!$D$8:$R$1000,8,0)</f>
        <v>0</v>
      </c>
      <c r="K224" s="100">
        <f t="shared" ca="1" si="57"/>
        <v>0.3775</v>
      </c>
      <c r="L224" s="100">
        <f t="shared" ca="1" si="58"/>
        <v>0.3775</v>
      </c>
      <c r="M224" s="100">
        <f t="shared" ca="1" si="63"/>
        <v>38.501250000000006</v>
      </c>
      <c r="N224" s="97">
        <f t="shared" ca="1" si="64"/>
        <v>43647</v>
      </c>
      <c r="O224" s="100">
        <f ca="1">VLOOKUP($A224,[2]CurveFetch!$D$8:$V$1000,16,0)</f>
        <v>52.709400000000002</v>
      </c>
      <c r="P224" s="141">
        <f t="shared" ca="1" si="59"/>
        <v>26.354700000000001</v>
      </c>
      <c r="Q224" s="100">
        <f ca="1">VLOOKUP($A224,[2]CurveFetch!$D$8:$V$1000,16,0)</f>
        <v>52.709400000000002</v>
      </c>
      <c r="R224" s="141">
        <f t="shared" ca="1" si="60"/>
        <v>26.354700000000001</v>
      </c>
      <c r="S224" s="100">
        <f ca="1">VLOOKUP($A224,[2]CurveFetch!$D$8:$V$1000,16,0)</f>
        <v>52.709400000000002</v>
      </c>
      <c r="T224" s="141">
        <f t="shared" ca="1" si="61"/>
        <v>26.354700000000001</v>
      </c>
    </row>
    <row r="225" spans="1:20" x14ac:dyDescent="0.2">
      <c r="A225" s="97">
        <f t="shared" ca="1" si="62"/>
        <v>43678</v>
      </c>
      <c r="B225" s="100">
        <f ca="1">VLOOKUP($A225,[2]CurveFetch!$D$8:$R$1000,2,0)</f>
        <v>4.7759999999999998</v>
      </c>
      <c r="C225" s="100">
        <f ca="1">VLOOKUP($A225,[2]CurveFetch!$D$8:$R$1000,7,0)</f>
        <v>0.3775</v>
      </c>
      <c r="D225" s="100">
        <f ca="1">VLOOKUP($A225,[2]CurveFetch!$D$8:$R$1000,5,0)</f>
        <v>0</v>
      </c>
      <c r="E225" s="100">
        <f ca="1">VLOOKUP($A225,[2]CurveFetch!$D$8:$R$1000,4,0)</f>
        <v>0</v>
      </c>
      <c r="F225" s="100">
        <f ca="1">VLOOKUP($A225,[2]CurveFetch!$D$8:$R$1000,15,0)</f>
        <v>0</v>
      </c>
      <c r="G225" s="100">
        <f ca="1">VLOOKUP($A225,[2]CurveFetch!$D$8:$R$1000,3,0)</f>
        <v>0</v>
      </c>
      <c r="H225" s="100">
        <f ca="1">VLOOKUP($A225,[2]CurveFetch!$D$8:$R$1000,9,0)</f>
        <v>0</v>
      </c>
      <c r="I225" s="100">
        <f ca="1">VLOOKUP($A225,[2]CurveFetch!$D$8:$R$1000,11,0)</f>
        <v>6.0834943936367E-2</v>
      </c>
      <c r="J225" s="100">
        <f ca="1">VLOOKUP($A225,[2]CurveFetch!$D$8:$R$1000,8,0)</f>
        <v>0</v>
      </c>
      <c r="K225" s="100">
        <f t="shared" ca="1" si="57"/>
        <v>0.3775</v>
      </c>
      <c r="L225" s="100">
        <f t="shared" ca="1" si="58"/>
        <v>0.3775</v>
      </c>
      <c r="M225" s="100">
        <f t="shared" ca="1" si="63"/>
        <v>38.651250000000005</v>
      </c>
      <c r="N225" s="97">
        <f t="shared" ca="1" si="64"/>
        <v>43678</v>
      </c>
      <c r="O225" s="100">
        <f ca="1">VLOOKUP($A225,[2]CurveFetch!$D$8:$V$1000,16,0)</f>
        <v>67.709400000000002</v>
      </c>
      <c r="P225" s="141">
        <f t="shared" ca="1" si="59"/>
        <v>33.854700000000001</v>
      </c>
      <c r="Q225" s="100">
        <f ca="1">VLOOKUP($A225,[2]CurveFetch!$D$8:$V$1000,16,0)</f>
        <v>67.709400000000002</v>
      </c>
      <c r="R225" s="141">
        <f t="shared" ca="1" si="60"/>
        <v>33.854700000000001</v>
      </c>
      <c r="S225" s="100">
        <f ca="1">VLOOKUP($A225,[2]CurveFetch!$D$8:$V$1000,16,0)</f>
        <v>67.709400000000002</v>
      </c>
      <c r="T225" s="141">
        <f t="shared" ca="1" si="61"/>
        <v>33.854700000000001</v>
      </c>
    </row>
    <row r="226" spans="1:20" x14ac:dyDescent="0.2">
      <c r="A226" s="97">
        <f t="shared" ca="1" si="62"/>
        <v>43709</v>
      </c>
      <c r="B226" s="100">
        <f ca="1">VLOOKUP($A226,[2]CurveFetch!$D$8:$R$1000,2,0)</f>
        <v>4.7969999999999997</v>
      </c>
      <c r="C226" s="100">
        <f ca="1">VLOOKUP($A226,[2]CurveFetch!$D$8:$R$1000,7,0)</f>
        <v>0.3775</v>
      </c>
      <c r="D226" s="100">
        <f ca="1">VLOOKUP($A226,[2]CurveFetch!$D$8:$R$1000,5,0)</f>
        <v>0</v>
      </c>
      <c r="E226" s="100">
        <f ca="1">VLOOKUP($A226,[2]CurveFetch!$D$8:$R$1000,4,0)</f>
        <v>0</v>
      </c>
      <c r="F226" s="100">
        <f ca="1">VLOOKUP($A226,[2]CurveFetch!$D$8:$R$1000,15,0)</f>
        <v>0</v>
      </c>
      <c r="G226" s="100">
        <f ca="1">VLOOKUP($A226,[2]CurveFetch!$D$8:$R$1000,3,0)</f>
        <v>0</v>
      </c>
      <c r="H226" s="100">
        <f ca="1">VLOOKUP($A226,[2]CurveFetch!$D$8:$R$1000,9,0)</f>
        <v>0</v>
      </c>
      <c r="I226" s="100">
        <f ca="1">VLOOKUP($A226,[2]CurveFetch!$D$8:$R$1000,11,0)</f>
        <v>6.0863121775954002E-2</v>
      </c>
      <c r="J226" s="100">
        <f ca="1">VLOOKUP($A226,[2]CurveFetch!$D$8:$R$1000,8,0)</f>
        <v>0</v>
      </c>
      <c r="K226" s="100">
        <f t="shared" ca="1" si="57"/>
        <v>0.3775</v>
      </c>
      <c r="L226" s="100">
        <f t="shared" ca="1" si="58"/>
        <v>0.3775</v>
      </c>
      <c r="M226" s="100">
        <f t="shared" ca="1" si="63"/>
        <v>38.808750000000003</v>
      </c>
      <c r="N226" s="97">
        <f t="shared" ca="1" si="64"/>
        <v>43709</v>
      </c>
      <c r="O226" s="100">
        <f ca="1">VLOOKUP($A226,[2]CurveFetch!$D$8:$V$1000,16,0)</f>
        <v>57.709400000000002</v>
      </c>
      <c r="P226" s="141">
        <f t="shared" ca="1" si="59"/>
        <v>28.854700000000001</v>
      </c>
      <c r="Q226" s="100">
        <f ca="1">VLOOKUP($A226,[2]CurveFetch!$D$8:$V$1000,16,0)</f>
        <v>57.709400000000002</v>
      </c>
      <c r="R226" s="141">
        <f t="shared" ca="1" si="60"/>
        <v>28.854700000000001</v>
      </c>
      <c r="S226" s="100">
        <f ca="1">VLOOKUP($A226,[2]CurveFetch!$D$8:$V$1000,16,0)</f>
        <v>57.709400000000002</v>
      </c>
      <c r="T226" s="141">
        <f t="shared" ca="1" si="61"/>
        <v>28.854700000000001</v>
      </c>
    </row>
    <row r="227" spans="1:20" x14ac:dyDescent="0.2">
      <c r="A227" s="97">
        <f t="shared" ca="1" si="62"/>
        <v>43739</v>
      </c>
      <c r="B227" s="100">
        <f ca="1">VLOOKUP($A227,[2]CurveFetch!$D$8:$R$1000,2,0)</f>
        <v>4.827</v>
      </c>
      <c r="C227" s="100">
        <f ca="1">VLOOKUP($A227,[2]CurveFetch!$D$8:$R$1000,7,0)</f>
        <v>0.3775</v>
      </c>
      <c r="D227" s="100">
        <f ca="1">VLOOKUP($A227,[2]CurveFetch!$D$8:$R$1000,5,0)</f>
        <v>0</v>
      </c>
      <c r="E227" s="100">
        <f ca="1">VLOOKUP($A227,[2]CurveFetch!$D$8:$R$1000,4,0)</f>
        <v>0</v>
      </c>
      <c r="F227" s="100">
        <f ca="1">VLOOKUP($A227,[2]CurveFetch!$D$8:$R$1000,15,0)</f>
        <v>0</v>
      </c>
      <c r="G227" s="100">
        <f ca="1">VLOOKUP($A227,[2]CurveFetch!$D$8:$R$1000,3,0)</f>
        <v>0</v>
      </c>
      <c r="H227" s="100">
        <f ca="1">VLOOKUP($A227,[2]CurveFetch!$D$8:$R$1000,9,0)</f>
        <v>0</v>
      </c>
      <c r="I227" s="100">
        <f ca="1">VLOOKUP($A227,[2]CurveFetch!$D$8:$R$1000,11,0)</f>
        <v>6.0890390653223998E-2</v>
      </c>
      <c r="J227" s="100">
        <f ca="1">VLOOKUP($A227,[2]CurveFetch!$D$8:$R$1000,8,0)</f>
        <v>0</v>
      </c>
      <c r="K227" s="100">
        <f t="shared" ca="1" si="57"/>
        <v>0.3775</v>
      </c>
      <c r="L227" s="100">
        <f t="shared" ca="1" si="58"/>
        <v>0.3775</v>
      </c>
      <c r="M227" s="100">
        <f t="shared" ca="1" si="63"/>
        <v>39.033750000000005</v>
      </c>
      <c r="N227" s="97">
        <f t="shared" ca="1" si="64"/>
        <v>43739</v>
      </c>
      <c r="O227" s="100">
        <f ca="1">VLOOKUP($A227,[2]CurveFetch!$D$8:$V$1000,16,0)</f>
        <v>68.964299999999994</v>
      </c>
      <c r="P227" s="141">
        <f t="shared" ca="1" si="59"/>
        <v>34.482149999999997</v>
      </c>
      <c r="Q227" s="100">
        <f ca="1">VLOOKUP($A227,[2]CurveFetch!$D$8:$V$1000,16,0)</f>
        <v>68.964299999999994</v>
      </c>
      <c r="R227" s="141">
        <f t="shared" ca="1" si="60"/>
        <v>34.482149999999997</v>
      </c>
      <c r="S227" s="100">
        <f ca="1">VLOOKUP($A227,[2]CurveFetch!$D$8:$V$1000,16,0)</f>
        <v>68.964299999999994</v>
      </c>
      <c r="T227" s="141">
        <f t="shared" ca="1" si="61"/>
        <v>34.482149999999997</v>
      </c>
    </row>
    <row r="228" spans="1:20" x14ac:dyDescent="0.2">
      <c r="A228" s="97">
        <f t="shared" ca="1" si="62"/>
        <v>43770</v>
      </c>
      <c r="B228" s="100">
        <f ca="1">VLOOKUP($A228,[2]CurveFetch!$D$8:$R$1000,2,0)</f>
        <v>4.9669999999999996</v>
      </c>
      <c r="C228" s="100">
        <f ca="1">VLOOKUP($A228,[2]CurveFetch!$D$8:$R$1000,7,0)</f>
        <v>0.31</v>
      </c>
      <c r="D228" s="100">
        <f ca="1">VLOOKUP($A228,[2]CurveFetch!$D$8:$R$1000,5,0)</f>
        <v>0</v>
      </c>
      <c r="E228" s="100">
        <f ca="1">VLOOKUP($A228,[2]CurveFetch!$D$8:$R$1000,4,0)</f>
        <v>0</v>
      </c>
      <c r="F228" s="100">
        <f ca="1">VLOOKUP($A228,[2]CurveFetch!$D$8:$R$1000,15,0)</f>
        <v>0</v>
      </c>
      <c r="G228" s="100">
        <f ca="1">VLOOKUP($A228,[2]CurveFetch!$D$8:$R$1000,3,0)</f>
        <v>0</v>
      </c>
      <c r="H228" s="100">
        <f ca="1">VLOOKUP($A228,[2]CurveFetch!$D$8:$R$1000,9,0)</f>
        <v>0</v>
      </c>
      <c r="I228" s="100">
        <f ca="1">VLOOKUP($A228,[2]CurveFetch!$D$8:$R$1000,11,0)</f>
        <v>6.0918568493329002E-2</v>
      </c>
      <c r="J228" s="100">
        <f ca="1">VLOOKUP($A228,[2]CurveFetch!$D$8:$R$1000,8,0)</f>
        <v>0</v>
      </c>
      <c r="K228" s="100">
        <f t="shared" ca="1" si="57"/>
        <v>0.31</v>
      </c>
      <c r="L228" s="100">
        <f t="shared" ca="1" si="58"/>
        <v>0.31</v>
      </c>
      <c r="M228" s="100">
        <f t="shared" ca="1" si="63"/>
        <v>39.577499999999993</v>
      </c>
      <c r="N228" s="97">
        <f t="shared" ca="1" si="64"/>
        <v>43770</v>
      </c>
      <c r="O228" s="100">
        <f ca="1">VLOOKUP($A228,[2]CurveFetch!$D$8:$V$1000,16,0)</f>
        <v>38.964300000000001</v>
      </c>
      <c r="P228" s="141">
        <f t="shared" ca="1" si="59"/>
        <v>19.482150000000001</v>
      </c>
      <c r="Q228" s="100">
        <f ca="1">VLOOKUP($A228,[2]CurveFetch!$D$8:$V$1000,16,0)</f>
        <v>38.964300000000001</v>
      </c>
      <c r="R228" s="141">
        <f t="shared" ca="1" si="60"/>
        <v>19.482150000000001</v>
      </c>
      <c r="S228" s="100">
        <f ca="1">VLOOKUP($A228,[2]CurveFetch!$D$8:$V$1000,16,0)</f>
        <v>38.964300000000001</v>
      </c>
      <c r="T228" s="141">
        <f t="shared" ca="1" si="61"/>
        <v>19.482150000000001</v>
      </c>
    </row>
    <row r="229" spans="1:20" x14ac:dyDescent="0.2">
      <c r="A229" s="97">
        <f t="shared" ca="1" si="62"/>
        <v>43800</v>
      </c>
      <c r="B229" s="100">
        <f ca="1">VLOOKUP($A229,[2]CurveFetch!$D$8:$R$1000,2,0)</f>
        <v>5.0919999999999996</v>
      </c>
      <c r="C229" s="100">
        <f ca="1">VLOOKUP($A229,[2]CurveFetch!$D$8:$R$1000,7,0)</f>
        <v>0.31</v>
      </c>
      <c r="D229" s="100">
        <f ca="1">VLOOKUP($A229,[2]CurveFetch!$D$8:$R$1000,5,0)</f>
        <v>0</v>
      </c>
      <c r="E229" s="100">
        <f ca="1">VLOOKUP($A229,[2]CurveFetch!$D$8:$R$1000,4,0)</f>
        <v>0</v>
      </c>
      <c r="F229" s="100">
        <f ca="1">VLOOKUP($A229,[2]CurveFetch!$D$8:$R$1000,15,0)</f>
        <v>0</v>
      </c>
      <c r="G229" s="100">
        <f ca="1">VLOOKUP($A229,[2]CurveFetch!$D$8:$R$1000,3,0)</f>
        <v>0</v>
      </c>
      <c r="H229" s="100">
        <f ca="1">VLOOKUP($A229,[2]CurveFetch!$D$8:$R$1000,9,0)</f>
        <v>0</v>
      </c>
      <c r="I229" s="100">
        <f ca="1">VLOOKUP($A229,[2]CurveFetch!$D$8:$R$1000,11,0)</f>
        <v>6.0945837371101999E-2</v>
      </c>
      <c r="J229" s="100">
        <f ca="1">VLOOKUP($A229,[2]CurveFetch!$D$8:$R$1000,8,0)</f>
        <v>0</v>
      </c>
      <c r="K229" s="100">
        <f t="shared" ca="1" si="57"/>
        <v>0.31</v>
      </c>
      <c r="L229" s="100">
        <f t="shared" ca="1" si="58"/>
        <v>0.31</v>
      </c>
      <c r="M229" s="100">
        <f t="shared" ca="1" si="63"/>
        <v>40.514999999999993</v>
      </c>
      <c r="N229" s="97">
        <f t="shared" ca="1" si="64"/>
        <v>43800</v>
      </c>
      <c r="O229" s="100">
        <f ca="1">VLOOKUP($A229,[2]CurveFetch!$D$8:$V$1000,16,0)</f>
        <v>23.964300000000001</v>
      </c>
      <c r="P229" s="141">
        <f t="shared" ca="1" si="59"/>
        <v>11.982150000000001</v>
      </c>
      <c r="Q229" s="100">
        <f ca="1">VLOOKUP($A229,[2]CurveFetch!$D$8:$V$1000,16,0)</f>
        <v>23.964300000000001</v>
      </c>
      <c r="R229" s="141">
        <f t="shared" ca="1" si="60"/>
        <v>11.982150000000001</v>
      </c>
      <c r="S229" s="100">
        <f ca="1">VLOOKUP($A229,[2]CurveFetch!$D$8:$V$1000,16,0)</f>
        <v>23.964300000000001</v>
      </c>
      <c r="T229" s="141">
        <f t="shared" ca="1" si="61"/>
        <v>11.982150000000001</v>
      </c>
    </row>
    <row r="230" spans="1:20" x14ac:dyDescent="0.2">
      <c r="A230" s="97">
        <f t="shared" ca="1" si="62"/>
        <v>43831</v>
      </c>
      <c r="B230" s="100">
        <f ca="1">VLOOKUP($A230,[2]CurveFetch!$D$8:$R$1000,2,0)</f>
        <v>5.2469999999999999</v>
      </c>
      <c r="C230" s="100">
        <f ca="1">VLOOKUP($A230,[2]CurveFetch!$D$8:$R$1000,7,0)</f>
        <v>0.31</v>
      </c>
      <c r="D230" s="100">
        <f ca="1">VLOOKUP($A230,[2]CurveFetch!$D$8:$R$1000,5,0)</f>
        <v>0</v>
      </c>
      <c r="E230" s="100">
        <f ca="1">VLOOKUP($A230,[2]CurveFetch!$D$8:$R$1000,4,0)</f>
        <v>0</v>
      </c>
      <c r="F230" s="100">
        <f ca="1">VLOOKUP($A230,[2]CurveFetch!$D$8:$R$1000,15,0)</f>
        <v>0</v>
      </c>
      <c r="G230" s="100">
        <f ca="1">VLOOKUP($A230,[2]CurveFetch!$D$8:$R$1000,3,0)</f>
        <v>0</v>
      </c>
      <c r="H230" s="100">
        <f ca="1">VLOOKUP($A230,[2]CurveFetch!$D$8:$R$1000,9,0)</f>
        <v>0</v>
      </c>
      <c r="I230" s="100">
        <f ca="1">VLOOKUP($A230,[2]CurveFetch!$D$8:$R$1000,11,0)</f>
        <v>6.0974015211725997E-2</v>
      </c>
      <c r="J230" s="100">
        <f ca="1">VLOOKUP($A230,[2]CurveFetch!$D$8:$R$1000,8,0)</f>
        <v>0</v>
      </c>
      <c r="K230" s="100">
        <f t="shared" ca="1" si="57"/>
        <v>0.31</v>
      </c>
      <c r="L230" s="100">
        <f t="shared" ca="1" si="58"/>
        <v>0.31</v>
      </c>
      <c r="M230" s="100">
        <f t="shared" ca="1" si="63"/>
        <v>41.677499999999995</v>
      </c>
      <c r="N230" s="97">
        <f t="shared" ca="1" si="64"/>
        <v>43831</v>
      </c>
      <c r="O230" s="100">
        <f ca="1">VLOOKUP($A230,[2]CurveFetch!$D$8:$V$1000,16,0)</f>
        <v>54.597900000000003</v>
      </c>
      <c r="P230" s="141">
        <f t="shared" ca="1" si="59"/>
        <v>27.298950000000001</v>
      </c>
      <c r="Q230" s="100">
        <f ca="1">VLOOKUP($A230,[2]CurveFetch!$D$8:$V$1000,16,0)</f>
        <v>54.597900000000003</v>
      </c>
      <c r="R230" s="141">
        <f t="shared" ca="1" si="60"/>
        <v>27.298950000000001</v>
      </c>
      <c r="S230" s="100">
        <f ca="1">VLOOKUP($A230,[2]CurveFetch!$D$8:$V$1000,16,0)</f>
        <v>54.597900000000003</v>
      </c>
      <c r="T230" s="141">
        <f t="shared" ca="1" si="61"/>
        <v>27.298950000000001</v>
      </c>
    </row>
    <row r="231" spans="1:20" x14ac:dyDescent="0.2">
      <c r="A231" s="97">
        <f t="shared" ca="1" si="62"/>
        <v>43862</v>
      </c>
      <c r="B231" s="100">
        <f ca="1">VLOOKUP($A231,[2]CurveFetch!$D$8:$R$1000,2,0)</f>
        <v>5.1509999999999998</v>
      </c>
      <c r="C231" s="100">
        <f ca="1">VLOOKUP($A231,[2]CurveFetch!$D$8:$R$1000,7,0)</f>
        <v>0.31</v>
      </c>
      <c r="D231" s="100">
        <f ca="1">VLOOKUP($A231,[2]CurveFetch!$D$8:$R$1000,5,0)</f>
        <v>0</v>
      </c>
      <c r="E231" s="100">
        <f ca="1">VLOOKUP($A231,[2]CurveFetch!$D$8:$R$1000,4,0)</f>
        <v>0</v>
      </c>
      <c r="F231" s="100">
        <f ca="1">VLOOKUP($A231,[2]CurveFetch!$D$8:$R$1000,15,0)</f>
        <v>0</v>
      </c>
      <c r="G231" s="100">
        <f ca="1">VLOOKUP($A231,[2]CurveFetch!$D$8:$R$1000,3,0)</f>
        <v>0</v>
      </c>
      <c r="H231" s="100">
        <f ca="1">VLOOKUP($A231,[2]CurveFetch!$D$8:$R$1000,9,0)</f>
        <v>0</v>
      </c>
      <c r="I231" s="100">
        <f ca="1">VLOOKUP($A231,[2]CurveFetch!$D$8:$R$1000,11,0)</f>
        <v>6.1002193052614E-2</v>
      </c>
      <c r="J231" s="100">
        <f ca="1">VLOOKUP($A231,[2]CurveFetch!$D$8:$R$1000,8,0)</f>
        <v>0</v>
      </c>
      <c r="K231" s="100">
        <f t="shared" ca="1" si="57"/>
        <v>0.31</v>
      </c>
      <c r="L231" s="100">
        <f t="shared" ca="1" si="58"/>
        <v>0.31</v>
      </c>
      <c r="M231" s="100">
        <f t="shared" ca="1" si="63"/>
        <v>40.957499999999996</v>
      </c>
      <c r="N231" s="97">
        <f t="shared" ca="1" si="64"/>
        <v>43862</v>
      </c>
      <c r="O231" s="100">
        <f ca="1">VLOOKUP($A231,[2]CurveFetch!$D$8:$V$1000,16,0)</f>
        <v>44.597900000000003</v>
      </c>
      <c r="P231" s="141">
        <f t="shared" ca="1" si="59"/>
        <v>22.298950000000001</v>
      </c>
      <c r="Q231" s="100">
        <f ca="1">VLOOKUP($A231,[2]CurveFetch!$D$8:$V$1000,16,0)</f>
        <v>44.597900000000003</v>
      </c>
      <c r="R231" s="141">
        <f t="shared" ca="1" si="60"/>
        <v>22.298950000000001</v>
      </c>
      <c r="S231" s="100">
        <f ca="1">VLOOKUP($A231,[2]CurveFetch!$D$8:$V$1000,16,0)</f>
        <v>44.597900000000003</v>
      </c>
      <c r="T231" s="141">
        <f t="shared" ca="1" si="61"/>
        <v>22.298950000000001</v>
      </c>
    </row>
    <row r="232" spans="1:20" x14ac:dyDescent="0.2">
      <c r="A232" s="97">
        <f t="shared" ca="1" si="62"/>
        <v>43891</v>
      </c>
      <c r="B232" s="100">
        <f ca="1">VLOOKUP($A232,[2]CurveFetch!$D$8:$R$1000,2,0)</f>
        <v>5.0140000000000002</v>
      </c>
      <c r="C232" s="100">
        <f ca="1">VLOOKUP($A232,[2]CurveFetch!$D$8:$R$1000,7,0)</f>
        <v>0.31</v>
      </c>
      <c r="D232" s="100">
        <f ca="1">VLOOKUP($A232,[2]CurveFetch!$D$8:$R$1000,5,0)</f>
        <v>0</v>
      </c>
      <c r="E232" s="100">
        <f ca="1">VLOOKUP($A232,[2]CurveFetch!$D$8:$R$1000,4,0)</f>
        <v>0</v>
      </c>
      <c r="F232" s="100">
        <f ca="1">VLOOKUP($A232,[2]CurveFetch!$D$8:$R$1000,15,0)</f>
        <v>0</v>
      </c>
      <c r="G232" s="100">
        <f ca="1">VLOOKUP($A232,[2]CurveFetch!$D$8:$R$1000,3,0)</f>
        <v>0</v>
      </c>
      <c r="H232" s="100">
        <f ca="1">VLOOKUP($A232,[2]CurveFetch!$D$8:$R$1000,9,0)</f>
        <v>0</v>
      </c>
      <c r="I232" s="100">
        <f ca="1">VLOOKUP($A232,[2]CurveFetch!$D$8:$R$1000,11,0)</f>
        <v>6.1028552968521999E-2</v>
      </c>
      <c r="J232" s="100">
        <f ca="1">VLOOKUP($A232,[2]CurveFetch!$D$8:$R$1000,8,0)</f>
        <v>0</v>
      </c>
      <c r="K232" s="100">
        <f t="shared" ca="1" si="57"/>
        <v>0.31</v>
      </c>
      <c r="L232" s="100">
        <f t="shared" ca="1" si="58"/>
        <v>0.31</v>
      </c>
      <c r="M232" s="100">
        <f t="shared" ca="1" si="63"/>
        <v>39.93</v>
      </c>
      <c r="N232" s="97">
        <f t="shared" ca="1" si="64"/>
        <v>43891</v>
      </c>
      <c r="O232" s="100">
        <f ca="1">VLOOKUP($A232,[2]CurveFetch!$D$8:$V$1000,16,0)</f>
        <v>34.597900000000003</v>
      </c>
      <c r="P232" s="141">
        <f t="shared" ca="1" si="59"/>
        <v>17.298950000000001</v>
      </c>
      <c r="Q232" s="100">
        <f ca="1">VLOOKUP($A232,[2]CurveFetch!$D$8:$V$1000,16,0)</f>
        <v>34.597900000000003</v>
      </c>
      <c r="R232" s="141">
        <f t="shared" ca="1" si="60"/>
        <v>17.298950000000001</v>
      </c>
      <c r="S232" s="100">
        <f ca="1">VLOOKUP($A232,[2]CurveFetch!$D$8:$V$1000,16,0)</f>
        <v>34.597900000000003</v>
      </c>
      <c r="T232" s="141">
        <f t="shared" ca="1" si="61"/>
        <v>17.298950000000001</v>
      </c>
    </row>
    <row r="233" spans="1:20" x14ac:dyDescent="0.2">
      <c r="A233" s="97">
        <f t="shared" ca="1" si="62"/>
        <v>43922</v>
      </c>
      <c r="B233" s="100">
        <f ca="1">VLOOKUP($A233,[2]CurveFetch!$D$8:$R$1000,2,0)</f>
        <v>4.8319999999999999</v>
      </c>
      <c r="C233" s="100">
        <f ca="1">VLOOKUP($A233,[2]CurveFetch!$D$8:$R$1000,7,0)</f>
        <v>0.3775</v>
      </c>
      <c r="D233" s="100">
        <f ca="1">VLOOKUP($A233,[2]CurveFetch!$D$8:$R$1000,5,0)</f>
        <v>0</v>
      </c>
      <c r="E233" s="100">
        <f ca="1">VLOOKUP($A233,[2]CurveFetch!$D$8:$R$1000,4,0)</f>
        <v>0</v>
      </c>
      <c r="F233" s="100">
        <f ca="1">VLOOKUP($A233,[2]CurveFetch!$D$8:$R$1000,15,0)</f>
        <v>0</v>
      </c>
      <c r="G233" s="100">
        <f ca="1">VLOOKUP($A233,[2]CurveFetch!$D$8:$R$1000,3,0)</f>
        <v>0</v>
      </c>
      <c r="H233" s="100">
        <f ca="1">VLOOKUP($A233,[2]CurveFetch!$D$8:$R$1000,9,0)</f>
        <v>0</v>
      </c>
      <c r="I233" s="100">
        <f ca="1">VLOOKUP($A233,[2]CurveFetch!$D$8:$R$1000,11,0)</f>
        <v>6.1056730809920003E-2</v>
      </c>
      <c r="J233" s="100">
        <f ca="1">VLOOKUP($A233,[2]CurveFetch!$D$8:$R$1000,8,0)</f>
        <v>0</v>
      </c>
      <c r="K233" s="100">
        <f t="shared" ca="1" si="57"/>
        <v>0.3775</v>
      </c>
      <c r="L233" s="100">
        <f t="shared" ca="1" si="58"/>
        <v>0.3775</v>
      </c>
      <c r="M233" s="100">
        <f t="shared" ca="1" si="63"/>
        <v>39.071249999999999</v>
      </c>
      <c r="N233" s="97">
        <f t="shared" ca="1" si="64"/>
        <v>43922</v>
      </c>
      <c r="O233" s="100">
        <f ca="1">VLOOKUP($A233,[2]CurveFetch!$D$8:$V$1000,16,0)</f>
        <v>33.462600000000002</v>
      </c>
      <c r="P233" s="141">
        <f t="shared" ca="1" si="59"/>
        <v>16.731300000000001</v>
      </c>
      <c r="Q233" s="100">
        <f ca="1">VLOOKUP($A233,[2]CurveFetch!$D$8:$V$1000,16,0)</f>
        <v>33.462600000000002</v>
      </c>
      <c r="R233" s="141">
        <f t="shared" ca="1" si="60"/>
        <v>16.731300000000001</v>
      </c>
      <c r="S233" s="100">
        <f ca="1">VLOOKUP($A233,[2]CurveFetch!$D$8:$V$1000,16,0)</f>
        <v>33.462600000000002</v>
      </c>
      <c r="T233" s="141">
        <f t="shared" ca="1" si="61"/>
        <v>16.731300000000001</v>
      </c>
    </row>
    <row r="234" spans="1:20" x14ac:dyDescent="0.2">
      <c r="A234" s="97">
        <f t="shared" ca="1" si="62"/>
        <v>43952</v>
      </c>
      <c r="B234" s="100">
        <f ca="1">VLOOKUP($A234,[2]CurveFetch!$D$8:$R$1000,2,0)</f>
        <v>4.8070000000000004</v>
      </c>
      <c r="C234" s="100">
        <f ca="1">VLOOKUP($A234,[2]CurveFetch!$D$8:$R$1000,7,0)</f>
        <v>0.3775</v>
      </c>
      <c r="D234" s="100">
        <f ca="1">VLOOKUP($A234,[2]CurveFetch!$D$8:$R$1000,5,0)</f>
        <v>0</v>
      </c>
      <c r="E234" s="100">
        <f ca="1">VLOOKUP($A234,[2]CurveFetch!$D$8:$R$1000,4,0)</f>
        <v>0</v>
      </c>
      <c r="F234" s="100">
        <f ca="1">VLOOKUP($A234,[2]CurveFetch!$D$8:$R$1000,15,0)</f>
        <v>0</v>
      </c>
      <c r="G234" s="100">
        <f ca="1">VLOOKUP($A234,[2]CurveFetch!$D$8:$R$1000,3,0)</f>
        <v>0</v>
      </c>
      <c r="H234" s="100">
        <f ca="1">VLOOKUP($A234,[2]CurveFetch!$D$8:$R$1000,9,0)</f>
        <v>0</v>
      </c>
      <c r="I234" s="100">
        <f ca="1">VLOOKUP($A234,[2]CurveFetch!$D$8:$R$1000,11,0)</f>
        <v>6.1083999688943999E-2</v>
      </c>
      <c r="J234" s="100">
        <f ca="1">VLOOKUP($A234,[2]CurveFetch!$D$8:$R$1000,8,0)</f>
        <v>0</v>
      </c>
      <c r="K234" s="100">
        <f t="shared" ca="1" si="57"/>
        <v>0.3775</v>
      </c>
      <c r="L234" s="100">
        <f t="shared" ca="1" si="58"/>
        <v>0.3775</v>
      </c>
      <c r="M234" s="100">
        <f t="shared" ca="1" si="63"/>
        <v>38.883750000000006</v>
      </c>
      <c r="N234" s="97">
        <f t="shared" ca="1" si="64"/>
        <v>43952</v>
      </c>
      <c r="O234" s="100">
        <f ca="1">VLOOKUP($A234,[2]CurveFetch!$D$8:$V$1000,16,0)</f>
        <v>38.462600000000002</v>
      </c>
      <c r="P234" s="141">
        <f t="shared" ca="1" si="59"/>
        <v>19.231300000000001</v>
      </c>
      <c r="Q234" s="100">
        <f ca="1">VLOOKUP($A234,[2]CurveFetch!$D$8:$V$1000,16,0)</f>
        <v>38.462600000000002</v>
      </c>
      <c r="R234" s="141">
        <f t="shared" ca="1" si="60"/>
        <v>19.231300000000001</v>
      </c>
      <c r="S234" s="100">
        <f ca="1">VLOOKUP($A234,[2]CurveFetch!$D$8:$V$1000,16,0)</f>
        <v>38.462600000000002</v>
      </c>
      <c r="T234" s="141">
        <f t="shared" ca="1" si="61"/>
        <v>19.231300000000001</v>
      </c>
    </row>
    <row r="235" spans="1:20" x14ac:dyDescent="0.2">
      <c r="A235" s="97">
        <f t="shared" ca="1" si="62"/>
        <v>43983</v>
      </c>
      <c r="B235" s="100">
        <f ca="1">VLOOKUP($A235,[2]CurveFetch!$D$8:$R$1000,2,0)</f>
        <v>4.8360000000000003</v>
      </c>
      <c r="C235" s="100">
        <f ca="1">VLOOKUP($A235,[2]CurveFetch!$D$8:$R$1000,7,0)</f>
        <v>0.3775</v>
      </c>
      <c r="D235" s="100">
        <f ca="1">VLOOKUP($A235,[2]CurveFetch!$D$8:$R$1000,5,0)</f>
        <v>0</v>
      </c>
      <c r="E235" s="100">
        <f ca="1">VLOOKUP($A235,[2]CurveFetch!$D$8:$R$1000,4,0)</f>
        <v>0</v>
      </c>
      <c r="F235" s="100">
        <f ca="1">VLOOKUP($A235,[2]CurveFetch!$D$8:$R$1000,15,0)</f>
        <v>0</v>
      </c>
      <c r="G235" s="100">
        <f ca="1">VLOOKUP($A235,[2]CurveFetch!$D$8:$R$1000,3,0)</f>
        <v>0</v>
      </c>
      <c r="H235" s="100">
        <f ca="1">VLOOKUP($A235,[2]CurveFetch!$D$8:$R$1000,9,0)</f>
        <v>0</v>
      </c>
      <c r="I235" s="100">
        <f ca="1">VLOOKUP($A235,[2]CurveFetch!$D$8:$R$1000,11,0)</f>
        <v>6.1112177530860998E-2</v>
      </c>
      <c r="J235" s="100">
        <f ca="1">VLOOKUP($A235,[2]CurveFetch!$D$8:$R$1000,8,0)</f>
        <v>0</v>
      </c>
      <c r="K235" s="100">
        <f t="shared" ca="1" si="57"/>
        <v>0.3775</v>
      </c>
      <c r="L235" s="100">
        <f t="shared" ca="1" si="58"/>
        <v>0.3775</v>
      </c>
      <c r="M235" s="100">
        <f t="shared" ca="1" si="63"/>
        <v>39.101250000000007</v>
      </c>
      <c r="N235" s="97">
        <f t="shared" ca="1" si="64"/>
        <v>43983</v>
      </c>
      <c r="O235" s="100">
        <f ca="1">VLOOKUP($A235,[2]CurveFetch!$D$8:$V$1000,16,0)</f>
        <v>63.462600000000002</v>
      </c>
      <c r="P235" s="141">
        <f t="shared" ca="1" si="59"/>
        <v>31.731300000000001</v>
      </c>
      <c r="Q235" s="100">
        <f ca="1">VLOOKUP($A235,[2]CurveFetch!$D$8:$V$1000,16,0)</f>
        <v>63.462600000000002</v>
      </c>
      <c r="R235" s="141">
        <f t="shared" ca="1" si="60"/>
        <v>31.731300000000001</v>
      </c>
      <c r="S235" s="100">
        <f ca="1">VLOOKUP($A235,[2]CurveFetch!$D$8:$V$1000,16,0)</f>
        <v>63.462600000000002</v>
      </c>
      <c r="T235" s="141">
        <f t="shared" ca="1" si="61"/>
        <v>31.731300000000001</v>
      </c>
    </row>
    <row r="236" spans="1:20" x14ac:dyDescent="0.2">
      <c r="A236" s="97">
        <f t="shared" ca="1" si="62"/>
        <v>44013</v>
      </c>
      <c r="B236" s="100">
        <f ca="1">VLOOKUP($A236,[2]CurveFetch!$D$8:$R$1000,2,0)</f>
        <v>4.8659999999999997</v>
      </c>
      <c r="C236" s="100">
        <f ca="1">VLOOKUP($A236,[2]CurveFetch!$D$8:$R$1000,7,0)</f>
        <v>0.3775</v>
      </c>
      <c r="D236" s="100">
        <f ca="1">VLOOKUP($A236,[2]CurveFetch!$D$8:$R$1000,5,0)</f>
        <v>0</v>
      </c>
      <c r="E236" s="100">
        <f ca="1">VLOOKUP($A236,[2]CurveFetch!$D$8:$R$1000,4,0)</f>
        <v>0</v>
      </c>
      <c r="F236" s="100">
        <f ca="1">VLOOKUP($A236,[2]CurveFetch!$D$8:$R$1000,15,0)</f>
        <v>0</v>
      </c>
      <c r="G236" s="100">
        <f ca="1">VLOOKUP($A236,[2]CurveFetch!$D$8:$R$1000,3,0)</f>
        <v>0</v>
      </c>
      <c r="H236" s="100">
        <f ca="1">VLOOKUP($A236,[2]CurveFetch!$D$8:$R$1000,9,0)</f>
        <v>0</v>
      </c>
      <c r="I236" s="100">
        <f ca="1">VLOOKUP($A236,[2]CurveFetch!$D$8:$R$1000,11,0)</f>
        <v>6.1139446410387002E-2</v>
      </c>
      <c r="J236" s="100">
        <f ca="1">VLOOKUP($A236,[2]CurveFetch!$D$8:$R$1000,8,0)</f>
        <v>0</v>
      </c>
      <c r="K236" s="100">
        <f t="shared" ca="1" si="57"/>
        <v>0.3775</v>
      </c>
      <c r="L236" s="100">
        <f t="shared" ca="1" si="58"/>
        <v>0.3775</v>
      </c>
      <c r="M236" s="100">
        <f t="shared" ca="1" si="63"/>
        <v>39.326250000000002</v>
      </c>
      <c r="N236" s="97">
        <f t="shared" ca="1" si="64"/>
        <v>44013</v>
      </c>
      <c r="O236" s="100">
        <f ca="1">VLOOKUP($A236,[2]CurveFetch!$D$8:$V$1000,16,0)</f>
        <v>53.049100000000003</v>
      </c>
      <c r="P236" s="141">
        <f t="shared" ca="1" si="59"/>
        <v>26.524550000000001</v>
      </c>
      <c r="Q236" s="100">
        <f ca="1">VLOOKUP($A236,[2]CurveFetch!$D$8:$V$1000,16,0)</f>
        <v>53.049100000000003</v>
      </c>
      <c r="R236" s="141">
        <f t="shared" ca="1" si="60"/>
        <v>26.524550000000001</v>
      </c>
      <c r="S236" s="100">
        <f ca="1">VLOOKUP($A236,[2]CurveFetch!$D$8:$V$1000,16,0)</f>
        <v>53.049100000000003</v>
      </c>
      <c r="T236" s="141">
        <f t="shared" ca="1" si="61"/>
        <v>26.524550000000001</v>
      </c>
    </row>
    <row r="237" spans="1:20" x14ac:dyDescent="0.2">
      <c r="A237" s="97">
        <f t="shared" ca="1" si="62"/>
        <v>44044</v>
      </c>
      <c r="B237" s="100">
        <f ca="1">VLOOKUP($A237,[2]CurveFetch!$D$8:$R$1000,2,0)</f>
        <v>4.8860000000000001</v>
      </c>
      <c r="C237" s="100">
        <f ca="1">VLOOKUP($A237,[2]CurveFetch!$D$8:$R$1000,7,0)</f>
        <v>0.3775</v>
      </c>
      <c r="D237" s="100">
        <f ca="1">VLOOKUP($A237,[2]CurveFetch!$D$8:$R$1000,5,0)</f>
        <v>0</v>
      </c>
      <c r="E237" s="100">
        <f ca="1">VLOOKUP($A237,[2]CurveFetch!$D$8:$R$1000,4,0)</f>
        <v>0</v>
      </c>
      <c r="F237" s="100">
        <f ca="1">VLOOKUP($A237,[2]CurveFetch!$D$8:$R$1000,15,0)</f>
        <v>0</v>
      </c>
      <c r="G237" s="100">
        <f ca="1">VLOOKUP($A237,[2]CurveFetch!$D$8:$R$1000,3,0)</f>
        <v>0</v>
      </c>
      <c r="H237" s="100">
        <f ca="1">VLOOKUP($A237,[2]CurveFetch!$D$8:$R$1000,9,0)</f>
        <v>0</v>
      </c>
      <c r="I237" s="100">
        <f ca="1">VLOOKUP($A237,[2]CurveFetch!$D$8:$R$1000,11,0)</f>
        <v>6.1167624252823002E-2</v>
      </c>
      <c r="J237" s="100">
        <f ca="1">VLOOKUP($A237,[2]CurveFetch!$D$8:$R$1000,8,0)</f>
        <v>0</v>
      </c>
      <c r="K237" s="100">
        <f t="shared" ca="1" si="57"/>
        <v>0.3775</v>
      </c>
      <c r="L237" s="100">
        <f t="shared" ca="1" si="58"/>
        <v>0.3775</v>
      </c>
      <c r="M237" s="100">
        <f t="shared" ca="1" si="63"/>
        <v>39.476250000000007</v>
      </c>
      <c r="N237" s="97">
        <f t="shared" ca="1" si="64"/>
        <v>44044</v>
      </c>
      <c r="O237" s="100">
        <f ca="1">VLOOKUP($A237,[2]CurveFetch!$D$8:$V$1000,16,0)</f>
        <v>68.049099999999996</v>
      </c>
      <c r="P237" s="141">
        <f t="shared" ca="1" si="59"/>
        <v>34.024549999999998</v>
      </c>
      <c r="Q237" s="100">
        <f ca="1">VLOOKUP($A237,[2]CurveFetch!$D$8:$V$1000,16,0)</f>
        <v>68.049099999999996</v>
      </c>
      <c r="R237" s="141">
        <f t="shared" ca="1" si="60"/>
        <v>34.024549999999998</v>
      </c>
      <c r="S237" s="100">
        <f ca="1">VLOOKUP($A237,[2]CurveFetch!$D$8:$V$1000,16,0)</f>
        <v>68.049099999999996</v>
      </c>
      <c r="T237" s="141">
        <f t="shared" ca="1" si="61"/>
        <v>34.024549999999998</v>
      </c>
    </row>
    <row r="238" spans="1:20" x14ac:dyDescent="0.2">
      <c r="A238" s="97">
        <f t="shared" ca="1" si="62"/>
        <v>44075</v>
      </c>
      <c r="B238" s="100">
        <f ca="1">VLOOKUP($A238,[2]CurveFetch!$D$8:$R$1000,2,0)</f>
        <v>4.907</v>
      </c>
      <c r="C238" s="100">
        <f ca="1">VLOOKUP($A238,[2]CurveFetch!$D$8:$R$1000,7,0)</f>
        <v>0.3775</v>
      </c>
      <c r="D238" s="100">
        <f ca="1">VLOOKUP($A238,[2]CurveFetch!$D$8:$R$1000,5,0)</f>
        <v>0</v>
      </c>
      <c r="E238" s="100">
        <f ca="1">VLOOKUP($A238,[2]CurveFetch!$D$8:$R$1000,4,0)</f>
        <v>0</v>
      </c>
      <c r="F238" s="100">
        <f ca="1">VLOOKUP($A238,[2]CurveFetch!$D$8:$R$1000,15,0)</f>
        <v>0</v>
      </c>
      <c r="G238" s="100">
        <f ca="1">VLOOKUP($A238,[2]CurveFetch!$D$8:$R$1000,3,0)</f>
        <v>0</v>
      </c>
      <c r="H238" s="100">
        <f ca="1">VLOOKUP($A238,[2]CurveFetch!$D$8:$R$1000,9,0)</f>
        <v>0</v>
      </c>
      <c r="I238" s="100">
        <f ca="1">VLOOKUP($A238,[2]CurveFetch!$D$8:$R$1000,11,0)</f>
        <v>6.1195802095522001E-2</v>
      </c>
      <c r="J238" s="100">
        <f ca="1">VLOOKUP($A238,[2]CurveFetch!$D$8:$R$1000,8,0)</f>
        <v>0</v>
      </c>
      <c r="K238" s="100">
        <f t="shared" ca="1" si="57"/>
        <v>0.3775</v>
      </c>
      <c r="L238" s="100">
        <f t="shared" ca="1" si="58"/>
        <v>0.3775</v>
      </c>
      <c r="M238" s="100">
        <f t="shared" ca="1" si="63"/>
        <v>39.633750000000006</v>
      </c>
      <c r="N238" s="97">
        <f t="shared" ca="1" si="64"/>
        <v>44075</v>
      </c>
      <c r="O238" s="100">
        <f ca="1">VLOOKUP($A238,[2]CurveFetch!$D$8:$V$1000,16,0)</f>
        <v>58.049100000000003</v>
      </c>
      <c r="P238" s="141">
        <f t="shared" ca="1" si="59"/>
        <v>29.024550000000001</v>
      </c>
      <c r="Q238" s="100">
        <f ca="1">VLOOKUP($A238,[2]CurveFetch!$D$8:$V$1000,16,0)</f>
        <v>58.049100000000003</v>
      </c>
      <c r="R238" s="141">
        <f t="shared" ca="1" si="60"/>
        <v>29.024550000000001</v>
      </c>
      <c r="S238" s="100">
        <f ca="1">VLOOKUP($A238,[2]CurveFetch!$D$8:$V$1000,16,0)</f>
        <v>58.049100000000003</v>
      </c>
      <c r="T238" s="141">
        <f t="shared" ca="1" si="61"/>
        <v>29.024550000000001</v>
      </c>
    </row>
    <row r="239" spans="1:20" x14ac:dyDescent="0.2">
      <c r="A239" s="97">
        <f t="shared" ca="1" si="62"/>
        <v>44105</v>
      </c>
      <c r="B239" s="100">
        <f ca="1">VLOOKUP($A239,[2]CurveFetch!$D$8:$R$1000,2,0)</f>
        <v>4.9370000000000003</v>
      </c>
      <c r="C239" s="100">
        <f ca="1">VLOOKUP($A239,[2]CurveFetch!$D$8:$R$1000,7,0)</f>
        <v>0.3775</v>
      </c>
      <c r="D239" s="100">
        <f ca="1">VLOOKUP($A239,[2]CurveFetch!$D$8:$R$1000,5,0)</f>
        <v>0</v>
      </c>
      <c r="E239" s="100">
        <f ca="1">VLOOKUP($A239,[2]CurveFetch!$D$8:$R$1000,4,0)</f>
        <v>0</v>
      </c>
      <c r="F239" s="100">
        <f ca="1">VLOOKUP($A239,[2]CurveFetch!$D$8:$R$1000,15,0)</f>
        <v>0</v>
      </c>
      <c r="G239" s="100">
        <f ca="1">VLOOKUP($A239,[2]CurveFetch!$D$8:$R$1000,3,0)</f>
        <v>0</v>
      </c>
      <c r="H239" s="100">
        <f ca="1">VLOOKUP($A239,[2]CurveFetch!$D$8:$R$1000,9,0)</f>
        <v>0</v>
      </c>
      <c r="I239" s="100">
        <f ca="1">VLOOKUP($A239,[2]CurveFetch!$D$8:$R$1000,11,0)</f>
        <v>6.1223070975804997E-2</v>
      </c>
      <c r="J239" s="100">
        <f ca="1">VLOOKUP($A239,[2]CurveFetch!$D$8:$R$1000,8,0)</f>
        <v>0</v>
      </c>
      <c r="K239" s="100">
        <f t="shared" ca="1" si="57"/>
        <v>0.3775</v>
      </c>
      <c r="L239" s="100">
        <f t="shared" ca="1" si="58"/>
        <v>0.3775</v>
      </c>
      <c r="M239" s="100">
        <f t="shared" ca="1" si="63"/>
        <v>39.858750000000008</v>
      </c>
      <c r="N239" s="97">
        <f t="shared" ca="1" si="64"/>
        <v>44105</v>
      </c>
      <c r="O239" s="100">
        <f ca="1">VLOOKUP($A239,[2]CurveFetch!$D$8:$V$1000,16,0)</f>
        <v>69.1798</v>
      </c>
      <c r="P239" s="141">
        <f t="shared" ca="1" si="59"/>
        <v>34.5899</v>
      </c>
      <c r="Q239" s="100">
        <f ca="1">VLOOKUP($A239,[2]CurveFetch!$D$8:$V$1000,16,0)</f>
        <v>69.1798</v>
      </c>
      <c r="R239" s="141">
        <f t="shared" ca="1" si="60"/>
        <v>34.5899</v>
      </c>
      <c r="S239" s="100">
        <f ca="1">VLOOKUP($A239,[2]CurveFetch!$D$8:$V$1000,16,0)</f>
        <v>69.1798</v>
      </c>
      <c r="T239" s="141">
        <f t="shared" ca="1" si="61"/>
        <v>34.5899</v>
      </c>
    </row>
    <row r="240" spans="1:20" x14ac:dyDescent="0.2">
      <c r="A240" s="97">
        <f t="shared" ca="1" si="62"/>
        <v>44136</v>
      </c>
      <c r="B240" s="100">
        <f ca="1">VLOOKUP($A240,[2]CurveFetch!$D$8:$R$1000,2,0)</f>
        <v>5.077</v>
      </c>
      <c r="C240" s="100">
        <f ca="1">VLOOKUP($A240,[2]CurveFetch!$D$8:$R$1000,7,0)</f>
        <v>0.33</v>
      </c>
      <c r="D240" s="100">
        <f ca="1">VLOOKUP($A240,[2]CurveFetch!$D$8:$R$1000,5,0)</f>
        <v>0</v>
      </c>
      <c r="E240" s="100">
        <f ca="1">VLOOKUP($A240,[2]CurveFetch!$D$8:$R$1000,4,0)</f>
        <v>0</v>
      </c>
      <c r="F240" s="100">
        <f ca="1">VLOOKUP($A240,[2]CurveFetch!$D$8:$R$1000,15,0)</f>
        <v>0</v>
      </c>
      <c r="G240" s="100">
        <f ca="1">VLOOKUP($A240,[2]CurveFetch!$D$8:$R$1000,3,0)</f>
        <v>0</v>
      </c>
      <c r="H240" s="100">
        <f ca="1">VLOOKUP($A240,[2]CurveFetch!$D$8:$R$1000,9,0)</f>
        <v>0</v>
      </c>
      <c r="I240" s="100">
        <f ca="1">VLOOKUP($A240,[2]CurveFetch!$D$8:$R$1000,11,0)</f>
        <v>6.1251248819024003E-2</v>
      </c>
      <c r="J240" s="100">
        <f ca="1">VLOOKUP($A240,[2]CurveFetch!$D$8:$R$1000,8,0)</f>
        <v>0</v>
      </c>
      <c r="K240" s="100">
        <f t="shared" ca="1" si="57"/>
        <v>0.33</v>
      </c>
      <c r="L240" s="100">
        <f t="shared" ca="1" si="58"/>
        <v>0.33</v>
      </c>
      <c r="M240" s="100">
        <f t="shared" ca="1" si="63"/>
        <v>40.552500000000002</v>
      </c>
      <c r="N240" s="97">
        <f t="shared" ca="1" si="64"/>
        <v>44136</v>
      </c>
      <c r="O240" s="100">
        <f ca="1">VLOOKUP($A240,[2]CurveFetch!$D$8:$V$1000,16,0)</f>
        <v>39.1798</v>
      </c>
      <c r="P240" s="141">
        <f t="shared" ca="1" si="59"/>
        <v>19.5899</v>
      </c>
      <c r="Q240" s="100">
        <f ca="1">VLOOKUP($A240,[2]CurveFetch!$D$8:$V$1000,16,0)</f>
        <v>39.1798</v>
      </c>
      <c r="R240" s="141">
        <f t="shared" ca="1" si="60"/>
        <v>19.5899</v>
      </c>
      <c r="S240" s="100">
        <f ca="1">VLOOKUP($A240,[2]CurveFetch!$D$8:$V$1000,16,0)</f>
        <v>39.1798</v>
      </c>
      <c r="T240" s="141">
        <f t="shared" ca="1" si="61"/>
        <v>19.5899</v>
      </c>
    </row>
    <row r="241" spans="1:20" x14ac:dyDescent="0.2">
      <c r="A241" s="97">
        <f t="shared" ca="1" si="62"/>
        <v>44166</v>
      </c>
      <c r="B241" s="100">
        <f ca="1">VLOOKUP($A241,[2]CurveFetch!$D$8:$R$1000,2,0)</f>
        <v>5.202</v>
      </c>
      <c r="C241" s="100">
        <f ca="1">VLOOKUP($A241,[2]CurveFetch!$D$8:$R$1000,7,0)</f>
        <v>0.33</v>
      </c>
      <c r="D241" s="100">
        <f ca="1">VLOOKUP($A241,[2]CurveFetch!$D$8:$R$1000,5,0)</f>
        <v>0</v>
      </c>
      <c r="E241" s="100">
        <f ca="1">VLOOKUP($A241,[2]CurveFetch!$D$8:$R$1000,4,0)</f>
        <v>0</v>
      </c>
      <c r="F241" s="100">
        <f ca="1">VLOOKUP($A241,[2]CurveFetch!$D$8:$R$1000,15,0)</f>
        <v>0</v>
      </c>
      <c r="G241" s="100">
        <f ca="1">VLOOKUP($A241,[2]CurveFetch!$D$8:$R$1000,3,0)</f>
        <v>0</v>
      </c>
      <c r="H241" s="100">
        <f ca="1">VLOOKUP($A241,[2]CurveFetch!$D$8:$R$1000,9,0)</f>
        <v>0</v>
      </c>
      <c r="I241" s="100">
        <f ca="1">VLOOKUP($A241,[2]CurveFetch!$D$8:$R$1000,11,0)</f>
        <v>6.1278517699809E-2</v>
      </c>
      <c r="J241" s="100">
        <f ca="1">VLOOKUP($A241,[2]CurveFetch!$D$8:$R$1000,8,0)</f>
        <v>0</v>
      </c>
      <c r="K241" s="100">
        <f t="shared" ca="1" si="57"/>
        <v>0.33</v>
      </c>
      <c r="L241" s="100">
        <f t="shared" ca="1" si="58"/>
        <v>0.33</v>
      </c>
      <c r="M241" s="100">
        <f t="shared" ca="1" si="63"/>
        <v>41.49</v>
      </c>
      <c r="N241" s="97">
        <f t="shared" ca="1" si="64"/>
        <v>44166</v>
      </c>
      <c r="O241" s="100">
        <f ca="1">VLOOKUP($A241,[2]CurveFetch!$D$8:$V$1000,16,0)</f>
        <v>24.1798</v>
      </c>
      <c r="P241" s="141">
        <f t="shared" ca="1" si="59"/>
        <v>12.0899</v>
      </c>
      <c r="Q241" s="100">
        <f ca="1">VLOOKUP($A241,[2]CurveFetch!$D$8:$V$1000,16,0)</f>
        <v>24.1798</v>
      </c>
      <c r="R241" s="141">
        <f t="shared" ca="1" si="60"/>
        <v>12.0899</v>
      </c>
      <c r="S241" s="100">
        <f ca="1">VLOOKUP($A241,[2]CurveFetch!$D$8:$V$1000,16,0)</f>
        <v>24.1798</v>
      </c>
      <c r="T241" s="141">
        <f t="shared" ca="1" si="61"/>
        <v>12.0899</v>
      </c>
    </row>
    <row r="242" spans="1:20" x14ac:dyDescent="0.2">
      <c r="A242" s="97">
        <f t="shared" ca="1" si="62"/>
        <v>44197</v>
      </c>
      <c r="B242" s="100">
        <f ca="1">VLOOKUP($A242,[2]CurveFetch!$D$8:$R$1000,2,0)</f>
        <v>5.3570000000000002</v>
      </c>
      <c r="C242" s="100">
        <f ca="1">VLOOKUP($A242,[2]CurveFetch!$D$8:$R$1000,7,0)</f>
        <v>0.33</v>
      </c>
      <c r="D242" s="100">
        <f ca="1">VLOOKUP($A242,[2]CurveFetch!$D$8:$R$1000,5,0)</f>
        <v>0</v>
      </c>
      <c r="E242" s="100">
        <f ca="1">VLOOKUP($A242,[2]CurveFetch!$D$8:$R$1000,4,0)</f>
        <v>0</v>
      </c>
      <c r="F242" s="100">
        <f ca="1">VLOOKUP($A242,[2]CurveFetch!$D$8:$R$1000,15,0)</f>
        <v>0</v>
      </c>
      <c r="G242" s="100">
        <f ca="1">VLOOKUP($A242,[2]CurveFetch!$D$8:$R$1000,3,0)</f>
        <v>0</v>
      </c>
      <c r="H242" s="100">
        <f ca="1">VLOOKUP($A242,[2]CurveFetch!$D$8:$R$1000,9,0)</f>
        <v>0</v>
      </c>
      <c r="I242" s="100">
        <f ca="1">VLOOKUP($A242,[2]CurveFetch!$D$8:$R$1000,11,0)</f>
        <v>6.1306695543545002E-2</v>
      </c>
      <c r="J242" s="100">
        <f ca="1">VLOOKUP($A242,[2]CurveFetch!$D$8:$R$1000,8,0)</f>
        <v>0</v>
      </c>
      <c r="K242" s="100">
        <f t="shared" ca="1" si="57"/>
        <v>0.33</v>
      </c>
      <c r="L242" s="100">
        <f t="shared" ca="1" si="58"/>
        <v>0.33</v>
      </c>
      <c r="M242" s="100">
        <f t="shared" ca="1" si="63"/>
        <v>42.652500000000003</v>
      </c>
      <c r="N242" s="97">
        <f t="shared" ca="1" si="64"/>
        <v>44197</v>
      </c>
      <c r="O242" s="100">
        <f ca="1">VLOOKUP($A242,[2]CurveFetch!$D$8:$V$1000,16,0)</f>
        <v>54.823700000000002</v>
      </c>
      <c r="P242" s="141">
        <f t="shared" ca="1" si="59"/>
        <v>27.411850000000001</v>
      </c>
      <c r="Q242" s="100">
        <f ca="1">VLOOKUP($A242,[2]CurveFetch!$D$8:$V$1000,16,0)</f>
        <v>54.823700000000002</v>
      </c>
      <c r="R242" s="141">
        <f t="shared" ca="1" si="60"/>
        <v>27.411850000000001</v>
      </c>
      <c r="S242" s="100">
        <f ca="1">VLOOKUP($A242,[2]CurveFetch!$D$8:$V$1000,16,0)</f>
        <v>54.823700000000002</v>
      </c>
      <c r="T242" s="141">
        <f t="shared" ca="1" si="61"/>
        <v>27.411850000000001</v>
      </c>
    </row>
    <row r="243" spans="1:20" x14ac:dyDescent="0.2">
      <c r="A243" s="97">
        <f t="shared" ca="1" si="62"/>
        <v>44228</v>
      </c>
      <c r="B243" s="100">
        <f ca="1">VLOOKUP($A243,[2]CurveFetch!$D$8:$R$1000,2,0)</f>
        <v>5.2610000000000001</v>
      </c>
      <c r="C243" s="100">
        <f ca="1">VLOOKUP($A243,[2]CurveFetch!$D$8:$R$1000,7,0)</f>
        <v>0.33</v>
      </c>
      <c r="D243" s="100">
        <f ca="1">VLOOKUP($A243,[2]CurveFetch!$D$8:$R$1000,5,0)</f>
        <v>0</v>
      </c>
      <c r="E243" s="100">
        <f ca="1">VLOOKUP($A243,[2]CurveFetch!$D$8:$R$1000,4,0)</f>
        <v>0</v>
      </c>
      <c r="F243" s="100">
        <f ca="1">VLOOKUP($A243,[2]CurveFetch!$D$8:$R$1000,15,0)</f>
        <v>0</v>
      </c>
      <c r="G243" s="100">
        <f ca="1">VLOOKUP($A243,[2]CurveFetch!$D$8:$R$1000,3,0)</f>
        <v>0</v>
      </c>
      <c r="H243" s="100">
        <f ca="1">VLOOKUP($A243,[2]CurveFetch!$D$8:$R$1000,9,0)</f>
        <v>0</v>
      </c>
      <c r="I243" s="100">
        <f ca="1">VLOOKUP($A243,[2]CurveFetch!$D$8:$R$1000,11,0)</f>
        <v>6.1318778824975002E-2</v>
      </c>
      <c r="J243" s="100">
        <f ca="1">VLOOKUP($A243,[2]CurveFetch!$D$8:$R$1000,8,0)</f>
        <v>0</v>
      </c>
      <c r="K243" s="100">
        <f t="shared" ca="1" si="57"/>
        <v>0.33</v>
      </c>
      <c r="L243" s="100">
        <f t="shared" ca="1" si="58"/>
        <v>0.33</v>
      </c>
      <c r="M243" s="100">
        <f t="shared" ca="1" si="63"/>
        <v>41.932500000000005</v>
      </c>
      <c r="N243" s="97">
        <f t="shared" ca="1" si="64"/>
        <v>44228</v>
      </c>
      <c r="O243" s="100">
        <f ca="1">VLOOKUP($A243,[2]CurveFetch!$D$8:$V$1000,16,0)</f>
        <v>44.823700000000002</v>
      </c>
      <c r="P243" s="141">
        <f t="shared" ca="1" si="59"/>
        <v>22.411850000000001</v>
      </c>
      <c r="Q243" s="100">
        <f ca="1">VLOOKUP($A243,[2]CurveFetch!$D$8:$V$1000,16,0)</f>
        <v>44.823700000000002</v>
      </c>
      <c r="R243" s="141">
        <f t="shared" ca="1" si="60"/>
        <v>22.411850000000001</v>
      </c>
      <c r="S243" s="100">
        <f ca="1">VLOOKUP($A243,[2]CurveFetch!$D$8:$V$1000,16,0)</f>
        <v>44.823700000000002</v>
      </c>
      <c r="T243" s="141">
        <f t="shared" ca="1" si="61"/>
        <v>22.411850000000001</v>
      </c>
    </row>
    <row r="244" spans="1:20" x14ac:dyDescent="0.2">
      <c r="A244" s="97">
        <f t="shared" ca="1" si="62"/>
        <v>44256</v>
      </c>
      <c r="B244" s="100">
        <f ca="1">VLOOKUP($A244,[2]CurveFetch!$D$8:$R$1000,2,0)</f>
        <v>5.1239999999999997</v>
      </c>
      <c r="C244" s="100">
        <f ca="1">VLOOKUP($A244,[2]CurveFetch!$D$8:$R$1000,7,0)</f>
        <v>0.33</v>
      </c>
      <c r="D244" s="100">
        <f ca="1">VLOOKUP($A244,[2]CurveFetch!$D$8:$R$1000,5,0)</f>
        <v>0</v>
      </c>
      <c r="E244" s="100">
        <f ca="1">VLOOKUP($A244,[2]CurveFetch!$D$8:$R$1000,4,0)</f>
        <v>0</v>
      </c>
      <c r="F244" s="100">
        <f ca="1">VLOOKUP($A244,[2]CurveFetch!$D$8:$R$1000,15,0)</f>
        <v>0</v>
      </c>
      <c r="G244" s="100">
        <f ca="1">VLOOKUP($A244,[2]CurveFetch!$D$8:$R$1000,3,0)</f>
        <v>0</v>
      </c>
      <c r="H244" s="100">
        <f ca="1">VLOOKUP($A244,[2]CurveFetch!$D$8:$R$1000,9,0)</f>
        <v>0</v>
      </c>
      <c r="I244" s="100">
        <f ca="1">VLOOKUP($A244,[2]CurveFetch!$D$8:$R$1000,11,0)</f>
        <v>6.1322770364126998E-2</v>
      </c>
      <c r="J244" s="100">
        <f ca="1">VLOOKUP($A244,[2]CurveFetch!$D$8:$R$1000,8,0)</f>
        <v>0</v>
      </c>
      <c r="K244" s="100">
        <f t="shared" ca="1" si="57"/>
        <v>0.33</v>
      </c>
      <c r="L244" s="100">
        <f t="shared" ca="1" si="58"/>
        <v>0.33</v>
      </c>
      <c r="M244" s="100">
        <f t="shared" ca="1" si="63"/>
        <v>40.905000000000001</v>
      </c>
      <c r="N244" s="97">
        <f t="shared" ca="1" si="64"/>
        <v>44256</v>
      </c>
      <c r="O244" s="100">
        <f ca="1">VLOOKUP($A244,[2]CurveFetch!$D$8:$V$1000,16,0)</f>
        <v>34.823700000000002</v>
      </c>
      <c r="P244" s="141">
        <f t="shared" ca="1" si="59"/>
        <v>17.411850000000001</v>
      </c>
      <c r="Q244" s="100">
        <f ca="1">VLOOKUP($A244,[2]CurveFetch!$D$8:$V$1000,16,0)</f>
        <v>34.823700000000002</v>
      </c>
      <c r="R244" s="141">
        <f t="shared" ca="1" si="60"/>
        <v>17.411850000000001</v>
      </c>
      <c r="S244" s="100">
        <f ca="1">VLOOKUP($A244,[2]CurveFetch!$D$8:$V$1000,16,0)</f>
        <v>34.823700000000002</v>
      </c>
      <c r="T244" s="141">
        <f t="shared" ca="1" si="61"/>
        <v>17.411850000000001</v>
      </c>
    </row>
    <row r="245" spans="1:20" x14ac:dyDescent="0.2">
      <c r="A245" s="97">
        <f t="shared" ca="1" si="62"/>
        <v>44287</v>
      </c>
      <c r="B245" s="100">
        <f ca="1">VLOOKUP($A245,[2]CurveFetch!$D$8:$R$1000,2,0)</f>
        <v>4.9420000000000002</v>
      </c>
      <c r="C245" s="100">
        <f ca="1">VLOOKUP($A245,[2]CurveFetch!$D$8:$R$1000,7,0)</f>
        <v>0.33</v>
      </c>
      <c r="D245" s="100">
        <f ca="1">VLOOKUP($A245,[2]CurveFetch!$D$8:$R$1000,5,0)</f>
        <v>0</v>
      </c>
      <c r="E245" s="100">
        <f ca="1">VLOOKUP($A245,[2]CurveFetch!$D$8:$R$1000,4,0)</f>
        <v>0</v>
      </c>
      <c r="F245" s="100">
        <f ca="1">VLOOKUP($A245,[2]CurveFetch!$D$8:$R$1000,15,0)</f>
        <v>0</v>
      </c>
      <c r="G245" s="100">
        <f ca="1">VLOOKUP($A245,[2]CurveFetch!$D$8:$R$1000,3,0)</f>
        <v>0</v>
      </c>
      <c r="H245" s="100">
        <f ca="1">VLOOKUP($A245,[2]CurveFetch!$D$8:$R$1000,9,0)</f>
        <v>0</v>
      </c>
      <c r="I245" s="100">
        <f ca="1">VLOOKUP($A245,[2]CurveFetch!$D$8:$R$1000,11,0)</f>
        <v>6.1327189568194003E-2</v>
      </c>
      <c r="J245" s="100">
        <f ca="1">VLOOKUP($A245,[2]CurveFetch!$D$8:$R$1000,8,0)</f>
        <v>0</v>
      </c>
      <c r="K245" s="100">
        <f t="shared" ca="1" si="57"/>
        <v>0.33</v>
      </c>
      <c r="L245" s="100">
        <f t="shared" ca="1" si="58"/>
        <v>0.33</v>
      </c>
      <c r="M245" s="100">
        <f t="shared" ca="1" si="63"/>
        <v>39.54</v>
      </c>
      <c r="N245" s="97">
        <f t="shared" ca="1" si="64"/>
        <v>44287</v>
      </c>
      <c r="O245" s="100">
        <f ca="1">VLOOKUP($A245,[2]CurveFetch!$D$8:$V$1000,16,0)</f>
        <v>33.692799999999998</v>
      </c>
      <c r="P245" s="141">
        <f t="shared" ca="1" si="59"/>
        <v>16.846399999999999</v>
      </c>
      <c r="Q245" s="100">
        <f ca="1">VLOOKUP($A245,[2]CurveFetch!$D$8:$V$1000,16,0)</f>
        <v>33.692799999999998</v>
      </c>
      <c r="R245" s="141">
        <f t="shared" ca="1" si="60"/>
        <v>16.846399999999999</v>
      </c>
      <c r="S245" s="100">
        <f ca="1">VLOOKUP($A245,[2]CurveFetch!$D$8:$V$1000,16,0)</f>
        <v>33.692799999999998</v>
      </c>
      <c r="T245" s="141">
        <f t="shared" ca="1" si="61"/>
        <v>16.846399999999999</v>
      </c>
    </row>
    <row r="246" spans="1:20" x14ac:dyDescent="0.2">
      <c r="A246" s="97">
        <f t="shared" ca="1" si="62"/>
        <v>44317</v>
      </c>
      <c r="B246" s="100">
        <f ca="1">VLOOKUP($A246,[2]CurveFetch!$D$8:$R$1000,2,0)</f>
        <v>4.9169999999999998</v>
      </c>
      <c r="C246" s="100">
        <f ca="1">VLOOKUP($A246,[2]CurveFetch!$D$8:$R$1000,7,0)</f>
        <v>0.33</v>
      </c>
      <c r="D246" s="100">
        <f ca="1">VLOOKUP($A246,[2]CurveFetch!$D$8:$R$1000,5,0)</f>
        <v>0</v>
      </c>
      <c r="E246" s="100">
        <f ca="1">VLOOKUP($A246,[2]CurveFetch!$D$8:$R$1000,4,0)</f>
        <v>0</v>
      </c>
      <c r="F246" s="100">
        <f ca="1">VLOOKUP($A246,[2]CurveFetch!$D$8:$R$1000,15,0)</f>
        <v>0</v>
      </c>
      <c r="G246" s="100">
        <f ca="1">VLOOKUP($A246,[2]CurveFetch!$D$8:$R$1000,3,0)</f>
        <v>0</v>
      </c>
      <c r="H246" s="100">
        <f ca="1">VLOOKUP($A246,[2]CurveFetch!$D$8:$R$1000,9,0)</f>
        <v>0</v>
      </c>
      <c r="I246" s="100">
        <f ca="1">VLOOKUP($A246,[2]CurveFetch!$D$8:$R$1000,11,0)</f>
        <v>6.1331466217297001E-2</v>
      </c>
      <c r="J246" s="100">
        <f ca="1">VLOOKUP($A246,[2]CurveFetch!$D$8:$R$1000,8,0)</f>
        <v>0</v>
      </c>
      <c r="K246" s="100">
        <f t="shared" ca="1" si="57"/>
        <v>0.33</v>
      </c>
      <c r="L246" s="100">
        <f t="shared" ca="1" si="58"/>
        <v>0.33</v>
      </c>
      <c r="M246" s="100">
        <f t="shared" ca="1" si="63"/>
        <v>39.352499999999999</v>
      </c>
      <c r="N246" s="97">
        <f t="shared" ca="1" si="64"/>
        <v>44317</v>
      </c>
      <c r="O246" s="100">
        <f ca="1">VLOOKUP($A246,[2]CurveFetch!$D$8:$V$1000,16,0)</f>
        <v>38.692799999999998</v>
      </c>
      <c r="P246" s="141">
        <f t="shared" ca="1" si="59"/>
        <v>19.346399999999999</v>
      </c>
      <c r="Q246" s="100">
        <f ca="1">VLOOKUP($A246,[2]CurveFetch!$D$8:$V$1000,16,0)</f>
        <v>38.692799999999998</v>
      </c>
      <c r="R246" s="141">
        <f t="shared" ca="1" si="60"/>
        <v>19.346399999999999</v>
      </c>
      <c r="S246" s="100">
        <f ca="1">VLOOKUP($A246,[2]CurveFetch!$D$8:$V$1000,16,0)</f>
        <v>38.692799999999998</v>
      </c>
      <c r="T246" s="141">
        <f t="shared" ca="1" si="61"/>
        <v>19.346399999999999</v>
      </c>
    </row>
    <row r="247" spans="1:20" x14ac:dyDescent="0.2">
      <c r="A247" s="97">
        <f t="shared" ca="1" si="62"/>
        <v>44348</v>
      </c>
      <c r="B247" s="100">
        <f ca="1">VLOOKUP($A247,[2]CurveFetch!$D$8:$R$1000,2,0)</f>
        <v>4.9459999999999997</v>
      </c>
      <c r="C247" s="100">
        <f ca="1">VLOOKUP($A247,[2]CurveFetch!$D$8:$R$1000,7,0)</f>
        <v>0.33</v>
      </c>
      <c r="D247" s="100">
        <f ca="1">VLOOKUP($A247,[2]CurveFetch!$D$8:$R$1000,5,0)</f>
        <v>0</v>
      </c>
      <c r="E247" s="100">
        <f ca="1">VLOOKUP($A247,[2]CurveFetch!$D$8:$R$1000,4,0)</f>
        <v>0</v>
      </c>
      <c r="F247" s="100">
        <f ca="1">VLOOKUP($A247,[2]CurveFetch!$D$8:$R$1000,15,0)</f>
        <v>0</v>
      </c>
      <c r="G247" s="100">
        <f ca="1">VLOOKUP($A247,[2]CurveFetch!$D$8:$R$1000,3,0)</f>
        <v>0</v>
      </c>
      <c r="H247" s="100">
        <f ca="1">VLOOKUP($A247,[2]CurveFetch!$D$8:$R$1000,9,0)</f>
        <v>0</v>
      </c>
      <c r="I247" s="100">
        <f ca="1">VLOOKUP($A247,[2]CurveFetch!$D$8:$R$1000,11,0)</f>
        <v>6.1335885421378002E-2</v>
      </c>
      <c r="J247" s="100">
        <f ca="1">VLOOKUP($A247,[2]CurveFetch!$D$8:$R$1000,8,0)</f>
        <v>0</v>
      </c>
      <c r="K247" s="100">
        <f t="shared" ca="1" si="57"/>
        <v>0.33</v>
      </c>
      <c r="L247" s="100">
        <f t="shared" ca="1" si="58"/>
        <v>0.33</v>
      </c>
      <c r="M247" s="100">
        <f t="shared" ca="1" si="63"/>
        <v>39.57</v>
      </c>
      <c r="N247" s="97">
        <f t="shared" ca="1" si="64"/>
        <v>44348</v>
      </c>
      <c r="O247" s="100">
        <f ca="1">VLOOKUP($A247,[2]CurveFetch!$D$8:$V$1000,16,0)</f>
        <v>63.692799999999998</v>
      </c>
      <c r="P247" s="141">
        <f t="shared" ca="1" si="59"/>
        <v>31.846399999999999</v>
      </c>
      <c r="Q247" s="100">
        <f ca="1">VLOOKUP($A247,[2]CurveFetch!$D$8:$V$1000,16,0)</f>
        <v>63.692799999999998</v>
      </c>
      <c r="R247" s="141">
        <f t="shared" ca="1" si="60"/>
        <v>31.846399999999999</v>
      </c>
      <c r="S247" s="100">
        <f ca="1">VLOOKUP($A247,[2]CurveFetch!$D$8:$V$1000,16,0)</f>
        <v>63.692799999999998</v>
      </c>
      <c r="T247" s="141">
        <f t="shared" ca="1" si="61"/>
        <v>31.846399999999999</v>
      </c>
    </row>
    <row r="248" spans="1:20" x14ac:dyDescent="0.2">
      <c r="A248" s="97">
        <f t="shared" ca="1" si="62"/>
        <v>44378</v>
      </c>
      <c r="B248" s="100">
        <f ca="1">VLOOKUP($A248,[2]CurveFetch!$D$8:$R$1000,2,0)</f>
        <v>4.976</v>
      </c>
      <c r="C248" s="100">
        <f ca="1">VLOOKUP($A248,[2]CurveFetch!$D$8:$R$1000,7,0)</f>
        <v>0.33</v>
      </c>
      <c r="D248" s="100">
        <f ca="1">VLOOKUP($A248,[2]CurveFetch!$D$8:$R$1000,5,0)</f>
        <v>0</v>
      </c>
      <c r="E248" s="100">
        <f ca="1">VLOOKUP($A248,[2]CurveFetch!$D$8:$R$1000,4,0)</f>
        <v>0</v>
      </c>
      <c r="F248" s="100">
        <f ca="1">VLOOKUP($A248,[2]CurveFetch!$D$8:$R$1000,15,0)</f>
        <v>0</v>
      </c>
      <c r="G248" s="100">
        <f ca="1">VLOOKUP($A248,[2]CurveFetch!$D$8:$R$1000,3,0)</f>
        <v>0</v>
      </c>
      <c r="H248" s="100">
        <f ca="1">VLOOKUP($A248,[2]CurveFetch!$D$8:$R$1000,9,0)</f>
        <v>0</v>
      </c>
      <c r="I248" s="100">
        <f ca="1">VLOOKUP($A248,[2]CurveFetch!$D$8:$R$1000,11,0)</f>
        <v>6.1340162070492997E-2</v>
      </c>
      <c r="J248" s="100">
        <f ca="1">VLOOKUP($A248,[2]CurveFetch!$D$8:$R$1000,8,0)</f>
        <v>0</v>
      </c>
      <c r="K248" s="100">
        <f t="shared" ca="1" si="57"/>
        <v>0.33</v>
      </c>
      <c r="L248" s="100">
        <f t="shared" ca="1" si="58"/>
        <v>0.33</v>
      </c>
      <c r="M248" s="100">
        <f t="shared" ca="1" si="63"/>
        <v>39.795000000000002</v>
      </c>
      <c r="N248" s="97">
        <f t="shared" ca="1" si="64"/>
        <v>44378</v>
      </c>
      <c r="O248" s="100">
        <f ca="1">VLOOKUP($A248,[2]CurveFetch!$D$8:$V$1000,16,0)</f>
        <v>53.3887</v>
      </c>
      <c r="P248" s="141">
        <f t="shared" ca="1" si="59"/>
        <v>26.69435</v>
      </c>
      <c r="Q248" s="100">
        <f ca="1">VLOOKUP($A248,[2]CurveFetch!$D$8:$V$1000,16,0)</f>
        <v>53.3887</v>
      </c>
      <c r="R248" s="141">
        <f t="shared" ca="1" si="60"/>
        <v>26.69435</v>
      </c>
      <c r="S248" s="100">
        <f ca="1">VLOOKUP($A248,[2]CurveFetch!$D$8:$V$1000,16,0)</f>
        <v>53.3887</v>
      </c>
      <c r="T248" s="141">
        <f t="shared" ca="1" si="61"/>
        <v>26.69435</v>
      </c>
    </row>
    <row r="249" spans="1:20" x14ac:dyDescent="0.2">
      <c r="A249" s="97">
        <f t="shared" ca="1" si="62"/>
        <v>44409</v>
      </c>
      <c r="B249" s="100">
        <f ca="1">VLOOKUP($A249,[2]CurveFetch!$D$8:$R$1000,2,0)</f>
        <v>4.9960000000000004</v>
      </c>
      <c r="C249" s="100">
        <f ca="1">VLOOKUP($A249,[2]CurveFetch!$D$8:$R$1000,7,0)</f>
        <v>0.33</v>
      </c>
      <c r="D249" s="100">
        <f ca="1">VLOOKUP($A249,[2]CurveFetch!$D$8:$R$1000,5,0)</f>
        <v>0</v>
      </c>
      <c r="E249" s="100">
        <f ca="1">VLOOKUP($A249,[2]CurveFetch!$D$8:$R$1000,4,0)</f>
        <v>0</v>
      </c>
      <c r="F249" s="100">
        <f ca="1">VLOOKUP($A249,[2]CurveFetch!$D$8:$R$1000,15,0)</f>
        <v>0</v>
      </c>
      <c r="G249" s="100">
        <f ca="1">VLOOKUP($A249,[2]CurveFetch!$D$8:$R$1000,3,0)</f>
        <v>0</v>
      </c>
      <c r="H249" s="100">
        <f ca="1">VLOOKUP($A249,[2]CurveFetch!$D$8:$R$1000,9,0)</f>
        <v>0</v>
      </c>
      <c r="I249" s="100">
        <f ca="1">VLOOKUP($A249,[2]CurveFetch!$D$8:$R$1000,11,0)</f>
        <v>6.1344581274586002E-2</v>
      </c>
      <c r="J249" s="100">
        <f ca="1">VLOOKUP($A249,[2]CurveFetch!$D$8:$R$1000,8,0)</f>
        <v>0</v>
      </c>
      <c r="K249" s="100">
        <f t="shared" ca="1" si="57"/>
        <v>0.33</v>
      </c>
      <c r="L249" s="100">
        <f t="shared" ca="1" si="58"/>
        <v>0.33</v>
      </c>
      <c r="M249" s="100">
        <f t="shared" ca="1" si="63"/>
        <v>39.945000000000007</v>
      </c>
      <c r="N249" s="97">
        <f t="shared" ca="1" si="64"/>
        <v>44409</v>
      </c>
      <c r="O249" s="100">
        <f ca="1">VLOOKUP($A249,[2]CurveFetch!$D$8:$V$1000,16,0)</f>
        <v>68.3887</v>
      </c>
      <c r="P249" s="141">
        <f t="shared" ca="1" si="59"/>
        <v>34.19435</v>
      </c>
      <c r="Q249" s="100">
        <f ca="1">VLOOKUP($A249,[2]CurveFetch!$D$8:$V$1000,16,0)</f>
        <v>68.3887</v>
      </c>
      <c r="R249" s="141">
        <f t="shared" ca="1" si="60"/>
        <v>34.19435</v>
      </c>
      <c r="S249" s="100">
        <f ca="1">VLOOKUP($A249,[2]CurveFetch!$D$8:$V$1000,16,0)</f>
        <v>68.3887</v>
      </c>
      <c r="T249" s="141">
        <f t="shared" ca="1" si="61"/>
        <v>34.19435</v>
      </c>
    </row>
    <row r="250" spans="1:20" x14ac:dyDescent="0.2">
      <c r="A250" s="97">
        <f t="shared" ca="1" si="62"/>
        <v>44440</v>
      </c>
      <c r="B250" s="100">
        <f ca="1">VLOOKUP($A250,[2]CurveFetch!$D$8:$R$1000,2,0)</f>
        <v>5.0170000000000003</v>
      </c>
      <c r="C250" s="100">
        <f ca="1">VLOOKUP($A250,[2]CurveFetch!$D$8:$R$1000,7,0)</f>
        <v>0.33</v>
      </c>
      <c r="D250" s="100">
        <f ca="1">VLOOKUP($A250,[2]CurveFetch!$D$8:$R$1000,5,0)</f>
        <v>0</v>
      </c>
      <c r="E250" s="100">
        <f ca="1">VLOOKUP($A250,[2]CurveFetch!$D$8:$R$1000,4,0)</f>
        <v>0</v>
      </c>
      <c r="F250" s="100">
        <f ca="1">VLOOKUP($A250,[2]CurveFetch!$D$8:$R$1000,15,0)</f>
        <v>0</v>
      </c>
      <c r="G250" s="100">
        <f ca="1">VLOOKUP($A250,[2]CurveFetch!$D$8:$R$1000,3,0)</f>
        <v>0</v>
      </c>
      <c r="H250" s="100">
        <f ca="1">VLOOKUP($A250,[2]CurveFetch!$D$8:$R$1000,9,0)</f>
        <v>0</v>
      </c>
      <c r="I250" s="100">
        <f ca="1">VLOOKUP($A250,[2]CurveFetch!$D$8:$R$1000,11,0)</f>
        <v>6.1349000478686001E-2</v>
      </c>
      <c r="J250" s="100">
        <f ca="1">VLOOKUP($A250,[2]CurveFetch!$D$8:$R$1000,8,0)</f>
        <v>0</v>
      </c>
      <c r="K250" s="100">
        <f t="shared" ca="1" si="57"/>
        <v>0.33</v>
      </c>
      <c r="L250" s="100">
        <f t="shared" ca="1" si="58"/>
        <v>0.33</v>
      </c>
      <c r="M250" s="100">
        <f t="shared" ca="1" si="63"/>
        <v>40.102500000000006</v>
      </c>
      <c r="N250" s="97">
        <f t="shared" ca="1" si="64"/>
        <v>44440</v>
      </c>
      <c r="O250" s="100">
        <f ca="1">VLOOKUP($A250,[2]CurveFetch!$D$8:$V$1000,16,0)</f>
        <v>58.3887</v>
      </c>
      <c r="P250" s="141">
        <f t="shared" ca="1" si="59"/>
        <v>29.19435</v>
      </c>
      <c r="Q250" s="100">
        <f ca="1">VLOOKUP($A250,[2]CurveFetch!$D$8:$V$1000,16,0)</f>
        <v>58.3887</v>
      </c>
      <c r="R250" s="141">
        <f t="shared" ca="1" si="60"/>
        <v>29.19435</v>
      </c>
      <c r="S250" s="100">
        <f ca="1">VLOOKUP($A250,[2]CurveFetch!$D$8:$V$1000,16,0)</f>
        <v>58.3887</v>
      </c>
      <c r="T250" s="141">
        <f t="shared" ca="1" si="61"/>
        <v>29.19435</v>
      </c>
    </row>
    <row r="251" spans="1:20" x14ac:dyDescent="0.2">
      <c r="A251" s="97">
        <f t="shared" ca="1" si="62"/>
        <v>44470</v>
      </c>
      <c r="B251" s="100">
        <f ca="1">VLOOKUP($A251,[2]CurveFetch!$D$8:$R$1000,2,0)</f>
        <v>5.0469999999999997</v>
      </c>
      <c r="C251" s="100">
        <f ca="1">VLOOKUP($A251,[2]CurveFetch!$D$8:$R$1000,7,0)</f>
        <v>0.33</v>
      </c>
      <c r="D251" s="100">
        <f ca="1">VLOOKUP($A251,[2]CurveFetch!$D$8:$R$1000,5,0)</f>
        <v>0</v>
      </c>
      <c r="E251" s="100">
        <f ca="1">VLOOKUP($A251,[2]CurveFetch!$D$8:$R$1000,4,0)</f>
        <v>0</v>
      </c>
      <c r="F251" s="100">
        <f ca="1">VLOOKUP($A251,[2]CurveFetch!$D$8:$R$1000,15,0)</f>
        <v>0</v>
      </c>
      <c r="G251" s="100">
        <f ca="1">VLOOKUP($A251,[2]CurveFetch!$D$8:$R$1000,3,0)</f>
        <v>0</v>
      </c>
      <c r="H251" s="100">
        <f ca="1">VLOOKUP($A251,[2]CurveFetch!$D$8:$R$1000,9,0)</f>
        <v>0</v>
      </c>
      <c r="I251" s="100">
        <f ca="1">VLOOKUP($A251,[2]CurveFetch!$D$8:$R$1000,11,0)</f>
        <v>6.1353277127820002E-2</v>
      </c>
      <c r="J251" s="100">
        <f ca="1">VLOOKUP($A251,[2]CurveFetch!$D$8:$R$1000,8,0)</f>
        <v>0</v>
      </c>
      <c r="K251" s="100">
        <f t="shared" ca="1" si="57"/>
        <v>0.33</v>
      </c>
      <c r="L251" s="100">
        <f t="shared" ca="1" si="58"/>
        <v>0.33</v>
      </c>
      <c r="M251" s="100">
        <f t="shared" ca="1" si="63"/>
        <v>40.327500000000001</v>
      </c>
      <c r="N251" s="97">
        <f t="shared" ca="1" si="64"/>
        <v>44470</v>
      </c>
      <c r="O251" s="100">
        <f ca="1">VLOOKUP($A251,[2]CurveFetch!$D$8:$V$1000,16,0)</f>
        <v>69.395200000000003</v>
      </c>
      <c r="P251" s="141">
        <f t="shared" ca="1" si="59"/>
        <v>34.697600000000001</v>
      </c>
      <c r="Q251" s="100">
        <f ca="1">VLOOKUP($A251,[2]CurveFetch!$D$8:$V$1000,16,0)</f>
        <v>69.395200000000003</v>
      </c>
      <c r="R251" s="141">
        <f t="shared" ca="1" si="60"/>
        <v>34.697600000000001</v>
      </c>
      <c r="S251" s="100">
        <f ca="1">VLOOKUP($A251,[2]CurveFetch!$D$8:$V$1000,16,0)</f>
        <v>69.395200000000003</v>
      </c>
      <c r="T251" s="141">
        <f t="shared" ca="1" si="61"/>
        <v>34.697600000000001</v>
      </c>
    </row>
    <row r="252" spans="1:20" x14ac:dyDescent="0.2">
      <c r="A252" s="97">
        <f t="shared" ca="1" si="62"/>
        <v>44501</v>
      </c>
      <c r="B252" s="100">
        <f ca="1">VLOOKUP($A252,[2]CurveFetch!$D$8:$R$1000,2,0)</f>
        <v>5.1870000000000003</v>
      </c>
      <c r="C252" s="100">
        <f ca="1">VLOOKUP($A252,[2]CurveFetch!$D$8:$R$1000,7,0)</f>
        <v>0</v>
      </c>
      <c r="D252" s="100">
        <f ca="1">VLOOKUP($A252,[2]CurveFetch!$D$8:$R$1000,5,0)</f>
        <v>0</v>
      </c>
      <c r="E252" s="100">
        <f ca="1">VLOOKUP($A252,[2]CurveFetch!$D$8:$R$1000,4,0)</f>
        <v>0</v>
      </c>
      <c r="F252" s="100">
        <f ca="1">VLOOKUP($A252,[2]CurveFetch!$D$8:$R$1000,15,0)</f>
        <v>0</v>
      </c>
      <c r="G252" s="100">
        <f ca="1">VLOOKUP($A252,[2]CurveFetch!$D$8:$R$1000,3,0)</f>
        <v>0</v>
      </c>
      <c r="H252" s="100">
        <f ca="1">VLOOKUP($A252,[2]CurveFetch!$D$8:$R$1000,9,0)</f>
        <v>0</v>
      </c>
      <c r="I252" s="100">
        <f ca="1">VLOOKUP($A252,[2]CurveFetch!$D$8:$R$1000,11,0)</f>
        <v>6.1357696331931999E-2</v>
      </c>
      <c r="J252" s="100">
        <f ca="1">VLOOKUP($A252,[2]CurveFetch!$D$8:$R$1000,8,0)</f>
        <v>0</v>
      </c>
      <c r="K252" s="100">
        <f t="shared" ca="1" si="57"/>
        <v>0</v>
      </c>
      <c r="L252" s="100">
        <f t="shared" ca="1" si="58"/>
        <v>0</v>
      </c>
      <c r="M252" s="100">
        <f t="shared" ca="1" si="63"/>
        <v>38.902500000000003</v>
      </c>
      <c r="N252" s="97">
        <f t="shared" ca="1" si="64"/>
        <v>44501</v>
      </c>
      <c r="O252" s="100">
        <f ca="1">VLOOKUP($A252,[2]CurveFetch!$D$8:$V$1000,16,0)</f>
        <v>39.395200000000003</v>
      </c>
      <c r="P252" s="141">
        <f t="shared" ca="1" si="59"/>
        <v>19.697600000000001</v>
      </c>
      <c r="Q252" s="100">
        <f ca="1">VLOOKUP($A252,[2]CurveFetch!$D$8:$V$1000,16,0)</f>
        <v>39.395200000000003</v>
      </c>
      <c r="R252" s="141">
        <f t="shared" ca="1" si="60"/>
        <v>19.697600000000001</v>
      </c>
      <c r="S252" s="100">
        <f ca="1">VLOOKUP($A252,[2]CurveFetch!$D$8:$V$1000,16,0)</f>
        <v>39.395200000000003</v>
      </c>
      <c r="T252" s="141">
        <f t="shared" ca="1" si="61"/>
        <v>19.697600000000001</v>
      </c>
    </row>
    <row r="253" spans="1:20" x14ac:dyDescent="0.2">
      <c r="A253" s="97">
        <f t="shared" ca="1" si="62"/>
        <v>44531</v>
      </c>
      <c r="B253" s="100">
        <f ca="1">VLOOKUP($A253,[2]CurveFetch!$D$8:$R$1000,2,0)</f>
        <v>5.3120000000000003</v>
      </c>
      <c r="C253" s="100">
        <f ca="1">VLOOKUP($A253,[2]CurveFetch!$D$8:$R$1000,7,0)</f>
        <v>0</v>
      </c>
      <c r="D253" s="100">
        <f ca="1">VLOOKUP($A253,[2]CurveFetch!$D$8:$R$1000,5,0)</f>
        <v>0</v>
      </c>
      <c r="E253" s="100">
        <f ca="1">VLOOKUP($A253,[2]CurveFetch!$D$8:$R$1000,4,0)</f>
        <v>0</v>
      </c>
      <c r="F253" s="100">
        <f ca="1">VLOOKUP($A253,[2]CurveFetch!$D$8:$R$1000,15,0)</f>
        <v>0</v>
      </c>
      <c r="G253" s="100">
        <f ca="1">VLOOKUP($A253,[2]CurveFetch!$D$8:$R$1000,3,0)</f>
        <v>0</v>
      </c>
      <c r="H253" s="100">
        <f ca="1">VLOOKUP($A253,[2]CurveFetch!$D$8:$R$1000,9,0)</f>
        <v>0</v>
      </c>
      <c r="I253" s="100">
        <f ca="1">VLOOKUP($A253,[2]CurveFetch!$D$8:$R$1000,11,0)</f>
        <v>6.1361972981078997E-2</v>
      </c>
      <c r="J253" s="100">
        <f ca="1">VLOOKUP($A253,[2]CurveFetch!$D$8:$R$1000,8,0)</f>
        <v>0</v>
      </c>
      <c r="K253" s="100">
        <f t="shared" ca="1" si="57"/>
        <v>0</v>
      </c>
      <c r="L253" s="100">
        <f t="shared" ca="1" si="58"/>
        <v>0</v>
      </c>
      <c r="M253" s="100">
        <f t="shared" ca="1" si="63"/>
        <v>39.840000000000003</v>
      </c>
      <c r="N253" s="97">
        <f t="shared" ca="1" si="64"/>
        <v>44531</v>
      </c>
      <c r="O253" s="100">
        <f ca="1">VLOOKUP($A253,[2]CurveFetch!$D$8:$V$1000,16,0)</f>
        <v>24.395199999999999</v>
      </c>
      <c r="P253" s="141">
        <f t="shared" ca="1" si="59"/>
        <v>12.1976</v>
      </c>
      <c r="Q253" s="100">
        <f ca="1">VLOOKUP($A253,[2]CurveFetch!$D$8:$V$1000,16,0)</f>
        <v>24.395199999999999</v>
      </c>
      <c r="R253" s="141">
        <f t="shared" ca="1" si="60"/>
        <v>12.1976</v>
      </c>
      <c r="S253" s="100">
        <f ca="1">VLOOKUP($A253,[2]CurveFetch!$D$8:$V$1000,16,0)</f>
        <v>24.395199999999999</v>
      </c>
      <c r="T253" s="141">
        <f t="shared" ca="1" si="61"/>
        <v>12.1976</v>
      </c>
    </row>
    <row r="254" spans="1:20" x14ac:dyDescent="0.2">
      <c r="A254" s="97">
        <f t="shared" ca="1" si="62"/>
        <v>44562</v>
      </c>
      <c r="B254" s="100">
        <f ca="1">VLOOKUP($A254,[2]CurveFetch!$D$8:$R$1000,2,0)</f>
        <v>5.4669999999999996</v>
      </c>
      <c r="C254" s="100">
        <f ca="1">VLOOKUP($A254,[2]CurveFetch!$D$8:$R$1000,7,0)</f>
        <v>0</v>
      </c>
      <c r="D254" s="100">
        <f ca="1">VLOOKUP($A254,[2]CurveFetch!$D$8:$R$1000,5,0)</f>
        <v>0</v>
      </c>
      <c r="E254" s="100">
        <f ca="1">VLOOKUP($A254,[2]CurveFetch!$D$8:$R$1000,4,0)</f>
        <v>0</v>
      </c>
      <c r="F254" s="100">
        <f ca="1">VLOOKUP($A254,[2]CurveFetch!$D$8:$R$1000,15,0)</f>
        <v>0</v>
      </c>
      <c r="G254" s="100">
        <f ca="1">VLOOKUP($A254,[2]CurveFetch!$D$8:$R$1000,3,0)</f>
        <v>0</v>
      </c>
      <c r="H254" s="100">
        <f ca="1">VLOOKUP($A254,[2]CurveFetch!$D$8:$R$1000,9,0)</f>
        <v>0</v>
      </c>
      <c r="I254" s="100">
        <f ca="1">VLOOKUP($A254,[2]CurveFetch!$D$8:$R$1000,11,0)</f>
        <v>6.1366392185203997E-2</v>
      </c>
      <c r="J254" s="100">
        <f ca="1">VLOOKUP($A254,[2]CurveFetch!$D$8:$R$1000,8,0)</f>
        <v>0</v>
      </c>
      <c r="K254" s="100">
        <f t="shared" ca="1" si="57"/>
        <v>0</v>
      </c>
      <c r="L254" s="100">
        <f t="shared" ca="1" si="58"/>
        <v>0</v>
      </c>
      <c r="M254" s="100">
        <f t="shared" ca="1" si="63"/>
        <v>41.002499999999998</v>
      </c>
      <c r="N254" s="97">
        <f t="shared" ca="1" si="64"/>
        <v>44562</v>
      </c>
      <c r="O254" s="100">
        <f ca="1">VLOOKUP($A254,[2]CurveFetch!$D$8:$V$1000,16,0)</f>
        <v>55.049500000000002</v>
      </c>
      <c r="P254" s="141">
        <f t="shared" ca="1" si="59"/>
        <v>27.524750000000001</v>
      </c>
      <c r="Q254" s="100">
        <f ca="1">VLOOKUP($A254,[2]CurveFetch!$D$8:$V$1000,16,0)</f>
        <v>55.049500000000002</v>
      </c>
      <c r="R254" s="141">
        <f t="shared" ca="1" si="60"/>
        <v>27.524750000000001</v>
      </c>
      <c r="S254" s="100">
        <f ca="1">VLOOKUP($A254,[2]CurveFetch!$D$8:$V$1000,16,0)</f>
        <v>55.049500000000002</v>
      </c>
      <c r="T254" s="141">
        <f t="shared" ca="1" si="61"/>
        <v>27.524750000000001</v>
      </c>
    </row>
    <row r="255" spans="1:20" x14ac:dyDescent="0.2">
      <c r="A255" s="97">
        <f t="shared" ca="1" si="62"/>
        <v>44593</v>
      </c>
      <c r="B255" s="100">
        <f ca="1">VLOOKUP($A255,[2]CurveFetch!$D$8:$R$1000,2,0)</f>
        <v>5.3710000000000004</v>
      </c>
      <c r="C255" s="100">
        <f ca="1">VLOOKUP($A255,[2]CurveFetch!$D$8:$R$1000,7,0)</f>
        <v>0</v>
      </c>
      <c r="D255" s="100">
        <f ca="1">VLOOKUP($A255,[2]CurveFetch!$D$8:$R$1000,5,0)</f>
        <v>0</v>
      </c>
      <c r="E255" s="100">
        <f ca="1">VLOOKUP($A255,[2]CurveFetch!$D$8:$R$1000,4,0)</f>
        <v>0</v>
      </c>
      <c r="F255" s="100">
        <f ca="1">VLOOKUP($A255,[2]CurveFetch!$D$8:$R$1000,15,0)</f>
        <v>0</v>
      </c>
      <c r="G255" s="100">
        <f ca="1">VLOOKUP($A255,[2]CurveFetch!$D$8:$R$1000,3,0)</f>
        <v>0</v>
      </c>
      <c r="H255" s="100">
        <f ca="1">VLOOKUP($A255,[2]CurveFetch!$D$8:$R$1000,9,0)</f>
        <v>0</v>
      </c>
      <c r="I255" s="100">
        <f ca="1">VLOOKUP($A255,[2]CurveFetch!$D$8:$R$1000,11,0)</f>
        <v>6.1370811389334999E-2</v>
      </c>
      <c r="J255" s="100">
        <f ca="1">VLOOKUP($A255,[2]CurveFetch!$D$8:$R$1000,8,0)</f>
        <v>0</v>
      </c>
      <c r="K255" s="100">
        <f t="shared" ca="1" si="57"/>
        <v>0</v>
      </c>
      <c r="L255" s="100">
        <f t="shared" ca="1" si="58"/>
        <v>0</v>
      </c>
      <c r="M255" s="100">
        <f t="shared" ca="1" si="63"/>
        <v>40.282500000000006</v>
      </c>
      <c r="N255" s="97">
        <f t="shared" ca="1" si="64"/>
        <v>44593</v>
      </c>
      <c r="O255" s="100">
        <f ca="1">VLOOKUP($A255,[2]CurveFetch!$D$8:$V$1000,16,0)</f>
        <v>45.049500000000002</v>
      </c>
      <c r="P255" s="141">
        <f t="shared" ca="1" si="59"/>
        <v>22.524750000000001</v>
      </c>
      <c r="Q255" s="100">
        <f ca="1">VLOOKUP($A255,[2]CurveFetch!$D$8:$V$1000,16,0)</f>
        <v>45.049500000000002</v>
      </c>
      <c r="R255" s="141">
        <f t="shared" ca="1" si="60"/>
        <v>22.524750000000001</v>
      </c>
      <c r="S255" s="100">
        <f ca="1">VLOOKUP($A255,[2]CurveFetch!$D$8:$V$1000,16,0)</f>
        <v>45.049500000000002</v>
      </c>
      <c r="T255" s="141">
        <f t="shared" ca="1" si="61"/>
        <v>22.524750000000001</v>
      </c>
    </row>
    <row r="256" spans="1:20" x14ac:dyDescent="0.2">
      <c r="A256" s="97">
        <f t="shared" ca="1" si="62"/>
        <v>44621</v>
      </c>
      <c r="B256" s="100">
        <f ca="1">VLOOKUP($A256,[2]CurveFetch!$D$8:$R$1000,2,0)</f>
        <v>5.234</v>
      </c>
      <c r="C256" s="100">
        <f ca="1">VLOOKUP($A256,[2]CurveFetch!$D$8:$R$1000,7,0)</f>
        <v>0</v>
      </c>
      <c r="D256" s="100">
        <f ca="1">VLOOKUP($A256,[2]CurveFetch!$D$8:$R$1000,5,0)</f>
        <v>0</v>
      </c>
      <c r="E256" s="100">
        <f ca="1">VLOOKUP($A256,[2]CurveFetch!$D$8:$R$1000,4,0)</f>
        <v>0</v>
      </c>
      <c r="F256" s="100">
        <f ca="1">VLOOKUP($A256,[2]CurveFetch!$D$8:$R$1000,15,0)</f>
        <v>0</v>
      </c>
      <c r="G256" s="100">
        <f ca="1">VLOOKUP($A256,[2]CurveFetch!$D$8:$R$1000,3,0)</f>
        <v>0</v>
      </c>
      <c r="H256" s="100">
        <f ca="1">VLOOKUP($A256,[2]CurveFetch!$D$8:$R$1000,9,0)</f>
        <v>0</v>
      </c>
      <c r="I256" s="100">
        <f ca="1">VLOOKUP($A256,[2]CurveFetch!$D$8:$R$1000,11,0)</f>
        <v>6.1374802928556002E-2</v>
      </c>
      <c r="J256" s="100">
        <f ca="1">VLOOKUP($A256,[2]CurveFetch!$D$8:$R$1000,8,0)</f>
        <v>0</v>
      </c>
      <c r="K256" s="100">
        <f t="shared" ca="1" si="57"/>
        <v>0</v>
      </c>
      <c r="L256" s="100">
        <f t="shared" ca="1" si="58"/>
        <v>0</v>
      </c>
      <c r="M256" s="100">
        <f t="shared" ca="1" si="63"/>
        <v>39.255000000000003</v>
      </c>
      <c r="N256" s="97">
        <f t="shared" ca="1" si="64"/>
        <v>44621</v>
      </c>
      <c r="O256" s="100">
        <f ca="1">VLOOKUP($A256,[2]CurveFetch!$D$8:$V$1000,16,0)</f>
        <v>35.049500000000002</v>
      </c>
      <c r="P256" s="141">
        <f t="shared" ca="1" si="59"/>
        <v>17.524750000000001</v>
      </c>
      <c r="Q256" s="100">
        <f ca="1">VLOOKUP($A256,[2]CurveFetch!$D$8:$V$1000,16,0)</f>
        <v>35.049500000000002</v>
      </c>
      <c r="R256" s="141">
        <f t="shared" ca="1" si="60"/>
        <v>17.524750000000001</v>
      </c>
      <c r="S256" s="100">
        <f ca="1">VLOOKUP($A256,[2]CurveFetch!$D$8:$V$1000,16,0)</f>
        <v>35.049500000000002</v>
      </c>
      <c r="T256" s="141">
        <f t="shared" ca="1" si="61"/>
        <v>17.524750000000001</v>
      </c>
    </row>
    <row r="257" spans="1:20" x14ac:dyDescent="0.2">
      <c r="A257" s="97">
        <f t="shared" ca="1" si="62"/>
        <v>44652</v>
      </c>
      <c r="B257" s="100">
        <f ca="1">VLOOKUP($A257,[2]CurveFetch!$D$8:$R$1000,2,0)</f>
        <v>5.0519999999999996</v>
      </c>
      <c r="C257" s="100">
        <f ca="1">VLOOKUP($A257,[2]CurveFetch!$D$8:$R$1000,7,0)</f>
        <v>0</v>
      </c>
      <c r="D257" s="100">
        <f ca="1">VLOOKUP($A257,[2]CurveFetch!$D$8:$R$1000,5,0)</f>
        <v>0</v>
      </c>
      <c r="E257" s="100">
        <f ca="1">VLOOKUP($A257,[2]CurveFetch!$D$8:$R$1000,4,0)</f>
        <v>0</v>
      </c>
      <c r="F257" s="100">
        <f ca="1">VLOOKUP($A257,[2]CurveFetch!$D$8:$R$1000,15,0)</f>
        <v>0</v>
      </c>
      <c r="G257" s="100">
        <f ca="1">VLOOKUP($A257,[2]CurveFetch!$D$8:$R$1000,3,0)</f>
        <v>0</v>
      </c>
      <c r="H257" s="100">
        <f ca="1">VLOOKUP($A257,[2]CurveFetch!$D$8:$R$1000,9,0)</f>
        <v>0</v>
      </c>
      <c r="I257" s="100">
        <f ca="1">VLOOKUP($A257,[2]CurveFetch!$D$8:$R$1000,11,0)</f>
        <v>6.1379222132700001E-2</v>
      </c>
      <c r="J257" s="100">
        <f ca="1">VLOOKUP($A257,[2]CurveFetch!$D$8:$R$1000,8,0)</f>
        <v>0</v>
      </c>
      <c r="K257" s="100">
        <f t="shared" ca="1" si="57"/>
        <v>0</v>
      </c>
      <c r="L257" s="100">
        <f t="shared" ca="1" si="58"/>
        <v>0</v>
      </c>
      <c r="M257" s="100">
        <f t="shared" ca="1" si="63"/>
        <v>37.89</v>
      </c>
      <c r="N257" s="97">
        <f t="shared" ca="1" si="64"/>
        <v>44652</v>
      </c>
      <c r="O257" s="100">
        <f ca="1">VLOOKUP($A257,[2]CurveFetch!$D$8:$V$1000,16,0)</f>
        <v>33.923000000000002</v>
      </c>
      <c r="P257" s="141">
        <f t="shared" ca="1" si="59"/>
        <v>16.961500000000001</v>
      </c>
      <c r="Q257" s="100">
        <f ca="1">VLOOKUP($A257,[2]CurveFetch!$D$8:$V$1000,16,0)</f>
        <v>33.923000000000002</v>
      </c>
      <c r="R257" s="141">
        <f t="shared" ca="1" si="60"/>
        <v>16.961500000000001</v>
      </c>
      <c r="S257" s="100">
        <f ca="1">VLOOKUP($A257,[2]CurveFetch!$D$8:$V$1000,16,0)</f>
        <v>33.923000000000002</v>
      </c>
      <c r="T257" s="141">
        <f t="shared" ca="1" si="61"/>
        <v>16.961500000000001</v>
      </c>
    </row>
    <row r="258" spans="1:20" x14ac:dyDescent="0.2">
      <c r="A258" s="97">
        <f t="shared" ca="1" si="62"/>
        <v>44682</v>
      </c>
      <c r="B258" s="100">
        <f ca="1">VLOOKUP($A258,[2]CurveFetch!$D$8:$R$1000,2,0)</f>
        <v>5.0270000000000001</v>
      </c>
      <c r="C258" s="100">
        <f ca="1">VLOOKUP($A258,[2]CurveFetch!$D$8:$R$1000,7,0)</f>
        <v>0</v>
      </c>
      <c r="D258" s="100">
        <f ca="1">VLOOKUP($A258,[2]CurveFetch!$D$8:$R$1000,5,0)</f>
        <v>0</v>
      </c>
      <c r="E258" s="100">
        <f ca="1">VLOOKUP($A258,[2]CurveFetch!$D$8:$R$1000,4,0)</f>
        <v>0</v>
      </c>
      <c r="F258" s="100">
        <f ca="1">VLOOKUP($A258,[2]CurveFetch!$D$8:$R$1000,15,0)</f>
        <v>0</v>
      </c>
      <c r="G258" s="100">
        <f ca="1">VLOOKUP($A258,[2]CurveFetch!$D$8:$R$1000,3,0)</f>
        <v>0</v>
      </c>
      <c r="H258" s="100">
        <f ca="1">VLOOKUP($A258,[2]CurveFetch!$D$8:$R$1000,9,0)</f>
        <v>0</v>
      </c>
      <c r="I258" s="100">
        <f ca="1">VLOOKUP($A258,[2]CurveFetch!$D$8:$R$1000,11,0)</f>
        <v>6.1383498781877002E-2</v>
      </c>
      <c r="J258" s="100">
        <f ca="1">VLOOKUP($A258,[2]CurveFetch!$D$8:$R$1000,8,0)</f>
        <v>0</v>
      </c>
      <c r="K258" s="100">
        <f t="shared" ca="1" si="57"/>
        <v>0</v>
      </c>
      <c r="L258" s="100">
        <f t="shared" ca="1" si="58"/>
        <v>0</v>
      </c>
      <c r="M258" s="100">
        <f t="shared" ca="1" si="63"/>
        <v>37.702500000000001</v>
      </c>
      <c r="N258" s="97">
        <f t="shared" ca="1" si="64"/>
        <v>44682</v>
      </c>
      <c r="O258" s="100">
        <f ca="1">VLOOKUP($A258,[2]CurveFetch!$D$8:$V$1000,16,0)</f>
        <v>38.923000000000002</v>
      </c>
      <c r="P258" s="141">
        <f t="shared" ca="1" si="59"/>
        <v>19.461500000000001</v>
      </c>
      <c r="Q258" s="100">
        <f ca="1">VLOOKUP($A258,[2]CurveFetch!$D$8:$V$1000,16,0)</f>
        <v>38.923000000000002</v>
      </c>
      <c r="R258" s="141">
        <f t="shared" ca="1" si="60"/>
        <v>19.461500000000001</v>
      </c>
      <c r="S258" s="100">
        <f ca="1">VLOOKUP($A258,[2]CurveFetch!$D$8:$V$1000,16,0)</f>
        <v>38.923000000000002</v>
      </c>
      <c r="T258" s="141">
        <f t="shared" ca="1" si="61"/>
        <v>19.461500000000001</v>
      </c>
    </row>
    <row r="259" spans="1:20" x14ac:dyDescent="0.2">
      <c r="A259" s="97">
        <f t="shared" ca="1" si="62"/>
        <v>44713</v>
      </c>
      <c r="B259" s="100">
        <f ca="1">VLOOKUP($A259,[2]CurveFetch!$D$8:$R$1000,2,0)</f>
        <v>5.056</v>
      </c>
      <c r="C259" s="100">
        <f ca="1">VLOOKUP($A259,[2]CurveFetch!$D$8:$R$1000,7,0)</f>
        <v>0</v>
      </c>
      <c r="D259" s="100">
        <f ca="1">VLOOKUP($A259,[2]CurveFetch!$D$8:$R$1000,5,0)</f>
        <v>0</v>
      </c>
      <c r="E259" s="100">
        <f ca="1">VLOOKUP($A259,[2]CurveFetch!$D$8:$R$1000,4,0)</f>
        <v>0</v>
      </c>
      <c r="F259" s="100">
        <f ca="1">VLOOKUP($A259,[2]CurveFetch!$D$8:$R$1000,15,0)</f>
        <v>0</v>
      </c>
      <c r="G259" s="100">
        <f ca="1">VLOOKUP($A259,[2]CurveFetch!$D$8:$R$1000,3,0)</f>
        <v>0</v>
      </c>
      <c r="H259" s="100">
        <f ca="1">VLOOKUP($A259,[2]CurveFetch!$D$8:$R$1000,9,0)</f>
        <v>0</v>
      </c>
      <c r="I259" s="100">
        <f ca="1">VLOOKUP($A259,[2]CurveFetch!$D$8:$R$1000,11,0)</f>
        <v>6.1387917986033998E-2</v>
      </c>
      <c r="J259" s="100">
        <f ca="1">VLOOKUP($A259,[2]CurveFetch!$D$8:$R$1000,8,0)</f>
        <v>0</v>
      </c>
      <c r="K259" s="100">
        <f t="shared" ca="1" si="57"/>
        <v>0</v>
      </c>
      <c r="L259" s="100">
        <f t="shared" ca="1" si="58"/>
        <v>0</v>
      </c>
      <c r="M259" s="100">
        <f t="shared" ca="1" si="63"/>
        <v>37.92</v>
      </c>
      <c r="N259" s="97">
        <f t="shared" ca="1" si="64"/>
        <v>44713</v>
      </c>
      <c r="O259" s="100">
        <f ca="1">VLOOKUP($A259,[2]CurveFetch!$D$8:$V$1000,16,0)</f>
        <v>63.923000000000002</v>
      </c>
      <c r="P259" s="141">
        <f t="shared" ca="1" si="59"/>
        <v>31.961500000000001</v>
      </c>
      <c r="Q259" s="100">
        <f ca="1">VLOOKUP($A259,[2]CurveFetch!$D$8:$V$1000,16,0)</f>
        <v>63.923000000000002</v>
      </c>
      <c r="R259" s="141">
        <f t="shared" ca="1" si="60"/>
        <v>31.961500000000001</v>
      </c>
      <c r="S259" s="100">
        <f ca="1">VLOOKUP($A259,[2]CurveFetch!$D$8:$V$1000,16,0)</f>
        <v>63.923000000000002</v>
      </c>
      <c r="T259" s="141">
        <f t="shared" ca="1" si="61"/>
        <v>31.961500000000001</v>
      </c>
    </row>
    <row r="260" spans="1:20" x14ac:dyDescent="0.2">
      <c r="A260" s="97">
        <f t="shared" ca="1" si="62"/>
        <v>44743</v>
      </c>
      <c r="B260" s="100">
        <f ca="1">VLOOKUP($A260,[2]CurveFetch!$D$8:$R$1000,2,0)</f>
        <v>5.0860000000000003</v>
      </c>
      <c r="C260" s="100">
        <f ca="1">VLOOKUP($A260,[2]CurveFetch!$D$8:$R$1000,7,0)</f>
        <v>0</v>
      </c>
      <c r="D260" s="100">
        <f ca="1">VLOOKUP($A260,[2]CurveFetch!$D$8:$R$1000,5,0)</f>
        <v>0</v>
      </c>
      <c r="E260" s="100">
        <f ca="1">VLOOKUP($A260,[2]CurveFetch!$D$8:$R$1000,4,0)</f>
        <v>0</v>
      </c>
      <c r="F260" s="100">
        <f ca="1">VLOOKUP($A260,[2]CurveFetch!$D$8:$R$1000,15,0)</f>
        <v>0</v>
      </c>
      <c r="G260" s="100">
        <f ca="1">VLOOKUP($A260,[2]CurveFetch!$D$8:$R$1000,3,0)</f>
        <v>0</v>
      </c>
      <c r="H260" s="100">
        <f ca="1">VLOOKUP($A260,[2]CurveFetch!$D$8:$R$1000,9,0)</f>
        <v>0</v>
      </c>
      <c r="I260" s="100">
        <f ca="1">VLOOKUP($A260,[2]CurveFetch!$D$8:$R$1000,11,0)</f>
        <v>6.1392194635224002E-2</v>
      </c>
      <c r="J260" s="100">
        <f ca="1">VLOOKUP($A260,[2]CurveFetch!$D$8:$R$1000,8,0)</f>
        <v>0</v>
      </c>
      <c r="K260" s="100">
        <f t="shared" ref="K260:K270" ca="1" si="65">C260-J260</f>
        <v>0</v>
      </c>
      <c r="L260" s="100">
        <f t="shared" ref="L260:L270" ca="1" si="66">C260-F260</f>
        <v>0</v>
      </c>
      <c r="M260" s="100">
        <f t="shared" ca="1" si="63"/>
        <v>38.145000000000003</v>
      </c>
      <c r="N260" s="97">
        <f t="shared" ca="1" si="64"/>
        <v>44743</v>
      </c>
      <c r="O260" s="100">
        <f ca="1">VLOOKUP($A260,[2]CurveFetch!$D$8:$V$1000,16,0)</f>
        <v>53.728299999999997</v>
      </c>
      <c r="P260" s="141">
        <f t="shared" ref="P260:P270" ca="1" si="67">O260/2</f>
        <v>26.864149999999999</v>
      </c>
      <c r="Q260" s="100">
        <f ca="1">VLOOKUP($A260,[2]CurveFetch!$D$8:$V$1000,16,0)</f>
        <v>53.728299999999997</v>
      </c>
      <c r="R260" s="141">
        <f t="shared" ref="R260:R270" ca="1" si="68">Q260/2</f>
        <v>26.864149999999999</v>
      </c>
      <c r="S260" s="100">
        <f ca="1">VLOOKUP($A260,[2]CurveFetch!$D$8:$V$1000,16,0)</f>
        <v>53.728299999999997</v>
      </c>
      <c r="T260" s="141">
        <f t="shared" ref="T260:T270" ca="1" si="69">S260/2</f>
        <v>26.864149999999999</v>
      </c>
    </row>
    <row r="261" spans="1:20" x14ac:dyDescent="0.2">
      <c r="A261" s="97">
        <f t="shared" ref="A261:A270" ca="1" si="70">DATE(YEAR(A260),MONTH(A260)+1,1)</f>
        <v>44774</v>
      </c>
      <c r="B261" s="100">
        <f ca="1">VLOOKUP($A261,[2]CurveFetch!$D$8:$R$1000,2,0)</f>
        <v>5.1059999999999999</v>
      </c>
      <c r="C261" s="100">
        <f ca="1">VLOOKUP($A261,[2]CurveFetch!$D$8:$R$1000,7,0)</f>
        <v>0</v>
      </c>
      <c r="D261" s="100">
        <f ca="1">VLOOKUP($A261,[2]CurveFetch!$D$8:$R$1000,5,0)</f>
        <v>0</v>
      </c>
      <c r="E261" s="100">
        <f ca="1">VLOOKUP($A261,[2]CurveFetch!$D$8:$R$1000,4,0)</f>
        <v>0</v>
      </c>
      <c r="F261" s="100">
        <f ca="1">VLOOKUP($A261,[2]CurveFetch!$D$8:$R$1000,15,0)</f>
        <v>0</v>
      </c>
      <c r="G261" s="100">
        <f ca="1">VLOOKUP($A261,[2]CurveFetch!$D$8:$R$1000,3,0)</f>
        <v>0</v>
      </c>
      <c r="H261" s="100">
        <f ca="1">VLOOKUP($A261,[2]CurveFetch!$D$8:$R$1000,9,0)</f>
        <v>0</v>
      </c>
      <c r="I261" s="100">
        <f ca="1">VLOOKUP($A261,[2]CurveFetch!$D$8:$R$1000,11,0)</f>
        <v>6.1396613839392003E-2</v>
      </c>
      <c r="J261" s="100">
        <f ca="1">VLOOKUP($A261,[2]CurveFetch!$D$8:$R$1000,8,0)</f>
        <v>0</v>
      </c>
      <c r="K261" s="100">
        <f t="shared" ca="1" si="65"/>
        <v>0</v>
      </c>
      <c r="L261" s="100">
        <f t="shared" ca="1" si="66"/>
        <v>0</v>
      </c>
      <c r="M261" s="100">
        <f t="shared" ref="M261:M270" ca="1" si="71">($B261+$C261)*$M$1</f>
        <v>38.295000000000002</v>
      </c>
      <c r="N261" s="97">
        <f t="shared" ref="N261:N270" ca="1" si="72">DATE(YEAR(N260),MONTH(N260)+1,1)</f>
        <v>44774</v>
      </c>
      <c r="O261" s="100">
        <f ca="1">VLOOKUP($A261,[2]CurveFetch!$D$8:$V$1000,16,0)</f>
        <v>68.728300000000004</v>
      </c>
      <c r="P261" s="141">
        <f t="shared" ca="1" si="67"/>
        <v>34.364150000000002</v>
      </c>
      <c r="Q261" s="100">
        <f ca="1">VLOOKUP($A261,[2]CurveFetch!$D$8:$V$1000,16,0)</f>
        <v>68.728300000000004</v>
      </c>
      <c r="R261" s="141">
        <f t="shared" ca="1" si="68"/>
        <v>34.364150000000002</v>
      </c>
      <c r="S261" s="100">
        <f ca="1">VLOOKUP($A261,[2]CurveFetch!$D$8:$V$1000,16,0)</f>
        <v>68.728300000000004</v>
      </c>
      <c r="T261" s="141">
        <f t="shared" ca="1" si="69"/>
        <v>34.364150000000002</v>
      </c>
    </row>
    <row r="262" spans="1:20" x14ac:dyDescent="0.2">
      <c r="A262" s="97">
        <f t="shared" ca="1" si="70"/>
        <v>44805</v>
      </c>
      <c r="B262" s="100">
        <f ca="1">VLOOKUP($A262,[2]CurveFetch!$D$8:$R$1000,2,0)</f>
        <v>5.1269999999999998</v>
      </c>
      <c r="C262" s="100">
        <f ca="1">VLOOKUP($A262,[2]CurveFetch!$D$8:$R$1000,7,0)</f>
        <v>0</v>
      </c>
      <c r="D262" s="100">
        <f ca="1">VLOOKUP($A262,[2]CurveFetch!$D$8:$R$1000,5,0)</f>
        <v>0</v>
      </c>
      <c r="E262" s="100">
        <f ca="1">VLOOKUP($A262,[2]CurveFetch!$D$8:$R$1000,4,0)</f>
        <v>0</v>
      </c>
      <c r="F262" s="100">
        <f ca="1">VLOOKUP($A262,[2]CurveFetch!$D$8:$R$1000,15,0)</f>
        <v>0</v>
      </c>
      <c r="G262" s="100">
        <f ca="1">VLOOKUP($A262,[2]CurveFetch!$D$8:$R$1000,3,0)</f>
        <v>0</v>
      </c>
      <c r="H262" s="100">
        <f ca="1">VLOOKUP($A262,[2]CurveFetch!$D$8:$R$1000,9,0)</f>
        <v>0</v>
      </c>
      <c r="I262" s="100">
        <f ca="1">VLOOKUP($A262,[2]CurveFetch!$D$8:$R$1000,11,0)</f>
        <v>6.1401033043567997E-2</v>
      </c>
      <c r="J262" s="100">
        <f ca="1">VLOOKUP($A262,[2]CurveFetch!$D$8:$R$1000,8,0)</f>
        <v>0</v>
      </c>
      <c r="K262" s="100">
        <f t="shared" ca="1" si="65"/>
        <v>0</v>
      </c>
      <c r="L262" s="100">
        <f t="shared" ca="1" si="66"/>
        <v>0</v>
      </c>
      <c r="M262" s="100">
        <f t="shared" ca="1" si="71"/>
        <v>38.452500000000001</v>
      </c>
      <c r="N262" s="97">
        <f t="shared" ca="1" si="72"/>
        <v>44805</v>
      </c>
      <c r="O262" s="100">
        <f ca="1">VLOOKUP($A262,[2]CurveFetch!$D$8:$V$1000,16,0)</f>
        <v>58.728299999999997</v>
      </c>
      <c r="P262" s="141">
        <f t="shared" ca="1" si="67"/>
        <v>29.364149999999999</v>
      </c>
      <c r="Q262" s="100">
        <f ca="1">VLOOKUP($A262,[2]CurveFetch!$D$8:$V$1000,16,0)</f>
        <v>58.728299999999997</v>
      </c>
      <c r="R262" s="141">
        <f t="shared" ca="1" si="68"/>
        <v>29.364149999999999</v>
      </c>
      <c r="S262" s="100">
        <f ca="1">VLOOKUP($A262,[2]CurveFetch!$D$8:$V$1000,16,0)</f>
        <v>58.728299999999997</v>
      </c>
      <c r="T262" s="141">
        <f t="shared" ca="1" si="69"/>
        <v>29.364149999999999</v>
      </c>
    </row>
    <row r="263" spans="1:20" x14ac:dyDescent="0.2">
      <c r="A263" s="97">
        <f t="shared" ca="1" si="70"/>
        <v>44835</v>
      </c>
      <c r="B263" s="100">
        <f ca="1">VLOOKUP($A263,[2]CurveFetch!$D$8:$R$1000,2,0)</f>
        <v>5.157</v>
      </c>
      <c r="C263" s="100">
        <f ca="1">VLOOKUP($A263,[2]CurveFetch!$D$8:$R$1000,7,0)</f>
        <v>0</v>
      </c>
      <c r="D263" s="100">
        <f ca="1">VLOOKUP($A263,[2]CurveFetch!$D$8:$R$1000,5,0)</f>
        <v>0</v>
      </c>
      <c r="E263" s="100">
        <f ca="1">VLOOKUP($A263,[2]CurveFetch!$D$8:$R$1000,4,0)</f>
        <v>0</v>
      </c>
      <c r="F263" s="100">
        <f ca="1">VLOOKUP($A263,[2]CurveFetch!$D$8:$R$1000,15,0)</f>
        <v>0</v>
      </c>
      <c r="G263" s="100">
        <f ca="1">VLOOKUP($A263,[2]CurveFetch!$D$8:$R$1000,3,0)</f>
        <v>0</v>
      </c>
      <c r="H263" s="100">
        <f ca="1">VLOOKUP($A263,[2]CurveFetch!$D$8:$R$1000,9,0)</f>
        <v>0</v>
      </c>
      <c r="I263" s="100">
        <f ca="1">VLOOKUP($A263,[2]CurveFetch!$D$8:$R$1000,11,0)</f>
        <v>6.1405309692777001E-2</v>
      </c>
      <c r="J263" s="100">
        <f ca="1">VLOOKUP($A263,[2]CurveFetch!$D$8:$R$1000,8,0)</f>
        <v>0</v>
      </c>
      <c r="K263" s="100">
        <f t="shared" ca="1" si="65"/>
        <v>0</v>
      </c>
      <c r="L263" s="100">
        <f t="shared" ca="1" si="66"/>
        <v>0</v>
      </c>
      <c r="M263" s="100">
        <f t="shared" ca="1" si="71"/>
        <v>38.677500000000002</v>
      </c>
      <c r="N263" s="97">
        <f t="shared" ca="1" si="72"/>
        <v>44835</v>
      </c>
      <c r="O263" s="100">
        <f ca="1">VLOOKUP($A263,[2]CurveFetch!$D$8:$V$1000,16,0)</f>
        <v>69.610699999999994</v>
      </c>
      <c r="P263" s="141">
        <f t="shared" ca="1" si="67"/>
        <v>34.805349999999997</v>
      </c>
      <c r="Q263" s="100">
        <f ca="1">VLOOKUP($A263,[2]CurveFetch!$D$8:$V$1000,16,0)</f>
        <v>69.610699999999994</v>
      </c>
      <c r="R263" s="141">
        <f t="shared" ca="1" si="68"/>
        <v>34.805349999999997</v>
      </c>
      <c r="S263" s="100">
        <f ca="1">VLOOKUP($A263,[2]CurveFetch!$D$8:$V$1000,16,0)</f>
        <v>69.610699999999994</v>
      </c>
      <c r="T263" s="141">
        <f t="shared" ca="1" si="69"/>
        <v>34.805349999999997</v>
      </c>
    </row>
    <row r="264" spans="1:20" x14ac:dyDescent="0.2">
      <c r="A264" s="97">
        <f t="shared" ca="1" si="70"/>
        <v>44866</v>
      </c>
      <c r="B264" s="100">
        <f ca="1">VLOOKUP($A264,[2]CurveFetch!$D$8:$R$1000,2,0)</f>
        <v>5.2969999999999997</v>
      </c>
      <c r="C264" s="100">
        <f ca="1">VLOOKUP($A264,[2]CurveFetch!$D$8:$R$1000,7,0)</f>
        <v>0</v>
      </c>
      <c r="D264" s="100">
        <f ca="1">VLOOKUP($A264,[2]CurveFetch!$D$8:$R$1000,5,0)</f>
        <v>0</v>
      </c>
      <c r="E264" s="100">
        <f ca="1">VLOOKUP($A264,[2]CurveFetch!$D$8:$R$1000,4,0)</f>
        <v>0</v>
      </c>
      <c r="F264" s="100">
        <f ca="1">VLOOKUP($A264,[2]CurveFetch!$D$8:$R$1000,15,0)</f>
        <v>0</v>
      </c>
      <c r="G264" s="100">
        <f ca="1">VLOOKUP($A264,[2]CurveFetch!$D$8:$R$1000,3,0)</f>
        <v>0</v>
      </c>
      <c r="H264" s="100">
        <f ca="1">VLOOKUP($A264,[2]CurveFetch!$D$8:$R$1000,9,0)</f>
        <v>0</v>
      </c>
      <c r="I264" s="100">
        <f ca="1">VLOOKUP($A264,[2]CurveFetch!$D$8:$R$1000,11,0)</f>
        <v>6.1409728896964999E-2</v>
      </c>
      <c r="J264" s="100">
        <f ca="1">VLOOKUP($A264,[2]CurveFetch!$D$8:$R$1000,8,0)</f>
        <v>0</v>
      </c>
      <c r="K264" s="100">
        <f t="shared" ca="1" si="65"/>
        <v>0</v>
      </c>
      <c r="L264" s="100">
        <f t="shared" ca="1" si="66"/>
        <v>0</v>
      </c>
      <c r="M264" s="100">
        <f t="shared" ca="1" si="71"/>
        <v>39.727499999999999</v>
      </c>
      <c r="N264" s="97">
        <f t="shared" ca="1" si="72"/>
        <v>44866</v>
      </c>
      <c r="O264" s="100">
        <f ca="1">VLOOKUP($A264,[2]CurveFetch!$D$8:$V$1000,16,0)</f>
        <v>39.610700000000001</v>
      </c>
      <c r="P264" s="141">
        <f t="shared" ca="1" si="67"/>
        <v>19.805350000000001</v>
      </c>
      <c r="Q264" s="100">
        <f ca="1">VLOOKUP($A264,[2]CurveFetch!$D$8:$V$1000,16,0)</f>
        <v>39.610700000000001</v>
      </c>
      <c r="R264" s="141">
        <f t="shared" ca="1" si="68"/>
        <v>19.805350000000001</v>
      </c>
      <c r="S264" s="100">
        <f ca="1">VLOOKUP($A264,[2]CurveFetch!$D$8:$V$1000,16,0)</f>
        <v>39.610700000000001</v>
      </c>
      <c r="T264" s="141">
        <f t="shared" ca="1" si="69"/>
        <v>19.805350000000001</v>
      </c>
    </row>
    <row r="265" spans="1:20" x14ac:dyDescent="0.2">
      <c r="A265" s="97">
        <f t="shared" ca="1" si="70"/>
        <v>44896</v>
      </c>
      <c r="B265" s="100">
        <f ca="1">VLOOKUP($A265,[2]CurveFetch!$D$8:$R$1000,2,0)</f>
        <v>5.4219999999999997</v>
      </c>
      <c r="C265" s="100">
        <f ca="1">VLOOKUP($A265,[2]CurveFetch!$D$8:$R$1000,7,0)</f>
        <v>0</v>
      </c>
      <c r="D265" s="100">
        <f ca="1">VLOOKUP($A265,[2]CurveFetch!$D$8:$R$1000,5,0)</f>
        <v>0</v>
      </c>
      <c r="E265" s="100">
        <f ca="1">VLOOKUP($A265,[2]CurveFetch!$D$8:$R$1000,4,0)</f>
        <v>0</v>
      </c>
      <c r="F265" s="100">
        <f ca="1">VLOOKUP($A265,[2]CurveFetch!$D$8:$R$1000,15,0)</f>
        <v>0</v>
      </c>
      <c r="G265" s="100">
        <f ca="1">VLOOKUP($A265,[2]CurveFetch!$D$8:$R$1000,3,0)</f>
        <v>0</v>
      </c>
      <c r="H265" s="100">
        <f ca="1">VLOOKUP($A265,[2]CurveFetch!$D$8:$R$1000,9,0)</f>
        <v>0</v>
      </c>
      <c r="I265" s="100">
        <f ca="1">VLOOKUP($A265,[2]CurveFetch!$D$8:$R$1000,11,0)</f>
        <v>6.1414005546186E-2</v>
      </c>
      <c r="J265" s="100">
        <f ca="1">VLOOKUP($A265,[2]CurveFetch!$D$8:$R$1000,8,0)</f>
        <v>0</v>
      </c>
      <c r="K265" s="100">
        <f t="shared" ca="1" si="65"/>
        <v>0</v>
      </c>
      <c r="L265" s="100">
        <f t="shared" ca="1" si="66"/>
        <v>0</v>
      </c>
      <c r="M265" s="100">
        <f t="shared" ca="1" si="71"/>
        <v>40.664999999999999</v>
      </c>
      <c r="N265" s="97">
        <f t="shared" ca="1" si="72"/>
        <v>44896</v>
      </c>
      <c r="O265" s="100">
        <f ca="1">VLOOKUP($A265,[2]CurveFetch!$D$8:$V$1000,16,0)</f>
        <v>24.610700000000001</v>
      </c>
      <c r="P265" s="141">
        <f t="shared" ca="1" si="67"/>
        <v>12.305350000000001</v>
      </c>
      <c r="Q265" s="100">
        <f ca="1">VLOOKUP($A265,[2]CurveFetch!$D$8:$V$1000,16,0)</f>
        <v>24.610700000000001</v>
      </c>
      <c r="R265" s="141">
        <f t="shared" ca="1" si="68"/>
        <v>12.305350000000001</v>
      </c>
      <c r="S265" s="100">
        <f ca="1">VLOOKUP($A265,[2]CurveFetch!$D$8:$V$1000,16,0)</f>
        <v>24.610700000000001</v>
      </c>
      <c r="T265" s="141">
        <f t="shared" ca="1" si="69"/>
        <v>12.305350000000001</v>
      </c>
    </row>
    <row r="266" spans="1:20" x14ac:dyDescent="0.2">
      <c r="A266" s="97">
        <f t="shared" ca="1" si="70"/>
        <v>44927</v>
      </c>
      <c r="B266" s="100">
        <f ca="1">VLOOKUP($A266,[2]CurveFetch!$D$8:$R$1000,2,0)</f>
        <v>5.577</v>
      </c>
      <c r="C266" s="100">
        <f ca="1">VLOOKUP($A266,[2]CurveFetch!$D$8:$R$1000,7,0)</f>
        <v>0</v>
      </c>
      <c r="D266" s="100">
        <f ca="1">VLOOKUP($A266,[2]CurveFetch!$D$8:$R$1000,5,0)</f>
        <v>0</v>
      </c>
      <c r="E266" s="100">
        <f ca="1">VLOOKUP($A266,[2]CurveFetch!$D$8:$R$1000,4,0)</f>
        <v>0</v>
      </c>
      <c r="F266" s="100">
        <f ca="1">VLOOKUP($A266,[2]CurveFetch!$D$8:$R$1000,15,0)</f>
        <v>0</v>
      </c>
      <c r="G266" s="100">
        <f ca="1">VLOOKUP($A266,[2]CurveFetch!$D$8:$R$1000,3,0)</f>
        <v>0</v>
      </c>
      <c r="H266" s="100">
        <f ca="1">VLOOKUP($A266,[2]CurveFetch!$D$8:$R$1000,9,0)</f>
        <v>0</v>
      </c>
      <c r="I266" s="100">
        <f ca="1">VLOOKUP($A266,[2]CurveFetch!$D$8:$R$1000,11,0)</f>
        <v>6.1418424750387002E-2</v>
      </c>
      <c r="J266" s="100">
        <f ca="1">VLOOKUP($A266,[2]CurveFetch!$D$8:$R$1000,8,0)</f>
        <v>0</v>
      </c>
      <c r="K266" s="100">
        <f t="shared" ca="1" si="65"/>
        <v>0</v>
      </c>
      <c r="L266" s="100">
        <f t="shared" ca="1" si="66"/>
        <v>0</v>
      </c>
      <c r="M266" s="100">
        <f t="shared" ca="1" si="71"/>
        <v>41.827500000000001</v>
      </c>
      <c r="N266" s="97">
        <f t="shared" ca="1" si="72"/>
        <v>44927</v>
      </c>
      <c r="O266" s="100">
        <f ca="1">VLOOKUP($A266,[2]CurveFetch!$D$8:$V$1000,16,0)</f>
        <v>55.275300000000001</v>
      </c>
      <c r="P266" s="141">
        <f t="shared" ca="1" si="67"/>
        <v>27.637650000000001</v>
      </c>
      <c r="Q266" s="100">
        <f ca="1">VLOOKUP($A266,[2]CurveFetch!$D$8:$V$1000,16,0)</f>
        <v>55.275300000000001</v>
      </c>
      <c r="R266" s="141">
        <f t="shared" ca="1" si="68"/>
        <v>27.637650000000001</v>
      </c>
      <c r="S266" s="100">
        <f ca="1">VLOOKUP($A266,[2]CurveFetch!$D$8:$V$1000,16,0)</f>
        <v>55.275300000000001</v>
      </c>
      <c r="T266" s="141">
        <f t="shared" ca="1" si="69"/>
        <v>27.637650000000001</v>
      </c>
    </row>
    <row r="267" spans="1:20" x14ac:dyDescent="0.2">
      <c r="A267" s="97">
        <f t="shared" ca="1" si="70"/>
        <v>44958</v>
      </c>
      <c r="B267" s="100">
        <f ca="1">VLOOKUP($A267,[2]CurveFetch!$D$8:$R$1000,2,0)</f>
        <v>5.4809999999999999</v>
      </c>
      <c r="C267" s="100">
        <f ca="1">VLOOKUP($A267,[2]CurveFetch!$D$8:$R$1000,7,0)</f>
        <v>0</v>
      </c>
      <c r="D267" s="100">
        <f ca="1">VLOOKUP($A267,[2]CurveFetch!$D$8:$R$1000,5,0)</f>
        <v>0</v>
      </c>
      <c r="E267" s="100">
        <f ca="1">VLOOKUP($A267,[2]CurveFetch!$D$8:$R$1000,4,0)</f>
        <v>0</v>
      </c>
      <c r="F267" s="100">
        <f ca="1">VLOOKUP($A267,[2]CurveFetch!$D$8:$R$1000,15,0)</f>
        <v>0</v>
      </c>
      <c r="G267" s="100">
        <f ca="1">VLOOKUP($A267,[2]CurveFetch!$D$8:$R$1000,3,0)</f>
        <v>0</v>
      </c>
      <c r="H267" s="100">
        <f ca="1">VLOOKUP($A267,[2]CurveFetch!$D$8:$R$1000,9,0)</f>
        <v>0</v>
      </c>
      <c r="I267" s="100">
        <f ca="1">VLOOKUP($A267,[2]CurveFetch!$D$8:$R$1000,11,0)</f>
        <v>6.1422843954594998E-2</v>
      </c>
      <c r="J267" s="100">
        <f ca="1">VLOOKUP($A267,[2]CurveFetch!$D$8:$R$1000,8,0)</f>
        <v>0</v>
      </c>
      <c r="K267" s="100">
        <f t="shared" ca="1" si="65"/>
        <v>0</v>
      </c>
      <c r="L267" s="100">
        <f t="shared" ca="1" si="66"/>
        <v>0</v>
      </c>
      <c r="M267" s="100">
        <f t="shared" ca="1" si="71"/>
        <v>41.107500000000002</v>
      </c>
      <c r="N267" s="97">
        <f t="shared" ca="1" si="72"/>
        <v>44958</v>
      </c>
      <c r="O267" s="100">
        <f ca="1">VLOOKUP($A267,[2]CurveFetch!$D$8:$V$1000,16,0)</f>
        <v>45.275300000000001</v>
      </c>
      <c r="P267" s="141">
        <f t="shared" ca="1" si="67"/>
        <v>22.637650000000001</v>
      </c>
      <c r="Q267" s="100">
        <f ca="1">VLOOKUP($A267,[2]CurveFetch!$D$8:$V$1000,16,0)</f>
        <v>45.275300000000001</v>
      </c>
      <c r="R267" s="141">
        <f t="shared" ca="1" si="68"/>
        <v>22.637650000000001</v>
      </c>
      <c r="S267" s="100">
        <f ca="1">VLOOKUP($A267,[2]CurveFetch!$D$8:$V$1000,16,0)</f>
        <v>45.275300000000001</v>
      </c>
      <c r="T267" s="141">
        <f t="shared" ca="1" si="69"/>
        <v>22.637650000000001</v>
      </c>
    </row>
    <row r="268" spans="1:20" x14ac:dyDescent="0.2">
      <c r="A268" s="97">
        <f t="shared" ca="1" si="70"/>
        <v>44986</v>
      </c>
      <c r="B268" s="100">
        <f ca="1">VLOOKUP($A268,[2]CurveFetch!$D$8:$R$1000,2,0)</f>
        <v>5.3440000000000003</v>
      </c>
      <c r="C268" s="100">
        <f ca="1">VLOOKUP($A268,[2]CurveFetch!$D$8:$R$1000,7,0)</f>
        <v>0</v>
      </c>
      <c r="D268" s="100">
        <f ca="1">VLOOKUP($A268,[2]CurveFetch!$D$8:$R$1000,5,0)</f>
        <v>0</v>
      </c>
      <c r="E268" s="100">
        <f ca="1">VLOOKUP($A268,[2]CurveFetch!$D$8:$R$1000,4,0)</f>
        <v>0</v>
      </c>
      <c r="F268" s="100">
        <f ca="1">VLOOKUP($A268,[2]CurveFetch!$D$8:$R$1000,15,0)</f>
        <v>0</v>
      </c>
      <c r="G268" s="100">
        <f ca="1">VLOOKUP($A268,[2]CurveFetch!$D$8:$R$1000,3,0)</f>
        <v>0</v>
      </c>
      <c r="H268" s="100">
        <f ca="1">VLOOKUP($A268,[2]CurveFetch!$D$8:$R$1000,9,0)</f>
        <v>0</v>
      </c>
      <c r="I268" s="100">
        <f ca="1">VLOOKUP($A268,[2]CurveFetch!$D$8:$R$1000,11,0)</f>
        <v>6.1426835493885001E-2</v>
      </c>
      <c r="J268" s="100">
        <f ca="1">VLOOKUP($A268,[2]CurveFetch!$D$8:$R$1000,8,0)</f>
        <v>0</v>
      </c>
      <c r="K268" s="100">
        <f t="shared" ca="1" si="65"/>
        <v>0</v>
      </c>
      <c r="L268" s="100">
        <f t="shared" ca="1" si="66"/>
        <v>0</v>
      </c>
      <c r="M268" s="100">
        <f t="shared" ca="1" si="71"/>
        <v>40.080000000000005</v>
      </c>
      <c r="N268" s="97">
        <f t="shared" ca="1" si="72"/>
        <v>44986</v>
      </c>
      <c r="O268" s="100">
        <f ca="1">VLOOKUP($A268,[2]CurveFetch!$D$8:$V$1000,16,0)</f>
        <v>35.275300000000001</v>
      </c>
      <c r="P268" s="141">
        <f t="shared" ca="1" si="67"/>
        <v>17.637650000000001</v>
      </c>
      <c r="Q268" s="100">
        <f ca="1">VLOOKUP($A268,[2]CurveFetch!$D$8:$V$1000,16,0)</f>
        <v>35.275300000000001</v>
      </c>
      <c r="R268" s="141">
        <f t="shared" ca="1" si="68"/>
        <v>17.637650000000001</v>
      </c>
      <c r="S268" s="100">
        <f ca="1">VLOOKUP($A268,[2]CurveFetch!$D$8:$V$1000,16,0)</f>
        <v>35.275300000000001</v>
      </c>
      <c r="T268" s="141">
        <f t="shared" ca="1" si="69"/>
        <v>17.637650000000001</v>
      </c>
    </row>
    <row r="269" spans="1:20" x14ac:dyDescent="0.2">
      <c r="A269" s="97">
        <f t="shared" ca="1" si="70"/>
        <v>45017</v>
      </c>
      <c r="B269" s="100">
        <f ca="1">VLOOKUP($A269,[2]CurveFetch!$D$8:$R$1000,2,0)</f>
        <v>5.1619999999999999</v>
      </c>
      <c r="C269" s="100">
        <f ca="1">VLOOKUP($A269,[2]CurveFetch!$D$8:$R$1000,7,0)</f>
        <v>0</v>
      </c>
      <c r="D269" s="100">
        <f ca="1">VLOOKUP($A269,[2]CurveFetch!$D$8:$R$1000,5,0)</f>
        <v>0</v>
      </c>
      <c r="E269" s="100">
        <f ca="1">VLOOKUP($A269,[2]CurveFetch!$D$8:$R$1000,4,0)</f>
        <v>0</v>
      </c>
      <c r="F269" s="100">
        <f ca="1">VLOOKUP($A269,[2]CurveFetch!$D$8:$R$1000,15,0)</f>
        <v>0</v>
      </c>
      <c r="G269" s="100">
        <f ca="1">VLOOKUP($A269,[2]CurveFetch!$D$8:$R$1000,3,0)</f>
        <v>0</v>
      </c>
      <c r="H269" s="100">
        <f ca="1">VLOOKUP($A269,[2]CurveFetch!$D$8:$R$1000,9,0)</f>
        <v>0</v>
      </c>
      <c r="I269" s="100">
        <f ca="1">VLOOKUP($A269,[2]CurveFetch!$D$8:$R$1000,11,0)</f>
        <v>6.1431254698105002E-2</v>
      </c>
      <c r="J269" s="100">
        <f ca="1">VLOOKUP($A269,[2]CurveFetch!$D$8:$R$1000,8,0)</f>
        <v>0</v>
      </c>
      <c r="K269" s="100">
        <f t="shared" ca="1" si="65"/>
        <v>0</v>
      </c>
      <c r="L269" s="100">
        <f t="shared" ca="1" si="66"/>
        <v>0</v>
      </c>
      <c r="M269" s="100">
        <f t="shared" ca="1" si="71"/>
        <v>38.714999999999996</v>
      </c>
      <c r="N269" s="97">
        <f t="shared" ca="1" si="72"/>
        <v>45017</v>
      </c>
      <c r="O269" s="100">
        <f ca="1">VLOOKUP($A269,[2]CurveFetch!$D$8:$V$1000,16,0)</f>
        <v>34.153199999999998</v>
      </c>
      <c r="P269" s="141">
        <f t="shared" ca="1" si="67"/>
        <v>17.076599999999999</v>
      </c>
      <c r="Q269" s="100">
        <f ca="1">VLOOKUP($A269,[2]CurveFetch!$D$8:$V$1000,16,0)</f>
        <v>34.153199999999998</v>
      </c>
      <c r="R269" s="141">
        <f t="shared" ca="1" si="68"/>
        <v>17.076599999999999</v>
      </c>
      <c r="S269" s="100">
        <f ca="1">VLOOKUP($A269,[2]CurveFetch!$D$8:$V$1000,16,0)</f>
        <v>34.153199999999998</v>
      </c>
      <c r="T269" s="141">
        <f t="shared" ca="1" si="69"/>
        <v>17.076599999999999</v>
      </c>
    </row>
    <row r="270" spans="1:20" x14ac:dyDescent="0.2">
      <c r="A270" s="97">
        <f t="shared" ca="1" si="70"/>
        <v>45047</v>
      </c>
      <c r="B270" s="100">
        <f ca="1">VLOOKUP($A270,[2]CurveFetch!$D$8:$R$1000,2,0)</f>
        <v>5.1369999999999996</v>
      </c>
      <c r="C270" s="100">
        <f ca="1">VLOOKUP($A270,[2]CurveFetch!$D$8:$R$1000,7,0)</f>
        <v>0</v>
      </c>
      <c r="D270" s="100">
        <f ca="1">VLOOKUP($A270,[2]CurveFetch!$D$8:$R$1000,5,0)</f>
        <v>0</v>
      </c>
      <c r="E270" s="100">
        <f ca="1">VLOOKUP($A270,[2]CurveFetch!$D$8:$R$1000,4,0)</f>
        <v>0</v>
      </c>
      <c r="F270" s="100">
        <f ca="1">VLOOKUP($A270,[2]CurveFetch!$D$8:$R$1000,15,0)</f>
        <v>0</v>
      </c>
      <c r="G270" s="100">
        <f ca="1">VLOOKUP($A270,[2]CurveFetch!$D$8:$R$1000,3,0)</f>
        <v>0</v>
      </c>
      <c r="H270" s="100">
        <f ca="1">VLOOKUP($A270,[2]CurveFetch!$D$8:$R$1000,9,0)</f>
        <v>0</v>
      </c>
      <c r="I270" s="100">
        <f ca="1">VLOOKUP($A270,[2]CurveFetch!$D$8:$R$1000,11,0)</f>
        <v>6.1435531347356E-2</v>
      </c>
      <c r="J270" s="100">
        <f ca="1">VLOOKUP($A270,[2]CurveFetch!$D$8:$R$1000,8,0)</f>
        <v>0</v>
      </c>
      <c r="K270" s="100">
        <f t="shared" ca="1" si="65"/>
        <v>0</v>
      </c>
      <c r="L270" s="100">
        <f t="shared" ca="1" si="66"/>
        <v>0</v>
      </c>
      <c r="M270" s="100">
        <f t="shared" ca="1" si="71"/>
        <v>38.527499999999996</v>
      </c>
      <c r="N270" s="97">
        <f t="shared" ca="1" si="72"/>
        <v>45047</v>
      </c>
      <c r="O270" s="100">
        <f ca="1">VLOOKUP($A270,[2]CurveFetch!$D$8:$V$1000,16,0)</f>
        <v>39.153199999999998</v>
      </c>
      <c r="P270" s="141">
        <f t="shared" ca="1" si="67"/>
        <v>19.576599999999999</v>
      </c>
      <c r="Q270" s="100">
        <f ca="1">VLOOKUP($A270,[2]CurveFetch!$D$8:$V$1000,16,0)</f>
        <v>39.153199999999998</v>
      </c>
      <c r="R270" s="141">
        <f t="shared" ca="1" si="68"/>
        <v>19.576599999999999</v>
      </c>
      <c r="S270" s="100">
        <f ca="1">VLOOKUP($A270,[2]CurveFetch!$D$8:$V$1000,16,0)</f>
        <v>39.153199999999998</v>
      </c>
      <c r="T270" s="141">
        <f t="shared" ca="1" si="69"/>
        <v>19.576599999999999</v>
      </c>
    </row>
    <row r="271" spans="1:20" x14ac:dyDescent="0.2">
      <c r="O271" s="223"/>
      <c r="P271" s="223"/>
      <c r="Q271" s="223"/>
      <c r="R271" s="223"/>
      <c r="S271" s="223"/>
      <c r="T271" s="223"/>
    </row>
    <row r="272" spans="1:20" x14ac:dyDescent="0.2">
      <c r="O272" s="223"/>
      <c r="P272" s="223"/>
      <c r="Q272" s="223"/>
      <c r="R272" s="223"/>
      <c r="S272" s="223"/>
      <c r="T272" s="223"/>
    </row>
    <row r="273" spans="15:20" x14ac:dyDescent="0.2">
      <c r="O273" s="223"/>
      <c r="P273" s="223"/>
      <c r="Q273" s="223"/>
      <c r="R273" s="223"/>
      <c r="S273" s="223"/>
      <c r="T273" s="223"/>
    </row>
    <row r="274" spans="15:20" x14ac:dyDescent="0.2">
      <c r="O274" s="223"/>
      <c r="P274" s="223"/>
      <c r="Q274" s="223"/>
      <c r="R274" s="223"/>
      <c r="S274" s="223"/>
      <c r="T274" s="223"/>
    </row>
    <row r="275" spans="15:20" x14ac:dyDescent="0.2">
      <c r="O275" s="223"/>
      <c r="P275" s="223"/>
      <c r="Q275" s="223"/>
      <c r="R275" s="223"/>
      <c r="S275" s="223"/>
      <c r="T275" s="223"/>
    </row>
    <row r="276" spans="15:20" x14ac:dyDescent="0.2">
      <c r="O276" s="223"/>
      <c r="P276" s="223"/>
      <c r="Q276" s="223"/>
      <c r="R276" s="223"/>
      <c r="S276" s="223"/>
      <c r="T276" s="223"/>
    </row>
    <row r="277" spans="15:20" x14ac:dyDescent="0.2">
      <c r="O277" s="223"/>
      <c r="P277" s="223"/>
      <c r="Q277" s="223"/>
      <c r="R277" s="223"/>
      <c r="S277" s="223"/>
      <c r="T277" s="223"/>
    </row>
    <row r="278" spans="15:20" x14ac:dyDescent="0.2">
      <c r="O278" s="223"/>
      <c r="P278" s="223"/>
      <c r="Q278" s="223"/>
      <c r="R278" s="223"/>
      <c r="S278" s="223"/>
      <c r="T278" s="223"/>
    </row>
    <row r="279" spans="15:20" x14ac:dyDescent="0.2">
      <c r="O279" s="223"/>
      <c r="P279" s="223"/>
      <c r="Q279" s="223"/>
      <c r="R279" s="223"/>
      <c r="S279" s="223"/>
      <c r="T279" s="223"/>
    </row>
    <row r="280" spans="15:20" x14ac:dyDescent="0.2">
      <c r="O280" s="136"/>
      <c r="P280" s="136"/>
      <c r="Q280" s="136"/>
      <c r="R280" s="136"/>
      <c r="S280" s="136"/>
      <c r="T280" s="136"/>
    </row>
    <row r="281" spans="15:20" x14ac:dyDescent="0.2">
      <c r="O281" s="136"/>
      <c r="P281" s="136"/>
      <c r="Q281" s="136"/>
      <c r="R281" s="136"/>
      <c r="S281" s="136"/>
      <c r="T281" s="136"/>
    </row>
    <row r="282" spans="15:20" x14ac:dyDescent="0.2">
      <c r="O282" s="136"/>
      <c r="P282" s="136"/>
      <c r="Q282" s="136"/>
      <c r="R282" s="136"/>
      <c r="S282" s="136"/>
      <c r="T282" s="136"/>
    </row>
    <row r="283" spans="15:20" x14ac:dyDescent="0.2">
      <c r="O283" s="136"/>
      <c r="P283" s="136"/>
      <c r="Q283" s="136"/>
      <c r="R283" s="136"/>
      <c r="S283" s="136"/>
      <c r="T283" s="136"/>
    </row>
    <row r="284" spans="15:20" x14ac:dyDescent="0.2">
      <c r="O284" s="136"/>
      <c r="P284" s="136"/>
      <c r="Q284" s="136"/>
      <c r="R284" s="136"/>
      <c r="S284" s="136"/>
      <c r="T284" s="136"/>
    </row>
    <row r="285" spans="15:20" x14ac:dyDescent="0.2">
      <c r="O285" s="136"/>
      <c r="P285" s="136"/>
      <c r="Q285" s="136"/>
      <c r="R285" s="136"/>
      <c r="S285" s="136"/>
      <c r="T285" s="136"/>
    </row>
    <row r="286" spans="15:20" x14ac:dyDescent="0.2">
      <c r="O286" s="136"/>
      <c r="P286" s="136"/>
      <c r="Q286" s="136"/>
      <c r="R286" s="136"/>
      <c r="S286" s="136"/>
      <c r="T286" s="136"/>
    </row>
    <row r="287" spans="15:20" x14ac:dyDescent="0.2">
      <c r="O287" s="136"/>
      <c r="P287" s="136"/>
      <c r="Q287" s="136"/>
      <c r="R287" s="136"/>
      <c r="S287" s="136"/>
      <c r="T287" s="136"/>
    </row>
    <row r="288" spans="15:20" x14ac:dyDescent="0.2">
      <c r="O288" s="136"/>
      <c r="P288" s="136"/>
      <c r="Q288" s="136"/>
      <c r="R288" s="136"/>
      <c r="S288" s="136"/>
      <c r="T288" s="136"/>
    </row>
    <row r="289" spans="15:20" x14ac:dyDescent="0.2">
      <c r="O289" s="136"/>
      <c r="P289" s="136"/>
      <c r="Q289" s="136"/>
      <c r="R289" s="136"/>
      <c r="S289" s="136"/>
      <c r="T289" s="136"/>
    </row>
    <row r="290" spans="15:20" x14ac:dyDescent="0.2">
      <c r="O290" s="136"/>
      <c r="P290" s="136"/>
      <c r="Q290" s="136"/>
      <c r="R290" s="136"/>
      <c r="S290" s="136"/>
      <c r="T290" s="136"/>
    </row>
    <row r="291" spans="15:20" x14ac:dyDescent="0.2">
      <c r="O291" s="136"/>
      <c r="P291" s="136"/>
      <c r="Q291" s="136"/>
      <c r="R291" s="136"/>
      <c r="S291" s="136"/>
      <c r="T291" s="136"/>
    </row>
    <row r="292" spans="15:20" x14ac:dyDescent="0.2">
      <c r="O292" s="136"/>
      <c r="P292" s="136"/>
      <c r="Q292" s="136"/>
      <c r="R292" s="136"/>
      <c r="S292" s="136"/>
      <c r="T292" s="136"/>
    </row>
    <row r="293" spans="15:20" x14ac:dyDescent="0.2">
      <c r="O293" s="136"/>
      <c r="P293" s="136"/>
      <c r="Q293" s="136"/>
      <c r="R293" s="136"/>
      <c r="S293" s="136"/>
      <c r="T293" s="136"/>
    </row>
    <row r="294" spans="15:20" x14ac:dyDescent="0.2">
      <c r="O294" s="136"/>
      <c r="P294" s="136"/>
      <c r="Q294" s="136"/>
      <c r="R294" s="136"/>
      <c r="S294" s="136"/>
      <c r="T294" s="136"/>
    </row>
    <row r="295" spans="15:20" x14ac:dyDescent="0.2">
      <c r="O295" s="136"/>
      <c r="P295" s="136"/>
      <c r="Q295" s="136"/>
      <c r="R295" s="136"/>
      <c r="S295" s="136"/>
      <c r="T295" s="136"/>
    </row>
    <row r="296" spans="15:20" x14ac:dyDescent="0.2">
      <c r="O296" s="136"/>
      <c r="P296" s="136"/>
      <c r="Q296" s="136"/>
      <c r="R296" s="136"/>
      <c r="S296" s="136"/>
      <c r="T296" s="136"/>
    </row>
    <row r="297" spans="15:20" x14ac:dyDescent="0.2">
      <c r="O297" s="136"/>
      <c r="P297" s="136"/>
      <c r="Q297" s="136"/>
      <c r="R297" s="136"/>
      <c r="S297" s="136"/>
      <c r="T297" s="136"/>
    </row>
    <row r="298" spans="15:20" x14ac:dyDescent="0.2">
      <c r="O298" s="136"/>
      <c r="P298" s="136"/>
      <c r="Q298" s="136"/>
      <c r="R298" s="136"/>
      <c r="S298" s="136"/>
      <c r="T298" s="136"/>
    </row>
    <row r="299" spans="15:20" x14ac:dyDescent="0.2">
      <c r="O299" s="136"/>
      <c r="P299" s="136"/>
      <c r="Q299" s="136"/>
      <c r="R299" s="136"/>
      <c r="S299" s="136"/>
      <c r="T299" s="136"/>
    </row>
    <row r="300" spans="15:20" x14ac:dyDescent="0.2">
      <c r="O300" s="136"/>
      <c r="P300" s="136"/>
      <c r="Q300" s="136"/>
      <c r="R300" s="136"/>
      <c r="S300" s="136"/>
      <c r="T300" s="136"/>
    </row>
    <row r="301" spans="15:20" x14ac:dyDescent="0.2">
      <c r="O301" s="136"/>
      <c r="P301" s="136"/>
      <c r="Q301" s="136"/>
      <c r="R301" s="136"/>
      <c r="S301" s="136"/>
      <c r="T301" s="136"/>
    </row>
    <row r="302" spans="15:20" x14ac:dyDescent="0.2">
      <c r="O302" s="136"/>
      <c r="P302" s="136"/>
      <c r="Q302" s="136"/>
      <c r="R302" s="136"/>
      <c r="S302" s="136"/>
      <c r="T302" s="136"/>
    </row>
    <row r="303" spans="15:20" x14ac:dyDescent="0.2">
      <c r="O303" s="136"/>
      <c r="P303" s="136"/>
      <c r="Q303" s="136"/>
      <c r="R303" s="136"/>
      <c r="S303" s="136"/>
      <c r="T303" s="136"/>
    </row>
    <row r="304" spans="15:20" x14ac:dyDescent="0.2">
      <c r="O304" s="136"/>
      <c r="P304" s="136"/>
      <c r="Q304" s="136"/>
      <c r="R304" s="136"/>
      <c r="S304" s="136"/>
      <c r="T304" s="136"/>
    </row>
    <row r="305" spans="15:20" x14ac:dyDescent="0.2">
      <c r="O305" s="136"/>
      <c r="P305" s="136"/>
      <c r="Q305" s="136"/>
      <c r="R305" s="136"/>
      <c r="S305" s="136"/>
      <c r="T305" s="136"/>
    </row>
    <row r="306" spans="15:20" x14ac:dyDescent="0.2">
      <c r="O306" s="136"/>
      <c r="P306" s="136"/>
      <c r="Q306" s="136"/>
      <c r="R306" s="136"/>
      <c r="S306" s="136"/>
      <c r="T306" s="136"/>
    </row>
    <row r="307" spans="15:20" x14ac:dyDescent="0.2">
      <c r="O307" s="136"/>
      <c r="P307" s="136"/>
      <c r="Q307" s="136"/>
      <c r="R307" s="136"/>
      <c r="S307" s="136"/>
      <c r="T307" s="136"/>
    </row>
    <row r="308" spans="15:20" x14ac:dyDescent="0.2">
      <c r="O308" s="136"/>
      <c r="P308" s="136"/>
      <c r="Q308" s="136"/>
      <c r="R308" s="136"/>
      <c r="S308" s="136"/>
      <c r="T308" s="136"/>
    </row>
    <row r="309" spans="15:20" x14ac:dyDescent="0.2">
      <c r="O309" s="136"/>
      <c r="P309" s="136"/>
      <c r="Q309" s="136"/>
      <c r="R309" s="136"/>
      <c r="S309" s="136"/>
      <c r="T309" s="136"/>
    </row>
    <row r="310" spans="15:20" x14ac:dyDescent="0.2">
      <c r="O310" s="136"/>
      <c r="P310" s="136"/>
      <c r="Q310" s="136"/>
      <c r="R310" s="136"/>
      <c r="S310" s="136"/>
      <c r="T310" s="136"/>
    </row>
    <row r="311" spans="15:20" x14ac:dyDescent="0.2">
      <c r="O311" s="136"/>
      <c r="P311" s="136"/>
      <c r="Q311" s="136"/>
      <c r="R311" s="136"/>
      <c r="S311" s="136"/>
      <c r="T311" s="136"/>
    </row>
    <row r="312" spans="15:20" x14ac:dyDescent="0.2">
      <c r="O312" s="136"/>
      <c r="P312" s="136"/>
      <c r="Q312" s="136"/>
      <c r="R312" s="136"/>
      <c r="S312" s="136"/>
      <c r="T312" s="136"/>
    </row>
    <row r="313" spans="15:20" x14ac:dyDescent="0.2">
      <c r="O313" s="136"/>
      <c r="P313" s="136"/>
      <c r="Q313" s="136"/>
      <c r="R313" s="136"/>
      <c r="S313" s="136"/>
      <c r="T313" s="136"/>
    </row>
    <row r="314" spans="15:20" x14ac:dyDescent="0.2">
      <c r="O314" s="136"/>
      <c r="P314" s="136"/>
      <c r="Q314" s="136"/>
      <c r="R314" s="136"/>
      <c r="S314" s="136"/>
      <c r="T314" s="136"/>
    </row>
    <row r="315" spans="15:20" x14ac:dyDescent="0.2">
      <c r="O315" s="136"/>
      <c r="P315" s="136"/>
      <c r="Q315" s="136"/>
      <c r="R315" s="136"/>
      <c r="S315" s="136"/>
      <c r="T315" s="136"/>
    </row>
    <row r="316" spans="15:20" x14ac:dyDescent="0.2">
      <c r="O316" s="136"/>
      <c r="P316" s="136"/>
      <c r="Q316" s="136"/>
      <c r="R316" s="136"/>
      <c r="S316" s="136"/>
      <c r="T316" s="136"/>
    </row>
    <row r="317" spans="15:20" x14ac:dyDescent="0.2">
      <c r="O317" s="136"/>
      <c r="P317" s="136"/>
      <c r="Q317" s="136"/>
      <c r="R317" s="136"/>
      <c r="S317" s="136"/>
      <c r="T317" s="136"/>
    </row>
    <row r="318" spans="15:20" x14ac:dyDescent="0.2">
      <c r="O318" s="136"/>
      <c r="P318" s="136"/>
      <c r="Q318" s="136"/>
      <c r="R318" s="136"/>
      <c r="S318" s="136"/>
      <c r="T318" s="136"/>
    </row>
    <row r="319" spans="15:20" x14ac:dyDescent="0.2">
      <c r="O319" s="136"/>
      <c r="P319" s="136"/>
      <c r="Q319" s="136"/>
      <c r="R319" s="136"/>
      <c r="S319" s="136"/>
      <c r="T319" s="136"/>
    </row>
    <row r="320" spans="15:20" x14ac:dyDescent="0.2">
      <c r="O320" s="136"/>
      <c r="P320" s="136"/>
      <c r="Q320" s="136"/>
      <c r="R320" s="136"/>
      <c r="S320" s="136"/>
      <c r="T320" s="136"/>
    </row>
    <row r="321" spans="15:20" x14ac:dyDescent="0.2">
      <c r="O321" s="136"/>
      <c r="P321" s="136"/>
      <c r="Q321" s="136"/>
      <c r="R321" s="136"/>
      <c r="S321" s="136"/>
      <c r="T321" s="136"/>
    </row>
    <row r="322" spans="15:20" x14ac:dyDescent="0.2">
      <c r="O322" s="136"/>
      <c r="P322" s="136"/>
      <c r="Q322" s="136"/>
      <c r="R322" s="136"/>
      <c r="S322" s="136"/>
      <c r="T322" s="136"/>
    </row>
    <row r="323" spans="15:20" x14ac:dyDescent="0.2">
      <c r="O323" s="136"/>
      <c r="P323" s="136"/>
      <c r="Q323" s="136"/>
      <c r="R323" s="136"/>
      <c r="S323" s="136"/>
      <c r="T323" s="136"/>
    </row>
    <row r="324" spans="15:20" x14ac:dyDescent="0.2">
      <c r="O324" s="136"/>
      <c r="P324" s="136"/>
      <c r="Q324" s="136"/>
      <c r="R324" s="136"/>
      <c r="S324" s="136"/>
      <c r="T324" s="136"/>
    </row>
    <row r="325" spans="15:20" x14ac:dyDescent="0.2">
      <c r="O325" s="136"/>
      <c r="P325" s="136"/>
      <c r="Q325" s="136"/>
      <c r="R325" s="136"/>
      <c r="S325" s="136"/>
      <c r="T325" s="136"/>
    </row>
    <row r="326" spans="15:20" x14ac:dyDescent="0.2">
      <c r="O326" s="136"/>
      <c r="P326" s="136"/>
      <c r="Q326" s="136"/>
      <c r="R326" s="136"/>
      <c r="S326" s="136"/>
      <c r="T326" s="136"/>
    </row>
    <row r="327" spans="15:20" x14ac:dyDescent="0.2">
      <c r="O327" s="136"/>
      <c r="P327" s="136"/>
      <c r="Q327" s="136"/>
      <c r="R327" s="136"/>
      <c r="S327" s="136"/>
      <c r="T327" s="136"/>
    </row>
    <row r="328" spans="15:20" x14ac:dyDescent="0.2">
      <c r="O328" s="136"/>
      <c r="P328" s="136"/>
      <c r="Q328" s="136"/>
      <c r="R328" s="136"/>
      <c r="S328" s="136"/>
      <c r="T328" s="136"/>
    </row>
    <row r="329" spans="15:20" x14ac:dyDescent="0.2">
      <c r="O329" s="136"/>
      <c r="P329" s="136"/>
      <c r="Q329" s="136"/>
      <c r="R329" s="136"/>
      <c r="S329" s="136"/>
      <c r="T329" s="136"/>
    </row>
    <row r="330" spans="15:20" x14ac:dyDescent="0.2">
      <c r="O330" s="136"/>
      <c r="P330" s="136"/>
      <c r="Q330" s="136"/>
      <c r="R330" s="136"/>
      <c r="S330" s="136"/>
      <c r="T330" s="136"/>
    </row>
    <row r="331" spans="15:20" x14ac:dyDescent="0.2">
      <c r="O331" s="136"/>
      <c r="P331" s="136"/>
      <c r="Q331" s="136"/>
      <c r="R331" s="136"/>
      <c r="S331" s="136"/>
      <c r="T331" s="136"/>
    </row>
    <row r="332" spans="15:20" x14ac:dyDescent="0.2">
      <c r="O332" s="136"/>
      <c r="P332" s="136"/>
      <c r="Q332" s="136"/>
      <c r="R332" s="136"/>
      <c r="S332" s="136"/>
      <c r="T332" s="136"/>
    </row>
    <row r="333" spans="15:20" x14ac:dyDescent="0.2">
      <c r="O333" s="136"/>
      <c r="P333" s="136"/>
      <c r="Q333" s="136"/>
      <c r="R333" s="136"/>
      <c r="S333" s="136"/>
      <c r="T333" s="136"/>
    </row>
    <row r="334" spans="15:20" x14ac:dyDescent="0.2">
      <c r="O334" s="136"/>
      <c r="P334" s="136"/>
      <c r="Q334" s="136"/>
      <c r="R334" s="136"/>
      <c r="S334" s="136"/>
      <c r="T334" s="136"/>
    </row>
    <row r="335" spans="15:20" x14ac:dyDescent="0.2">
      <c r="O335" s="136"/>
      <c r="P335" s="136"/>
      <c r="Q335" s="136"/>
      <c r="R335" s="136"/>
      <c r="S335" s="136"/>
      <c r="T335" s="136"/>
    </row>
    <row r="336" spans="15:20" x14ac:dyDescent="0.2">
      <c r="O336" s="136"/>
      <c r="P336" s="136"/>
      <c r="Q336" s="136"/>
      <c r="R336" s="136"/>
      <c r="S336" s="136"/>
      <c r="T336" s="136"/>
    </row>
    <row r="337" spans="15:20" x14ac:dyDescent="0.2">
      <c r="O337" s="136"/>
      <c r="P337" s="136"/>
      <c r="Q337" s="136"/>
      <c r="R337" s="136"/>
      <c r="S337" s="136"/>
      <c r="T337" s="136"/>
    </row>
    <row r="338" spans="15:20" x14ac:dyDescent="0.2">
      <c r="O338" s="136"/>
      <c r="P338" s="136"/>
      <c r="Q338" s="136"/>
      <c r="R338" s="136"/>
      <c r="S338" s="136"/>
      <c r="T338" s="136"/>
    </row>
    <row r="339" spans="15:20" x14ac:dyDescent="0.2">
      <c r="O339" s="136"/>
      <c r="P339" s="136"/>
      <c r="Q339" s="136"/>
      <c r="R339" s="136"/>
      <c r="S339" s="136"/>
      <c r="T339" s="136"/>
    </row>
    <row r="340" spans="15:20" x14ac:dyDescent="0.2">
      <c r="O340" s="136"/>
      <c r="P340" s="136"/>
      <c r="Q340" s="136"/>
      <c r="R340" s="136"/>
      <c r="S340" s="136"/>
      <c r="T340" s="136"/>
    </row>
    <row r="341" spans="15:20" x14ac:dyDescent="0.2">
      <c r="O341" s="136"/>
      <c r="P341" s="136"/>
      <c r="Q341" s="136"/>
      <c r="R341" s="136"/>
      <c r="S341" s="136"/>
      <c r="T341" s="136"/>
    </row>
    <row r="342" spans="15:20" x14ac:dyDescent="0.2">
      <c r="O342" s="136"/>
      <c r="P342" s="136"/>
      <c r="Q342" s="136"/>
      <c r="R342" s="136"/>
      <c r="S342" s="136"/>
      <c r="T342" s="136"/>
    </row>
    <row r="343" spans="15:20" x14ac:dyDescent="0.2">
      <c r="O343" s="136"/>
      <c r="P343" s="136"/>
      <c r="Q343" s="136"/>
      <c r="R343" s="136"/>
      <c r="S343" s="136"/>
      <c r="T343" s="136"/>
    </row>
    <row r="344" spans="15:20" x14ac:dyDescent="0.2">
      <c r="O344" s="136"/>
      <c r="P344" s="136"/>
      <c r="Q344" s="136"/>
      <c r="R344" s="136"/>
      <c r="S344" s="136"/>
      <c r="T344" s="136"/>
    </row>
    <row r="345" spans="15:20" x14ac:dyDescent="0.2">
      <c r="O345" s="136"/>
      <c r="P345" s="136"/>
      <c r="Q345" s="136"/>
      <c r="R345" s="136"/>
      <c r="S345" s="136"/>
      <c r="T345" s="136"/>
    </row>
    <row r="346" spans="15:20" x14ac:dyDescent="0.2">
      <c r="O346" s="136"/>
      <c r="P346" s="136"/>
      <c r="Q346" s="136"/>
      <c r="R346" s="136"/>
      <c r="S346" s="136"/>
      <c r="T346" s="136"/>
    </row>
    <row r="347" spans="15:20" x14ac:dyDescent="0.2">
      <c r="O347" s="136"/>
      <c r="P347" s="136"/>
      <c r="Q347" s="136"/>
      <c r="R347" s="136"/>
      <c r="S347" s="136"/>
      <c r="T347" s="136"/>
    </row>
    <row r="348" spans="15:20" x14ac:dyDescent="0.2">
      <c r="O348" s="136"/>
      <c r="P348" s="136"/>
      <c r="Q348" s="136"/>
      <c r="R348" s="136"/>
      <c r="S348" s="136"/>
      <c r="T348" s="136"/>
    </row>
    <row r="349" spans="15:20" x14ac:dyDescent="0.2">
      <c r="O349" s="136"/>
      <c r="P349" s="136"/>
      <c r="Q349" s="136"/>
      <c r="R349" s="136"/>
      <c r="S349" s="136"/>
      <c r="T349" s="136"/>
    </row>
    <row r="350" spans="15:20" x14ac:dyDescent="0.2">
      <c r="O350" s="136"/>
      <c r="P350" s="136"/>
      <c r="Q350" s="136"/>
      <c r="R350" s="136"/>
      <c r="S350" s="136"/>
      <c r="T350" s="136"/>
    </row>
    <row r="351" spans="15:20" x14ac:dyDescent="0.2">
      <c r="O351" s="136"/>
      <c r="P351" s="136"/>
      <c r="Q351" s="136"/>
      <c r="R351" s="136"/>
      <c r="S351" s="136"/>
      <c r="T351" s="136"/>
    </row>
    <row r="352" spans="15:20" x14ac:dyDescent="0.2">
      <c r="O352" s="136"/>
      <c r="P352" s="136"/>
      <c r="Q352" s="136"/>
      <c r="R352" s="136"/>
      <c r="S352" s="136"/>
      <c r="T352" s="136"/>
    </row>
    <row r="353" spans="15:20" x14ac:dyDescent="0.2">
      <c r="O353" s="136"/>
      <c r="P353" s="136"/>
      <c r="Q353" s="136"/>
      <c r="R353" s="136"/>
      <c r="S353" s="136"/>
      <c r="T353" s="136"/>
    </row>
    <row r="354" spans="15:20" x14ac:dyDescent="0.2">
      <c r="O354" s="136"/>
      <c r="P354" s="136"/>
      <c r="Q354" s="136"/>
      <c r="R354" s="136"/>
      <c r="S354" s="136"/>
      <c r="T354" s="136"/>
    </row>
    <row r="355" spans="15:20" x14ac:dyDescent="0.2">
      <c r="O355" s="136"/>
      <c r="P355" s="136"/>
      <c r="Q355" s="136"/>
      <c r="R355" s="136"/>
      <c r="S355" s="136"/>
      <c r="T355" s="136"/>
    </row>
    <row r="356" spans="15:20" x14ac:dyDescent="0.2">
      <c r="O356" s="136"/>
      <c r="P356" s="136"/>
      <c r="Q356" s="136"/>
      <c r="R356" s="136"/>
      <c r="S356" s="136"/>
      <c r="T356" s="136"/>
    </row>
    <row r="357" spans="15:20" x14ac:dyDescent="0.2">
      <c r="O357" s="136"/>
      <c r="P357" s="136"/>
      <c r="Q357" s="136"/>
      <c r="R357" s="136"/>
      <c r="S357" s="136"/>
      <c r="T357" s="136"/>
    </row>
    <row r="358" spans="15:20" x14ac:dyDescent="0.2">
      <c r="O358" s="136"/>
      <c r="P358" s="136"/>
      <c r="Q358" s="136"/>
      <c r="R358" s="136"/>
      <c r="S358" s="136"/>
      <c r="T358" s="136"/>
    </row>
    <row r="359" spans="15:20" x14ac:dyDescent="0.2">
      <c r="O359" s="136"/>
      <c r="P359" s="136"/>
      <c r="Q359" s="136"/>
      <c r="R359" s="136"/>
      <c r="S359" s="136"/>
      <c r="T359" s="136"/>
    </row>
    <row r="360" spans="15:20" x14ac:dyDescent="0.2">
      <c r="O360" s="136"/>
      <c r="P360" s="136"/>
      <c r="Q360" s="136"/>
      <c r="R360" s="136"/>
      <c r="S360" s="136"/>
      <c r="T360" s="136"/>
    </row>
    <row r="361" spans="15:20" x14ac:dyDescent="0.2">
      <c r="O361" s="136"/>
      <c r="P361" s="136"/>
      <c r="Q361" s="136"/>
      <c r="R361" s="136"/>
      <c r="S361" s="136"/>
      <c r="T361" s="136"/>
    </row>
    <row r="362" spans="15:20" x14ac:dyDescent="0.2">
      <c r="O362" s="136"/>
      <c r="P362" s="136"/>
      <c r="Q362" s="136"/>
      <c r="R362" s="136"/>
      <c r="S362" s="136"/>
      <c r="T362" s="136"/>
    </row>
    <row r="363" spans="15:20" x14ac:dyDescent="0.2">
      <c r="O363" s="136"/>
      <c r="P363" s="136"/>
      <c r="Q363" s="136"/>
      <c r="R363" s="136"/>
      <c r="S363" s="136"/>
      <c r="T363" s="136"/>
    </row>
    <row r="364" spans="15:20" x14ac:dyDescent="0.2">
      <c r="O364" s="136"/>
      <c r="P364" s="136"/>
      <c r="Q364" s="136"/>
      <c r="R364" s="136"/>
      <c r="S364" s="136"/>
      <c r="T364" s="136"/>
    </row>
    <row r="365" spans="15:20" x14ac:dyDescent="0.2">
      <c r="O365" s="136"/>
      <c r="P365" s="136"/>
      <c r="Q365" s="136"/>
      <c r="R365" s="136"/>
      <c r="S365" s="136"/>
      <c r="T365" s="136"/>
    </row>
    <row r="366" spans="15:20" x14ac:dyDescent="0.2">
      <c r="O366" s="136"/>
      <c r="P366" s="136"/>
      <c r="Q366" s="136"/>
      <c r="R366" s="136"/>
      <c r="S366" s="136"/>
      <c r="T366" s="136"/>
    </row>
    <row r="367" spans="15:20" x14ac:dyDescent="0.2">
      <c r="O367" s="136"/>
      <c r="P367" s="136"/>
      <c r="Q367" s="136"/>
      <c r="R367" s="136"/>
      <c r="S367" s="136"/>
      <c r="T367" s="136"/>
    </row>
    <row r="368" spans="15:20" x14ac:dyDescent="0.2">
      <c r="O368" s="136"/>
      <c r="P368" s="136"/>
      <c r="Q368" s="136"/>
      <c r="R368" s="136"/>
      <c r="S368" s="136"/>
      <c r="T368" s="136"/>
    </row>
    <row r="369" spans="15:20" x14ac:dyDescent="0.2">
      <c r="O369" s="136"/>
      <c r="P369" s="136"/>
      <c r="Q369" s="136"/>
      <c r="R369" s="136"/>
      <c r="S369" s="136"/>
      <c r="T369" s="136"/>
    </row>
    <row r="370" spans="15:20" x14ac:dyDescent="0.2">
      <c r="O370" s="136"/>
      <c r="P370" s="136"/>
      <c r="Q370" s="136"/>
      <c r="R370" s="136"/>
      <c r="S370" s="136"/>
      <c r="T370" s="136"/>
    </row>
    <row r="371" spans="15:20" x14ac:dyDescent="0.2">
      <c r="O371" s="136"/>
      <c r="P371" s="136"/>
      <c r="Q371" s="136"/>
      <c r="R371" s="136"/>
      <c r="S371" s="136"/>
      <c r="T371" s="136"/>
    </row>
    <row r="372" spans="15:20" x14ac:dyDescent="0.2">
      <c r="O372" s="136"/>
      <c r="P372" s="136"/>
      <c r="Q372" s="136"/>
      <c r="R372" s="136"/>
      <c r="S372" s="136"/>
      <c r="T372" s="136"/>
    </row>
    <row r="373" spans="15:20" x14ac:dyDescent="0.2">
      <c r="O373" s="136"/>
      <c r="P373" s="136"/>
      <c r="Q373" s="136"/>
      <c r="R373" s="136"/>
      <c r="S373" s="136"/>
      <c r="T373" s="136"/>
    </row>
    <row r="374" spans="15:20" x14ac:dyDescent="0.2">
      <c r="O374" s="136"/>
      <c r="P374" s="136"/>
      <c r="Q374" s="136"/>
      <c r="R374" s="136"/>
      <c r="S374" s="136"/>
      <c r="T374" s="136"/>
    </row>
    <row r="375" spans="15:20" x14ac:dyDescent="0.2">
      <c r="O375" s="136"/>
      <c r="P375" s="136"/>
      <c r="Q375" s="136"/>
      <c r="R375" s="136"/>
      <c r="S375" s="136"/>
      <c r="T375" s="136"/>
    </row>
    <row r="376" spans="15:20" x14ac:dyDescent="0.2">
      <c r="O376" s="136"/>
      <c r="P376" s="136"/>
      <c r="Q376" s="136"/>
      <c r="R376" s="136"/>
      <c r="S376" s="136"/>
      <c r="T376" s="136"/>
    </row>
    <row r="377" spans="15:20" x14ac:dyDescent="0.2">
      <c r="O377" s="136"/>
      <c r="P377" s="136"/>
      <c r="Q377" s="136"/>
      <c r="R377" s="136"/>
      <c r="S377" s="136"/>
      <c r="T377" s="136"/>
    </row>
    <row r="378" spans="15:20" x14ac:dyDescent="0.2">
      <c r="O378" s="136"/>
      <c r="P378" s="136"/>
      <c r="Q378" s="136"/>
      <c r="R378" s="136"/>
      <c r="S378" s="136"/>
      <c r="T378" s="136"/>
    </row>
    <row r="379" spans="15:20" x14ac:dyDescent="0.2">
      <c r="O379" s="136"/>
      <c r="P379" s="136"/>
      <c r="Q379" s="136"/>
      <c r="R379" s="136"/>
      <c r="S379" s="136"/>
      <c r="T379" s="136"/>
    </row>
    <row r="380" spans="15:20" x14ac:dyDescent="0.2">
      <c r="O380" s="136"/>
      <c r="P380" s="136"/>
      <c r="Q380" s="136"/>
      <c r="R380" s="136"/>
      <c r="S380" s="136"/>
      <c r="T380" s="136"/>
    </row>
    <row r="381" spans="15:20" x14ac:dyDescent="0.2">
      <c r="O381" s="136"/>
      <c r="P381" s="136"/>
      <c r="Q381" s="136"/>
      <c r="R381" s="136"/>
      <c r="S381" s="136"/>
      <c r="T381" s="136"/>
    </row>
    <row r="382" spans="15:20" x14ac:dyDescent="0.2">
      <c r="O382" s="136"/>
      <c r="P382" s="136"/>
      <c r="Q382" s="136"/>
      <c r="R382" s="136"/>
      <c r="S382" s="136"/>
      <c r="T382" s="136"/>
    </row>
    <row r="383" spans="15:20" x14ac:dyDescent="0.2">
      <c r="O383" s="136"/>
      <c r="P383" s="136"/>
      <c r="Q383" s="136"/>
      <c r="R383" s="136"/>
      <c r="S383" s="136"/>
      <c r="T383" s="136"/>
    </row>
    <row r="384" spans="15:20" x14ac:dyDescent="0.2">
      <c r="O384" s="136"/>
      <c r="P384" s="136"/>
      <c r="Q384" s="136"/>
      <c r="R384" s="136"/>
      <c r="S384" s="136"/>
      <c r="T384" s="136"/>
    </row>
    <row r="385" spans="15:20" x14ac:dyDescent="0.2">
      <c r="O385" s="136"/>
      <c r="P385" s="136"/>
      <c r="Q385" s="136"/>
      <c r="R385" s="136"/>
      <c r="S385" s="136"/>
      <c r="T385" s="136"/>
    </row>
    <row r="386" spans="15:20" x14ac:dyDescent="0.2">
      <c r="O386" s="136"/>
      <c r="P386" s="136"/>
      <c r="Q386" s="136"/>
      <c r="R386" s="136"/>
      <c r="S386" s="136"/>
      <c r="T386" s="136"/>
    </row>
    <row r="387" spans="15:20" x14ac:dyDescent="0.2">
      <c r="O387" s="136"/>
      <c r="P387" s="136"/>
      <c r="Q387" s="136"/>
      <c r="R387" s="136"/>
      <c r="S387" s="136"/>
      <c r="T387" s="136"/>
    </row>
    <row r="388" spans="15:20" x14ac:dyDescent="0.2">
      <c r="O388" s="136"/>
      <c r="P388" s="136"/>
      <c r="Q388" s="136"/>
      <c r="R388" s="136"/>
      <c r="S388" s="136"/>
      <c r="T388" s="136"/>
    </row>
    <row r="389" spans="15:20" x14ac:dyDescent="0.2">
      <c r="O389" s="136"/>
      <c r="P389" s="136"/>
      <c r="Q389" s="136"/>
      <c r="R389" s="136"/>
      <c r="S389" s="136"/>
      <c r="T389" s="136"/>
    </row>
    <row r="390" spans="15:20" x14ac:dyDescent="0.2">
      <c r="O390" s="136"/>
      <c r="P390" s="136"/>
      <c r="Q390" s="136"/>
      <c r="R390" s="136"/>
      <c r="S390" s="136"/>
      <c r="T390" s="136"/>
    </row>
    <row r="391" spans="15:20" x14ac:dyDescent="0.2">
      <c r="O391" s="136"/>
      <c r="P391" s="136"/>
      <c r="Q391" s="136"/>
      <c r="R391" s="136"/>
      <c r="S391" s="136"/>
      <c r="T391" s="136"/>
    </row>
    <row r="392" spans="15:20" x14ac:dyDescent="0.2">
      <c r="O392" s="136"/>
      <c r="P392" s="136"/>
      <c r="Q392" s="136"/>
      <c r="R392" s="136"/>
      <c r="S392" s="136"/>
      <c r="T392" s="136"/>
    </row>
    <row r="393" spans="15:20" x14ac:dyDescent="0.2">
      <c r="O393" s="136"/>
      <c r="P393" s="136"/>
      <c r="Q393" s="136"/>
      <c r="R393" s="136"/>
      <c r="S393" s="136"/>
      <c r="T393" s="136"/>
    </row>
    <row r="394" spans="15:20" x14ac:dyDescent="0.2">
      <c r="O394" s="136"/>
      <c r="P394" s="136"/>
      <c r="Q394" s="136"/>
      <c r="R394" s="136"/>
      <c r="S394" s="136"/>
      <c r="T394" s="136"/>
    </row>
    <row r="395" spans="15:20" x14ac:dyDescent="0.2">
      <c r="O395" s="136"/>
      <c r="P395" s="136"/>
      <c r="Q395" s="136"/>
      <c r="R395" s="136"/>
      <c r="S395" s="136"/>
      <c r="T395" s="136"/>
    </row>
    <row r="396" spans="15:20" x14ac:dyDescent="0.2">
      <c r="O396" s="136"/>
      <c r="P396" s="136"/>
      <c r="Q396" s="136"/>
      <c r="R396" s="136"/>
      <c r="S396" s="136"/>
      <c r="T396" s="136"/>
    </row>
    <row r="397" spans="15:20" x14ac:dyDescent="0.2">
      <c r="O397" s="136"/>
      <c r="P397" s="136"/>
      <c r="Q397" s="136"/>
      <c r="R397" s="136"/>
      <c r="S397" s="136"/>
      <c r="T397" s="136"/>
    </row>
    <row r="398" spans="15:20" x14ac:dyDescent="0.2">
      <c r="O398" s="136"/>
      <c r="P398" s="136"/>
      <c r="Q398" s="136"/>
      <c r="R398" s="136"/>
      <c r="S398" s="136"/>
      <c r="T398" s="136"/>
    </row>
    <row r="399" spans="15:20" x14ac:dyDescent="0.2">
      <c r="O399" s="136"/>
      <c r="P399" s="136"/>
      <c r="Q399" s="136"/>
      <c r="R399" s="136"/>
      <c r="S399" s="136"/>
      <c r="T399" s="136"/>
    </row>
    <row r="400" spans="15:20" x14ac:dyDescent="0.2">
      <c r="O400" s="136"/>
      <c r="P400" s="136"/>
      <c r="Q400" s="136"/>
      <c r="R400" s="136"/>
      <c r="S400" s="136"/>
      <c r="T400" s="136"/>
    </row>
    <row r="401" spans="15:20" x14ac:dyDescent="0.2">
      <c r="O401" s="136"/>
      <c r="P401" s="136"/>
      <c r="Q401" s="136"/>
      <c r="R401" s="136"/>
      <c r="S401" s="136"/>
      <c r="T401" s="136"/>
    </row>
    <row r="402" spans="15:20" x14ac:dyDescent="0.2">
      <c r="O402" s="136"/>
      <c r="P402" s="136"/>
      <c r="Q402" s="136"/>
      <c r="R402" s="136"/>
      <c r="S402" s="136"/>
      <c r="T402" s="136"/>
    </row>
    <row r="403" spans="15:20" x14ac:dyDescent="0.2">
      <c r="O403" s="136"/>
      <c r="P403" s="136"/>
      <c r="Q403" s="136"/>
      <c r="R403" s="136"/>
      <c r="S403" s="136"/>
      <c r="T403" s="136"/>
    </row>
    <row r="404" spans="15:20" x14ac:dyDescent="0.2">
      <c r="O404" s="136"/>
      <c r="P404" s="136"/>
      <c r="Q404" s="136"/>
      <c r="R404" s="136"/>
      <c r="S404" s="136"/>
      <c r="T404" s="136"/>
    </row>
    <row r="405" spans="15:20" x14ac:dyDescent="0.2">
      <c r="O405" s="136"/>
      <c r="P405" s="136"/>
      <c r="Q405" s="136"/>
      <c r="R405" s="136"/>
      <c r="S405" s="136"/>
      <c r="T405" s="136"/>
    </row>
    <row r="406" spans="15:20" x14ac:dyDescent="0.2">
      <c r="O406" s="136"/>
      <c r="P406" s="136"/>
      <c r="Q406" s="136"/>
      <c r="R406" s="136"/>
      <c r="S406" s="136"/>
      <c r="T406" s="136"/>
    </row>
    <row r="407" spans="15:20" x14ac:dyDescent="0.2">
      <c r="O407" s="136"/>
      <c r="P407" s="136"/>
      <c r="Q407" s="136"/>
      <c r="R407" s="136"/>
      <c r="S407" s="136"/>
      <c r="T407" s="136"/>
    </row>
    <row r="408" spans="15:20" x14ac:dyDescent="0.2">
      <c r="O408" s="136"/>
      <c r="P408" s="136"/>
      <c r="Q408" s="136"/>
      <c r="R408" s="136"/>
      <c r="S408" s="136"/>
      <c r="T408" s="136"/>
    </row>
    <row r="409" spans="15:20" x14ac:dyDescent="0.2">
      <c r="O409" s="136"/>
      <c r="P409" s="136"/>
      <c r="Q409" s="136"/>
      <c r="R409" s="136"/>
      <c r="S409" s="136"/>
      <c r="T409" s="136"/>
    </row>
    <row r="410" spans="15:20" x14ac:dyDescent="0.2">
      <c r="O410" s="136"/>
      <c r="P410" s="136"/>
      <c r="Q410" s="136"/>
      <c r="R410" s="136"/>
      <c r="S410" s="136"/>
      <c r="T410" s="136"/>
    </row>
    <row r="411" spans="15:20" x14ac:dyDescent="0.2">
      <c r="O411" s="136"/>
      <c r="P411" s="136"/>
      <c r="Q411" s="136"/>
      <c r="R411" s="136"/>
      <c r="S411" s="136"/>
      <c r="T411" s="136"/>
    </row>
    <row r="412" spans="15:20" x14ac:dyDescent="0.2">
      <c r="O412" s="136"/>
      <c r="P412" s="136"/>
      <c r="Q412" s="136"/>
      <c r="R412" s="136"/>
      <c r="S412" s="136"/>
      <c r="T412" s="136"/>
    </row>
    <row r="413" spans="15:20" x14ac:dyDescent="0.2">
      <c r="O413" s="136"/>
      <c r="P413" s="136"/>
      <c r="Q413" s="136"/>
      <c r="R413" s="136"/>
      <c r="S413" s="136"/>
      <c r="T413" s="136"/>
    </row>
    <row r="414" spans="15:20" x14ac:dyDescent="0.2">
      <c r="O414" s="136"/>
      <c r="P414" s="136"/>
      <c r="Q414" s="136"/>
      <c r="R414" s="136"/>
      <c r="S414" s="136"/>
      <c r="T414" s="136"/>
    </row>
    <row r="415" spans="15:20" x14ac:dyDescent="0.2">
      <c r="O415" s="136"/>
      <c r="P415" s="136"/>
      <c r="Q415" s="136"/>
      <c r="R415" s="136"/>
      <c r="S415" s="136"/>
      <c r="T415" s="136"/>
    </row>
    <row r="416" spans="15:20" x14ac:dyDescent="0.2">
      <c r="O416" s="136"/>
      <c r="P416" s="136"/>
      <c r="Q416" s="136"/>
      <c r="R416" s="136"/>
      <c r="S416" s="136"/>
      <c r="T416" s="136"/>
    </row>
    <row r="417" spans="15:20" x14ac:dyDescent="0.2">
      <c r="O417" s="136"/>
      <c r="P417" s="136"/>
      <c r="Q417" s="136"/>
      <c r="R417" s="136"/>
      <c r="S417" s="136"/>
      <c r="T417" s="136"/>
    </row>
    <row r="418" spans="15:20" x14ac:dyDescent="0.2">
      <c r="O418" s="136"/>
      <c r="P418" s="136"/>
      <c r="Q418" s="136"/>
      <c r="R418" s="136"/>
      <c r="S418" s="136"/>
      <c r="T418" s="136"/>
    </row>
    <row r="419" spans="15:20" x14ac:dyDescent="0.2">
      <c r="O419" s="136"/>
      <c r="P419" s="136"/>
      <c r="Q419" s="136"/>
      <c r="R419" s="136"/>
      <c r="S419" s="136"/>
      <c r="T419" s="136"/>
    </row>
    <row r="420" spans="15:20" x14ac:dyDescent="0.2">
      <c r="O420" s="136"/>
      <c r="P420" s="136"/>
      <c r="Q420" s="136"/>
      <c r="R420" s="136"/>
      <c r="S420" s="136"/>
      <c r="T420" s="136"/>
    </row>
    <row r="421" spans="15:20" x14ac:dyDescent="0.2">
      <c r="O421" s="136"/>
      <c r="P421" s="136"/>
      <c r="Q421" s="136"/>
      <c r="R421" s="136"/>
      <c r="S421" s="136"/>
      <c r="T421" s="136"/>
    </row>
    <row r="422" spans="15:20" x14ac:dyDescent="0.2">
      <c r="O422" s="136"/>
      <c r="P422" s="136"/>
      <c r="Q422" s="136"/>
      <c r="R422" s="136"/>
      <c r="S422" s="136"/>
      <c r="T422" s="136"/>
    </row>
    <row r="423" spans="15:20" x14ac:dyDescent="0.2">
      <c r="O423" s="136"/>
      <c r="P423" s="136"/>
      <c r="Q423" s="136"/>
      <c r="R423" s="136"/>
      <c r="S423" s="136"/>
      <c r="T423" s="136"/>
    </row>
    <row r="424" spans="15:20" x14ac:dyDescent="0.2">
      <c r="O424" s="136"/>
      <c r="P424" s="136"/>
      <c r="Q424" s="136"/>
      <c r="R424" s="136"/>
      <c r="S424" s="136"/>
      <c r="T424" s="136"/>
    </row>
    <row r="425" spans="15:20" x14ac:dyDescent="0.2">
      <c r="O425" s="136"/>
      <c r="P425" s="136"/>
      <c r="Q425" s="136"/>
      <c r="R425" s="136"/>
      <c r="S425" s="136"/>
      <c r="T425" s="136"/>
    </row>
    <row r="426" spans="15:20" x14ac:dyDescent="0.2">
      <c r="O426" s="136"/>
      <c r="P426" s="136"/>
      <c r="Q426" s="136"/>
      <c r="R426" s="136"/>
      <c r="S426" s="136"/>
      <c r="T426" s="136"/>
    </row>
    <row r="427" spans="15:20" x14ac:dyDescent="0.2">
      <c r="O427" s="136"/>
      <c r="P427" s="136"/>
      <c r="Q427" s="136"/>
      <c r="R427" s="136"/>
      <c r="S427" s="136"/>
      <c r="T427" s="136"/>
    </row>
    <row r="428" spans="15:20" x14ac:dyDescent="0.2">
      <c r="O428" s="136"/>
      <c r="P428" s="136"/>
      <c r="Q428" s="136"/>
      <c r="R428" s="136"/>
      <c r="S428" s="136"/>
      <c r="T428" s="136"/>
    </row>
    <row r="429" spans="15:20" x14ac:dyDescent="0.2">
      <c r="O429" s="136"/>
      <c r="P429" s="136"/>
      <c r="Q429" s="136"/>
      <c r="R429" s="136"/>
      <c r="S429" s="136"/>
      <c r="T429" s="136"/>
    </row>
    <row r="430" spans="15:20" x14ac:dyDescent="0.2">
      <c r="O430" s="136"/>
      <c r="P430" s="136"/>
      <c r="Q430" s="136"/>
      <c r="R430" s="136"/>
      <c r="S430" s="136"/>
      <c r="T430" s="136"/>
    </row>
    <row r="431" spans="15:20" x14ac:dyDescent="0.2">
      <c r="O431" s="136"/>
      <c r="P431" s="136"/>
      <c r="Q431" s="136"/>
      <c r="R431" s="136"/>
      <c r="S431" s="136"/>
      <c r="T431" s="136"/>
    </row>
    <row r="432" spans="15:20" x14ac:dyDescent="0.2">
      <c r="O432" s="136"/>
      <c r="P432" s="136"/>
      <c r="Q432" s="136"/>
      <c r="R432" s="136"/>
      <c r="S432" s="136"/>
      <c r="T432" s="136"/>
    </row>
    <row r="433" spans="15:20" x14ac:dyDescent="0.2">
      <c r="O433" s="136"/>
      <c r="P433" s="136"/>
      <c r="Q433" s="136"/>
      <c r="R433" s="136"/>
      <c r="S433" s="136"/>
      <c r="T433" s="136"/>
    </row>
    <row r="434" spans="15:20" x14ac:dyDescent="0.2">
      <c r="O434" s="136"/>
      <c r="P434" s="136"/>
      <c r="Q434" s="136"/>
      <c r="R434" s="136"/>
      <c r="S434" s="136"/>
      <c r="T434" s="136"/>
    </row>
    <row r="435" spans="15:20" x14ac:dyDescent="0.2">
      <c r="O435" s="136"/>
      <c r="P435" s="136"/>
      <c r="Q435" s="136"/>
      <c r="R435" s="136"/>
      <c r="S435" s="136"/>
      <c r="T435" s="136"/>
    </row>
    <row r="436" spans="15:20" x14ac:dyDescent="0.2">
      <c r="O436" s="136"/>
      <c r="P436" s="136"/>
      <c r="Q436" s="136"/>
      <c r="R436" s="136"/>
      <c r="S436" s="136"/>
      <c r="T436" s="136"/>
    </row>
    <row r="437" spans="15:20" x14ac:dyDescent="0.2">
      <c r="O437" s="136"/>
      <c r="P437" s="136"/>
      <c r="Q437" s="136"/>
      <c r="R437" s="136"/>
      <c r="S437" s="136"/>
      <c r="T437" s="136"/>
    </row>
    <row r="438" spans="15:20" x14ac:dyDescent="0.2">
      <c r="O438" s="136"/>
      <c r="P438" s="136"/>
      <c r="Q438" s="136"/>
      <c r="R438" s="136"/>
      <c r="S438" s="136"/>
      <c r="T438" s="136"/>
    </row>
    <row r="439" spans="15:20" x14ac:dyDescent="0.2">
      <c r="O439" s="136"/>
      <c r="P439" s="136"/>
      <c r="Q439" s="136"/>
      <c r="R439" s="136"/>
      <c r="S439" s="136"/>
      <c r="T439" s="136"/>
    </row>
    <row r="440" spans="15:20" x14ac:dyDescent="0.2">
      <c r="O440" s="136"/>
      <c r="P440" s="136"/>
      <c r="Q440" s="136"/>
      <c r="R440" s="136"/>
      <c r="S440" s="136"/>
      <c r="T440" s="136"/>
    </row>
    <row r="441" spans="15:20" x14ac:dyDescent="0.2">
      <c r="O441" s="136"/>
      <c r="P441" s="136"/>
      <c r="Q441" s="136"/>
      <c r="R441" s="136"/>
      <c r="S441" s="136"/>
      <c r="T441" s="136"/>
    </row>
    <row r="442" spans="15:20" x14ac:dyDescent="0.2">
      <c r="O442" s="136"/>
      <c r="P442" s="136"/>
      <c r="Q442" s="136"/>
      <c r="R442" s="136"/>
      <c r="S442" s="136"/>
      <c r="T442" s="136"/>
    </row>
    <row r="443" spans="15:20" x14ac:dyDescent="0.2">
      <c r="O443" s="136"/>
      <c r="P443" s="136"/>
      <c r="Q443" s="136"/>
      <c r="R443" s="136"/>
      <c r="S443" s="136"/>
      <c r="T443" s="136"/>
    </row>
    <row r="444" spans="15:20" x14ac:dyDescent="0.2">
      <c r="O444" s="136"/>
      <c r="P444" s="136"/>
      <c r="Q444" s="136"/>
      <c r="R444" s="136"/>
      <c r="S444" s="136"/>
      <c r="T444" s="136"/>
    </row>
    <row r="445" spans="15:20" x14ac:dyDescent="0.2">
      <c r="O445" s="136"/>
      <c r="P445" s="136"/>
      <c r="Q445" s="136"/>
      <c r="R445" s="136"/>
      <c r="S445" s="136"/>
      <c r="T445" s="136"/>
    </row>
    <row r="446" spans="15:20" x14ac:dyDescent="0.2">
      <c r="O446" s="136"/>
      <c r="P446" s="136"/>
      <c r="Q446" s="136"/>
      <c r="R446" s="136"/>
      <c r="S446" s="136"/>
      <c r="T446" s="136"/>
    </row>
    <row r="447" spans="15:20" x14ac:dyDescent="0.2">
      <c r="O447" s="136"/>
      <c r="P447" s="136"/>
      <c r="Q447" s="136"/>
      <c r="R447" s="136"/>
      <c r="S447" s="136"/>
      <c r="T447" s="136"/>
    </row>
    <row r="448" spans="15:20" x14ac:dyDescent="0.2">
      <c r="O448" s="136"/>
      <c r="P448" s="136"/>
      <c r="Q448" s="136"/>
      <c r="R448" s="136"/>
      <c r="S448" s="136"/>
      <c r="T448" s="136"/>
    </row>
    <row r="449" spans="15:20" x14ac:dyDescent="0.2">
      <c r="O449" s="136"/>
      <c r="P449" s="136"/>
      <c r="Q449" s="136"/>
      <c r="R449" s="136"/>
      <c r="S449" s="136"/>
      <c r="T449" s="136"/>
    </row>
    <row r="450" spans="15:20" x14ac:dyDescent="0.2">
      <c r="O450" s="136"/>
      <c r="P450" s="136"/>
      <c r="Q450" s="136"/>
      <c r="R450" s="136"/>
      <c r="S450" s="136"/>
      <c r="T450" s="136"/>
    </row>
    <row r="451" spans="15:20" x14ac:dyDescent="0.2">
      <c r="O451" s="136"/>
      <c r="P451" s="136"/>
      <c r="Q451" s="136"/>
      <c r="R451" s="136"/>
      <c r="S451" s="136"/>
      <c r="T451" s="136"/>
    </row>
    <row r="452" spans="15:20" x14ac:dyDescent="0.2">
      <c r="O452" s="136"/>
      <c r="P452" s="136"/>
      <c r="Q452" s="136"/>
      <c r="R452" s="136"/>
      <c r="S452" s="136"/>
      <c r="T452" s="136"/>
    </row>
    <row r="453" spans="15:20" x14ac:dyDescent="0.2">
      <c r="O453" s="136"/>
      <c r="P453" s="136"/>
      <c r="Q453" s="136"/>
      <c r="R453" s="136"/>
      <c r="S453" s="136"/>
      <c r="T453" s="136"/>
    </row>
    <row r="454" spans="15:20" x14ac:dyDescent="0.2">
      <c r="O454" s="136"/>
      <c r="P454" s="136"/>
      <c r="Q454" s="136"/>
      <c r="R454" s="136"/>
      <c r="S454" s="136"/>
      <c r="T454" s="136"/>
    </row>
    <row r="455" spans="15:20" x14ac:dyDescent="0.2">
      <c r="O455" s="136"/>
      <c r="P455" s="136"/>
      <c r="Q455" s="136"/>
      <c r="R455" s="136"/>
      <c r="S455" s="136"/>
      <c r="T455" s="136"/>
    </row>
    <row r="456" spans="15:20" x14ac:dyDescent="0.2">
      <c r="O456" s="136"/>
      <c r="P456" s="136"/>
      <c r="Q456" s="136"/>
      <c r="R456" s="136"/>
      <c r="S456" s="136"/>
      <c r="T456" s="136"/>
    </row>
    <row r="457" spans="15:20" x14ac:dyDescent="0.2">
      <c r="O457" s="136"/>
      <c r="P457" s="136"/>
      <c r="Q457" s="136"/>
      <c r="R457" s="136"/>
      <c r="S457" s="136"/>
      <c r="T457" s="136"/>
    </row>
    <row r="458" spans="15:20" x14ac:dyDescent="0.2">
      <c r="O458" s="136"/>
      <c r="P458" s="136"/>
      <c r="Q458" s="136"/>
      <c r="R458" s="136"/>
      <c r="S458" s="136"/>
      <c r="T458" s="136"/>
    </row>
    <row r="459" spans="15:20" x14ac:dyDescent="0.2">
      <c r="O459" s="136"/>
      <c r="P459" s="136"/>
      <c r="Q459" s="136"/>
      <c r="R459" s="136"/>
      <c r="S459" s="136"/>
      <c r="T459" s="136"/>
    </row>
    <row r="460" spans="15:20" x14ac:dyDescent="0.2">
      <c r="O460" s="136"/>
      <c r="P460" s="136"/>
      <c r="Q460" s="136"/>
      <c r="R460" s="136"/>
      <c r="S460" s="136"/>
      <c r="T460" s="136"/>
    </row>
    <row r="461" spans="15:20" x14ac:dyDescent="0.2">
      <c r="O461" s="136"/>
      <c r="P461" s="136"/>
      <c r="Q461" s="136"/>
      <c r="R461" s="136"/>
      <c r="S461" s="136"/>
      <c r="T461" s="136"/>
    </row>
    <row r="462" spans="15:20" x14ac:dyDescent="0.2">
      <c r="O462" s="136"/>
      <c r="P462" s="136"/>
      <c r="Q462" s="136"/>
      <c r="R462" s="136"/>
      <c r="S462" s="136"/>
      <c r="T462" s="136"/>
    </row>
    <row r="463" spans="15:20" x14ac:dyDescent="0.2">
      <c r="O463" s="136"/>
      <c r="P463" s="136"/>
      <c r="Q463" s="136"/>
      <c r="R463" s="136"/>
      <c r="S463" s="136"/>
      <c r="T463" s="136"/>
    </row>
    <row r="464" spans="15:20" x14ac:dyDescent="0.2">
      <c r="O464" s="136"/>
      <c r="P464" s="136"/>
      <c r="Q464" s="136"/>
      <c r="R464" s="136"/>
      <c r="S464" s="136"/>
      <c r="T464" s="136"/>
    </row>
    <row r="465" spans="15:20" x14ac:dyDescent="0.2">
      <c r="O465" s="136"/>
      <c r="P465" s="136"/>
      <c r="Q465" s="136"/>
      <c r="R465" s="136"/>
      <c r="S465" s="136"/>
      <c r="T465" s="136"/>
    </row>
    <row r="466" spans="15:20" x14ac:dyDescent="0.2">
      <c r="O466" s="66"/>
      <c r="P466" s="66"/>
      <c r="Q466" s="66"/>
      <c r="R466" s="66"/>
      <c r="S466" s="66"/>
      <c r="T466" s="66"/>
    </row>
    <row r="467" spans="15:20" x14ac:dyDescent="0.2">
      <c r="O467" s="66"/>
      <c r="P467" s="66"/>
      <c r="Q467" s="66"/>
      <c r="R467" s="66"/>
      <c r="S467" s="66"/>
      <c r="T467" s="66"/>
    </row>
    <row r="468" spans="15:20" x14ac:dyDescent="0.2">
      <c r="O468" s="66"/>
      <c r="P468" s="66"/>
      <c r="Q468" s="66"/>
      <c r="R468" s="66"/>
      <c r="S468" s="66"/>
      <c r="T468" s="66"/>
    </row>
    <row r="469" spans="15:20" x14ac:dyDescent="0.2">
      <c r="O469" s="66"/>
      <c r="P469" s="66"/>
      <c r="Q469" s="66"/>
      <c r="R469" s="66"/>
      <c r="S469" s="66"/>
      <c r="T469" s="66"/>
    </row>
    <row r="470" spans="15:20" x14ac:dyDescent="0.2">
      <c r="O470" s="66"/>
      <c r="P470" s="66"/>
      <c r="Q470" s="66"/>
      <c r="R470" s="66"/>
      <c r="S470" s="66"/>
      <c r="T470" s="66"/>
    </row>
    <row r="471" spans="15:20" x14ac:dyDescent="0.2">
      <c r="O471" s="66"/>
      <c r="P471" s="66"/>
      <c r="Q471" s="66"/>
      <c r="R471" s="66"/>
      <c r="S471" s="66"/>
      <c r="T471" s="66"/>
    </row>
    <row r="472" spans="15:20" x14ac:dyDescent="0.2">
      <c r="O472" s="66"/>
      <c r="P472" s="66"/>
      <c r="Q472" s="66"/>
      <c r="R472" s="66"/>
      <c r="S472" s="66"/>
      <c r="T472" s="66"/>
    </row>
    <row r="473" spans="15:20" x14ac:dyDescent="0.2">
      <c r="O473" s="66"/>
      <c r="P473" s="66"/>
      <c r="Q473" s="66"/>
      <c r="R473" s="66"/>
      <c r="S473" s="66"/>
      <c r="T473" s="66"/>
    </row>
    <row r="474" spans="15:20" x14ac:dyDescent="0.2">
      <c r="O474" s="66"/>
      <c r="P474" s="66"/>
      <c r="Q474" s="66"/>
      <c r="R474" s="66"/>
      <c r="S474" s="66"/>
      <c r="T474" s="66"/>
    </row>
    <row r="475" spans="15:20" x14ac:dyDescent="0.2">
      <c r="O475" s="66"/>
      <c r="P475" s="66"/>
      <c r="Q475" s="66"/>
      <c r="R475" s="66"/>
      <c r="S475" s="66"/>
      <c r="T475" s="66"/>
    </row>
    <row r="476" spans="15:20" x14ac:dyDescent="0.2">
      <c r="O476" s="66"/>
      <c r="P476" s="66"/>
      <c r="Q476" s="66"/>
      <c r="R476" s="66"/>
      <c r="S476" s="66"/>
      <c r="T476" s="66"/>
    </row>
    <row r="477" spans="15:20" x14ac:dyDescent="0.2">
      <c r="O477" s="66"/>
      <c r="P477" s="66"/>
      <c r="Q477" s="66"/>
      <c r="R477" s="66"/>
      <c r="S477" s="66"/>
      <c r="T477" s="66"/>
    </row>
    <row r="478" spans="15:20" x14ac:dyDescent="0.2">
      <c r="O478" s="66"/>
      <c r="P478" s="66"/>
      <c r="Q478" s="66"/>
      <c r="R478" s="66"/>
      <c r="S478" s="66"/>
      <c r="T478" s="66"/>
    </row>
    <row r="479" spans="15:20" x14ac:dyDescent="0.2">
      <c r="O479" s="66"/>
      <c r="P479" s="66"/>
      <c r="Q479" s="66"/>
      <c r="R479" s="66"/>
      <c r="S479" s="66"/>
      <c r="T479" s="66"/>
    </row>
    <row r="480" spans="15:20" x14ac:dyDescent="0.2">
      <c r="O480" s="66"/>
      <c r="P480" s="66"/>
      <c r="Q480" s="66"/>
      <c r="R480" s="66"/>
      <c r="S480" s="66"/>
      <c r="T480" s="66"/>
    </row>
    <row r="481" spans="15:20" x14ac:dyDescent="0.2">
      <c r="O481" s="66"/>
      <c r="P481" s="66"/>
      <c r="Q481" s="66"/>
      <c r="R481" s="66"/>
      <c r="S481" s="66"/>
      <c r="T481" s="66"/>
    </row>
    <row r="482" spans="15:20" x14ac:dyDescent="0.2">
      <c r="O482" s="66"/>
      <c r="P482" s="66"/>
      <c r="Q482" s="66"/>
      <c r="R482" s="66"/>
      <c r="S482" s="66"/>
      <c r="T482" s="66"/>
    </row>
    <row r="483" spans="15:20" x14ac:dyDescent="0.2">
      <c r="O483" s="66"/>
      <c r="P483" s="66"/>
      <c r="Q483" s="66"/>
      <c r="R483" s="66"/>
      <c r="S483" s="66"/>
      <c r="T483" s="66"/>
    </row>
    <row r="484" spans="15:20" x14ac:dyDescent="0.2">
      <c r="O484" s="66"/>
      <c r="P484" s="66"/>
      <c r="Q484" s="66"/>
      <c r="R484" s="66"/>
      <c r="S484" s="66"/>
      <c r="T484" s="66"/>
    </row>
    <row r="485" spans="15:20" x14ac:dyDescent="0.2">
      <c r="O485" s="66"/>
      <c r="P485" s="66"/>
      <c r="Q485" s="66"/>
      <c r="R485" s="66"/>
      <c r="S485" s="66"/>
      <c r="T485" s="66"/>
    </row>
    <row r="486" spans="15:20" x14ac:dyDescent="0.2">
      <c r="O486" s="66"/>
      <c r="P486" s="66"/>
      <c r="Q486" s="66"/>
      <c r="R486" s="66"/>
      <c r="S486" s="66"/>
      <c r="T486" s="66"/>
    </row>
    <row r="487" spans="15:20" x14ac:dyDescent="0.2">
      <c r="O487" s="66"/>
      <c r="P487" s="66"/>
      <c r="Q487" s="66"/>
      <c r="R487" s="66"/>
      <c r="S487" s="66"/>
      <c r="T487" s="66"/>
    </row>
    <row r="488" spans="15:20" x14ac:dyDescent="0.2">
      <c r="O488" s="66"/>
      <c r="P488" s="66"/>
      <c r="Q488" s="66"/>
      <c r="R488" s="66"/>
      <c r="S488" s="66"/>
      <c r="T488" s="66"/>
    </row>
    <row r="489" spans="15:20" x14ac:dyDescent="0.2">
      <c r="O489" s="66"/>
      <c r="P489" s="66"/>
      <c r="Q489" s="66"/>
      <c r="R489" s="66"/>
      <c r="S489" s="66"/>
      <c r="T489" s="66"/>
    </row>
    <row r="490" spans="15:20" x14ac:dyDescent="0.2">
      <c r="O490" s="66"/>
      <c r="P490" s="66"/>
      <c r="Q490" s="66"/>
      <c r="R490" s="66"/>
      <c r="S490" s="66"/>
      <c r="T490" s="66"/>
    </row>
    <row r="491" spans="15:20" x14ac:dyDescent="0.2">
      <c r="O491" s="66"/>
      <c r="P491" s="66"/>
      <c r="Q491" s="66"/>
      <c r="R491" s="66"/>
      <c r="S491" s="66"/>
      <c r="T491" s="66"/>
    </row>
    <row r="492" spans="15:20" x14ac:dyDescent="0.2">
      <c r="O492" s="66"/>
      <c r="P492" s="66"/>
      <c r="Q492" s="66"/>
      <c r="R492" s="66"/>
      <c r="S492" s="66"/>
      <c r="T492" s="66"/>
    </row>
    <row r="493" spans="15:20" x14ac:dyDescent="0.2">
      <c r="O493" s="66"/>
      <c r="P493" s="66"/>
      <c r="Q493" s="66"/>
      <c r="R493" s="66"/>
      <c r="S493" s="66"/>
      <c r="T493" s="66"/>
    </row>
    <row r="494" spans="15:20" x14ac:dyDescent="0.2">
      <c r="O494" s="66"/>
      <c r="P494" s="66"/>
      <c r="Q494" s="66"/>
      <c r="R494" s="66"/>
      <c r="S494" s="66"/>
      <c r="T494" s="66"/>
    </row>
    <row r="495" spans="15:20" x14ac:dyDescent="0.2">
      <c r="O495" s="66"/>
      <c r="P495" s="66"/>
      <c r="Q495" s="66"/>
      <c r="R495" s="66"/>
      <c r="S495" s="66"/>
      <c r="T495" s="66"/>
    </row>
    <row r="496" spans="15:20" x14ac:dyDescent="0.2">
      <c r="O496" s="66"/>
      <c r="P496" s="66"/>
      <c r="Q496" s="66"/>
      <c r="R496" s="66"/>
      <c r="S496" s="66"/>
      <c r="T496" s="66"/>
    </row>
    <row r="497" spans="15:20" x14ac:dyDescent="0.2">
      <c r="O497" s="66"/>
      <c r="P497" s="66"/>
      <c r="Q497" s="66"/>
      <c r="R497" s="66"/>
      <c r="S497" s="66"/>
      <c r="T497" s="66"/>
    </row>
    <row r="498" spans="15:20" x14ac:dyDescent="0.2">
      <c r="O498" s="66"/>
      <c r="P498" s="66"/>
      <c r="Q498" s="66"/>
      <c r="R498" s="66"/>
      <c r="S498" s="66"/>
      <c r="T498" s="66"/>
    </row>
    <row r="499" spans="15:20" x14ac:dyDescent="0.2">
      <c r="O499" s="66"/>
      <c r="P499" s="66"/>
      <c r="Q499" s="66"/>
      <c r="R499" s="66"/>
      <c r="S499" s="66"/>
      <c r="T499" s="66"/>
    </row>
    <row r="500" spans="15:20" x14ac:dyDescent="0.2">
      <c r="O500" s="66"/>
      <c r="P500" s="66"/>
      <c r="Q500" s="66"/>
      <c r="R500" s="66"/>
      <c r="S500" s="66"/>
      <c r="T500" s="66"/>
    </row>
    <row r="501" spans="15:20" x14ac:dyDescent="0.2">
      <c r="O501" s="66"/>
      <c r="P501" s="66"/>
      <c r="Q501" s="66"/>
      <c r="R501" s="66"/>
      <c r="S501" s="66"/>
      <c r="T501" s="66"/>
    </row>
    <row r="502" spans="15:20" x14ac:dyDescent="0.2">
      <c r="O502" s="66"/>
      <c r="P502" s="66"/>
      <c r="Q502" s="66"/>
      <c r="R502" s="66"/>
      <c r="S502" s="66"/>
      <c r="T502" s="66"/>
    </row>
    <row r="503" spans="15:20" x14ac:dyDescent="0.2">
      <c r="O503" s="66"/>
      <c r="P503" s="66"/>
      <c r="Q503" s="66"/>
      <c r="R503" s="66"/>
      <c r="S503" s="66"/>
      <c r="T503" s="66"/>
    </row>
    <row r="504" spans="15:20" x14ac:dyDescent="0.2">
      <c r="O504" s="66"/>
      <c r="P504" s="66"/>
      <c r="Q504" s="66"/>
      <c r="R504" s="66"/>
      <c r="S504" s="66"/>
      <c r="T504" s="66"/>
    </row>
    <row r="505" spans="15:20" x14ac:dyDescent="0.2">
      <c r="O505" s="66"/>
      <c r="P505" s="66"/>
      <c r="Q505" s="66"/>
      <c r="R505" s="66"/>
      <c r="S505" s="66"/>
      <c r="T505" s="66"/>
    </row>
    <row r="506" spans="15:20" x14ac:dyDescent="0.2">
      <c r="O506" s="66"/>
      <c r="P506" s="66"/>
      <c r="Q506" s="66"/>
      <c r="R506" s="66"/>
      <c r="S506" s="66"/>
      <c r="T506" s="66"/>
    </row>
    <row r="507" spans="15:20" x14ac:dyDescent="0.2">
      <c r="O507" s="66"/>
      <c r="P507" s="66"/>
      <c r="Q507" s="66"/>
      <c r="R507" s="66"/>
      <c r="S507" s="66"/>
      <c r="T507" s="66"/>
    </row>
    <row r="508" spans="15:20" x14ac:dyDescent="0.2">
      <c r="O508" s="66"/>
      <c r="P508" s="66"/>
      <c r="Q508" s="66"/>
      <c r="R508" s="66"/>
      <c r="S508" s="66"/>
      <c r="T508" s="66"/>
    </row>
    <row r="509" spans="15:20" x14ac:dyDescent="0.2">
      <c r="O509" s="66"/>
      <c r="P509" s="66"/>
      <c r="Q509" s="66"/>
      <c r="R509" s="66"/>
      <c r="S509" s="66"/>
      <c r="T509" s="66"/>
    </row>
    <row r="510" spans="15:20" x14ac:dyDescent="0.2">
      <c r="O510" s="66"/>
      <c r="P510" s="66"/>
      <c r="Q510" s="66"/>
      <c r="R510" s="66"/>
      <c r="S510" s="66"/>
      <c r="T510" s="66"/>
    </row>
    <row r="511" spans="15:20" x14ac:dyDescent="0.2">
      <c r="O511" s="66"/>
      <c r="P511" s="66"/>
      <c r="Q511" s="66"/>
      <c r="R511" s="66"/>
      <c r="S511" s="66"/>
      <c r="T511" s="66"/>
    </row>
    <row r="512" spans="15:20" x14ac:dyDescent="0.2">
      <c r="O512" s="66"/>
      <c r="P512" s="66"/>
      <c r="Q512" s="66"/>
      <c r="R512" s="66"/>
      <c r="S512" s="66"/>
      <c r="T512" s="66"/>
    </row>
    <row r="513" spans="15:20" x14ac:dyDescent="0.2">
      <c r="O513" s="66"/>
      <c r="P513" s="66"/>
      <c r="Q513" s="66"/>
      <c r="R513" s="66"/>
      <c r="S513" s="66"/>
      <c r="T513" s="66"/>
    </row>
    <row r="514" spans="15:20" x14ac:dyDescent="0.2">
      <c r="O514" s="66"/>
      <c r="P514" s="66"/>
      <c r="Q514" s="66"/>
      <c r="R514" s="66"/>
      <c r="S514" s="66"/>
      <c r="T514" s="66"/>
    </row>
    <row r="515" spans="15:20" x14ac:dyDescent="0.2">
      <c r="O515" s="66"/>
      <c r="P515" s="66"/>
      <c r="Q515" s="66"/>
      <c r="R515" s="66"/>
      <c r="S515" s="66"/>
      <c r="T515" s="66"/>
    </row>
    <row r="516" spans="15:20" x14ac:dyDescent="0.2">
      <c r="O516" s="66"/>
      <c r="P516" s="66"/>
      <c r="Q516" s="66"/>
      <c r="R516" s="66"/>
      <c r="S516" s="66"/>
      <c r="T516" s="66"/>
    </row>
    <row r="517" spans="15:20" x14ac:dyDescent="0.2">
      <c r="O517" s="66"/>
      <c r="P517" s="66"/>
      <c r="Q517" s="66"/>
      <c r="R517" s="66"/>
      <c r="S517" s="66"/>
      <c r="T517" s="66"/>
    </row>
    <row r="518" spans="15:20" x14ac:dyDescent="0.2">
      <c r="O518" s="66"/>
      <c r="P518" s="66"/>
      <c r="Q518" s="66"/>
      <c r="R518" s="66"/>
      <c r="S518" s="66"/>
      <c r="T518" s="66"/>
    </row>
    <row r="519" spans="15:20" x14ac:dyDescent="0.2">
      <c r="O519" s="66"/>
      <c r="P519" s="66"/>
      <c r="Q519" s="66"/>
      <c r="R519" s="66"/>
      <c r="S519" s="66"/>
      <c r="T519" s="66"/>
    </row>
    <row r="520" spans="15:20" x14ac:dyDescent="0.2">
      <c r="O520" s="66"/>
      <c r="P520" s="66"/>
      <c r="Q520" s="66"/>
      <c r="R520" s="66"/>
      <c r="S520" s="66"/>
      <c r="T520" s="66"/>
    </row>
    <row r="521" spans="15:20" x14ac:dyDescent="0.2">
      <c r="O521" s="66"/>
      <c r="P521" s="66"/>
      <c r="Q521" s="66"/>
      <c r="R521" s="66"/>
      <c r="S521" s="66"/>
      <c r="T521" s="66"/>
    </row>
    <row r="522" spans="15:20" x14ac:dyDescent="0.2">
      <c r="O522" s="66"/>
      <c r="P522" s="66"/>
      <c r="Q522" s="66"/>
      <c r="R522" s="66"/>
      <c r="S522" s="66"/>
      <c r="T522" s="66"/>
    </row>
    <row r="523" spans="15:20" x14ac:dyDescent="0.2">
      <c r="O523" s="66"/>
      <c r="P523" s="66"/>
      <c r="Q523" s="66"/>
      <c r="R523" s="66"/>
      <c r="S523" s="66"/>
      <c r="T523" s="66"/>
    </row>
    <row r="524" spans="15:20" x14ac:dyDescent="0.2">
      <c r="O524" s="66"/>
      <c r="P524" s="66"/>
      <c r="Q524" s="66"/>
      <c r="R524" s="66"/>
      <c r="S524" s="66"/>
      <c r="T524" s="66"/>
    </row>
    <row r="525" spans="15:20" x14ac:dyDescent="0.2">
      <c r="O525" s="66"/>
      <c r="P525" s="66"/>
      <c r="Q525" s="66"/>
      <c r="R525" s="66"/>
      <c r="S525" s="66"/>
      <c r="T525" s="66"/>
    </row>
    <row r="526" spans="15:20" x14ac:dyDescent="0.2">
      <c r="O526" s="66"/>
      <c r="P526" s="66"/>
      <c r="Q526" s="66"/>
      <c r="R526" s="66"/>
      <c r="S526" s="66"/>
      <c r="T526" s="66"/>
    </row>
    <row r="527" spans="15:20" x14ac:dyDescent="0.2">
      <c r="O527" s="66"/>
      <c r="P527" s="66"/>
      <c r="Q527" s="66"/>
      <c r="R527" s="66"/>
      <c r="S527" s="66"/>
      <c r="T527" s="66"/>
    </row>
    <row r="528" spans="15:20" x14ac:dyDescent="0.2">
      <c r="O528" s="66"/>
      <c r="P528" s="66"/>
      <c r="Q528" s="66"/>
      <c r="R528" s="66"/>
      <c r="S528" s="66"/>
      <c r="T528" s="66"/>
    </row>
    <row r="529" spans="15:20" x14ac:dyDescent="0.2">
      <c r="O529" s="66"/>
      <c r="P529" s="66"/>
      <c r="Q529" s="66"/>
      <c r="R529" s="66"/>
      <c r="S529" s="66"/>
      <c r="T529" s="66"/>
    </row>
    <row r="530" spans="15:20" x14ac:dyDescent="0.2">
      <c r="O530" s="66"/>
      <c r="P530" s="66"/>
      <c r="Q530" s="66"/>
      <c r="R530" s="66"/>
      <c r="S530" s="66"/>
      <c r="T530" s="66"/>
    </row>
    <row r="531" spans="15:20" x14ac:dyDescent="0.2">
      <c r="O531" s="66"/>
      <c r="P531" s="66"/>
      <c r="Q531" s="66"/>
      <c r="R531" s="66"/>
      <c r="S531" s="66"/>
      <c r="T531" s="66"/>
    </row>
    <row r="532" spans="15:20" x14ac:dyDescent="0.2">
      <c r="O532" s="66"/>
      <c r="P532" s="66"/>
      <c r="Q532" s="66"/>
      <c r="R532" s="66"/>
      <c r="S532" s="66"/>
      <c r="T532" s="66"/>
    </row>
    <row r="533" spans="15:20" x14ac:dyDescent="0.2">
      <c r="O533" s="66"/>
      <c r="P533" s="66"/>
      <c r="Q533" s="66"/>
      <c r="R533" s="66"/>
      <c r="S533" s="66"/>
      <c r="T533" s="66"/>
    </row>
    <row r="534" spans="15:20" x14ac:dyDescent="0.2">
      <c r="O534" s="66"/>
      <c r="P534" s="66"/>
      <c r="Q534" s="66"/>
      <c r="R534" s="66"/>
      <c r="S534" s="66"/>
      <c r="T534" s="66"/>
    </row>
    <row r="535" spans="15:20" x14ac:dyDescent="0.2">
      <c r="O535" s="66"/>
      <c r="P535" s="66"/>
      <c r="Q535" s="66"/>
      <c r="R535" s="66"/>
      <c r="S535" s="66"/>
      <c r="T535" s="66"/>
    </row>
    <row r="536" spans="15:20" x14ac:dyDescent="0.2">
      <c r="O536" s="66"/>
      <c r="P536" s="66"/>
      <c r="Q536" s="66"/>
      <c r="R536" s="66"/>
      <c r="S536" s="66"/>
      <c r="T536" s="66"/>
    </row>
    <row r="537" spans="15:20" x14ac:dyDescent="0.2">
      <c r="O537" s="66"/>
      <c r="P537" s="66"/>
      <c r="Q537" s="66"/>
      <c r="R537" s="66"/>
      <c r="S537" s="66"/>
      <c r="T537" s="66"/>
    </row>
    <row r="538" spans="15:20" x14ac:dyDescent="0.2">
      <c r="O538" s="66"/>
      <c r="P538" s="66"/>
      <c r="Q538" s="66"/>
      <c r="R538" s="66"/>
      <c r="S538" s="66"/>
      <c r="T538" s="66"/>
    </row>
    <row r="539" spans="15:20" x14ac:dyDescent="0.2">
      <c r="O539" s="66"/>
      <c r="P539" s="66"/>
      <c r="Q539" s="66"/>
      <c r="R539" s="66"/>
      <c r="S539" s="66"/>
      <c r="T539" s="66"/>
    </row>
    <row r="540" spans="15:20" x14ac:dyDescent="0.2">
      <c r="O540" s="66"/>
      <c r="P540" s="66"/>
      <c r="Q540" s="66"/>
      <c r="R540" s="66"/>
      <c r="S540" s="66"/>
      <c r="T540" s="66"/>
    </row>
    <row r="541" spans="15:20" x14ac:dyDescent="0.2">
      <c r="O541" s="66"/>
      <c r="P541" s="66"/>
      <c r="Q541" s="66"/>
      <c r="R541" s="66"/>
      <c r="S541" s="66"/>
      <c r="T541" s="66"/>
    </row>
    <row r="542" spans="15:20" x14ac:dyDescent="0.2">
      <c r="O542" s="66"/>
      <c r="P542" s="66"/>
      <c r="Q542" s="66"/>
      <c r="R542" s="66"/>
      <c r="S542" s="66"/>
      <c r="T542" s="66"/>
    </row>
    <row r="543" spans="15:20" x14ac:dyDescent="0.2">
      <c r="O543" s="66"/>
      <c r="P543" s="66"/>
      <c r="Q543" s="66"/>
      <c r="R543" s="66"/>
      <c r="S543" s="66"/>
      <c r="T543" s="66"/>
    </row>
    <row r="544" spans="15:20" x14ac:dyDescent="0.2">
      <c r="O544" s="66"/>
      <c r="P544" s="66"/>
      <c r="Q544" s="66"/>
      <c r="R544" s="66"/>
      <c r="S544" s="66"/>
      <c r="T544" s="66"/>
    </row>
    <row r="545" spans="15:20" x14ac:dyDescent="0.2">
      <c r="O545" s="66"/>
      <c r="P545" s="66"/>
      <c r="Q545" s="66"/>
      <c r="R545" s="66"/>
      <c r="S545" s="66"/>
      <c r="T545" s="66"/>
    </row>
    <row r="546" spans="15:20" x14ac:dyDescent="0.2">
      <c r="O546" s="66"/>
      <c r="P546" s="66"/>
      <c r="Q546" s="66"/>
      <c r="R546" s="66"/>
      <c r="S546" s="66"/>
      <c r="T546" s="66"/>
    </row>
    <row r="547" spans="15:20" x14ac:dyDescent="0.2">
      <c r="O547" s="66"/>
      <c r="P547" s="66"/>
      <c r="Q547" s="66"/>
      <c r="R547" s="66"/>
      <c r="S547" s="66"/>
      <c r="T547" s="66"/>
    </row>
    <row r="548" spans="15:20" x14ac:dyDescent="0.2">
      <c r="O548" s="66"/>
      <c r="P548" s="66"/>
      <c r="Q548" s="66"/>
      <c r="R548" s="66"/>
      <c r="S548" s="66"/>
      <c r="T548" s="66"/>
    </row>
    <row r="549" spans="15:20" x14ac:dyDescent="0.2">
      <c r="O549" s="66"/>
      <c r="P549" s="66"/>
      <c r="Q549" s="66"/>
      <c r="R549" s="66"/>
      <c r="S549" s="66"/>
      <c r="T549" s="66"/>
    </row>
    <row r="550" spans="15:20" x14ac:dyDescent="0.2">
      <c r="O550" s="66"/>
      <c r="P550" s="66"/>
      <c r="Q550" s="66"/>
      <c r="R550" s="66"/>
      <c r="S550" s="66"/>
      <c r="T550" s="66"/>
    </row>
    <row r="551" spans="15:20" x14ac:dyDescent="0.2">
      <c r="O551" s="66"/>
      <c r="P551" s="66"/>
      <c r="Q551" s="66"/>
      <c r="R551" s="66"/>
      <c r="S551" s="66"/>
      <c r="T551" s="66"/>
    </row>
    <row r="552" spans="15:20" x14ac:dyDescent="0.2">
      <c r="O552" s="66"/>
      <c r="P552" s="66"/>
      <c r="Q552" s="66"/>
      <c r="R552" s="66"/>
      <c r="S552" s="66"/>
      <c r="T552" s="66"/>
    </row>
    <row r="553" spans="15:20" x14ac:dyDescent="0.2">
      <c r="O553" s="66"/>
      <c r="P553" s="66"/>
      <c r="Q553" s="66"/>
      <c r="R553" s="66"/>
      <c r="S553" s="66"/>
      <c r="T553" s="66"/>
    </row>
    <row r="554" spans="15:20" x14ac:dyDescent="0.2">
      <c r="O554" s="66"/>
      <c r="P554" s="66"/>
      <c r="Q554" s="66"/>
      <c r="R554" s="66"/>
      <c r="S554" s="66"/>
      <c r="T554" s="66"/>
    </row>
    <row r="555" spans="15:20" x14ac:dyDescent="0.2">
      <c r="O555" s="66"/>
      <c r="P555" s="66"/>
      <c r="Q555" s="66"/>
      <c r="R555" s="66"/>
      <c r="S555" s="66"/>
      <c r="T555" s="66"/>
    </row>
    <row r="556" spans="15:20" x14ac:dyDescent="0.2">
      <c r="O556" s="66"/>
      <c r="P556" s="66"/>
      <c r="Q556" s="66"/>
      <c r="R556" s="66"/>
      <c r="S556" s="66"/>
      <c r="T556" s="66"/>
    </row>
    <row r="557" spans="15:20" x14ac:dyDescent="0.2">
      <c r="O557" s="66"/>
      <c r="P557" s="66"/>
      <c r="Q557" s="66"/>
      <c r="R557" s="66"/>
      <c r="S557" s="66"/>
      <c r="T557" s="66"/>
    </row>
    <row r="558" spans="15:20" x14ac:dyDescent="0.2">
      <c r="O558" s="66"/>
      <c r="P558" s="66"/>
      <c r="Q558" s="66"/>
      <c r="R558" s="66"/>
      <c r="S558" s="66"/>
      <c r="T558" s="66"/>
    </row>
    <row r="559" spans="15:20" x14ac:dyDescent="0.2">
      <c r="O559" s="66"/>
      <c r="P559" s="66"/>
      <c r="Q559" s="66"/>
      <c r="R559" s="66"/>
      <c r="S559" s="66"/>
      <c r="T559" s="66"/>
    </row>
    <row r="560" spans="15:20" x14ac:dyDescent="0.2">
      <c r="O560" s="66"/>
      <c r="P560" s="66"/>
      <c r="Q560" s="66"/>
      <c r="R560" s="66"/>
      <c r="S560" s="66"/>
      <c r="T560" s="66"/>
    </row>
    <row r="561" spans="15:20" x14ac:dyDescent="0.2">
      <c r="O561" s="66"/>
      <c r="P561" s="66"/>
      <c r="Q561" s="66"/>
      <c r="R561" s="66"/>
      <c r="S561" s="66"/>
      <c r="T561" s="66"/>
    </row>
    <row r="562" spans="15:20" x14ac:dyDescent="0.2">
      <c r="O562" s="66"/>
      <c r="P562" s="66"/>
      <c r="Q562" s="66"/>
      <c r="R562" s="66"/>
      <c r="S562" s="66"/>
      <c r="T562" s="66"/>
    </row>
    <row r="563" spans="15:20" x14ac:dyDescent="0.2">
      <c r="O563" s="66"/>
      <c r="P563" s="66"/>
      <c r="Q563" s="66"/>
      <c r="R563" s="66"/>
      <c r="S563" s="66"/>
      <c r="T563" s="66"/>
    </row>
    <row r="564" spans="15:20" x14ac:dyDescent="0.2">
      <c r="O564" s="66"/>
      <c r="P564" s="66"/>
      <c r="Q564" s="66"/>
      <c r="R564" s="66"/>
      <c r="S564" s="66"/>
      <c r="T564" s="66"/>
    </row>
    <row r="565" spans="15:20" x14ac:dyDescent="0.2">
      <c r="O565" s="66"/>
      <c r="P565" s="66"/>
      <c r="Q565" s="66"/>
      <c r="R565" s="66"/>
      <c r="S565" s="66"/>
      <c r="T565" s="66"/>
    </row>
    <row r="566" spans="15:20" x14ac:dyDescent="0.2">
      <c r="O566" s="66"/>
      <c r="P566" s="66"/>
      <c r="Q566" s="66"/>
      <c r="R566" s="66"/>
      <c r="S566" s="66"/>
      <c r="T566" s="66"/>
    </row>
    <row r="567" spans="15:20" x14ac:dyDescent="0.2">
      <c r="O567" s="66"/>
      <c r="P567" s="66"/>
      <c r="Q567" s="66"/>
      <c r="R567" s="66"/>
      <c r="S567" s="66"/>
      <c r="T567" s="66"/>
    </row>
    <row r="568" spans="15:20" x14ac:dyDescent="0.2">
      <c r="O568" s="66"/>
      <c r="P568" s="66"/>
      <c r="Q568" s="66"/>
      <c r="R568" s="66"/>
      <c r="S568" s="66"/>
      <c r="T568" s="66"/>
    </row>
    <row r="569" spans="15:20" x14ac:dyDescent="0.2">
      <c r="O569" s="66"/>
      <c r="P569" s="66"/>
      <c r="Q569" s="66"/>
      <c r="R569" s="66"/>
      <c r="S569" s="66"/>
      <c r="T569" s="66"/>
    </row>
    <row r="570" spans="15:20" x14ac:dyDescent="0.2">
      <c r="O570" s="66"/>
      <c r="P570" s="66"/>
      <c r="Q570" s="66"/>
      <c r="R570" s="66"/>
      <c r="S570" s="66"/>
      <c r="T570" s="66"/>
    </row>
    <row r="571" spans="15:20" x14ac:dyDescent="0.2">
      <c r="O571" s="66"/>
      <c r="P571" s="66"/>
      <c r="Q571" s="66"/>
      <c r="R571" s="66"/>
      <c r="S571" s="66"/>
      <c r="T571" s="66"/>
    </row>
    <row r="572" spans="15:20" x14ac:dyDescent="0.2">
      <c r="O572" s="66"/>
      <c r="P572" s="66"/>
      <c r="Q572" s="66"/>
      <c r="R572" s="66"/>
      <c r="S572" s="66"/>
      <c r="T572" s="66"/>
    </row>
    <row r="573" spans="15:20" x14ac:dyDescent="0.2">
      <c r="O573" s="66"/>
      <c r="P573" s="66"/>
      <c r="Q573" s="66"/>
      <c r="R573" s="66"/>
      <c r="S573" s="66"/>
      <c r="T573" s="66"/>
    </row>
    <row r="574" spans="15:20" x14ac:dyDescent="0.2">
      <c r="O574" s="66"/>
      <c r="P574" s="66"/>
      <c r="Q574" s="66"/>
      <c r="R574" s="66"/>
      <c r="S574" s="66"/>
      <c r="T574" s="66"/>
    </row>
    <row r="575" spans="15:20" x14ac:dyDescent="0.2">
      <c r="O575" s="66"/>
      <c r="P575" s="66"/>
      <c r="Q575" s="66"/>
      <c r="R575" s="66"/>
      <c r="S575" s="66"/>
      <c r="T575" s="66"/>
    </row>
    <row r="576" spans="15:20" x14ac:dyDescent="0.2">
      <c r="O576" s="66"/>
      <c r="P576" s="66"/>
      <c r="Q576" s="66"/>
      <c r="R576" s="66"/>
      <c r="S576" s="66"/>
      <c r="T576" s="66"/>
    </row>
    <row r="577" spans="15:20" x14ac:dyDescent="0.2">
      <c r="O577" s="66"/>
      <c r="P577" s="66"/>
      <c r="Q577" s="66"/>
      <c r="R577" s="66"/>
      <c r="S577" s="66"/>
      <c r="T577" s="66"/>
    </row>
    <row r="578" spans="15:20" x14ac:dyDescent="0.2">
      <c r="O578" s="66"/>
      <c r="P578" s="66"/>
      <c r="Q578" s="66"/>
      <c r="R578" s="66"/>
      <c r="S578" s="66"/>
      <c r="T578" s="66"/>
    </row>
    <row r="579" spans="15:20" x14ac:dyDescent="0.2">
      <c r="O579" s="66"/>
      <c r="P579" s="66"/>
      <c r="Q579" s="66"/>
      <c r="R579" s="66"/>
      <c r="S579" s="66"/>
      <c r="T579" s="66"/>
    </row>
    <row r="580" spans="15:20" x14ac:dyDescent="0.2">
      <c r="O580" s="66"/>
      <c r="P580" s="66"/>
      <c r="Q580" s="66"/>
      <c r="R580" s="66"/>
      <c r="S580" s="66"/>
      <c r="T580" s="66"/>
    </row>
    <row r="581" spans="15:20" x14ac:dyDescent="0.2">
      <c r="O581" s="66"/>
      <c r="P581" s="66"/>
      <c r="Q581" s="66"/>
      <c r="R581" s="66"/>
      <c r="S581" s="66"/>
      <c r="T581" s="66"/>
    </row>
    <row r="582" spans="15:20" x14ac:dyDescent="0.2">
      <c r="O582" s="66"/>
      <c r="P582" s="66"/>
      <c r="Q582" s="66"/>
      <c r="R582" s="66"/>
      <c r="S582" s="66"/>
      <c r="T582" s="66"/>
    </row>
    <row r="583" spans="15:20" x14ac:dyDescent="0.2">
      <c r="O583" s="66"/>
      <c r="P583" s="66"/>
      <c r="Q583" s="66"/>
      <c r="R583" s="66"/>
      <c r="S583" s="66"/>
      <c r="T583" s="66"/>
    </row>
    <row r="584" spans="15:20" x14ac:dyDescent="0.2">
      <c r="O584" s="66"/>
      <c r="P584" s="66"/>
      <c r="Q584" s="66"/>
      <c r="R584" s="66"/>
      <c r="S584" s="66"/>
      <c r="T584" s="66"/>
    </row>
    <row r="585" spans="15:20" x14ac:dyDescent="0.2">
      <c r="O585" s="66"/>
      <c r="P585" s="66"/>
      <c r="Q585" s="66"/>
      <c r="R585" s="66"/>
      <c r="S585" s="66"/>
      <c r="T585" s="66"/>
    </row>
    <row r="586" spans="15:20" x14ac:dyDescent="0.2">
      <c r="O586" s="66"/>
      <c r="P586" s="66"/>
      <c r="Q586" s="66"/>
      <c r="R586" s="66"/>
      <c r="S586" s="66"/>
      <c r="T586" s="66"/>
    </row>
    <row r="587" spans="15:20" x14ac:dyDescent="0.2">
      <c r="O587" s="66"/>
      <c r="P587" s="66"/>
      <c r="Q587" s="66"/>
      <c r="R587" s="66"/>
      <c r="S587" s="66"/>
      <c r="T587" s="66"/>
    </row>
    <row r="588" spans="15:20" x14ac:dyDescent="0.2">
      <c r="O588" s="66"/>
      <c r="P588" s="66"/>
      <c r="Q588" s="66"/>
      <c r="R588" s="66"/>
      <c r="S588" s="66"/>
      <c r="T588" s="66"/>
    </row>
    <row r="589" spans="15:20" x14ac:dyDescent="0.2">
      <c r="O589" s="66"/>
      <c r="P589" s="66"/>
      <c r="Q589" s="66"/>
      <c r="R589" s="66"/>
      <c r="S589" s="66"/>
      <c r="T589" s="66"/>
    </row>
    <row r="590" spans="15:20" x14ac:dyDescent="0.2">
      <c r="O590" s="66"/>
      <c r="P590" s="66"/>
      <c r="Q590" s="66"/>
      <c r="R590" s="66"/>
      <c r="S590" s="66"/>
      <c r="T590" s="66"/>
    </row>
    <row r="591" spans="15:20" x14ac:dyDescent="0.2">
      <c r="O591" s="66"/>
      <c r="P591" s="66"/>
      <c r="Q591" s="66"/>
      <c r="R591" s="66"/>
      <c r="S591" s="66"/>
      <c r="T591" s="66"/>
    </row>
    <row r="592" spans="15:20" x14ac:dyDescent="0.2">
      <c r="O592" s="66"/>
      <c r="P592" s="66"/>
      <c r="Q592" s="66"/>
      <c r="R592" s="66"/>
      <c r="S592" s="66"/>
      <c r="T592" s="66"/>
    </row>
    <row r="593" spans="15:20" x14ac:dyDescent="0.2">
      <c r="O593" s="66"/>
      <c r="P593" s="66"/>
      <c r="Q593" s="66"/>
      <c r="R593" s="66"/>
      <c r="S593" s="66"/>
      <c r="T593" s="66"/>
    </row>
    <row r="594" spans="15:20" x14ac:dyDescent="0.2">
      <c r="O594" s="66"/>
      <c r="P594" s="66"/>
      <c r="Q594" s="66"/>
      <c r="R594" s="66"/>
      <c r="S594" s="66"/>
      <c r="T594" s="66"/>
    </row>
    <row r="595" spans="15:20" x14ac:dyDescent="0.2">
      <c r="O595" s="66"/>
      <c r="P595" s="66"/>
      <c r="Q595" s="66"/>
      <c r="R595" s="66"/>
      <c r="S595" s="66"/>
      <c r="T595" s="66"/>
    </row>
    <row r="596" spans="15:20" x14ac:dyDescent="0.2">
      <c r="O596" s="66"/>
      <c r="P596" s="66"/>
      <c r="Q596" s="66"/>
      <c r="R596" s="66"/>
      <c r="S596" s="66"/>
      <c r="T596" s="66"/>
    </row>
    <row r="597" spans="15:20" x14ac:dyDescent="0.2">
      <c r="O597" s="66"/>
      <c r="P597" s="66"/>
      <c r="Q597" s="66"/>
      <c r="R597" s="66"/>
      <c r="S597" s="66"/>
      <c r="T597" s="66"/>
    </row>
    <row r="598" spans="15:20" x14ac:dyDescent="0.2">
      <c r="O598" s="66"/>
      <c r="P598" s="66"/>
      <c r="Q598" s="66"/>
      <c r="R598" s="66"/>
      <c r="S598" s="66"/>
      <c r="T598" s="66"/>
    </row>
    <row r="599" spans="15:20" x14ac:dyDescent="0.2">
      <c r="O599" s="66"/>
      <c r="P599" s="66"/>
      <c r="Q599" s="66"/>
      <c r="R599" s="66"/>
      <c r="S599" s="66"/>
      <c r="T599" s="66"/>
    </row>
    <row r="600" spans="15:20" x14ac:dyDescent="0.2">
      <c r="O600" s="66"/>
      <c r="P600" s="66"/>
      <c r="Q600" s="66"/>
      <c r="R600" s="66"/>
      <c r="S600" s="66"/>
      <c r="T600" s="66"/>
    </row>
    <row r="601" spans="15:20" x14ac:dyDescent="0.2">
      <c r="O601" s="66"/>
      <c r="P601" s="66"/>
      <c r="Q601" s="66"/>
      <c r="R601" s="66"/>
      <c r="S601" s="66"/>
      <c r="T601" s="66"/>
    </row>
    <row r="602" spans="15:20" x14ac:dyDescent="0.2">
      <c r="O602" s="66"/>
      <c r="P602" s="66"/>
      <c r="Q602" s="66"/>
      <c r="R602" s="66"/>
      <c r="S602" s="66"/>
      <c r="T602" s="66"/>
    </row>
    <row r="603" spans="15:20" x14ac:dyDescent="0.2">
      <c r="O603" s="66"/>
      <c r="P603" s="66"/>
      <c r="Q603" s="66"/>
      <c r="R603" s="66"/>
      <c r="S603" s="66"/>
      <c r="T603" s="66"/>
    </row>
    <row r="604" spans="15:20" x14ac:dyDescent="0.2">
      <c r="O604" s="66"/>
      <c r="P604" s="66"/>
      <c r="Q604" s="66"/>
      <c r="R604" s="66"/>
      <c r="S604" s="66"/>
      <c r="T604" s="66"/>
    </row>
    <row r="605" spans="15:20" x14ac:dyDescent="0.2">
      <c r="O605" s="66"/>
      <c r="P605" s="66"/>
      <c r="Q605" s="66"/>
      <c r="R605" s="66"/>
      <c r="S605" s="66"/>
      <c r="T605" s="66"/>
    </row>
    <row r="606" spans="15:20" x14ac:dyDescent="0.2">
      <c r="O606" s="66"/>
      <c r="P606" s="66"/>
      <c r="Q606" s="66"/>
      <c r="R606" s="66"/>
      <c r="S606" s="66"/>
      <c r="T606" s="66"/>
    </row>
    <row r="607" spans="15:20" x14ac:dyDescent="0.2">
      <c r="O607" s="66"/>
      <c r="P607" s="66"/>
      <c r="Q607" s="66"/>
      <c r="R607" s="66"/>
      <c r="S607" s="66"/>
      <c r="T607" s="66"/>
    </row>
    <row r="608" spans="15:20" x14ac:dyDescent="0.2">
      <c r="O608" s="66"/>
      <c r="P608" s="66"/>
      <c r="Q608" s="66"/>
      <c r="R608" s="66"/>
      <c r="S608" s="66"/>
      <c r="T608" s="66"/>
    </row>
    <row r="609" spans="15:20" x14ac:dyDescent="0.2">
      <c r="O609" s="66"/>
      <c r="P609" s="66"/>
      <c r="Q609" s="66"/>
      <c r="R609" s="66"/>
      <c r="S609" s="66"/>
      <c r="T609" s="66"/>
    </row>
    <row r="610" spans="15:20" x14ac:dyDescent="0.2">
      <c r="O610" s="66"/>
      <c r="P610" s="66"/>
      <c r="Q610" s="66"/>
      <c r="R610" s="66"/>
      <c r="S610" s="66"/>
      <c r="T610" s="66"/>
    </row>
    <row r="611" spans="15:20" x14ac:dyDescent="0.2">
      <c r="O611" s="66"/>
      <c r="P611" s="66"/>
      <c r="Q611" s="66"/>
      <c r="R611" s="66"/>
      <c r="S611" s="66"/>
      <c r="T611" s="66"/>
    </row>
    <row r="612" spans="15:20" x14ac:dyDescent="0.2">
      <c r="O612" s="66"/>
      <c r="P612" s="66"/>
      <c r="Q612" s="66"/>
      <c r="R612" s="66"/>
      <c r="S612" s="66"/>
      <c r="T612" s="66"/>
    </row>
    <row r="613" spans="15:20" x14ac:dyDescent="0.2">
      <c r="O613" s="66"/>
      <c r="P613" s="66"/>
      <c r="Q613" s="66"/>
      <c r="R613" s="66"/>
      <c r="S613" s="66"/>
      <c r="T613" s="66"/>
    </row>
    <row r="614" spans="15:20" x14ac:dyDescent="0.2">
      <c r="O614" s="66"/>
      <c r="P614" s="66"/>
      <c r="Q614" s="66"/>
      <c r="R614" s="66"/>
      <c r="S614" s="66"/>
      <c r="T614" s="66"/>
    </row>
    <row r="615" spans="15:20" x14ac:dyDescent="0.2">
      <c r="O615" s="66"/>
      <c r="P615" s="66"/>
      <c r="Q615" s="66"/>
      <c r="R615" s="66"/>
      <c r="S615" s="66"/>
      <c r="T615" s="66"/>
    </row>
    <row r="616" spans="15:20" x14ac:dyDescent="0.2">
      <c r="O616" s="66"/>
      <c r="P616" s="66"/>
      <c r="Q616" s="66"/>
      <c r="R616" s="66"/>
      <c r="S616" s="66"/>
      <c r="T616" s="66"/>
    </row>
    <row r="617" spans="15:20" x14ac:dyDescent="0.2">
      <c r="O617" s="66"/>
      <c r="P617" s="66"/>
      <c r="Q617" s="66"/>
      <c r="R617" s="66"/>
      <c r="S617" s="66"/>
      <c r="T617" s="66"/>
    </row>
    <row r="618" spans="15:20" x14ac:dyDescent="0.2">
      <c r="O618" s="66"/>
      <c r="P618" s="66"/>
      <c r="Q618" s="66"/>
      <c r="R618" s="66"/>
      <c r="S618" s="66"/>
      <c r="T618" s="66"/>
    </row>
    <row r="619" spans="15:20" x14ac:dyDescent="0.2">
      <c r="O619" s="66"/>
      <c r="P619" s="66"/>
      <c r="Q619" s="66"/>
      <c r="R619" s="66"/>
      <c r="S619" s="66"/>
      <c r="T619" s="66"/>
    </row>
    <row r="620" spans="15:20" x14ac:dyDescent="0.2">
      <c r="O620" s="66"/>
      <c r="P620" s="66"/>
      <c r="Q620" s="66"/>
      <c r="R620" s="66"/>
      <c r="S620" s="66"/>
      <c r="T620" s="66"/>
    </row>
    <row r="621" spans="15:20" x14ac:dyDescent="0.2">
      <c r="O621" s="66"/>
      <c r="P621" s="66"/>
      <c r="Q621" s="66"/>
      <c r="R621" s="66"/>
      <c r="S621" s="66"/>
      <c r="T621" s="66"/>
    </row>
    <row r="622" spans="15:20" x14ac:dyDescent="0.2">
      <c r="O622" s="66"/>
      <c r="P622" s="66"/>
      <c r="Q622" s="66"/>
      <c r="R622" s="66"/>
      <c r="S622" s="66"/>
      <c r="T622" s="66"/>
    </row>
    <row r="623" spans="15:20" x14ac:dyDescent="0.2">
      <c r="O623" s="66"/>
      <c r="P623" s="66"/>
      <c r="Q623" s="66"/>
      <c r="R623" s="66"/>
      <c r="S623" s="66"/>
      <c r="T623" s="66"/>
    </row>
    <row r="624" spans="15:20" x14ac:dyDescent="0.2">
      <c r="O624" s="66"/>
      <c r="P624" s="66"/>
      <c r="Q624" s="66"/>
      <c r="R624" s="66"/>
      <c r="S624" s="66"/>
      <c r="T624" s="66"/>
    </row>
    <row r="625" spans="15:20" x14ac:dyDescent="0.2">
      <c r="O625" s="66"/>
      <c r="P625" s="66"/>
      <c r="Q625" s="66"/>
      <c r="R625" s="66"/>
      <c r="S625" s="66"/>
      <c r="T625" s="66"/>
    </row>
    <row r="626" spans="15:20" x14ac:dyDescent="0.2">
      <c r="O626" s="66"/>
      <c r="P626" s="66"/>
      <c r="Q626" s="66"/>
      <c r="R626" s="66"/>
      <c r="S626" s="66"/>
      <c r="T626" s="66"/>
    </row>
    <row r="627" spans="15:20" x14ac:dyDescent="0.2">
      <c r="O627" s="66"/>
      <c r="P627" s="66"/>
      <c r="Q627" s="66"/>
      <c r="R627" s="66"/>
      <c r="S627" s="66"/>
      <c r="T627" s="66"/>
    </row>
    <row r="628" spans="15:20" x14ac:dyDescent="0.2">
      <c r="O628" s="66"/>
      <c r="P628" s="66"/>
      <c r="Q628" s="66"/>
      <c r="R628" s="66"/>
      <c r="S628" s="66"/>
      <c r="T628" s="66"/>
    </row>
    <row r="629" spans="15:20" x14ac:dyDescent="0.2">
      <c r="O629" s="66"/>
      <c r="P629" s="66"/>
      <c r="Q629" s="66"/>
      <c r="R629" s="66"/>
      <c r="S629" s="66"/>
      <c r="T629" s="66"/>
    </row>
    <row r="630" spans="15:20" x14ac:dyDescent="0.2">
      <c r="O630" s="66"/>
      <c r="P630" s="66"/>
      <c r="Q630" s="66"/>
      <c r="R630" s="66"/>
      <c r="S630" s="66"/>
      <c r="T630" s="66"/>
    </row>
    <row r="631" spans="15:20" x14ac:dyDescent="0.2">
      <c r="O631" s="66"/>
      <c r="P631" s="66"/>
      <c r="Q631" s="66"/>
      <c r="R631" s="66"/>
      <c r="S631" s="66"/>
      <c r="T631" s="66"/>
    </row>
    <row r="632" spans="15:20" x14ac:dyDescent="0.2">
      <c r="O632" s="66"/>
      <c r="P632" s="66"/>
      <c r="Q632" s="66"/>
      <c r="R632" s="66"/>
      <c r="S632" s="66"/>
      <c r="T632" s="66"/>
    </row>
    <row r="633" spans="15:20" x14ac:dyDescent="0.2">
      <c r="O633" s="66"/>
      <c r="P633" s="66"/>
      <c r="Q633" s="66"/>
      <c r="R633" s="66"/>
      <c r="S633" s="66"/>
      <c r="T633" s="66"/>
    </row>
    <row r="634" spans="15:20" x14ac:dyDescent="0.2">
      <c r="O634" s="66"/>
      <c r="P634" s="66"/>
      <c r="Q634" s="66"/>
      <c r="R634" s="66"/>
      <c r="S634" s="66"/>
      <c r="T634" s="66"/>
    </row>
    <row r="635" spans="15:20" x14ac:dyDescent="0.2">
      <c r="O635" s="66"/>
      <c r="P635" s="66"/>
      <c r="Q635" s="66"/>
      <c r="R635" s="66"/>
      <c r="S635" s="66"/>
      <c r="T635" s="66"/>
    </row>
    <row r="636" spans="15:20" x14ac:dyDescent="0.2">
      <c r="O636" s="66"/>
      <c r="P636" s="66"/>
      <c r="Q636" s="66"/>
      <c r="R636" s="66"/>
      <c r="S636" s="66"/>
      <c r="T636" s="66"/>
    </row>
    <row r="637" spans="15:20" x14ac:dyDescent="0.2">
      <c r="O637" s="66"/>
      <c r="P637" s="66"/>
      <c r="Q637" s="66"/>
      <c r="R637" s="66"/>
      <c r="S637" s="66"/>
      <c r="T637" s="66"/>
    </row>
    <row r="638" spans="15:20" x14ac:dyDescent="0.2">
      <c r="O638" s="66"/>
      <c r="P638" s="66"/>
      <c r="Q638" s="66"/>
      <c r="R638" s="66"/>
      <c r="S638" s="66"/>
      <c r="T638" s="66"/>
    </row>
    <row r="639" spans="15:20" x14ac:dyDescent="0.2">
      <c r="O639" s="66"/>
      <c r="P639" s="66"/>
      <c r="Q639" s="66"/>
      <c r="R639" s="66"/>
      <c r="S639" s="66"/>
      <c r="T639" s="66"/>
    </row>
    <row r="640" spans="15:20" x14ac:dyDescent="0.2">
      <c r="O640" s="66"/>
      <c r="P640" s="66"/>
      <c r="Q640" s="66"/>
      <c r="R640" s="66"/>
      <c r="S640" s="66"/>
      <c r="T640" s="66"/>
    </row>
    <row r="641" spans="15:20" x14ac:dyDescent="0.2">
      <c r="O641" s="66"/>
      <c r="P641" s="66"/>
      <c r="Q641" s="66"/>
      <c r="R641" s="66"/>
      <c r="S641" s="66"/>
      <c r="T641" s="66"/>
    </row>
    <row r="642" spans="15:20" x14ac:dyDescent="0.2">
      <c r="O642" s="66"/>
      <c r="P642" s="66"/>
      <c r="Q642" s="66"/>
      <c r="R642" s="66"/>
      <c r="S642" s="66"/>
      <c r="T642" s="66"/>
    </row>
    <row r="643" spans="15:20" x14ac:dyDescent="0.2">
      <c r="O643" s="66"/>
      <c r="P643" s="66"/>
      <c r="Q643" s="66"/>
      <c r="R643" s="66"/>
      <c r="S643" s="66"/>
      <c r="T643" s="66"/>
    </row>
    <row r="644" spans="15:20" x14ac:dyDescent="0.2">
      <c r="O644" s="66"/>
      <c r="P644" s="66"/>
      <c r="Q644" s="66"/>
      <c r="R644" s="66"/>
      <c r="S644" s="66"/>
      <c r="T644" s="66"/>
    </row>
    <row r="645" spans="15:20" x14ac:dyDescent="0.2">
      <c r="O645" s="66"/>
      <c r="P645" s="66"/>
      <c r="Q645" s="66"/>
      <c r="R645" s="66"/>
      <c r="S645" s="66"/>
      <c r="T645" s="66"/>
    </row>
    <row r="646" spans="15:20" x14ac:dyDescent="0.2">
      <c r="O646" s="66"/>
      <c r="P646" s="66"/>
      <c r="Q646" s="66"/>
      <c r="R646" s="66"/>
      <c r="S646" s="66"/>
      <c r="T646" s="66"/>
    </row>
    <row r="647" spans="15:20" x14ac:dyDescent="0.2">
      <c r="O647" s="66"/>
      <c r="P647" s="66"/>
      <c r="Q647" s="66"/>
      <c r="R647" s="66"/>
      <c r="S647" s="66"/>
      <c r="T647" s="66"/>
    </row>
    <row r="648" spans="15:20" x14ac:dyDescent="0.2">
      <c r="O648" s="66"/>
      <c r="P648" s="66"/>
      <c r="Q648" s="66"/>
      <c r="R648" s="66"/>
      <c r="S648" s="66"/>
      <c r="T648" s="66"/>
    </row>
    <row r="649" spans="15:20" x14ac:dyDescent="0.2">
      <c r="O649" s="66"/>
      <c r="P649" s="66"/>
      <c r="Q649" s="66"/>
      <c r="R649" s="66"/>
      <c r="S649" s="66"/>
      <c r="T649" s="66"/>
    </row>
    <row r="650" spans="15:20" x14ac:dyDescent="0.2">
      <c r="O650" s="66"/>
      <c r="P650" s="66"/>
      <c r="Q650" s="66"/>
      <c r="R650" s="66"/>
      <c r="S650" s="66"/>
      <c r="T650" s="66"/>
    </row>
    <row r="651" spans="15:20" x14ac:dyDescent="0.2">
      <c r="O651" s="66"/>
      <c r="P651" s="66"/>
      <c r="Q651" s="66"/>
      <c r="R651" s="66"/>
      <c r="S651" s="66"/>
      <c r="T651" s="66"/>
    </row>
    <row r="652" spans="15:20" x14ac:dyDescent="0.2">
      <c r="O652" s="66"/>
      <c r="P652" s="66"/>
      <c r="Q652" s="66"/>
      <c r="R652" s="66"/>
      <c r="S652" s="66"/>
      <c r="T652" s="66"/>
    </row>
    <row r="653" spans="15:20" x14ac:dyDescent="0.2">
      <c r="O653" s="66"/>
      <c r="P653" s="66"/>
      <c r="Q653" s="66"/>
      <c r="R653" s="66"/>
      <c r="S653" s="66"/>
      <c r="T653" s="66"/>
    </row>
    <row r="654" spans="15:20" x14ac:dyDescent="0.2">
      <c r="O654" s="66"/>
      <c r="P654" s="66"/>
      <c r="Q654" s="66"/>
      <c r="R654" s="66"/>
      <c r="S654" s="66"/>
      <c r="T654" s="66"/>
    </row>
    <row r="655" spans="15:20" x14ac:dyDescent="0.2">
      <c r="O655" s="66"/>
      <c r="P655" s="66"/>
      <c r="Q655" s="66"/>
      <c r="R655" s="66"/>
      <c r="S655" s="66"/>
      <c r="T655" s="66"/>
    </row>
    <row r="656" spans="15:20" x14ac:dyDescent="0.2">
      <c r="O656" s="66"/>
      <c r="P656" s="66"/>
      <c r="Q656" s="66"/>
      <c r="R656" s="66"/>
      <c r="S656" s="66"/>
      <c r="T656" s="66"/>
    </row>
    <row r="657" spans="15:20" x14ac:dyDescent="0.2">
      <c r="O657" s="66"/>
      <c r="P657" s="66"/>
      <c r="Q657" s="66"/>
      <c r="R657" s="66"/>
      <c r="S657" s="66"/>
      <c r="T657" s="66"/>
    </row>
    <row r="658" spans="15:20" x14ac:dyDescent="0.2">
      <c r="O658" s="66"/>
      <c r="P658" s="66"/>
      <c r="Q658" s="66"/>
      <c r="R658" s="66"/>
      <c r="S658" s="66"/>
      <c r="T658" s="66"/>
    </row>
    <row r="659" spans="15:20" x14ac:dyDescent="0.2">
      <c r="O659" s="66"/>
      <c r="P659" s="66"/>
      <c r="Q659" s="66"/>
      <c r="R659" s="66"/>
      <c r="S659" s="66"/>
      <c r="T659" s="66"/>
    </row>
    <row r="660" spans="15:20" x14ac:dyDescent="0.2">
      <c r="O660" s="66"/>
      <c r="P660" s="66"/>
      <c r="Q660" s="66"/>
      <c r="R660" s="66"/>
      <c r="S660" s="66"/>
      <c r="T660" s="66"/>
    </row>
    <row r="661" spans="15:20" x14ac:dyDescent="0.2">
      <c r="O661" s="66"/>
      <c r="P661" s="66"/>
      <c r="Q661" s="66"/>
      <c r="R661" s="66"/>
      <c r="S661" s="66"/>
      <c r="T661" s="66"/>
    </row>
    <row r="662" spans="15:20" x14ac:dyDescent="0.2">
      <c r="O662" s="66"/>
      <c r="P662" s="66"/>
      <c r="Q662" s="66"/>
      <c r="R662" s="66"/>
      <c r="S662" s="66"/>
      <c r="T662" s="66"/>
    </row>
    <row r="663" spans="15:20" x14ac:dyDescent="0.2">
      <c r="O663" s="66"/>
      <c r="P663" s="66"/>
      <c r="Q663" s="66"/>
      <c r="R663" s="66"/>
      <c r="S663" s="66"/>
      <c r="T663" s="66"/>
    </row>
    <row r="664" spans="15:20" x14ac:dyDescent="0.2">
      <c r="O664" s="66"/>
      <c r="P664" s="66"/>
      <c r="Q664" s="66"/>
      <c r="R664" s="66"/>
      <c r="S664" s="66"/>
      <c r="T664" s="66"/>
    </row>
    <row r="665" spans="15:20" x14ac:dyDescent="0.2">
      <c r="O665" s="66"/>
      <c r="P665" s="66"/>
      <c r="Q665" s="66"/>
      <c r="R665" s="66"/>
      <c r="S665" s="66"/>
      <c r="T665" s="66"/>
    </row>
    <row r="666" spans="15:20" x14ac:dyDescent="0.2">
      <c r="O666" s="66"/>
      <c r="P666" s="66"/>
      <c r="Q666" s="66"/>
      <c r="R666" s="66"/>
      <c r="S666" s="66"/>
      <c r="T666" s="66"/>
    </row>
    <row r="667" spans="15:20" x14ac:dyDescent="0.2">
      <c r="O667" s="66"/>
      <c r="P667" s="66"/>
      <c r="Q667" s="66"/>
      <c r="R667" s="66"/>
      <c r="S667" s="66"/>
      <c r="T667" s="66"/>
    </row>
    <row r="668" spans="15:20" x14ac:dyDescent="0.2">
      <c r="O668" s="66"/>
      <c r="P668" s="66"/>
      <c r="Q668" s="66"/>
      <c r="R668" s="66"/>
      <c r="S668" s="66"/>
      <c r="T668" s="66"/>
    </row>
    <row r="669" spans="15:20" x14ac:dyDescent="0.2">
      <c r="O669" s="66"/>
      <c r="P669" s="66"/>
      <c r="Q669" s="66"/>
      <c r="R669" s="66"/>
      <c r="S669" s="66"/>
      <c r="T669" s="66"/>
    </row>
    <row r="670" spans="15:20" x14ac:dyDescent="0.2">
      <c r="O670" s="66"/>
      <c r="P670" s="66"/>
      <c r="Q670" s="66"/>
      <c r="R670" s="66"/>
      <c r="S670" s="66"/>
      <c r="T670" s="66"/>
    </row>
    <row r="671" spans="15:20" x14ac:dyDescent="0.2">
      <c r="O671" s="66"/>
      <c r="P671" s="66"/>
      <c r="Q671" s="66"/>
      <c r="R671" s="66"/>
      <c r="S671" s="66"/>
      <c r="T671" s="66"/>
    </row>
    <row r="672" spans="15:20" x14ac:dyDescent="0.2">
      <c r="O672" s="66"/>
      <c r="P672" s="66"/>
      <c r="Q672" s="66"/>
      <c r="R672" s="66"/>
      <c r="S672" s="66"/>
      <c r="T672" s="66"/>
    </row>
    <row r="673" spans="15:20" x14ac:dyDescent="0.2">
      <c r="O673" s="66"/>
      <c r="P673" s="66"/>
      <c r="Q673" s="66"/>
      <c r="R673" s="66"/>
      <c r="S673" s="66"/>
      <c r="T673" s="66"/>
    </row>
    <row r="674" spans="15:20" x14ac:dyDescent="0.2">
      <c r="O674" s="66"/>
      <c r="P674" s="66"/>
      <c r="Q674" s="66"/>
      <c r="R674" s="66"/>
      <c r="S674" s="66"/>
      <c r="T674" s="66"/>
    </row>
    <row r="675" spans="15:20" x14ac:dyDescent="0.2">
      <c r="O675" s="66"/>
      <c r="P675" s="66"/>
      <c r="Q675" s="66"/>
      <c r="R675" s="66"/>
      <c r="S675" s="66"/>
      <c r="T675" s="66"/>
    </row>
    <row r="676" spans="15:20" x14ac:dyDescent="0.2">
      <c r="O676" s="66"/>
      <c r="P676" s="66"/>
      <c r="Q676" s="66"/>
      <c r="R676" s="66"/>
      <c r="S676" s="66"/>
      <c r="T676" s="66"/>
    </row>
    <row r="677" spans="15:20" x14ac:dyDescent="0.2">
      <c r="O677" s="66"/>
      <c r="P677" s="66"/>
      <c r="Q677" s="66"/>
      <c r="R677" s="66"/>
      <c r="S677" s="66"/>
      <c r="T677" s="66"/>
    </row>
    <row r="678" spans="15:20" x14ac:dyDescent="0.2">
      <c r="O678" s="66"/>
      <c r="P678" s="66"/>
      <c r="Q678" s="66"/>
      <c r="R678" s="66"/>
      <c r="S678" s="66"/>
      <c r="T678" s="66"/>
    </row>
    <row r="679" spans="15:20" x14ac:dyDescent="0.2">
      <c r="O679" s="66"/>
      <c r="P679" s="66"/>
      <c r="Q679" s="66"/>
      <c r="R679" s="66"/>
      <c r="S679" s="66"/>
      <c r="T679" s="66"/>
    </row>
    <row r="680" spans="15:20" x14ac:dyDescent="0.2">
      <c r="O680" s="66"/>
      <c r="P680" s="66"/>
      <c r="Q680" s="66"/>
      <c r="R680" s="66"/>
      <c r="S680" s="66"/>
      <c r="T680" s="66"/>
    </row>
    <row r="681" spans="15:20" x14ac:dyDescent="0.2">
      <c r="O681" s="66"/>
      <c r="P681" s="66"/>
      <c r="Q681" s="66"/>
      <c r="R681" s="66"/>
      <c r="S681" s="66"/>
      <c r="T681" s="66"/>
    </row>
    <row r="682" spans="15:20" x14ac:dyDescent="0.2">
      <c r="O682" s="66"/>
      <c r="P682" s="66"/>
      <c r="Q682" s="66"/>
      <c r="R682" s="66"/>
      <c r="S682" s="66"/>
      <c r="T682" s="66"/>
    </row>
    <row r="683" spans="15:20" x14ac:dyDescent="0.2">
      <c r="O683" s="66"/>
      <c r="P683" s="66"/>
      <c r="Q683" s="66"/>
      <c r="R683" s="66"/>
      <c r="S683" s="66"/>
      <c r="T683" s="66"/>
    </row>
    <row r="684" spans="15:20" x14ac:dyDescent="0.2">
      <c r="O684" s="66"/>
      <c r="P684" s="66"/>
      <c r="Q684" s="66"/>
      <c r="R684" s="66"/>
      <c r="S684" s="66"/>
      <c r="T684" s="66"/>
    </row>
    <row r="685" spans="15:20" x14ac:dyDescent="0.2">
      <c r="O685" s="66"/>
      <c r="P685" s="66"/>
      <c r="Q685" s="66"/>
      <c r="R685" s="66"/>
      <c r="S685" s="66"/>
      <c r="T685" s="66"/>
    </row>
    <row r="686" spans="15:20" x14ac:dyDescent="0.2">
      <c r="O686" s="66"/>
      <c r="P686" s="66"/>
      <c r="Q686" s="66"/>
      <c r="R686" s="66"/>
      <c r="S686" s="66"/>
      <c r="T686" s="66"/>
    </row>
    <row r="687" spans="15:20" x14ac:dyDescent="0.2">
      <c r="O687" s="66"/>
      <c r="P687" s="66"/>
      <c r="Q687" s="66"/>
      <c r="R687" s="66"/>
      <c r="S687" s="66"/>
      <c r="T687" s="66"/>
    </row>
    <row r="688" spans="15:20" x14ac:dyDescent="0.2">
      <c r="O688" s="66"/>
      <c r="P688" s="66"/>
      <c r="Q688" s="66"/>
      <c r="R688" s="66"/>
      <c r="S688" s="66"/>
      <c r="T688" s="66"/>
    </row>
    <row r="689" spans="15:20" x14ac:dyDescent="0.2">
      <c r="O689" s="66"/>
      <c r="P689" s="66"/>
      <c r="Q689" s="66"/>
      <c r="R689" s="66"/>
      <c r="S689" s="66"/>
      <c r="T689" s="66"/>
    </row>
    <row r="690" spans="15:20" x14ac:dyDescent="0.2">
      <c r="O690" s="66"/>
      <c r="P690" s="66"/>
      <c r="Q690" s="66"/>
      <c r="R690" s="66"/>
      <c r="S690" s="66"/>
      <c r="T690" s="66"/>
    </row>
    <row r="691" spans="15:20" x14ac:dyDescent="0.2">
      <c r="O691" s="66"/>
      <c r="P691" s="66"/>
      <c r="Q691" s="66"/>
      <c r="R691" s="66"/>
      <c r="S691" s="66"/>
      <c r="T691" s="66"/>
    </row>
    <row r="692" spans="15:20" x14ac:dyDescent="0.2">
      <c r="O692" s="66"/>
      <c r="P692" s="66"/>
      <c r="Q692" s="66"/>
      <c r="R692" s="66"/>
      <c r="S692" s="66"/>
      <c r="T692" s="66"/>
    </row>
    <row r="693" spans="15:20" x14ac:dyDescent="0.2">
      <c r="O693" s="66"/>
      <c r="P693" s="66"/>
      <c r="Q693" s="66"/>
      <c r="R693" s="66"/>
      <c r="S693" s="66"/>
      <c r="T693" s="66"/>
    </row>
    <row r="694" spans="15:20" x14ac:dyDescent="0.2">
      <c r="O694" s="66"/>
      <c r="P694" s="66"/>
      <c r="Q694" s="66"/>
      <c r="R694" s="66"/>
      <c r="S694" s="66"/>
      <c r="T694" s="66"/>
    </row>
    <row r="695" spans="15:20" x14ac:dyDescent="0.2">
      <c r="O695" s="66"/>
      <c r="P695" s="66"/>
      <c r="Q695" s="66"/>
      <c r="R695" s="66"/>
      <c r="S695" s="66"/>
      <c r="T695" s="66"/>
    </row>
    <row r="696" spans="15:20" x14ac:dyDescent="0.2">
      <c r="O696" s="66"/>
      <c r="P696" s="66"/>
      <c r="Q696" s="66"/>
      <c r="R696" s="66"/>
      <c r="S696" s="66"/>
      <c r="T696" s="66"/>
    </row>
    <row r="697" spans="15:20" x14ac:dyDescent="0.2">
      <c r="O697" s="66"/>
      <c r="P697" s="66"/>
      <c r="Q697" s="66"/>
      <c r="R697" s="66"/>
      <c r="S697" s="66"/>
      <c r="T697" s="66"/>
    </row>
    <row r="698" spans="15:20" x14ac:dyDescent="0.2">
      <c r="O698" s="66"/>
      <c r="P698" s="66"/>
      <c r="Q698" s="66"/>
      <c r="R698" s="66"/>
      <c r="S698" s="66"/>
      <c r="T698" s="66"/>
    </row>
    <row r="699" spans="15:20" x14ac:dyDescent="0.2">
      <c r="O699" s="66"/>
      <c r="P699" s="66"/>
      <c r="Q699" s="66"/>
      <c r="R699" s="66"/>
      <c r="S699" s="66"/>
      <c r="T699" s="66"/>
    </row>
    <row r="700" spans="15:20" x14ac:dyDescent="0.2">
      <c r="O700" s="66"/>
      <c r="P700" s="66"/>
      <c r="Q700" s="66"/>
      <c r="R700" s="66"/>
      <c r="S700" s="66"/>
      <c r="T700" s="66"/>
    </row>
    <row r="701" spans="15:20" x14ac:dyDescent="0.2">
      <c r="O701" s="66"/>
      <c r="P701" s="66"/>
      <c r="Q701" s="66"/>
      <c r="R701" s="66"/>
      <c r="S701" s="66"/>
      <c r="T701" s="66"/>
    </row>
    <row r="702" spans="15:20" x14ac:dyDescent="0.2">
      <c r="O702" s="66"/>
      <c r="P702" s="66"/>
      <c r="Q702" s="66"/>
      <c r="R702" s="66"/>
      <c r="S702" s="66"/>
      <c r="T702" s="66"/>
    </row>
    <row r="703" spans="15:20" x14ac:dyDescent="0.2">
      <c r="O703" s="66"/>
      <c r="P703" s="66"/>
      <c r="Q703" s="66"/>
      <c r="R703" s="66"/>
      <c r="S703" s="66"/>
      <c r="T703" s="66"/>
    </row>
    <row r="704" spans="15:20" x14ac:dyDescent="0.2">
      <c r="O704" s="66"/>
      <c r="P704" s="66"/>
      <c r="Q704" s="66"/>
      <c r="R704" s="66"/>
      <c r="S704" s="66"/>
      <c r="T704" s="66"/>
    </row>
    <row r="705" spans="15:20" x14ac:dyDescent="0.2">
      <c r="O705" s="66"/>
      <c r="P705" s="66"/>
      <c r="Q705" s="66"/>
      <c r="R705" s="66"/>
      <c r="S705" s="66"/>
      <c r="T705" s="66"/>
    </row>
    <row r="706" spans="15:20" x14ac:dyDescent="0.2">
      <c r="O706" s="66"/>
      <c r="P706" s="66"/>
      <c r="Q706" s="66"/>
      <c r="R706" s="66"/>
      <c r="S706" s="66"/>
      <c r="T706" s="66"/>
    </row>
    <row r="707" spans="15:20" x14ac:dyDescent="0.2">
      <c r="O707" s="66"/>
      <c r="P707" s="66"/>
      <c r="Q707" s="66"/>
      <c r="R707" s="66"/>
      <c r="S707" s="66"/>
      <c r="T707" s="66"/>
    </row>
    <row r="708" spans="15:20" x14ac:dyDescent="0.2">
      <c r="O708" s="66"/>
      <c r="P708" s="66"/>
      <c r="Q708" s="66"/>
      <c r="R708" s="66"/>
      <c r="S708" s="66"/>
      <c r="T708" s="66"/>
    </row>
    <row r="709" spans="15:20" x14ac:dyDescent="0.2">
      <c r="O709" s="66"/>
      <c r="P709" s="66"/>
      <c r="Q709" s="66"/>
      <c r="R709" s="66"/>
      <c r="S709" s="66"/>
      <c r="T709" s="66"/>
    </row>
    <row r="710" spans="15:20" x14ac:dyDescent="0.2">
      <c r="O710" s="66"/>
      <c r="P710" s="66"/>
      <c r="Q710" s="66"/>
      <c r="R710" s="66"/>
      <c r="S710" s="66"/>
      <c r="T710" s="66"/>
    </row>
    <row r="711" spans="15:20" x14ac:dyDescent="0.2">
      <c r="O711" s="66"/>
      <c r="P711" s="66"/>
      <c r="Q711" s="66"/>
      <c r="R711" s="66"/>
      <c r="S711" s="66"/>
      <c r="T711" s="66"/>
    </row>
    <row r="712" spans="15:20" x14ac:dyDescent="0.2">
      <c r="O712" s="66"/>
      <c r="P712" s="66"/>
      <c r="Q712" s="66"/>
      <c r="R712" s="66"/>
      <c r="S712" s="66"/>
      <c r="T712" s="66"/>
    </row>
    <row r="713" spans="15:20" x14ac:dyDescent="0.2">
      <c r="O713" s="66"/>
      <c r="P713" s="66"/>
      <c r="Q713" s="66"/>
      <c r="R713" s="66"/>
      <c r="S713" s="66"/>
      <c r="T713" s="66"/>
    </row>
    <row r="714" spans="15:20" x14ac:dyDescent="0.2">
      <c r="O714" s="66"/>
      <c r="P714" s="66"/>
      <c r="Q714" s="66"/>
      <c r="R714" s="66"/>
      <c r="S714" s="66"/>
      <c r="T714" s="66"/>
    </row>
    <row r="715" spans="15:20" x14ac:dyDescent="0.2">
      <c r="O715" s="66"/>
      <c r="P715" s="66"/>
      <c r="Q715" s="66"/>
      <c r="R715" s="66"/>
      <c r="S715" s="66"/>
      <c r="T715" s="66"/>
    </row>
    <row r="716" spans="15:20" x14ac:dyDescent="0.2">
      <c r="O716" s="66"/>
      <c r="P716" s="66"/>
      <c r="Q716" s="66"/>
      <c r="R716" s="66"/>
      <c r="S716" s="66"/>
      <c r="T716" s="66"/>
    </row>
    <row r="717" spans="15:20" x14ac:dyDescent="0.2">
      <c r="O717" s="66"/>
      <c r="P717" s="66"/>
      <c r="Q717" s="66"/>
      <c r="R717" s="66"/>
      <c r="S717" s="66"/>
      <c r="T717" s="66"/>
    </row>
    <row r="718" spans="15:20" x14ac:dyDescent="0.2">
      <c r="O718" s="66"/>
      <c r="P718" s="66"/>
      <c r="Q718" s="66"/>
      <c r="R718" s="66"/>
      <c r="S718" s="66"/>
      <c r="T718" s="66"/>
    </row>
    <row r="719" spans="15:20" x14ac:dyDescent="0.2">
      <c r="O719" s="66"/>
      <c r="P719" s="66"/>
      <c r="Q719" s="66"/>
      <c r="R719" s="66"/>
      <c r="S719" s="66"/>
      <c r="T719" s="66"/>
    </row>
    <row r="720" spans="15:20" x14ac:dyDescent="0.2">
      <c r="O720" s="66"/>
      <c r="P720" s="66"/>
      <c r="Q720" s="66"/>
      <c r="R720" s="66"/>
      <c r="S720" s="66"/>
      <c r="T720" s="66"/>
    </row>
    <row r="721" spans="15:20" x14ac:dyDescent="0.2">
      <c r="O721" s="66"/>
      <c r="P721" s="66"/>
      <c r="Q721" s="66"/>
      <c r="R721" s="66"/>
      <c r="S721" s="66"/>
      <c r="T721" s="66"/>
    </row>
    <row r="722" spans="15:20" x14ac:dyDescent="0.2">
      <c r="O722" s="66"/>
      <c r="P722" s="66"/>
      <c r="Q722" s="66"/>
      <c r="R722" s="66"/>
      <c r="S722" s="66"/>
      <c r="T722" s="66"/>
    </row>
    <row r="723" spans="15:20" x14ac:dyDescent="0.2">
      <c r="O723" s="66"/>
      <c r="P723" s="66"/>
      <c r="Q723" s="66"/>
      <c r="R723" s="66"/>
      <c r="S723" s="66"/>
      <c r="T723" s="66"/>
    </row>
    <row r="724" spans="15:20" x14ac:dyDescent="0.2">
      <c r="O724" s="66"/>
      <c r="P724" s="66"/>
      <c r="Q724" s="66"/>
      <c r="R724" s="66"/>
      <c r="S724" s="66"/>
      <c r="T724" s="66"/>
    </row>
    <row r="725" spans="15:20" x14ac:dyDescent="0.2">
      <c r="O725" s="66"/>
      <c r="P725" s="66"/>
      <c r="Q725" s="66"/>
      <c r="R725" s="66"/>
      <c r="S725" s="66"/>
      <c r="T725" s="66"/>
    </row>
    <row r="726" spans="15:20" x14ac:dyDescent="0.2">
      <c r="O726" s="66"/>
      <c r="P726" s="66"/>
      <c r="Q726" s="66"/>
      <c r="R726" s="66"/>
      <c r="S726" s="66"/>
      <c r="T726" s="66"/>
    </row>
    <row r="727" spans="15:20" x14ac:dyDescent="0.2">
      <c r="O727" s="66"/>
      <c r="P727" s="66"/>
      <c r="Q727" s="66"/>
      <c r="R727" s="66"/>
      <c r="S727" s="66"/>
      <c r="T727" s="66"/>
    </row>
    <row r="728" spans="15:20" x14ac:dyDescent="0.2">
      <c r="O728" s="66"/>
      <c r="P728" s="66"/>
      <c r="Q728" s="66"/>
      <c r="R728" s="66"/>
      <c r="S728" s="66"/>
      <c r="T728" s="66"/>
    </row>
    <row r="729" spans="15:20" x14ac:dyDescent="0.2">
      <c r="O729" s="66"/>
      <c r="P729" s="66"/>
      <c r="Q729" s="66"/>
      <c r="R729" s="66"/>
      <c r="S729" s="66"/>
      <c r="T729" s="66"/>
    </row>
    <row r="730" spans="15:20" x14ac:dyDescent="0.2">
      <c r="O730" s="66"/>
      <c r="P730" s="66"/>
      <c r="Q730" s="66"/>
      <c r="R730" s="66"/>
      <c r="S730" s="66"/>
      <c r="T730" s="66"/>
    </row>
    <row r="731" spans="15:20" x14ac:dyDescent="0.2">
      <c r="O731" s="66"/>
      <c r="P731" s="66"/>
      <c r="Q731" s="66"/>
      <c r="R731" s="66"/>
      <c r="S731" s="66"/>
      <c r="T731" s="66"/>
    </row>
    <row r="732" spans="15:20" x14ac:dyDescent="0.2">
      <c r="O732" s="66"/>
      <c r="P732" s="66"/>
      <c r="Q732" s="66"/>
      <c r="R732" s="66"/>
      <c r="S732" s="66"/>
      <c r="T732" s="66"/>
    </row>
    <row r="733" spans="15:20" x14ac:dyDescent="0.2">
      <c r="O733" s="66"/>
      <c r="P733" s="66"/>
      <c r="Q733" s="66"/>
      <c r="R733" s="66"/>
      <c r="S733" s="66"/>
      <c r="T733" s="66"/>
    </row>
    <row r="734" spans="15:20" x14ac:dyDescent="0.2">
      <c r="O734" s="66"/>
      <c r="P734" s="66"/>
      <c r="Q734" s="66"/>
      <c r="R734" s="66"/>
      <c r="S734" s="66"/>
      <c r="T734" s="66"/>
    </row>
    <row r="735" spans="15:20" x14ac:dyDescent="0.2">
      <c r="O735" s="66"/>
      <c r="P735" s="66"/>
      <c r="Q735" s="66"/>
      <c r="R735" s="66"/>
      <c r="S735" s="66"/>
      <c r="T735" s="66"/>
    </row>
    <row r="736" spans="15:20" x14ac:dyDescent="0.2">
      <c r="O736" s="66"/>
      <c r="P736" s="66"/>
      <c r="Q736" s="66"/>
      <c r="R736" s="66"/>
      <c r="S736" s="66"/>
      <c r="T736" s="66"/>
    </row>
    <row r="737" spans="15:20" x14ac:dyDescent="0.2">
      <c r="O737" s="66"/>
      <c r="P737" s="66"/>
      <c r="Q737" s="66"/>
      <c r="R737" s="66"/>
      <c r="S737" s="66"/>
      <c r="T737" s="66"/>
    </row>
    <row r="738" spans="15:20" x14ac:dyDescent="0.2">
      <c r="O738" s="66"/>
      <c r="P738" s="66"/>
      <c r="Q738" s="66"/>
      <c r="R738" s="66"/>
      <c r="S738" s="66"/>
      <c r="T738" s="66"/>
    </row>
    <row r="739" spans="15:20" x14ac:dyDescent="0.2">
      <c r="O739" s="66"/>
      <c r="P739" s="66"/>
      <c r="Q739" s="66"/>
      <c r="R739" s="66"/>
      <c r="S739" s="66"/>
      <c r="T739" s="66"/>
    </row>
    <row r="740" spans="15:20" x14ac:dyDescent="0.2">
      <c r="O740" s="66"/>
      <c r="P740" s="66"/>
      <c r="Q740" s="66"/>
      <c r="R740" s="66"/>
      <c r="S740" s="66"/>
      <c r="T740" s="66"/>
    </row>
    <row r="741" spans="15:20" x14ac:dyDescent="0.2">
      <c r="O741" s="66"/>
      <c r="P741" s="66"/>
      <c r="Q741" s="66"/>
      <c r="R741" s="66"/>
      <c r="S741" s="66"/>
      <c r="T741" s="66"/>
    </row>
    <row r="742" spans="15:20" x14ac:dyDescent="0.2">
      <c r="O742" s="66"/>
      <c r="P742" s="66"/>
      <c r="Q742" s="66"/>
      <c r="R742" s="66"/>
      <c r="S742" s="66"/>
      <c r="T742" s="66"/>
    </row>
    <row r="743" spans="15:20" x14ac:dyDescent="0.2">
      <c r="O743" s="66"/>
      <c r="P743" s="66"/>
      <c r="Q743" s="66"/>
      <c r="R743" s="66"/>
      <c r="S743" s="66"/>
      <c r="T743" s="66"/>
    </row>
    <row r="744" spans="15:20" x14ac:dyDescent="0.2">
      <c r="O744" s="66"/>
      <c r="P744" s="66"/>
      <c r="Q744" s="66"/>
      <c r="R744" s="66"/>
      <c r="S744" s="66"/>
      <c r="T744" s="66"/>
    </row>
    <row r="745" spans="15:20" x14ac:dyDescent="0.2">
      <c r="O745" s="66"/>
      <c r="P745" s="66"/>
      <c r="Q745" s="66"/>
      <c r="R745" s="66"/>
      <c r="S745" s="66"/>
      <c r="T745" s="66"/>
    </row>
    <row r="746" spans="15:20" x14ac:dyDescent="0.2">
      <c r="O746" s="66"/>
      <c r="P746" s="66"/>
      <c r="Q746" s="66"/>
      <c r="R746" s="66"/>
      <c r="S746" s="66"/>
      <c r="T746" s="66"/>
    </row>
    <row r="747" spans="15:20" x14ac:dyDescent="0.2">
      <c r="O747" s="66"/>
      <c r="P747" s="66"/>
      <c r="Q747" s="66"/>
      <c r="R747" s="66"/>
      <c r="S747" s="66"/>
      <c r="T747" s="66"/>
    </row>
    <row r="748" spans="15:20" x14ac:dyDescent="0.2">
      <c r="O748" s="66"/>
      <c r="P748" s="66"/>
      <c r="Q748" s="66"/>
      <c r="R748" s="66"/>
      <c r="S748" s="66"/>
      <c r="T748" s="66"/>
    </row>
    <row r="749" spans="15:20" x14ac:dyDescent="0.2">
      <c r="O749" s="66"/>
      <c r="P749" s="66"/>
      <c r="Q749" s="66"/>
      <c r="R749" s="66"/>
      <c r="S749" s="66"/>
      <c r="T749" s="66"/>
    </row>
    <row r="750" spans="15:20" x14ac:dyDescent="0.2">
      <c r="O750" s="66"/>
      <c r="P750" s="66"/>
      <c r="Q750" s="66"/>
      <c r="R750" s="66"/>
      <c r="S750" s="66"/>
      <c r="T750" s="66"/>
    </row>
    <row r="751" spans="15:20" x14ac:dyDescent="0.2">
      <c r="O751" s="66"/>
      <c r="P751" s="66"/>
      <c r="Q751" s="66"/>
      <c r="R751" s="66"/>
      <c r="S751" s="66"/>
      <c r="T751" s="66"/>
    </row>
    <row r="752" spans="15:20" x14ac:dyDescent="0.2">
      <c r="O752" s="66"/>
      <c r="P752" s="66"/>
      <c r="Q752" s="66"/>
      <c r="R752" s="66"/>
      <c r="S752" s="66"/>
      <c r="T752" s="66"/>
    </row>
    <row r="753" spans="15:20" x14ac:dyDescent="0.2">
      <c r="O753" s="66"/>
      <c r="P753" s="66"/>
      <c r="Q753" s="66"/>
      <c r="R753" s="66"/>
      <c r="S753" s="66"/>
      <c r="T753" s="66"/>
    </row>
    <row r="754" spans="15:20" x14ac:dyDescent="0.2">
      <c r="O754" s="66"/>
      <c r="P754" s="66"/>
      <c r="Q754" s="66"/>
      <c r="R754" s="66"/>
      <c r="S754" s="66"/>
      <c r="T754" s="66"/>
    </row>
    <row r="755" spans="15:20" x14ac:dyDescent="0.2">
      <c r="O755" s="66"/>
      <c r="P755" s="66"/>
      <c r="Q755" s="66"/>
      <c r="R755" s="66"/>
      <c r="S755" s="66"/>
      <c r="T755" s="66"/>
    </row>
    <row r="756" spans="15:20" x14ac:dyDescent="0.2">
      <c r="O756" s="66"/>
      <c r="P756" s="66"/>
      <c r="Q756" s="66"/>
      <c r="R756" s="66"/>
      <c r="S756" s="66"/>
      <c r="T756" s="66"/>
    </row>
    <row r="757" spans="15:20" x14ac:dyDescent="0.2">
      <c r="O757" s="66"/>
      <c r="P757" s="66"/>
      <c r="Q757" s="66"/>
      <c r="R757" s="66"/>
      <c r="S757" s="66"/>
      <c r="T757" s="66"/>
    </row>
    <row r="758" spans="15:20" x14ac:dyDescent="0.2">
      <c r="O758" s="66"/>
      <c r="P758" s="66"/>
      <c r="Q758" s="66"/>
      <c r="R758" s="66"/>
      <c r="S758" s="66"/>
      <c r="T758" s="66"/>
    </row>
    <row r="759" spans="15:20" x14ac:dyDescent="0.2">
      <c r="O759" s="66"/>
      <c r="P759" s="66"/>
      <c r="Q759" s="66"/>
      <c r="R759" s="66"/>
      <c r="S759" s="66"/>
      <c r="T759" s="66"/>
    </row>
    <row r="760" spans="15:20" x14ac:dyDescent="0.2">
      <c r="O760" s="66"/>
      <c r="P760" s="66"/>
      <c r="Q760" s="66"/>
      <c r="R760" s="66"/>
      <c r="S760" s="66"/>
      <c r="T760" s="66"/>
    </row>
    <row r="761" spans="15:20" x14ac:dyDescent="0.2">
      <c r="O761" s="66"/>
      <c r="P761" s="66"/>
      <c r="Q761" s="66"/>
      <c r="R761" s="66"/>
      <c r="S761" s="66"/>
      <c r="T761" s="66"/>
    </row>
    <row r="762" spans="15:20" x14ac:dyDescent="0.2">
      <c r="O762" s="66"/>
      <c r="P762" s="66"/>
      <c r="Q762" s="66"/>
      <c r="R762" s="66"/>
      <c r="S762" s="66"/>
      <c r="T762" s="66"/>
    </row>
    <row r="763" spans="15:20" x14ac:dyDescent="0.2">
      <c r="O763" s="66"/>
      <c r="P763" s="66"/>
      <c r="Q763" s="66"/>
      <c r="R763" s="66"/>
      <c r="S763" s="66"/>
      <c r="T763" s="66"/>
    </row>
    <row r="764" spans="15:20" x14ac:dyDescent="0.2">
      <c r="O764" s="66"/>
      <c r="P764" s="66"/>
      <c r="Q764" s="66"/>
      <c r="R764" s="66"/>
      <c r="S764" s="66"/>
      <c r="T764" s="66"/>
    </row>
    <row r="765" spans="15:20" x14ac:dyDescent="0.2">
      <c r="O765" s="66"/>
      <c r="P765" s="66"/>
      <c r="Q765" s="66"/>
      <c r="R765" s="66"/>
      <c r="S765" s="66"/>
      <c r="T765" s="66"/>
    </row>
    <row r="766" spans="15:20" x14ac:dyDescent="0.2">
      <c r="O766" s="66"/>
      <c r="P766" s="66"/>
      <c r="Q766" s="66"/>
      <c r="R766" s="66"/>
      <c r="S766" s="66"/>
      <c r="T766" s="66"/>
    </row>
    <row r="767" spans="15:20" x14ac:dyDescent="0.2">
      <c r="O767" s="66"/>
      <c r="P767" s="66"/>
      <c r="Q767" s="66"/>
      <c r="R767" s="66"/>
      <c r="S767" s="66"/>
      <c r="T767" s="66"/>
    </row>
    <row r="768" spans="15:20" x14ac:dyDescent="0.2">
      <c r="O768" s="66"/>
      <c r="P768" s="66"/>
      <c r="Q768" s="66"/>
      <c r="R768" s="66"/>
      <c r="S768" s="66"/>
      <c r="T768" s="66"/>
    </row>
    <row r="769" spans="15:20" x14ac:dyDescent="0.2">
      <c r="O769" s="66"/>
      <c r="P769" s="66"/>
      <c r="Q769" s="66"/>
      <c r="R769" s="66"/>
      <c r="S769" s="66"/>
      <c r="T769" s="66"/>
    </row>
    <row r="770" spans="15:20" x14ac:dyDescent="0.2">
      <c r="O770" s="66"/>
      <c r="P770" s="66"/>
      <c r="Q770" s="66"/>
      <c r="R770" s="66"/>
      <c r="S770" s="66"/>
      <c r="T770" s="66"/>
    </row>
    <row r="771" spans="15:20" x14ac:dyDescent="0.2">
      <c r="O771" s="66"/>
      <c r="P771" s="66"/>
      <c r="Q771" s="66"/>
      <c r="R771" s="66"/>
      <c r="S771" s="66"/>
      <c r="T771" s="66"/>
    </row>
    <row r="772" spans="15:20" x14ac:dyDescent="0.2">
      <c r="O772" s="66"/>
      <c r="P772" s="66"/>
      <c r="Q772" s="66"/>
      <c r="R772" s="66"/>
      <c r="S772" s="66"/>
      <c r="T772" s="66"/>
    </row>
    <row r="773" spans="15:20" x14ac:dyDescent="0.2">
      <c r="O773" s="66"/>
      <c r="P773" s="66"/>
      <c r="Q773" s="66"/>
      <c r="R773" s="66"/>
      <c r="S773" s="66"/>
      <c r="T773" s="66"/>
    </row>
    <row r="774" spans="15:20" x14ac:dyDescent="0.2">
      <c r="O774" s="66"/>
      <c r="P774" s="66"/>
      <c r="Q774" s="66"/>
      <c r="R774" s="66"/>
      <c r="S774" s="66"/>
      <c r="T774" s="66"/>
    </row>
    <row r="775" spans="15:20" x14ac:dyDescent="0.2">
      <c r="O775" s="66"/>
      <c r="P775" s="66"/>
      <c r="Q775" s="66"/>
      <c r="R775" s="66"/>
      <c r="S775" s="66"/>
      <c r="T775" s="66"/>
    </row>
    <row r="776" spans="15:20" x14ac:dyDescent="0.2">
      <c r="O776" s="66"/>
      <c r="P776" s="66"/>
      <c r="Q776" s="66"/>
      <c r="R776" s="66"/>
      <c r="S776" s="66"/>
      <c r="T776" s="66"/>
    </row>
    <row r="777" spans="15:20" x14ac:dyDescent="0.2">
      <c r="O777" s="66"/>
      <c r="P777" s="66"/>
      <c r="Q777" s="66"/>
      <c r="R777" s="66"/>
      <c r="S777" s="66"/>
      <c r="T777" s="66"/>
    </row>
    <row r="778" spans="15:20" x14ac:dyDescent="0.2">
      <c r="O778" s="66"/>
      <c r="P778" s="66"/>
      <c r="Q778" s="66"/>
      <c r="R778" s="66"/>
      <c r="S778" s="66"/>
      <c r="T778" s="66"/>
    </row>
    <row r="779" spans="15:20" x14ac:dyDescent="0.2">
      <c r="O779" s="66"/>
      <c r="P779" s="66"/>
      <c r="Q779" s="66"/>
      <c r="R779" s="66"/>
      <c r="S779" s="66"/>
      <c r="T779" s="66"/>
    </row>
    <row r="780" spans="15:20" x14ac:dyDescent="0.2">
      <c r="O780" s="66"/>
      <c r="P780" s="66"/>
      <c r="Q780" s="66"/>
      <c r="R780" s="66"/>
      <c r="S780" s="66"/>
      <c r="T780" s="66"/>
    </row>
    <row r="781" spans="15:20" x14ac:dyDescent="0.2">
      <c r="O781" s="66"/>
      <c r="P781" s="66"/>
      <c r="Q781" s="66"/>
      <c r="R781" s="66"/>
      <c r="S781" s="66"/>
      <c r="T781" s="66"/>
    </row>
    <row r="782" spans="15:20" x14ac:dyDescent="0.2">
      <c r="O782" s="66"/>
      <c r="P782" s="66"/>
      <c r="Q782" s="66"/>
      <c r="R782" s="66"/>
      <c r="S782" s="66"/>
      <c r="T782" s="66"/>
    </row>
    <row r="783" spans="15:20" x14ac:dyDescent="0.2">
      <c r="O783" s="66"/>
      <c r="P783" s="66"/>
      <c r="Q783" s="66"/>
      <c r="R783" s="66"/>
      <c r="S783" s="66"/>
      <c r="T783" s="66"/>
    </row>
    <row r="784" spans="15:20" x14ac:dyDescent="0.2">
      <c r="O784" s="66"/>
      <c r="P784" s="66"/>
      <c r="Q784" s="66"/>
      <c r="R784" s="66"/>
      <c r="S784" s="66"/>
      <c r="T784" s="66"/>
    </row>
    <row r="785" spans="15:20" x14ac:dyDescent="0.2">
      <c r="O785" s="66"/>
      <c r="P785" s="66"/>
      <c r="Q785" s="66"/>
      <c r="R785" s="66"/>
      <c r="S785" s="66"/>
      <c r="T785" s="66"/>
    </row>
    <row r="786" spans="15:20" x14ac:dyDescent="0.2">
      <c r="O786" s="66"/>
      <c r="P786" s="66"/>
      <c r="Q786" s="66"/>
      <c r="R786" s="66"/>
      <c r="S786" s="66"/>
      <c r="T786" s="66"/>
    </row>
    <row r="787" spans="15:20" x14ac:dyDescent="0.2">
      <c r="O787" s="66"/>
      <c r="P787" s="66"/>
      <c r="Q787" s="66"/>
      <c r="R787" s="66"/>
      <c r="S787" s="66"/>
      <c r="T787" s="66"/>
    </row>
    <row r="788" spans="15:20" x14ac:dyDescent="0.2">
      <c r="O788" s="66"/>
      <c r="P788" s="66"/>
      <c r="Q788" s="66"/>
      <c r="R788" s="66"/>
      <c r="S788" s="66"/>
      <c r="T788" s="66"/>
    </row>
    <row r="789" spans="15:20" x14ac:dyDescent="0.2">
      <c r="O789" s="66"/>
      <c r="P789" s="66"/>
      <c r="Q789" s="66"/>
      <c r="R789" s="66"/>
      <c r="S789" s="66"/>
      <c r="T789" s="66"/>
    </row>
    <row r="790" spans="15:20" x14ac:dyDescent="0.2">
      <c r="O790" s="66"/>
      <c r="P790" s="66"/>
      <c r="Q790" s="66"/>
      <c r="R790" s="66"/>
      <c r="S790" s="66"/>
      <c r="T790" s="66"/>
    </row>
    <row r="791" spans="15:20" x14ac:dyDescent="0.2">
      <c r="O791" s="66"/>
      <c r="P791" s="66"/>
      <c r="Q791" s="66"/>
      <c r="R791" s="66"/>
      <c r="S791" s="66"/>
      <c r="T791" s="66"/>
    </row>
    <row r="792" spans="15:20" x14ac:dyDescent="0.2">
      <c r="O792" s="66"/>
      <c r="P792" s="66"/>
      <c r="Q792" s="66"/>
      <c r="R792" s="66"/>
      <c r="S792" s="66"/>
      <c r="T792" s="66"/>
    </row>
    <row r="793" spans="15:20" x14ac:dyDescent="0.2">
      <c r="O793" s="66"/>
      <c r="P793" s="66"/>
      <c r="Q793" s="66"/>
      <c r="R793" s="66"/>
      <c r="S793" s="66"/>
      <c r="T793" s="66"/>
    </row>
    <row r="794" spans="15:20" x14ac:dyDescent="0.2">
      <c r="O794" s="66"/>
      <c r="P794" s="66"/>
      <c r="Q794" s="66"/>
      <c r="R794" s="66"/>
      <c r="S794" s="66"/>
      <c r="T794" s="66"/>
    </row>
    <row r="795" spans="15:20" x14ac:dyDescent="0.2">
      <c r="O795" s="66"/>
      <c r="P795" s="66"/>
      <c r="Q795" s="66"/>
      <c r="R795" s="66"/>
      <c r="S795" s="66"/>
      <c r="T795" s="66"/>
    </row>
    <row r="796" spans="15:20" x14ac:dyDescent="0.2">
      <c r="O796" s="66"/>
      <c r="P796" s="66"/>
      <c r="Q796" s="66"/>
      <c r="R796" s="66"/>
      <c r="S796" s="66"/>
      <c r="T796" s="66"/>
    </row>
    <row r="797" spans="15:20" x14ac:dyDescent="0.2">
      <c r="O797" s="66"/>
      <c r="P797" s="66"/>
      <c r="Q797" s="66"/>
      <c r="R797" s="66"/>
      <c r="S797" s="66"/>
      <c r="T797" s="66"/>
    </row>
    <row r="798" spans="15:20" x14ac:dyDescent="0.2">
      <c r="O798" s="66"/>
      <c r="P798" s="66"/>
      <c r="Q798" s="66"/>
      <c r="R798" s="66"/>
      <c r="S798" s="66"/>
      <c r="T798" s="66"/>
    </row>
    <row r="799" spans="15:20" x14ac:dyDescent="0.2">
      <c r="O799" s="66"/>
      <c r="P799" s="66"/>
      <c r="Q799" s="66"/>
      <c r="R799" s="66"/>
      <c r="S799" s="66"/>
      <c r="T799" s="66"/>
    </row>
    <row r="800" spans="15:20" x14ac:dyDescent="0.2">
      <c r="O800" s="66"/>
      <c r="P800" s="66"/>
      <c r="Q800" s="66"/>
      <c r="R800" s="66"/>
      <c r="S800" s="66"/>
      <c r="T800" s="66"/>
    </row>
    <row r="801" spans="15:20" x14ac:dyDescent="0.2">
      <c r="O801" s="66"/>
      <c r="P801" s="66"/>
      <c r="Q801" s="66"/>
      <c r="R801" s="66"/>
      <c r="S801" s="66"/>
      <c r="T801" s="66"/>
    </row>
    <row r="802" spans="15:20" x14ac:dyDescent="0.2">
      <c r="O802" s="66"/>
      <c r="P802" s="66"/>
      <c r="Q802" s="66"/>
      <c r="R802" s="66"/>
      <c r="S802" s="66"/>
      <c r="T802" s="66"/>
    </row>
    <row r="803" spans="15:20" x14ac:dyDescent="0.2">
      <c r="O803" s="66"/>
      <c r="P803" s="66"/>
      <c r="Q803" s="66"/>
      <c r="R803" s="66"/>
      <c r="S803" s="66"/>
      <c r="T803" s="66"/>
    </row>
    <row r="804" spans="15:20" x14ac:dyDescent="0.2">
      <c r="O804" s="66"/>
      <c r="P804" s="66"/>
      <c r="Q804" s="66"/>
      <c r="R804" s="66"/>
      <c r="S804" s="66"/>
      <c r="T804" s="66"/>
    </row>
    <row r="805" spans="15:20" x14ac:dyDescent="0.2">
      <c r="O805" s="66"/>
      <c r="P805" s="66"/>
      <c r="Q805" s="66"/>
      <c r="R805" s="66"/>
      <c r="S805" s="66"/>
      <c r="T805" s="66"/>
    </row>
    <row r="806" spans="15:20" x14ac:dyDescent="0.2">
      <c r="O806" s="66"/>
      <c r="P806" s="66"/>
      <c r="Q806" s="66"/>
      <c r="R806" s="66"/>
      <c r="S806" s="66"/>
      <c r="T806" s="66"/>
    </row>
    <row r="807" spans="15:20" x14ac:dyDescent="0.2">
      <c r="O807" s="66"/>
      <c r="P807" s="66"/>
      <c r="Q807" s="66"/>
      <c r="R807" s="66"/>
      <c r="S807" s="66"/>
      <c r="T807" s="66"/>
    </row>
    <row r="808" spans="15:20" x14ac:dyDescent="0.2">
      <c r="O808" s="66"/>
      <c r="P808" s="66"/>
      <c r="Q808" s="66"/>
      <c r="R808" s="66"/>
      <c r="S808" s="66"/>
      <c r="T808" s="66"/>
    </row>
    <row r="809" spans="15:20" x14ac:dyDescent="0.2">
      <c r="O809" s="66"/>
      <c r="P809" s="66"/>
      <c r="Q809" s="66"/>
      <c r="R809" s="66"/>
      <c r="S809" s="66"/>
      <c r="T809" s="66"/>
    </row>
    <row r="810" spans="15:20" x14ac:dyDescent="0.2">
      <c r="O810" s="66"/>
      <c r="P810" s="66"/>
      <c r="Q810" s="66"/>
      <c r="R810" s="66"/>
      <c r="S810" s="66"/>
      <c r="T810" s="66"/>
    </row>
    <row r="811" spans="15:20" x14ac:dyDescent="0.2">
      <c r="O811" s="66"/>
      <c r="P811" s="66"/>
      <c r="Q811" s="66"/>
      <c r="R811" s="66"/>
      <c r="S811" s="66"/>
      <c r="T811" s="66"/>
    </row>
    <row r="812" spans="15:20" x14ac:dyDescent="0.2">
      <c r="O812" s="66"/>
      <c r="P812" s="66"/>
      <c r="Q812" s="66"/>
      <c r="R812" s="66"/>
      <c r="S812" s="66"/>
      <c r="T812" s="66"/>
    </row>
    <row r="813" spans="15:20" x14ac:dyDescent="0.2">
      <c r="O813" s="66"/>
      <c r="P813" s="66"/>
      <c r="Q813" s="66"/>
      <c r="R813" s="66"/>
      <c r="S813" s="66"/>
      <c r="T813" s="66"/>
    </row>
    <row r="814" spans="15:20" x14ac:dyDescent="0.2">
      <c r="O814" s="66"/>
      <c r="P814" s="66"/>
      <c r="Q814" s="66"/>
      <c r="R814" s="66"/>
      <c r="S814" s="66"/>
      <c r="T814" s="66"/>
    </row>
    <row r="815" spans="15:20" x14ac:dyDescent="0.2">
      <c r="O815" s="66"/>
      <c r="P815" s="66"/>
      <c r="Q815" s="66"/>
      <c r="R815" s="66"/>
      <c r="S815" s="66"/>
      <c r="T815" s="66"/>
    </row>
    <row r="816" spans="15:20" x14ac:dyDescent="0.2">
      <c r="O816" s="66"/>
      <c r="P816" s="66"/>
      <c r="Q816" s="66"/>
      <c r="R816" s="66"/>
      <c r="S816" s="66"/>
      <c r="T816" s="66"/>
    </row>
    <row r="817" spans="15:20" x14ac:dyDescent="0.2">
      <c r="O817" s="66"/>
      <c r="P817" s="66"/>
      <c r="Q817" s="66"/>
      <c r="R817" s="66"/>
      <c r="S817" s="66"/>
      <c r="T817" s="66"/>
    </row>
    <row r="818" spans="15:20" x14ac:dyDescent="0.2">
      <c r="O818" s="66"/>
      <c r="P818" s="66"/>
      <c r="Q818" s="66"/>
      <c r="R818" s="66"/>
      <c r="S818" s="66"/>
      <c r="T818" s="66"/>
    </row>
    <row r="819" spans="15:20" x14ac:dyDescent="0.2">
      <c r="O819" s="66"/>
      <c r="P819" s="66"/>
      <c r="Q819" s="66"/>
      <c r="R819" s="66"/>
      <c r="S819" s="66"/>
      <c r="T819" s="66"/>
    </row>
    <row r="820" spans="15:20" x14ac:dyDescent="0.2">
      <c r="O820" s="66"/>
      <c r="P820" s="66"/>
      <c r="Q820" s="66"/>
      <c r="R820" s="66"/>
      <c r="S820" s="66"/>
      <c r="T820" s="66"/>
    </row>
    <row r="821" spans="15:20" x14ac:dyDescent="0.2">
      <c r="O821" s="66"/>
      <c r="P821" s="66"/>
      <c r="Q821" s="66"/>
      <c r="R821" s="66"/>
      <c r="S821" s="66"/>
      <c r="T821" s="66"/>
    </row>
    <row r="822" spans="15:20" x14ac:dyDescent="0.2">
      <c r="O822" s="66"/>
      <c r="P822" s="66"/>
      <c r="Q822" s="66"/>
      <c r="R822" s="66"/>
      <c r="S822" s="66"/>
      <c r="T822" s="66"/>
    </row>
    <row r="823" spans="15:20" x14ac:dyDescent="0.2">
      <c r="O823" s="66"/>
      <c r="P823" s="66"/>
      <c r="Q823" s="66"/>
      <c r="R823" s="66"/>
      <c r="S823" s="66"/>
      <c r="T823" s="66"/>
    </row>
    <row r="824" spans="15:20" x14ac:dyDescent="0.2">
      <c r="O824" s="66"/>
      <c r="P824" s="66"/>
      <c r="Q824" s="66"/>
      <c r="R824" s="66"/>
      <c r="S824" s="66"/>
      <c r="T824" s="66"/>
    </row>
    <row r="825" spans="15:20" x14ac:dyDescent="0.2">
      <c r="O825" s="66"/>
      <c r="P825" s="66"/>
      <c r="Q825" s="66"/>
      <c r="R825" s="66"/>
      <c r="S825" s="66"/>
      <c r="T825" s="66"/>
    </row>
    <row r="826" spans="15:20" x14ac:dyDescent="0.2">
      <c r="O826" s="66"/>
      <c r="P826" s="66"/>
      <c r="Q826" s="66"/>
      <c r="R826" s="66"/>
      <c r="S826" s="66"/>
      <c r="T826" s="66"/>
    </row>
    <row r="827" spans="15:20" x14ac:dyDescent="0.2">
      <c r="O827" s="66"/>
      <c r="P827" s="66"/>
      <c r="Q827" s="66"/>
      <c r="R827" s="66"/>
      <c r="S827" s="66"/>
      <c r="T827" s="66"/>
    </row>
    <row r="828" spans="15:20" x14ac:dyDescent="0.2">
      <c r="O828" s="66"/>
      <c r="P828" s="66"/>
      <c r="Q828" s="66"/>
      <c r="R828" s="66"/>
      <c r="S828" s="66"/>
      <c r="T828" s="66"/>
    </row>
    <row r="829" spans="15:20" x14ac:dyDescent="0.2">
      <c r="O829" s="66"/>
      <c r="P829" s="66"/>
      <c r="Q829" s="66"/>
      <c r="R829" s="66"/>
      <c r="S829" s="66"/>
      <c r="T829" s="66"/>
    </row>
    <row r="830" spans="15:20" x14ac:dyDescent="0.2">
      <c r="O830" s="66"/>
      <c r="P830" s="66"/>
      <c r="Q830" s="66"/>
      <c r="R830" s="66"/>
      <c r="S830" s="66"/>
      <c r="T830" s="66"/>
    </row>
    <row r="831" spans="15:20" x14ac:dyDescent="0.2">
      <c r="O831" s="66"/>
      <c r="P831" s="66"/>
      <c r="Q831" s="66"/>
      <c r="R831" s="66"/>
      <c r="S831" s="66"/>
      <c r="T831" s="66"/>
    </row>
    <row r="832" spans="15:20" x14ac:dyDescent="0.2">
      <c r="O832" s="66"/>
      <c r="P832" s="66"/>
      <c r="Q832" s="66"/>
      <c r="R832" s="66"/>
      <c r="S832" s="66"/>
      <c r="T832" s="66"/>
    </row>
    <row r="833" spans="15:20" x14ac:dyDescent="0.2">
      <c r="O833" s="66"/>
      <c r="P833" s="66"/>
      <c r="Q833" s="66"/>
      <c r="R833" s="66"/>
      <c r="S833" s="66"/>
      <c r="T833" s="66"/>
    </row>
    <row r="834" spans="15:20" x14ac:dyDescent="0.2">
      <c r="O834" s="66"/>
      <c r="P834" s="66"/>
      <c r="Q834" s="66"/>
      <c r="R834" s="66"/>
      <c r="S834" s="66"/>
      <c r="T834" s="66"/>
    </row>
    <row r="835" spans="15:20" x14ac:dyDescent="0.2">
      <c r="O835" s="66"/>
      <c r="P835" s="66"/>
      <c r="Q835" s="66"/>
      <c r="R835" s="66"/>
      <c r="S835" s="66"/>
      <c r="T835" s="66"/>
    </row>
    <row r="836" spans="15:20" x14ac:dyDescent="0.2">
      <c r="O836" s="66"/>
      <c r="P836" s="66"/>
      <c r="Q836" s="66"/>
      <c r="R836" s="66"/>
      <c r="S836" s="66"/>
      <c r="T836" s="66"/>
    </row>
    <row r="837" spans="15:20" x14ac:dyDescent="0.2">
      <c r="O837" s="66"/>
      <c r="P837" s="66"/>
      <c r="Q837" s="66"/>
      <c r="R837" s="66"/>
      <c r="S837" s="66"/>
      <c r="T837" s="66"/>
    </row>
    <row r="838" spans="15:20" x14ac:dyDescent="0.2">
      <c r="O838" s="66"/>
      <c r="P838" s="66"/>
      <c r="Q838" s="66"/>
      <c r="R838" s="66"/>
      <c r="S838" s="66"/>
      <c r="T838" s="66"/>
    </row>
    <row r="839" spans="15:20" x14ac:dyDescent="0.2">
      <c r="O839" s="66"/>
      <c r="P839" s="66"/>
      <c r="Q839" s="66"/>
      <c r="R839" s="66"/>
      <c r="S839" s="66"/>
      <c r="T839" s="66"/>
    </row>
    <row r="840" spans="15:20" x14ac:dyDescent="0.2">
      <c r="O840" s="66"/>
      <c r="P840" s="66"/>
      <c r="Q840" s="66"/>
      <c r="R840" s="66"/>
      <c r="S840" s="66"/>
      <c r="T840" s="66"/>
    </row>
    <row r="841" spans="15:20" x14ac:dyDescent="0.2">
      <c r="O841" s="66"/>
      <c r="P841" s="66"/>
      <c r="Q841" s="66"/>
      <c r="R841" s="66"/>
      <c r="S841" s="66"/>
      <c r="T841" s="66"/>
    </row>
    <row r="842" spans="15:20" x14ac:dyDescent="0.2">
      <c r="O842" s="66"/>
      <c r="P842" s="66"/>
      <c r="Q842" s="66"/>
      <c r="R842" s="66"/>
      <c r="S842" s="66"/>
      <c r="T842" s="66"/>
    </row>
    <row r="843" spans="15:20" x14ac:dyDescent="0.2">
      <c r="O843" s="66"/>
      <c r="P843" s="66"/>
      <c r="Q843" s="66"/>
      <c r="R843" s="66"/>
      <c r="S843" s="66"/>
      <c r="T843" s="66"/>
    </row>
    <row r="844" spans="15:20" x14ac:dyDescent="0.2">
      <c r="O844" s="66"/>
      <c r="P844" s="66"/>
      <c r="Q844" s="66"/>
      <c r="R844" s="66"/>
      <c r="S844" s="66"/>
      <c r="T844" s="66"/>
    </row>
    <row r="845" spans="15:20" x14ac:dyDescent="0.2">
      <c r="O845" s="66"/>
      <c r="P845" s="66"/>
      <c r="Q845" s="66"/>
      <c r="R845" s="66"/>
      <c r="S845" s="66"/>
      <c r="T845" s="66"/>
    </row>
    <row r="846" spans="15:20" x14ac:dyDescent="0.2">
      <c r="O846" s="66"/>
      <c r="P846" s="66"/>
      <c r="Q846" s="66"/>
      <c r="R846" s="66"/>
      <c r="S846" s="66"/>
      <c r="T846" s="66"/>
    </row>
    <row r="847" spans="15:20" x14ac:dyDescent="0.2">
      <c r="O847" s="66"/>
      <c r="P847" s="66"/>
      <c r="Q847" s="66"/>
      <c r="R847" s="66"/>
      <c r="S847" s="66"/>
      <c r="T847" s="66"/>
    </row>
    <row r="848" spans="15:20" x14ac:dyDescent="0.2">
      <c r="O848" s="66"/>
      <c r="P848" s="66"/>
      <c r="Q848" s="66"/>
      <c r="R848" s="66"/>
      <c r="S848" s="66"/>
      <c r="T848" s="66"/>
    </row>
    <row r="849" spans="15:20" x14ac:dyDescent="0.2">
      <c r="O849" s="66"/>
      <c r="P849" s="66"/>
      <c r="Q849" s="66"/>
      <c r="R849" s="66"/>
      <c r="S849" s="66"/>
      <c r="T849" s="66"/>
    </row>
    <row r="850" spans="15:20" x14ac:dyDescent="0.2">
      <c r="O850" s="66"/>
      <c r="P850" s="66"/>
      <c r="Q850" s="66"/>
      <c r="R850" s="66"/>
      <c r="S850" s="66"/>
      <c r="T850" s="66"/>
    </row>
    <row r="851" spans="15:20" x14ac:dyDescent="0.2">
      <c r="O851" s="66"/>
      <c r="P851" s="66"/>
      <c r="Q851" s="66"/>
      <c r="R851" s="66"/>
      <c r="S851" s="66"/>
      <c r="T851" s="66"/>
    </row>
    <row r="852" spans="15:20" x14ac:dyDescent="0.2">
      <c r="O852" s="66"/>
      <c r="P852" s="66"/>
      <c r="Q852" s="66"/>
      <c r="R852" s="66"/>
      <c r="S852" s="66"/>
      <c r="T852" s="66"/>
    </row>
    <row r="853" spans="15:20" x14ac:dyDescent="0.2">
      <c r="O853" s="66"/>
      <c r="P853" s="66"/>
      <c r="Q853" s="66"/>
      <c r="R853" s="66"/>
      <c r="S853" s="66"/>
      <c r="T853" s="66"/>
    </row>
    <row r="854" spans="15:20" x14ac:dyDescent="0.2">
      <c r="O854" s="66"/>
      <c r="P854" s="66"/>
      <c r="Q854" s="66"/>
      <c r="R854" s="66"/>
      <c r="S854" s="66"/>
      <c r="T854" s="66"/>
    </row>
    <row r="855" spans="15:20" x14ac:dyDescent="0.2">
      <c r="O855" s="66"/>
      <c r="P855" s="66"/>
      <c r="Q855" s="66"/>
      <c r="R855" s="66"/>
      <c r="S855" s="66"/>
      <c r="T855" s="66"/>
    </row>
    <row r="856" spans="15:20" x14ac:dyDescent="0.2">
      <c r="O856" s="66"/>
      <c r="P856" s="66"/>
      <c r="Q856" s="66"/>
      <c r="R856" s="66"/>
      <c r="S856" s="66"/>
      <c r="T856" s="66"/>
    </row>
    <row r="857" spans="15:20" x14ac:dyDescent="0.2">
      <c r="O857" s="66"/>
      <c r="P857" s="66"/>
      <c r="Q857" s="66"/>
      <c r="R857" s="66"/>
      <c r="S857" s="66"/>
      <c r="T857" s="66"/>
    </row>
    <row r="858" spans="15:20" x14ac:dyDescent="0.2">
      <c r="O858" s="66"/>
      <c r="P858" s="66"/>
      <c r="Q858" s="66"/>
      <c r="R858" s="66"/>
      <c r="S858" s="66"/>
      <c r="T858" s="66"/>
    </row>
    <row r="859" spans="15:20" x14ac:dyDescent="0.2">
      <c r="O859" s="66"/>
      <c r="P859" s="66"/>
      <c r="Q859" s="66"/>
      <c r="R859" s="66"/>
      <c r="S859" s="66"/>
      <c r="T859" s="66"/>
    </row>
    <row r="860" spans="15:20" x14ac:dyDescent="0.2">
      <c r="O860" s="66"/>
      <c r="P860" s="66"/>
      <c r="Q860" s="66"/>
      <c r="R860" s="66"/>
      <c r="S860" s="66"/>
      <c r="T860" s="66"/>
    </row>
    <row r="861" spans="15:20" x14ac:dyDescent="0.2">
      <c r="O861" s="66"/>
      <c r="P861" s="66"/>
      <c r="Q861" s="66"/>
      <c r="R861" s="66"/>
      <c r="S861" s="66"/>
      <c r="T861" s="66"/>
    </row>
    <row r="862" spans="15:20" x14ac:dyDescent="0.2">
      <c r="O862" s="66"/>
      <c r="P862" s="66"/>
      <c r="Q862" s="66"/>
      <c r="R862" s="66"/>
      <c r="S862" s="66"/>
      <c r="T862" s="66"/>
    </row>
    <row r="863" spans="15:20" x14ac:dyDescent="0.2">
      <c r="O863" s="66"/>
      <c r="P863" s="66"/>
      <c r="Q863" s="66"/>
      <c r="R863" s="66"/>
      <c r="S863" s="66"/>
      <c r="T863" s="66"/>
    </row>
    <row r="864" spans="15:20" x14ac:dyDescent="0.2">
      <c r="O864" s="66"/>
      <c r="P864" s="66"/>
      <c r="Q864" s="66"/>
      <c r="R864" s="66"/>
      <c r="S864" s="66"/>
      <c r="T864" s="66"/>
    </row>
    <row r="865" spans="15:20" x14ac:dyDescent="0.2">
      <c r="O865" s="66"/>
      <c r="P865" s="66"/>
      <c r="Q865" s="66"/>
      <c r="R865" s="66"/>
      <c r="S865" s="66"/>
      <c r="T865" s="66"/>
    </row>
    <row r="866" spans="15:20" x14ac:dyDescent="0.2">
      <c r="O866" s="66"/>
      <c r="P866" s="66"/>
      <c r="Q866" s="66"/>
      <c r="R866" s="66"/>
      <c r="S866" s="66"/>
      <c r="T866" s="66"/>
    </row>
    <row r="867" spans="15:20" x14ac:dyDescent="0.2">
      <c r="O867" s="66"/>
      <c r="P867" s="66"/>
      <c r="Q867" s="66"/>
      <c r="R867" s="66"/>
      <c r="S867" s="66"/>
      <c r="T867" s="66"/>
    </row>
    <row r="868" spans="15:20" x14ac:dyDescent="0.2">
      <c r="O868" s="66"/>
      <c r="P868" s="66"/>
      <c r="Q868" s="66"/>
      <c r="R868" s="66"/>
      <c r="S868" s="66"/>
      <c r="T868" s="66"/>
    </row>
    <row r="869" spans="15:20" x14ac:dyDescent="0.2">
      <c r="O869" s="66"/>
      <c r="P869" s="66"/>
      <c r="Q869" s="66"/>
      <c r="R869" s="66"/>
      <c r="S869" s="66"/>
      <c r="T869" s="66"/>
    </row>
    <row r="870" spans="15:20" x14ac:dyDescent="0.2">
      <c r="O870" s="66"/>
      <c r="P870" s="66"/>
      <c r="Q870" s="66"/>
      <c r="R870" s="66"/>
      <c r="S870" s="66"/>
      <c r="T870" s="66"/>
    </row>
    <row r="871" spans="15:20" x14ac:dyDescent="0.2">
      <c r="O871" s="66"/>
      <c r="P871" s="66"/>
      <c r="Q871" s="66"/>
      <c r="R871" s="66"/>
      <c r="S871" s="66"/>
      <c r="T871" s="66"/>
    </row>
    <row r="872" spans="15:20" x14ac:dyDescent="0.2">
      <c r="O872" s="66"/>
      <c r="P872" s="66"/>
      <c r="Q872" s="66"/>
      <c r="R872" s="66"/>
      <c r="S872" s="66"/>
      <c r="T872" s="66"/>
    </row>
    <row r="873" spans="15:20" x14ac:dyDescent="0.2">
      <c r="O873" s="66"/>
      <c r="P873" s="66"/>
      <c r="Q873" s="66"/>
      <c r="R873" s="66"/>
      <c r="S873" s="66"/>
      <c r="T873" s="66"/>
    </row>
    <row r="874" spans="15:20" x14ac:dyDescent="0.2">
      <c r="O874" s="66"/>
      <c r="P874" s="66"/>
      <c r="Q874" s="66"/>
      <c r="R874" s="66"/>
      <c r="S874" s="66"/>
      <c r="T874" s="66"/>
    </row>
    <row r="875" spans="15:20" x14ac:dyDescent="0.2">
      <c r="O875" s="66"/>
      <c r="P875" s="66"/>
      <c r="Q875" s="66"/>
      <c r="R875" s="66"/>
      <c r="S875" s="66"/>
      <c r="T875" s="66"/>
    </row>
    <row r="876" spans="15:20" x14ac:dyDescent="0.2">
      <c r="O876" s="66"/>
      <c r="P876" s="66"/>
      <c r="Q876" s="66"/>
      <c r="R876" s="66"/>
      <c r="S876" s="66"/>
      <c r="T876" s="66"/>
    </row>
    <row r="877" spans="15:20" x14ac:dyDescent="0.2">
      <c r="O877" s="66"/>
      <c r="P877" s="66"/>
      <c r="Q877" s="66"/>
      <c r="R877" s="66"/>
      <c r="S877" s="66"/>
      <c r="T877" s="66"/>
    </row>
    <row r="878" spans="15:20" x14ac:dyDescent="0.2">
      <c r="O878" s="66"/>
      <c r="P878" s="66"/>
      <c r="Q878" s="66"/>
      <c r="R878" s="66"/>
      <c r="S878" s="66"/>
      <c r="T878" s="66"/>
    </row>
    <row r="879" spans="15:20" x14ac:dyDescent="0.2">
      <c r="O879" s="66"/>
      <c r="P879" s="66"/>
      <c r="Q879" s="66"/>
      <c r="R879" s="66"/>
      <c r="S879" s="66"/>
      <c r="T879" s="66"/>
    </row>
    <row r="880" spans="15:20" x14ac:dyDescent="0.2">
      <c r="O880" s="66"/>
      <c r="P880" s="66"/>
      <c r="Q880" s="66"/>
      <c r="R880" s="66"/>
      <c r="S880" s="66"/>
      <c r="T880" s="66"/>
    </row>
    <row r="881" spans="15:20" x14ac:dyDescent="0.2">
      <c r="O881" s="66"/>
      <c r="P881" s="66"/>
      <c r="Q881" s="66"/>
      <c r="R881" s="66"/>
      <c r="S881" s="66"/>
      <c r="T881" s="66"/>
    </row>
    <row r="882" spans="15:20" x14ac:dyDescent="0.2">
      <c r="O882" s="66"/>
      <c r="P882" s="66"/>
      <c r="Q882" s="66"/>
      <c r="R882" s="66"/>
      <c r="S882" s="66"/>
      <c r="T882" s="66"/>
    </row>
    <row r="883" spans="15:20" x14ac:dyDescent="0.2">
      <c r="O883" s="66"/>
      <c r="P883" s="66"/>
      <c r="Q883" s="66"/>
      <c r="R883" s="66"/>
      <c r="S883" s="66"/>
      <c r="T883" s="66"/>
    </row>
    <row r="884" spans="15:20" x14ac:dyDescent="0.2">
      <c r="O884" s="66"/>
      <c r="P884" s="66"/>
      <c r="Q884" s="66"/>
      <c r="R884" s="66"/>
      <c r="S884" s="66"/>
      <c r="T884" s="66"/>
    </row>
    <row r="885" spans="15:20" x14ac:dyDescent="0.2">
      <c r="O885" s="66"/>
      <c r="P885" s="66"/>
      <c r="Q885" s="66"/>
      <c r="R885" s="66"/>
      <c r="S885" s="66"/>
      <c r="T885" s="66"/>
    </row>
    <row r="886" spans="15:20" x14ac:dyDescent="0.2">
      <c r="O886" s="66"/>
      <c r="P886" s="66"/>
      <c r="Q886" s="66"/>
      <c r="R886" s="66"/>
      <c r="S886" s="66"/>
      <c r="T886" s="66"/>
    </row>
    <row r="887" spans="15:20" x14ac:dyDescent="0.2">
      <c r="O887" s="66"/>
      <c r="P887" s="66"/>
      <c r="Q887" s="66"/>
      <c r="R887" s="66"/>
      <c r="S887" s="66"/>
      <c r="T887" s="66"/>
    </row>
    <row r="888" spans="15:20" x14ac:dyDescent="0.2">
      <c r="O888" s="66"/>
      <c r="P888" s="66"/>
      <c r="Q888" s="66"/>
      <c r="R888" s="66"/>
      <c r="S888" s="66"/>
      <c r="T888" s="66"/>
    </row>
    <row r="889" spans="15:20" x14ac:dyDescent="0.2">
      <c r="O889" s="66"/>
      <c r="P889" s="66"/>
      <c r="Q889" s="66"/>
      <c r="R889" s="66"/>
      <c r="S889" s="66"/>
      <c r="T889" s="66"/>
    </row>
    <row r="890" spans="15:20" x14ac:dyDescent="0.2">
      <c r="O890" s="66"/>
      <c r="P890" s="66"/>
      <c r="Q890" s="66"/>
      <c r="R890" s="66"/>
      <c r="S890" s="66"/>
      <c r="T890" s="66"/>
    </row>
    <row r="891" spans="15:20" x14ac:dyDescent="0.2">
      <c r="O891" s="66"/>
      <c r="P891" s="66"/>
      <c r="Q891" s="66"/>
      <c r="R891" s="66"/>
      <c r="S891" s="66"/>
      <c r="T891" s="66"/>
    </row>
    <row r="892" spans="15:20" x14ac:dyDescent="0.2">
      <c r="O892" s="66"/>
      <c r="P892" s="66"/>
      <c r="Q892" s="66"/>
      <c r="R892" s="66"/>
      <c r="S892" s="66"/>
      <c r="T892" s="66"/>
    </row>
    <row r="893" spans="15:20" x14ac:dyDescent="0.2">
      <c r="O893" s="66"/>
      <c r="P893" s="66"/>
      <c r="Q893" s="66"/>
      <c r="R893" s="66"/>
      <c r="S893" s="66"/>
      <c r="T893" s="66"/>
    </row>
    <row r="894" spans="15:20" x14ac:dyDescent="0.2">
      <c r="O894" s="66"/>
      <c r="P894" s="66"/>
      <c r="Q894" s="66"/>
      <c r="R894" s="66"/>
      <c r="S894" s="66"/>
      <c r="T894" s="66"/>
    </row>
    <row r="895" spans="15:20" x14ac:dyDescent="0.2">
      <c r="O895" s="66"/>
      <c r="P895" s="66"/>
      <c r="Q895" s="66"/>
      <c r="R895" s="66"/>
      <c r="S895" s="66"/>
      <c r="T895" s="66"/>
    </row>
    <row r="896" spans="15:20" x14ac:dyDescent="0.2">
      <c r="O896" s="66"/>
      <c r="P896" s="66"/>
      <c r="Q896" s="66"/>
      <c r="R896" s="66"/>
      <c r="S896" s="66"/>
      <c r="T896" s="66"/>
    </row>
    <row r="897" spans="15:20" x14ac:dyDescent="0.2">
      <c r="O897" s="66"/>
      <c r="P897" s="66"/>
      <c r="Q897" s="66"/>
      <c r="R897" s="66"/>
      <c r="S897" s="66"/>
      <c r="T897" s="66"/>
    </row>
    <row r="898" spans="15:20" x14ac:dyDescent="0.2">
      <c r="O898" s="66"/>
      <c r="P898" s="66"/>
      <c r="Q898" s="66"/>
      <c r="R898" s="66"/>
      <c r="S898" s="66"/>
      <c r="T898" s="66"/>
    </row>
    <row r="899" spans="15:20" x14ac:dyDescent="0.2">
      <c r="O899" s="66"/>
      <c r="P899" s="66"/>
      <c r="Q899" s="66"/>
      <c r="R899" s="66"/>
      <c r="S899" s="66"/>
      <c r="T899" s="66"/>
    </row>
    <row r="900" spans="15:20" x14ac:dyDescent="0.2">
      <c r="O900" s="66"/>
      <c r="P900" s="66"/>
      <c r="Q900" s="66"/>
      <c r="R900" s="66"/>
      <c r="S900" s="66"/>
      <c r="T900" s="66"/>
    </row>
    <row r="901" spans="15:20" x14ac:dyDescent="0.2">
      <c r="O901" s="66"/>
      <c r="P901" s="66"/>
      <c r="Q901" s="66"/>
      <c r="R901" s="66"/>
      <c r="S901" s="66"/>
      <c r="T901" s="66"/>
    </row>
    <row r="902" spans="15:20" x14ac:dyDescent="0.2">
      <c r="O902" s="66"/>
      <c r="P902" s="66"/>
      <c r="Q902" s="66"/>
      <c r="R902" s="66"/>
      <c r="S902" s="66"/>
      <c r="T902" s="66"/>
    </row>
    <row r="903" spans="15:20" x14ac:dyDescent="0.2">
      <c r="O903" s="66"/>
      <c r="P903" s="66"/>
      <c r="Q903" s="66"/>
      <c r="R903" s="66"/>
      <c r="S903" s="66"/>
      <c r="T903" s="66"/>
    </row>
    <row r="904" spans="15:20" x14ac:dyDescent="0.2">
      <c r="O904" s="66"/>
      <c r="P904" s="66"/>
      <c r="Q904" s="66"/>
      <c r="R904" s="66"/>
      <c r="S904" s="66"/>
      <c r="T904" s="66"/>
    </row>
    <row r="905" spans="15:20" x14ac:dyDescent="0.2">
      <c r="O905" s="66"/>
      <c r="P905" s="66"/>
      <c r="Q905" s="66"/>
      <c r="R905" s="66"/>
      <c r="S905" s="66"/>
      <c r="T905" s="66"/>
    </row>
    <row r="906" spans="15:20" x14ac:dyDescent="0.2">
      <c r="O906" s="66"/>
      <c r="P906" s="66"/>
      <c r="Q906" s="66"/>
      <c r="R906" s="66"/>
      <c r="S906" s="66"/>
      <c r="T906" s="66"/>
    </row>
    <row r="907" spans="15:20" x14ac:dyDescent="0.2">
      <c r="O907" s="66"/>
      <c r="P907" s="66"/>
      <c r="Q907" s="66"/>
      <c r="R907" s="66"/>
      <c r="S907" s="66"/>
      <c r="T907" s="66"/>
    </row>
    <row r="908" spans="15:20" x14ac:dyDescent="0.2">
      <c r="O908" s="66"/>
      <c r="P908" s="66"/>
      <c r="Q908" s="66"/>
      <c r="R908" s="66"/>
      <c r="S908" s="66"/>
      <c r="T908" s="66"/>
    </row>
    <row r="909" spans="15:20" x14ac:dyDescent="0.2">
      <c r="O909" s="66"/>
      <c r="P909" s="66"/>
      <c r="Q909" s="66"/>
      <c r="R909" s="66"/>
      <c r="S909" s="66"/>
      <c r="T909" s="66"/>
    </row>
    <row r="910" spans="15:20" x14ac:dyDescent="0.2">
      <c r="O910" s="66"/>
      <c r="P910" s="66"/>
      <c r="Q910" s="66"/>
      <c r="R910" s="66"/>
      <c r="S910" s="66"/>
      <c r="T910" s="66"/>
    </row>
    <row r="911" spans="15:20" x14ac:dyDescent="0.2">
      <c r="O911" s="66"/>
      <c r="P911" s="66"/>
      <c r="Q911" s="66"/>
      <c r="R911" s="66"/>
      <c r="S911" s="66"/>
      <c r="T911" s="66"/>
    </row>
    <row r="912" spans="15:20" x14ac:dyDescent="0.2">
      <c r="O912" s="66"/>
      <c r="P912" s="66"/>
      <c r="Q912" s="66"/>
      <c r="R912" s="66"/>
      <c r="S912" s="66"/>
      <c r="T912" s="66"/>
    </row>
    <row r="913" spans="15:20" x14ac:dyDescent="0.2">
      <c r="O913" s="66"/>
      <c r="P913" s="66"/>
      <c r="Q913" s="66"/>
      <c r="R913" s="66"/>
      <c r="S913" s="66"/>
      <c r="T913" s="66"/>
    </row>
    <row r="914" spans="15:20" x14ac:dyDescent="0.2">
      <c r="O914" s="66"/>
      <c r="P914" s="66"/>
      <c r="Q914" s="66"/>
      <c r="R914" s="66"/>
      <c r="S914" s="66"/>
      <c r="T914" s="66"/>
    </row>
    <row r="915" spans="15:20" x14ac:dyDescent="0.2">
      <c r="O915" s="66"/>
      <c r="P915" s="66"/>
      <c r="Q915" s="66"/>
      <c r="R915" s="66"/>
      <c r="S915" s="66"/>
      <c r="T915" s="66"/>
    </row>
    <row r="916" spans="15:20" x14ac:dyDescent="0.2">
      <c r="O916" s="66"/>
      <c r="P916" s="66"/>
      <c r="Q916" s="66"/>
      <c r="R916" s="66"/>
      <c r="S916" s="66"/>
      <c r="T916" s="66"/>
    </row>
    <row r="917" spans="15:20" x14ac:dyDescent="0.2">
      <c r="O917" s="66"/>
      <c r="P917" s="66"/>
      <c r="Q917" s="66"/>
      <c r="R917" s="66"/>
      <c r="S917" s="66"/>
      <c r="T917" s="66"/>
    </row>
    <row r="918" spans="15:20" x14ac:dyDescent="0.2">
      <c r="O918" s="66"/>
      <c r="P918" s="66"/>
      <c r="Q918" s="66"/>
      <c r="R918" s="66"/>
      <c r="S918" s="66"/>
      <c r="T918" s="66"/>
    </row>
    <row r="919" spans="15:20" x14ac:dyDescent="0.2">
      <c r="O919" s="66"/>
      <c r="P919" s="66"/>
      <c r="Q919" s="66"/>
      <c r="R919" s="66"/>
      <c r="S919" s="66"/>
      <c r="T919" s="66"/>
    </row>
    <row r="920" spans="15:20" x14ac:dyDescent="0.2">
      <c r="O920" s="66"/>
      <c r="P920" s="66"/>
      <c r="Q920" s="66"/>
      <c r="R920" s="66"/>
      <c r="S920" s="66"/>
      <c r="T920" s="66"/>
    </row>
    <row r="921" spans="15:20" x14ac:dyDescent="0.2">
      <c r="O921" s="66"/>
      <c r="P921" s="66"/>
      <c r="Q921" s="66"/>
      <c r="R921" s="66"/>
      <c r="S921" s="66"/>
      <c r="T921" s="66"/>
    </row>
    <row r="922" spans="15:20" x14ac:dyDescent="0.2">
      <c r="O922" s="66"/>
      <c r="P922" s="66"/>
      <c r="Q922" s="66"/>
      <c r="R922" s="66"/>
      <c r="S922" s="66"/>
      <c r="T922" s="66"/>
    </row>
    <row r="923" spans="15:20" x14ac:dyDescent="0.2">
      <c r="O923" s="66"/>
      <c r="P923" s="66"/>
      <c r="Q923" s="66"/>
      <c r="R923" s="66"/>
      <c r="S923" s="66"/>
      <c r="T923" s="66"/>
    </row>
    <row r="924" spans="15:20" x14ac:dyDescent="0.2">
      <c r="O924" s="66"/>
      <c r="P924" s="66"/>
      <c r="Q924" s="66"/>
      <c r="R924" s="66"/>
      <c r="S924" s="66"/>
      <c r="T924" s="66"/>
    </row>
    <row r="925" spans="15:20" x14ac:dyDescent="0.2">
      <c r="O925" s="66"/>
      <c r="P925" s="66"/>
      <c r="Q925" s="66"/>
      <c r="R925" s="66"/>
      <c r="S925" s="66"/>
      <c r="T925" s="66"/>
    </row>
    <row r="926" spans="15:20" x14ac:dyDescent="0.2">
      <c r="O926" s="66"/>
      <c r="P926" s="66"/>
      <c r="Q926" s="66"/>
      <c r="R926" s="66"/>
      <c r="S926" s="66"/>
      <c r="T926" s="66"/>
    </row>
    <row r="927" spans="15:20" x14ac:dyDescent="0.2">
      <c r="O927" s="66"/>
      <c r="P927" s="66"/>
      <c r="Q927" s="66"/>
      <c r="R927" s="66"/>
      <c r="S927" s="66"/>
      <c r="T927" s="66"/>
    </row>
    <row r="928" spans="15:20" x14ac:dyDescent="0.2">
      <c r="O928" s="66"/>
      <c r="P928" s="66"/>
      <c r="Q928" s="66"/>
      <c r="R928" s="66"/>
      <c r="S928" s="66"/>
      <c r="T928" s="66"/>
    </row>
    <row r="929" spans="15:20" x14ac:dyDescent="0.2">
      <c r="O929" s="66"/>
      <c r="P929" s="66"/>
      <c r="Q929" s="66"/>
      <c r="R929" s="66"/>
      <c r="S929" s="66"/>
      <c r="T929" s="66"/>
    </row>
    <row r="930" spans="15:20" x14ac:dyDescent="0.2">
      <c r="O930" s="66"/>
      <c r="P930" s="66"/>
      <c r="Q930" s="66"/>
      <c r="R930" s="66"/>
      <c r="S930" s="66"/>
      <c r="T930" s="66"/>
    </row>
    <row r="931" spans="15:20" x14ac:dyDescent="0.2">
      <c r="O931" s="66"/>
      <c r="P931" s="66"/>
      <c r="Q931" s="66"/>
      <c r="R931" s="66"/>
      <c r="S931" s="66"/>
      <c r="T931" s="66"/>
    </row>
    <row r="932" spans="15:20" x14ac:dyDescent="0.2">
      <c r="O932" s="66"/>
      <c r="P932" s="66"/>
      <c r="Q932" s="66"/>
      <c r="R932" s="66"/>
      <c r="S932" s="66"/>
      <c r="T932" s="66"/>
    </row>
    <row r="933" spans="15:20" x14ac:dyDescent="0.2">
      <c r="O933" s="66"/>
      <c r="P933" s="66"/>
      <c r="Q933" s="66"/>
      <c r="R933" s="66"/>
      <c r="S933" s="66"/>
      <c r="T933" s="66"/>
    </row>
    <row r="934" spans="15:20" x14ac:dyDescent="0.2">
      <c r="O934" s="66"/>
      <c r="P934" s="66"/>
      <c r="Q934" s="66"/>
      <c r="R934" s="66"/>
      <c r="S934" s="66"/>
      <c r="T934" s="66"/>
    </row>
    <row r="935" spans="15:20" x14ac:dyDescent="0.2">
      <c r="O935" s="66"/>
      <c r="P935" s="66"/>
      <c r="Q935" s="66"/>
      <c r="R935" s="66"/>
      <c r="S935" s="66"/>
      <c r="T935" s="66"/>
    </row>
    <row r="936" spans="15:20" x14ac:dyDescent="0.2">
      <c r="O936" s="66"/>
      <c r="P936" s="66"/>
      <c r="Q936" s="66"/>
      <c r="R936" s="66"/>
      <c r="S936" s="66"/>
      <c r="T936" s="66"/>
    </row>
    <row r="937" spans="15:20" x14ac:dyDescent="0.2">
      <c r="O937" s="66"/>
      <c r="P937" s="66"/>
      <c r="Q937" s="66"/>
      <c r="R937" s="66"/>
      <c r="S937" s="66"/>
      <c r="T937" s="66"/>
    </row>
    <row r="938" spans="15:20" x14ac:dyDescent="0.2">
      <c r="O938" s="66"/>
      <c r="P938" s="66"/>
      <c r="Q938" s="66"/>
      <c r="R938" s="66"/>
      <c r="S938" s="66"/>
      <c r="T938" s="66"/>
    </row>
    <row r="939" spans="15:20" x14ac:dyDescent="0.2">
      <c r="O939" s="66"/>
      <c r="P939" s="66"/>
      <c r="Q939" s="66"/>
      <c r="R939" s="66"/>
      <c r="S939" s="66"/>
      <c r="T939" s="66"/>
    </row>
    <row r="940" spans="15:20" x14ac:dyDescent="0.2">
      <c r="O940" s="66"/>
      <c r="P940" s="66"/>
      <c r="Q940" s="66"/>
      <c r="R940" s="66"/>
      <c r="S940" s="66"/>
      <c r="T940" s="66"/>
    </row>
    <row r="941" spans="15:20" x14ac:dyDescent="0.2">
      <c r="O941" s="66"/>
      <c r="P941" s="66"/>
      <c r="Q941" s="66"/>
      <c r="R941" s="66"/>
      <c r="S941" s="66"/>
      <c r="T941" s="66"/>
    </row>
    <row r="942" spans="15:20" x14ac:dyDescent="0.2">
      <c r="O942" s="66"/>
      <c r="P942" s="66"/>
      <c r="Q942" s="66"/>
      <c r="R942" s="66"/>
      <c r="S942" s="66"/>
      <c r="T942" s="66"/>
    </row>
    <row r="943" spans="15:20" x14ac:dyDescent="0.2">
      <c r="O943" s="66"/>
      <c r="P943" s="66"/>
      <c r="Q943" s="66"/>
      <c r="R943" s="66"/>
      <c r="S943" s="66"/>
      <c r="T943" s="66"/>
    </row>
    <row r="944" spans="15:20" x14ac:dyDescent="0.2">
      <c r="O944" s="66"/>
      <c r="P944" s="66"/>
      <c r="Q944" s="66"/>
      <c r="R944" s="66"/>
      <c r="S944" s="66"/>
      <c r="T944" s="66"/>
    </row>
    <row r="945" spans="15:20" x14ac:dyDescent="0.2">
      <c r="O945" s="66"/>
      <c r="P945" s="66"/>
      <c r="Q945" s="66"/>
      <c r="R945" s="66"/>
      <c r="S945" s="66"/>
      <c r="T945" s="66"/>
    </row>
    <row r="946" spans="15:20" x14ac:dyDescent="0.2">
      <c r="O946" s="66"/>
      <c r="P946" s="66"/>
      <c r="Q946" s="66"/>
      <c r="R946" s="66"/>
      <c r="S946" s="66"/>
      <c r="T946" s="66"/>
    </row>
    <row r="947" spans="15:20" x14ac:dyDescent="0.2">
      <c r="O947" s="66"/>
      <c r="P947" s="66"/>
      <c r="Q947" s="66"/>
      <c r="R947" s="66"/>
      <c r="S947" s="66"/>
      <c r="T947" s="66"/>
    </row>
    <row r="948" spans="15:20" x14ac:dyDescent="0.2">
      <c r="O948" s="66"/>
      <c r="P948" s="66"/>
      <c r="Q948" s="66"/>
      <c r="R948" s="66"/>
      <c r="S948" s="66"/>
      <c r="T948" s="66"/>
    </row>
    <row r="949" spans="15:20" x14ac:dyDescent="0.2">
      <c r="O949" s="66"/>
      <c r="P949" s="66"/>
      <c r="Q949" s="66"/>
      <c r="R949" s="66"/>
      <c r="S949" s="66"/>
      <c r="T949" s="66"/>
    </row>
    <row r="950" spans="15:20" x14ac:dyDescent="0.2">
      <c r="O950" s="66"/>
      <c r="P950" s="66"/>
      <c r="Q950" s="66"/>
      <c r="R950" s="66"/>
      <c r="S950" s="66"/>
      <c r="T950" s="66"/>
    </row>
    <row r="951" spans="15:20" x14ac:dyDescent="0.2">
      <c r="O951" s="66"/>
      <c r="P951" s="66"/>
      <c r="Q951" s="66"/>
      <c r="R951" s="66"/>
      <c r="S951" s="66"/>
      <c r="T951" s="66"/>
    </row>
    <row r="952" spans="15:20" x14ac:dyDescent="0.2">
      <c r="O952" s="66"/>
      <c r="P952" s="66"/>
      <c r="Q952" s="66"/>
      <c r="R952" s="66"/>
      <c r="S952" s="66"/>
      <c r="T952" s="66"/>
    </row>
    <row r="953" spans="15:20" x14ac:dyDescent="0.2">
      <c r="O953" s="66"/>
      <c r="P953" s="66"/>
      <c r="Q953" s="66"/>
      <c r="R953" s="66"/>
      <c r="S953" s="66"/>
      <c r="T953" s="66"/>
    </row>
    <row r="954" spans="15:20" x14ac:dyDescent="0.2">
      <c r="O954" s="66"/>
      <c r="P954" s="66"/>
      <c r="Q954" s="66"/>
      <c r="R954" s="66"/>
      <c r="S954" s="66"/>
      <c r="T954" s="66"/>
    </row>
    <row r="955" spans="15:20" x14ac:dyDescent="0.2">
      <c r="O955" s="66"/>
      <c r="P955" s="66"/>
      <c r="Q955" s="66"/>
      <c r="R955" s="66"/>
      <c r="S955" s="66"/>
      <c r="T955" s="66"/>
    </row>
    <row r="956" spans="15:20" x14ac:dyDescent="0.2">
      <c r="O956" s="66"/>
      <c r="P956" s="66"/>
      <c r="Q956" s="66"/>
      <c r="R956" s="66"/>
      <c r="S956" s="66"/>
      <c r="T956" s="66"/>
    </row>
    <row r="957" spans="15:20" x14ac:dyDescent="0.2">
      <c r="O957" s="66"/>
      <c r="P957" s="66"/>
      <c r="Q957" s="66"/>
      <c r="R957" s="66"/>
      <c r="S957" s="66"/>
      <c r="T957" s="66"/>
    </row>
    <row r="958" spans="15:20" x14ac:dyDescent="0.2">
      <c r="O958" s="66"/>
      <c r="P958" s="66"/>
      <c r="Q958" s="66"/>
      <c r="R958" s="66"/>
      <c r="S958" s="66"/>
      <c r="T958" s="66"/>
    </row>
    <row r="959" spans="15:20" x14ac:dyDescent="0.2">
      <c r="O959" s="66"/>
      <c r="P959" s="66"/>
      <c r="Q959" s="66"/>
      <c r="R959" s="66"/>
      <c r="S959" s="66"/>
      <c r="T959" s="66"/>
    </row>
    <row r="960" spans="15:20" x14ac:dyDescent="0.2">
      <c r="O960" s="66"/>
      <c r="P960" s="66"/>
      <c r="Q960" s="66"/>
      <c r="R960" s="66"/>
      <c r="S960" s="66"/>
      <c r="T960" s="66"/>
    </row>
    <row r="961" spans="15:20" x14ac:dyDescent="0.2">
      <c r="O961" s="66"/>
      <c r="P961" s="66"/>
      <c r="Q961" s="66"/>
      <c r="R961" s="66"/>
      <c r="S961" s="66"/>
      <c r="T961" s="66"/>
    </row>
    <row r="962" spans="15:20" x14ac:dyDescent="0.2">
      <c r="O962" s="66"/>
      <c r="P962" s="66"/>
      <c r="Q962" s="66"/>
      <c r="R962" s="66"/>
      <c r="S962" s="66"/>
      <c r="T962" s="66"/>
    </row>
    <row r="963" spans="15:20" x14ac:dyDescent="0.2">
      <c r="O963" s="66"/>
      <c r="P963" s="66"/>
      <c r="Q963" s="66"/>
      <c r="R963" s="66"/>
      <c r="S963" s="66"/>
      <c r="T963" s="66"/>
    </row>
    <row r="964" spans="15:20" x14ac:dyDescent="0.2">
      <c r="O964" s="66"/>
      <c r="P964" s="66"/>
      <c r="Q964" s="66"/>
      <c r="R964" s="66"/>
      <c r="S964" s="66"/>
      <c r="T964" s="66"/>
    </row>
    <row r="965" spans="15:20" x14ac:dyDescent="0.2">
      <c r="O965" s="66"/>
      <c r="P965" s="66"/>
      <c r="Q965" s="66"/>
      <c r="R965" s="66"/>
      <c r="S965" s="66"/>
      <c r="T965" s="66"/>
    </row>
    <row r="966" spans="15:20" x14ac:dyDescent="0.2">
      <c r="O966" s="66"/>
      <c r="P966" s="66"/>
      <c r="Q966" s="66"/>
      <c r="R966" s="66"/>
      <c r="S966" s="66"/>
      <c r="T966" s="66"/>
    </row>
    <row r="967" spans="15:20" x14ac:dyDescent="0.2">
      <c r="O967" s="66"/>
      <c r="P967" s="66"/>
      <c r="Q967" s="66"/>
      <c r="R967" s="66"/>
      <c r="S967" s="66"/>
      <c r="T967" s="66"/>
    </row>
    <row r="968" spans="15:20" x14ac:dyDescent="0.2">
      <c r="O968" s="66"/>
      <c r="P968" s="66"/>
      <c r="Q968" s="66"/>
      <c r="R968" s="66"/>
      <c r="S968" s="66"/>
      <c r="T968" s="66"/>
    </row>
    <row r="969" spans="15:20" x14ac:dyDescent="0.2">
      <c r="O969" s="66"/>
      <c r="P969" s="66"/>
      <c r="Q969" s="66"/>
      <c r="R969" s="66"/>
      <c r="S969" s="66"/>
      <c r="T969" s="66"/>
    </row>
    <row r="970" spans="15:20" x14ac:dyDescent="0.2">
      <c r="O970" s="66"/>
      <c r="P970" s="66"/>
      <c r="Q970" s="66"/>
      <c r="R970" s="66"/>
      <c r="S970" s="66"/>
      <c r="T970" s="66"/>
    </row>
    <row r="971" spans="15:20" x14ac:dyDescent="0.2">
      <c r="O971" s="66"/>
      <c r="P971" s="66"/>
      <c r="Q971" s="66"/>
      <c r="R971" s="66"/>
      <c r="S971" s="66"/>
      <c r="T971" s="66"/>
    </row>
    <row r="972" spans="15:20" x14ac:dyDescent="0.2">
      <c r="O972" s="66"/>
      <c r="P972" s="66"/>
      <c r="Q972" s="66"/>
      <c r="R972" s="66"/>
      <c r="S972" s="66"/>
      <c r="T972" s="66"/>
    </row>
    <row r="973" spans="15:20" x14ac:dyDescent="0.2">
      <c r="O973" s="66"/>
      <c r="P973" s="66"/>
      <c r="Q973" s="66"/>
      <c r="R973" s="66"/>
      <c r="S973" s="66"/>
      <c r="T973" s="66"/>
    </row>
    <row r="974" spans="15:20" x14ac:dyDescent="0.2">
      <c r="O974" s="66"/>
      <c r="P974" s="66"/>
      <c r="Q974" s="66"/>
      <c r="R974" s="66"/>
      <c r="S974" s="66"/>
      <c r="T974" s="66"/>
    </row>
    <row r="975" spans="15:20" x14ac:dyDescent="0.2">
      <c r="O975" s="66"/>
      <c r="P975" s="66"/>
      <c r="Q975" s="66"/>
      <c r="R975" s="66"/>
      <c r="S975" s="66"/>
      <c r="T975" s="66"/>
    </row>
    <row r="976" spans="15:20" x14ac:dyDescent="0.2">
      <c r="O976" s="66"/>
      <c r="P976" s="66"/>
      <c r="Q976" s="66"/>
      <c r="R976" s="66"/>
      <c r="S976" s="66"/>
      <c r="T976" s="66"/>
    </row>
    <row r="977" spans="15:20" x14ac:dyDescent="0.2">
      <c r="O977" s="66"/>
      <c r="P977" s="66"/>
      <c r="Q977" s="66"/>
      <c r="R977" s="66"/>
      <c r="S977" s="66"/>
      <c r="T977" s="66"/>
    </row>
    <row r="978" spans="15:20" x14ac:dyDescent="0.2">
      <c r="O978" s="66"/>
      <c r="P978" s="66"/>
      <c r="Q978" s="66"/>
      <c r="R978" s="66"/>
      <c r="S978" s="66"/>
      <c r="T978" s="66"/>
    </row>
    <row r="979" spans="15:20" x14ac:dyDescent="0.2">
      <c r="O979" s="66"/>
      <c r="P979" s="66"/>
      <c r="Q979" s="66"/>
      <c r="R979" s="66"/>
      <c r="S979" s="66"/>
      <c r="T979" s="66"/>
    </row>
    <row r="980" spans="15:20" x14ac:dyDescent="0.2">
      <c r="O980" s="66"/>
      <c r="P980" s="66"/>
      <c r="Q980" s="66"/>
      <c r="R980" s="66"/>
      <c r="S980" s="66"/>
      <c r="T980" s="66"/>
    </row>
    <row r="981" spans="15:20" x14ac:dyDescent="0.2">
      <c r="O981" s="66"/>
      <c r="P981" s="66"/>
      <c r="Q981" s="66"/>
      <c r="R981" s="66"/>
      <c r="S981" s="66"/>
      <c r="T981" s="66"/>
    </row>
    <row r="982" spans="15:20" x14ac:dyDescent="0.2">
      <c r="O982" s="66"/>
      <c r="P982" s="66"/>
      <c r="Q982" s="66"/>
      <c r="R982" s="66"/>
      <c r="S982" s="66"/>
      <c r="T982" s="66"/>
    </row>
    <row r="983" spans="15:20" x14ac:dyDescent="0.2">
      <c r="O983" s="66"/>
      <c r="P983" s="66"/>
      <c r="Q983" s="66"/>
      <c r="R983" s="66"/>
      <c r="S983" s="66"/>
      <c r="T983" s="66"/>
    </row>
    <row r="984" spans="15:20" x14ac:dyDescent="0.2">
      <c r="O984" s="66"/>
      <c r="P984" s="66"/>
      <c r="Q984" s="66"/>
      <c r="R984" s="66"/>
      <c r="S984" s="66"/>
      <c r="T984" s="66"/>
    </row>
    <row r="985" spans="15:20" x14ac:dyDescent="0.2">
      <c r="O985" s="66"/>
      <c r="P985" s="66"/>
      <c r="Q985" s="66"/>
      <c r="R985" s="66"/>
      <c r="S985" s="66"/>
      <c r="T985" s="66"/>
    </row>
    <row r="986" spans="15:20" x14ac:dyDescent="0.2">
      <c r="O986" s="66"/>
      <c r="P986" s="66"/>
      <c r="Q986" s="66"/>
      <c r="R986" s="66"/>
      <c r="S986" s="66"/>
      <c r="T986" s="66"/>
    </row>
    <row r="987" spans="15:20" x14ac:dyDescent="0.2">
      <c r="O987" s="66"/>
      <c r="P987" s="66"/>
      <c r="Q987" s="66"/>
      <c r="R987" s="66"/>
      <c r="S987" s="66"/>
      <c r="T987" s="66"/>
    </row>
    <row r="988" spans="15:20" x14ac:dyDescent="0.2">
      <c r="O988" s="66"/>
      <c r="P988" s="66"/>
      <c r="Q988" s="66"/>
      <c r="R988" s="66"/>
      <c r="S988" s="66"/>
      <c r="T988" s="66"/>
    </row>
    <row r="989" spans="15:20" x14ac:dyDescent="0.2">
      <c r="O989" s="66"/>
      <c r="P989" s="66"/>
      <c r="Q989" s="66"/>
      <c r="R989" s="66"/>
      <c r="S989" s="66"/>
      <c r="T989" s="66"/>
    </row>
    <row r="990" spans="15:20" x14ac:dyDescent="0.2">
      <c r="O990" s="66"/>
      <c r="P990" s="66"/>
      <c r="Q990" s="66"/>
      <c r="R990" s="66"/>
      <c r="S990" s="66"/>
      <c r="T990" s="66"/>
    </row>
    <row r="991" spans="15:20" x14ac:dyDescent="0.2">
      <c r="O991" s="66"/>
      <c r="P991" s="66"/>
      <c r="Q991" s="66"/>
      <c r="R991" s="66"/>
      <c r="S991" s="66"/>
      <c r="T991" s="66"/>
    </row>
    <row r="992" spans="15:20" x14ac:dyDescent="0.2">
      <c r="O992" s="66"/>
      <c r="P992" s="66"/>
      <c r="Q992" s="66"/>
      <c r="R992" s="66"/>
      <c r="S992" s="66"/>
      <c r="T992" s="66"/>
    </row>
    <row r="993" spans="15:20" x14ac:dyDescent="0.2">
      <c r="O993" s="66"/>
      <c r="P993" s="66"/>
      <c r="Q993" s="66"/>
      <c r="R993" s="66"/>
      <c r="S993" s="66"/>
      <c r="T993" s="66"/>
    </row>
    <row r="994" spans="15:20" x14ac:dyDescent="0.2">
      <c r="O994" s="66"/>
      <c r="P994" s="66"/>
      <c r="Q994" s="66"/>
      <c r="R994" s="66"/>
      <c r="S994" s="66"/>
      <c r="T994" s="66"/>
    </row>
    <row r="995" spans="15:20" x14ac:dyDescent="0.2">
      <c r="O995" s="66"/>
      <c r="P995" s="66"/>
      <c r="Q995" s="66"/>
      <c r="R995" s="66"/>
      <c r="S995" s="66"/>
      <c r="T995" s="66"/>
    </row>
    <row r="996" spans="15:20" x14ac:dyDescent="0.2">
      <c r="O996" s="66"/>
      <c r="P996" s="66"/>
      <c r="Q996" s="66"/>
      <c r="R996" s="66"/>
      <c r="S996" s="66"/>
      <c r="T996" s="66"/>
    </row>
    <row r="997" spans="15:20" x14ac:dyDescent="0.2">
      <c r="O997" s="66"/>
      <c r="P997" s="66"/>
      <c r="Q997" s="66"/>
      <c r="R997" s="66"/>
      <c r="S997" s="66"/>
      <c r="T997" s="66"/>
    </row>
    <row r="998" spans="15:20" x14ac:dyDescent="0.2">
      <c r="O998" s="66"/>
      <c r="P998" s="66"/>
      <c r="Q998" s="66"/>
      <c r="R998" s="66"/>
      <c r="S998" s="66"/>
      <c r="T998" s="66"/>
    </row>
    <row r="999" spans="15:20" x14ac:dyDescent="0.2">
      <c r="O999" s="66"/>
      <c r="P999" s="66"/>
      <c r="Q999" s="66"/>
      <c r="R999" s="66"/>
      <c r="S999" s="66"/>
      <c r="T999" s="66"/>
    </row>
    <row r="1000" spans="15:20" x14ac:dyDescent="0.2">
      <c r="O1000" s="66"/>
      <c r="P1000" s="66"/>
      <c r="Q1000" s="66"/>
      <c r="R1000" s="66"/>
      <c r="S1000" s="66"/>
      <c r="T1000" s="66"/>
    </row>
    <row r="1001" spans="15:20" x14ac:dyDescent="0.2">
      <c r="O1001" s="66"/>
      <c r="P1001" s="66"/>
      <c r="Q1001" s="66"/>
      <c r="R1001" s="66"/>
      <c r="S1001" s="66"/>
      <c r="T1001" s="66"/>
    </row>
    <row r="1002" spans="15:20" x14ac:dyDescent="0.2">
      <c r="O1002" s="66"/>
      <c r="P1002" s="66"/>
      <c r="Q1002" s="66"/>
      <c r="R1002" s="66"/>
      <c r="S1002" s="66"/>
      <c r="T1002" s="66"/>
    </row>
    <row r="1003" spans="15:20" x14ac:dyDescent="0.2">
      <c r="O1003" s="66"/>
      <c r="P1003" s="66"/>
      <c r="Q1003" s="66"/>
      <c r="R1003" s="66"/>
      <c r="S1003" s="66"/>
      <c r="T1003" s="66"/>
    </row>
    <row r="1004" spans="15:20" x14ac:dyDescent="0.2">
      <c r="O1004" s="66"/>
      <c r="P1004" s="66"/>
      <c r="Q1004" s="66"/>
      <c r="R1004" s="66"/>
      <c r="S1004" s="66"/>
      <c r="T1004" s="66"/>
    </row>
    <row r="1005" spans="15:20" x14ac:dyDescent="0.2">
      <c r="O1005" s="66"/>
      <c r="P1005" s="66"/>
      <c r="Q1005" s="66"/>
      <c r="R1005" s="66"/>
      <c r="S1005" s="66"/>
      <c r="T1005" s="66"/>
    </row>
    <row r="1006" spans="15:20" x14ac:dyDescent="0.2">
      <c r="O1006" s="66"/>
      <c r="P1006" s="66"/>
      <c r="Q1006" s="66"/>
      <c r="R1006" s="66"/>
      <c r="S1006" s="66"/>
      <c r="T1006" s="66"/>
    </row>
    <row r="1007" spans="15:20" x14ac:dyDescent="0.2">
      <c r="O1007" s="66"/>
      <c r="P1007" s="66"/>
      <c r="Q1007" s="66"/>
      <c r="R1007" s="66"/>
      <c r="S1007" s="66"/>
      <c r="T1007" s="66"/>
    </row>
    <row r="1008" spans="15:20" x14ac:dyDescent="0.2">
      <c r="O1008" s="66"/>
      <c r="P1008" s="66"/>
      <c r="Q1008" s="66"/>
      <c r="R1008" s="66"/>
      <c r="S1008" s="66"/>
      <c r="T1008" s="66"/>
    </row>
    <row r="1009" spans="15:20" x14ac:dyDescent="0.2">
      <c r="O1009" s="66"/>
      <c r="P1009" s="66"/>
      <c r="Q1009" s="66"/>
      <c r="R1009" s="66"/>
      <c r="S1009" s="66"/>
      <c r="T1009" s="66"/>
    </row>
    <row r="1010" spans="15:20" x14ac:dyDescent="0.2">
      <c r="O1010" s="66"/>
      <c r="P1010" s="66"/>
      <c r="Q1010" s="66"/>
      <c r="R1010" s="66"/>
      <c r="S1010" s="66"/>
      <c r="T1010" s="66"/>
    </row>
    <row r="1011" spans="15:20" x14ac:dyDescent="0.2">
      <c r="O1011" s="66"/>
      <c r="P1011" s="66"/>
      <c r="Q1011" s="66"/>
      <c r="R1011" s="66"/>
      <c r="S1011" s="66"/>
      <c r="T1011" s="66"/>
    </row>
    <row r="1012" spans="15:20" x14ac:dyDescent="0.2">
      <c r="O1012" s="66"/>
      <c r="P1012" s="66"/>
      <c r="Q1012" s="66"/>
      <c r="R1012" s="66"/>
      <c r="S1012" s="66"/>
      <c r="T1012" s="66"/>
    </row>
    <row r="1013" spans="15:20" x14ac:dyDescent="0.2">
      <c r="O1013" s="66"/>
      <c r="P1013" s="66"/>
      <c r="Q1013" s="66"/>
      <c r="R1013" s="66"/>
      <c r="S1013" s="66"/>
      <c r="T1013" s="66"/>
    </row>
    <row r="1014" spans="15:20" x14ac:dyDescent="0.2">
      <c r="O1014" s="66"/>
      <c r="P1014" s="66"/>
      <c r="Q1014" s="66"/>
      <c r="R1014" s="66"/>
      <c r="S1014" s="66"/>
      <c r="T1014" s="66"/>
    </row>
    <row r="1015" spans="15:20" x14ac:dyDescent="0.2">
      <c r="O1015" s="66"/>
      <c r="P1015" s="66"/>
      <c r="Q1015" s="66"/>
      <c r="R1015" s="66"/>
      <c r="S1015" s="66"/>
      <c r="T1015" s="66"/>
    </row>
    <row r="1016" spans="15:20" x14ac:dyDescent="0.2">
      <c r="O1016" s="66"/>
      <c r="P1016" s="66"/>
      <c r="Q1016" s="66"/>
      <c r="R1016" s="66"/>
      <c r="S1016" s="66"/>
      <c r="T1016" s="66"/>
    </row>
    <row r="1017" spans="15:20" x14ac:dyDescent="0.2">
      <c r="O1017" s="66"/>
      <c r="P1017" s="66"/>
      <c r="Q1017" s="66"/>
      <c r="R1017" s="66"/>
      <c r="S1017" s="66"/>
      <c r="T1017" s="66"/>
    </row>
    <row r="1018" spans="15:20" x14ac:dyDescent="0.2">
      <c r="O1018" s="66"/>
      <c r="P1018" s="66"/>
      <c r="Q1018" s="66"/>
      <c r="R1018" s="66"/>
      <c r="S1018" s="66"/>
      <c r="T1018" s="66"/>
    </row>
    <row r="1019" spans="15:20" x14ac:dyDescent="0.2">
      <c r="O1019" s="66"/>
      <c r="P1019" s="66"/>
      <c r="Q1019" s="66"/>
      <c r="R1019" s="66"/>
      <c r="S1019" s="66"/>
      <c r="T1019" s="66"/>
    </row>
    <row r="1020" spans="15:20" x14ac:dyDescent="0.2">
      <c r="O1020" s="66"/>
      <c r="P1020" s="66"/>
      <c r="Q1020" s="66"/>
      <c r="R1020" s="66"/>
      <c r="S1020" s="66"/>
      <c r="T1020" s="66"/>
    </row>
    <row r="1021" spans="15:20" x14ac:dyDescent="0.2">
      <c r="O1021" s="66"/>
      <c r="P1021" s="66"/>
      <c r="Q1021" s="66"/>
      <c r="R1021" s="66"/>
      <c r="S1021" s="66"/>
      <c r="T1021" s="66"/>
    </row>
    <row r="1022" spans="15:20" x14ac:dyDescent="0.2">
      <c r="O1022" s="66"/>
      <c r="P1022" s="66"/>
      <c r="Q1022" s="66"/>
      <c r="R1022" s="66"/>
      <c r="S1022" s="66"/>
      <c r="T1022" s="66"/>
    </row>
    <row r="1023" spans="15:20" x14ac:dyDescent="0.2">
      <c r="O1023" s="66"/>
      <c r="P1023" s="66"/>
      <c r="Q1023" s="66"/>
      <c r="R1023" s="66"/>
      <c r="S1023" s="66"/>
      <c r="T1023" s="66"/>
    </row>
    <row r="1024" spans="15:20" x14ac:dyDescent="0.2">
      <c r="O1024" s="66"/>
      <c r="P1024" s="66"/>
      <c r="Q1024" s="66"/>
      <c r="R1024" s="66"/>
      <c r="S1024" s="66"/>
      <c r="T1024" s="66"/>
    </row>
    <row r="1025" spans="15:20" x14ac:dyDescent="0.2">
      <c r="O1025" s="66"/>
      <c r="P1025" s="66"/>
      <c r="Q1025" s="66"/>
      <c r="R1025" s="66"/>
      <c r="S1025" s="66"/>
      <c r="T1025" s="66"/>
    </row>
    <row r="1026" spans="15:20" x14ac:dyDescent="0.2">
      <c r="O1026" s="66"/>
      <c r="P1026" s="66"/>
      <c r="Q1026" s="66"/>
      <c r="R1026" s="66"/>
      <c r="S1026" s="66"/>
      <c r="T1026" s="66"/>
    </row>
    <row r="1027" spans="15:20" x14ac:dyDescent="0.2">
      <c r="O1027" s="66"/>
      <c r="P1027" s="66"/>
      <c r="Q1027" s="66"/>
      <c r="R1027" s="66"/>
      <c r="S1027" s="66"/>
      <c r="T1027" s="66"/>
    </row>
    <row r="1028" spans="15:20" x14ac:dyDescent="0.2">
      <c r="O1028" s="66"/>
      <c r="P1028" s="66"/>
      <c r="Q1028" s="66"/>
      <c r="R1028" s="66"/>
      <c r="S1028" s="66"/>
      <c r="T1028" s="66"/>
    </row>
    <row r="1029" spans="15:20" x14ac:dyDescent="0.2">
      <c r="O1029" s="66"/>
      <c r="P1029" s="66"/>
      <c r="Q1029" s="66"/>
      <c r="R1029" s="66"/>
      <c r="S1029" s="66"/>
      <c r="T1029" s="66"/>
    </row>
    <row r="1030" spans="15:20" x14ac:dyDescent="0.2">
      <c r="O1030" s="66"/>
      <c r="P1030" s="66"/>
      <c r="Q1030" s="66"/>
      <c r="R1030" s="66"/>
      <c r="S1030" s="66"/>
      <c r="T1030" s="66"/>
    </row>
    <row r="1031" spans="15:20" x14ac:dyDescent="0.2">
      <c r="O1031" s="66"/>
      <c r="P1031" s="66"/>
      <c r="Q1031" s="66"/>
      <c r="R1031" s="66"/>
      <c r="S1031" s="66"/>
      <c r="T1031" s="66"/>
    </row>
    <row r="1032" spans="15:20" x14ac:dyDescent="0.2">
      <c r="O1032" s="66"/>
      <c r="P1032" s="66"/>
      <c r="Q1032" s="66"/>
      <c r="R1032" s="66"/>
      <c r="S1032" s="66"/>
      <c r="T1032" s="66"/>
    </row>
    <row r="1033" spans="15:20" x14ac:dyDescent="0.2">
      <c r="O1033" s="66"/>
      <c r="P1033" s="66"/>
      <c r="Q1033" s="66"/>
      <c r="R1033" s="66"/>
      <c r="S1033" s="66"/>
      <c r="T1033" s="66"/>
    </row>
    <row r="1034" spans="15:20" x14ac:dyDescent="0.2">
      <c r="O1034" s="66"/>
      <c r="P1034" s="66"/>
      <c r="Q1034" s="66"/>
      <c r="R1034" s="66"/>
      <c r="S1034" s="66"/>
      <c r="T1034" s="66"/>
    </row>
    <row r="1035" spans="15:20" x14ac:dyDescent="0.2">
      <c r="O1035" s="66"/>
      <c r="P1035" s="66"/>
      <c r="Q1035" s="66"/>
      <c r="R1035" s="66"/>
      <c r="S1035" s="66"/>
      <c r="T1035" s="66"/>
    </row>
    <row r="1036" spans="15:20" x14ac:dyDescent="0.2">
      <c r="O1036" s="66"/>
      <c r="P1036" s="66"/>
      <c r="Q1036" s="66"/>
      <c r="R1036" s="66"/>
      <c r="S1036" s="66"/>
      <c r="T1036" s="66"/>
    </row>
    <row r="1037" spans="15:20" x14ac:dyDescent="0.2">
      <c r="O1037" s="66"/>
      <c r="P1037" s="66"/>
      <c r="Q1037" s="66"/>
      <c r="R1037" s="66"/>
      <c r="S1037" s="66"/>
      <c r="T1037" s="66"/>
    </row>
    <row r="1038" spans="15:20" x14ac:dyDescent="0.2">
      <c r="O1038" s="66"/>
      <c r="P1038" s="66"/>
      <c r="Q1038" s="66"/>
      <c r="R1038" s="66"/>
      <c r="S1038" s="66"/>
      <c r="T1038" s="66"/>
    </row>
    <row r="1039" spans="15:20" x14ac:dyDescent="0.2">
      <c r="O1039" s="66"/>
      <c r="P1039" s="66"/>
      <c r="Q1039" s="66"/>
      <c r="R1039" s="66"/>
      <c r="S1039" s="66"/>
      <c r="T1039" s="66"/>
    </row>
    <row r="1040" spans="15:20" x14ac:dyDescent="0.2">
      <c r="O1040" s="66"/>
      <c r="P1040" s="66"/>
      <c r="Q1040" s="66"/>
      <c r="R1040" s="66"/>
      <c r="S1040" s="66"/>
      <c r="T1040" s="66"/>
    </row>
    <row r="1041" spans="15:20" x14ac:dyDescent="0.2">
      <c r="O1041" s="66"/>
      <c r="P1041" s="66"/>
      <c r="Q1041" s="66"/>
      <c r="R1041" s="66"/>
      <c r="S1041" s="66"/>
      <c r="T1041" s="66"/>
    </row>
    <row r="1042" spans="15:20" x14ac:dyDescent="0.2">
      <c r="O1042" s="66"/>
      <c r="P1042" s="66"/>
      <c r="Q1042" s="66"/>
      <c r="R1042" s="66"/>
      <c r="S1042" s="66"/>
      <c r="T1042" s="66"/>
    </row>
    <row r="1043" spans="15:20" x14ac:dyDescent="0.2">
      <c r="O1043" s="66"/>
      <c r="P1043" s="66"/>
      <c r="Q1043" s="66"/>
      <c r="R1043" s="66"/>
      <c r="S1043" s="66"/>
      <c r="T1043" s="66"/>
    </row>
    <row r="1044" spans="15:20" x14ac:dyDescent="0.2">
      <c r="O1044" s="66"/>
      <c r="P1044" s="66"/>
      <c r="Q1044" s="66"/>
      <c r="R1044" s="66"/>
      <c r="S1044" s="66"/>
      <c r="T1044" s="66"/>
    </row>
    <row r="1045" spans="15:20" x14ac:dyDescent="0.2">
      <c r="O1045" s="66"/>
      <c r="P1045" s="66"/>
      <c r="Q1045" s="66"/>
      <c r="R1045" s="66"/>
      <c r="S1045" s="66"/>
      <c r="T1045" s="66"/>
    </row>
    <row r="1046" spans="15:20" x14ac:dyDescent="0.2">
      <c r="O1046" s="66"/>
      <c r="P1046" s="66"/>
      <c r="Q1046" s="66"/>
      <c r="R1046" s="66"/>
      <c r="S1046" s="66"/>
      <c r="T1046" s="66"/>
    </row>
    <row r="1047" spans="15:20" x14ac:dyDescent="0.2">
      <c r="O1047" s="66"/>
      <c r="P1047" s="66"/>
      <c r="Q1047" s="66"/>
      <c r="R1047" s="66"/>
      <c r="S1047" s="66"/>
      <c r="T1047" s="66"/>
    </row>
    <row r="1048" spans="15:20" x14ac:dyDescent="0.2">
      <c r="O1048" s="66"/>
      <c r="P1048" s="66"/>
      <c r="Q1048" s="66"/>
      <c r="R1048" s="66"/>
      <c r="S1048" s="66"/>
      <c r="T1048" s="66"/>
    </row>
    <row r="1049" spans="15:20" x14ac:dyDescent="0.2">
      <c r="O1049" s="66"/>
      <c r="P1049" s="66"/>
      <c r="Q1049" s="66"/>
      <c r="R1049" s="66"/>
      <c r="S1049" s="66"/>
      <c r="T1049" s="66"/>
    </row>
    <row r="1050" spans="15:20" x14ac:dyDescent="0.2">
      <c r="O1050" s="66"/>
      <c r="P1050" s="66"/>
      <c r="Q1050" s="66"/>
      <c r="R1050" s="66"/>
      <c r="S1050" s="66"/>
      <c r="T1050" s="66"/>
    </row>
    <row r="1051" spans="15:20" x14ac:dyDescent="0.2">
      <c r="O1051" s="66"/>
      <c r="P1051" s="66"/>
      <c r="Q1051" s="66"/>
      <c r="R1051" s="66"/>
      <c r="S1051" s="66"/>
      <c r="T1051" s="66"/>
    </row>
    <row r="1052" spans="15:20" x14ac:dyDescent="0.2">
      <c r="O1052" s="66"/>
      <c r="P1052" s="66"/>
      <c r="Q1052" s="66"/>
      <c r="R1052" s="66"/>
      <c r="S1052" s="66"/>
      <c r="T1052" s="66"/>
    </row>
    <row r="1053" spans="15:20" x14ac:dyDescent="0.2">
      <c r="O1053" s="66"/>
      <c r="P1053" s="66"/>
      <c r="Q1053" s="66"/>
      <c r="R1053" s="66"/>
      <c r="S1053" s="66"/>
      <c r="T1053" s="66"/>
    </row>
    <row r="1054" spans="15:20" x14ac:dyDescent="0.2">
      <c r="O1054" s="66"/>
      <c r="P1054" s="66"/>
      <c r="Q1054" s="66"/>
      <c r="R1054" s="66"/>
      <c r="S1054" s="66"/>
      <c r="T1054" s="66"/>
    </row>
    <row r="1055" spans="15:20" x14ac:dyDescent="0.2">
      <c r="O1055" s="66"/>
      <c r="P1055" s="66"/>
      <c r="Q1055" s="66"/>
      <c r="R1055" s="66"/>
      <c r="S1055" s="66"/>
      <c r="T1055" s="66"/>
    </row>
    <row r="1056" spans="15:20" x14ac:dyDescent="0.2">
      <c r="O1056" s="66"/>
      <c r="P1056" s="66"/>
      <c r="Q1056" s="66"/>
      <c r="R1056" s="66"/>
      <c r="S1056" s="66"/>
      <c r="T1056" s="66"/>
    </row>
    <row r="1057" spans="15:20" x14ac:dyDescent="0.2">
      <c r="O1057" s="66"/>
      <c r="P1057" s="66"/>
      <c r="Q1057" s="66"/>
      <c r="R1057" s="66"/>
      <c r="S1057" s="66"/>
      <c r="T1057" s="66"/>
    </row>
    <row r="1058" spans="15:20" x14ac:dyDescent="0.2">
      <c r="O1058" s="66"/>
      <c r="P1058" s="66"/>
      <c r="Q1058" s="66"/>
      <c r="R1058" s="66"/>
      <c r="S1058" s="66"/>
      <c r="T1058" s="66"/>
    </row>
    <row r="1059" spans="15:20" x14ac:dyDescent="0.2">
      <c r="O1059" s="66"/>
      <c r="P1059" s="66"/>
      <c r="Q1059" s="66"/>
      <c r="R1059" s="66"/>
      <c r="S1059" s="66"/>
      <c r="T1059" s="66"/>
    </row>
    <row r="1060" spans="15:20" x14ac:dyDescent="0.2">
      <c r="O1060" s="66"/>
      <c r="P1060" s="66"/>
      <c r="Q1060" s="66"/>
      <c r="R1060" s="66"/>
      <c r="S1060" s="66"/>
      <c r="T1060" s="66"/>
    </row>
    <row r="1061" spans="15:20" x14ac:dyDescent="0.2">
      <c r="O1061" s="66"/>
      <c r="P1061" s="66"/>
      <c r="Q1061" s="66"/>
      <c r="R1061" s="66"/>
      <c r="S1061" s="66"/>
      <c r="T1061" s="66"/>
    </row>
    <row r="1062" spans="15:20" x14ac:dyDescent="0.2">
      <c r="O1062" s="66"/>
      <c r="P1062" s="66"/>
      <c r="Q1062" s="66"/>
      <c r="R1062" s="66"/>
      <c r="S1062" s="66"/>
      <c r="T1062" s="66"/>
    </row>
    <row r="1063" spans="15:20" x14ac:dyDescent="0.2">
      <c r="O1063" s="66"/>
      <c r="P1063" s="66"/>
      <c r="Q1063" s="66"/>
      <c r="R1063" s="66"/>
      <c r="S1063" s="66"/>
      <c r="T1063" s="66"/>
    </row>
    <row r="1064" spans="15:20" x14ac:dyDescent="0.2">
      <c r="O1064" s="66"/>
      <c r="P1064" s="66"/>
      <c r="Q1064" s="66"/>
      <c r="R1064" s="66"/>
      <c r="S1064" s="66"/>
      <c r="T1064" s="66"/>
    </row>
    <row r="1065" spans="15:20" x14ac:dyDescent="0.2">
      <c r="O1065" s="66"/>
      <c r="P1065" s="66"/>
      <c r="Q1065" s="66"/>
      <c r="R1065" s="66"/>
      <c r="S1065" s="66"/>
      <c r="T1065" s="66"/>
    </row>
    <row r="1066" spans="15:20" x14ac:dyDescent="0.2">
      <c r="O1066" s="66"/>
      <c r="P1066" s="66"/>
      <c r="Q1066" s="66"/>
      <c r="R1066" s="66"/>
      <c r="S1066" s="66"/>
      <c r="T1066" s="66"/>
    </row>
    <row r="1067" spans="15:20" x14ac:dyDescent="0.2">
      <c r="O1067" s="66"/>
      <c r="P1067" s="66"/>
      <c r="Q1067" s="66"/>
      <c r="R1067" s="66"/>
      <c r="S1067" s="66"/>
      <c r="T1067" s="66"/>
    </row>
    <row r="1068" spans="15:20" x14ac:dyDescent="0.2">
      <c r="O1068" s="66"/>
      <c r="P1068" s="66"/>
      <c r="Q1068" s="66"/>
      <c r="R1068" s="66"/>
      <c r="S1068" s="66"/>
      <c r="T1068" s="66"/>
    </row>
    <row r="1069" spans="15:20" x14ac:dyDescent="0.2">
      <c r="O1069" s="66"/>
      <c r="P1069" s="66"/>
      <c r="Q1069" s="66"/>
      <c r="R1069" s="66"/>
      <c r="S1069" s="66"/>
      <c r="T1069" s="66"/>
    </row>
    <row r="1070" spans="15:20" x14ac:dyDescent="0.2">
      <c r="O1070" s="66"/>
      <c r="P1070" s="66"/>
      <c r="Q1070" s="66"/>
      <c r="R1070" s="66"/>
      <c r="S1070" s="66"/>
      <c r="T1070" s="66"/>
    </row>
    <row r="1071" spans="15:20" x14ac:dyDescent="0.2">
      <c r="O1071" s="66"/>
      <c r="P1071" s="66"/>
      <c r="Q1071" s="66"/>
      <c r="R1071" s="66"/>
      <c r="S1071" s="66"/>
      <c r="T1071" s="66"/>
    </row>
    <row r="1072" spans="15:20" x14ac:dyDescent="0.2">
      <c r="O1072" s="66"/>
      <c r="P1072" s="66"/>
      <c r="Q1072" s="66"/>
      <c r="R1072" s="66"/>
      <c r="S1072" s="66"/>
      <c r="T1072" s="66"/>
    </row>
    <row r="1073" spans="15:20" x14ac:dyDescent="0.2">
      <c r="O1073" s="66"/>
      <c r="P1073" s="66"/>
      <c r="Q1073" s="66"/>
      <c r="R1073" s="66"/>
      <c r="S1073" s="66"/>
      <c r="T1073" s="66"/>
    </row>
    <row r="1074" spans="15:20" x14ac:dyDescent="0.2">
      <c r="O1074" s="66"/>
      <c r="P1074" s="66"/>
      <c r="Q1074" s="66"/>
      <c r="R1074" s="66"/>
      <c r="S1074" s="66"/>
      <c r="T1074" s="66"/>
    </row>
    <row r="1075" spans="15:20" x14ac:dyDescent="0.2">
      <c r="O1075" s="66"/>
      <c r="P1075" s="66"/>
      <c r="Q1075" s="66"/>
      <c r="R1075" s="66"/>
      <c r="S1075" s="66"/>
      <c r="T1075" s="66"/>
    </row>
    <row r="1076" spans="15:20" x14ac:dyDescent="0.2">
      <c r="O1076" s="66"/>
      <c r="P1076" s="66"/>
      <c r="Q1076" s="66"/>
      <c r="R1076" s="66"/>
      <c r="S1076" s="66"/>
      <c r="T1076" s="66"/>
    </row>
    <row r="1077" spans="15:20" x14ac:dyDescent="0.2">
      <c r="O1077" s="66"/>
      <c r="P1077" s="66"/>
      <c r="Q1077" s="66"/>
      <c r="R1077" s="66"/>
      <c r="S1077" s="66"/>
      <c r="T1077" s="66"/>
    </row>
    <row r="1078" spans="15:20" x14ac:dyDescent="0.2">
      <c r="O1078" s="66"/>
      <c r="P1078" s="66"/>
      <c r="Q1078" s="66"/>
      <c r="R1078" s="66"/>
      <c r="S1078" s="66"/>
      <c r="T1078" s="66"/>
    </row>
    <row r="1079" spans="15:20" x14ac:dyDescent="0.2">
      <c r="O1079" s="66"/>
      <c r="P1079" s="66"/>
      <c r="Q1079" s="66"/>
      <c r="R1079" s="66"/>
      <c r="S1079" s="66"/>
      <c r="T1079" s="66"/>
    </row>
    <row r="1080" spans="15:20" x14ac:dyDescent="0.2">
      <c r="O1080" s="66"/>
      <c r="P1080" s="66"/>
      <c r="Q1080" s="66"/>
      <c r="R1080" s="66"/>
      <c r="S1080" s="66"/>
      <c r="T1080" s="66"/>
    </row>
    <row r="1081" spans="15:20" x14ac:dyDescent="0.2">
      <c r="O1081" s="66"/>
      <c r="P1081" s="66"/>
      <c r="Q1081" s="66"/>
      <c r="R1081" s="66"/>
      <c r="S1081" s="66"/>
      <c r="T1081" s="66"/>
    </row>
    <row r="1082" spans="15:20" x14ac:dyDescent="0.2">
      <c r="O1082" s="66"/>
      <c r="P1082" s="66"/>
      <c r="Q1082" s="66"/>
      <c r="R1082" s="66"/>
      <c r="S1082" s="66"/>
      <c r="T1082" s="66"/>
    </row>
    <row r="1083" spans="15:20" x14ac:dyDescent="0.2">
      <c r="O1083" s="66"/>
      <c r="P1083" s="66"/>
      <c r="Q1083" s="66"/>
      <c r="R1083" s="66"/>
      <c r="S1083" s="66"/>
      <c r="T1083" s="66"/>
    </row>
    <row r="1084" spans="15:20" x14ac:dyDescent="0.2">
      <c r="O1084" s="66"/>
      <c r="P1084" s="66"/>
      <c r="Q1084" s="66"/>
      <c r="R1084" s="66"/>
      <c r="S1084" s="66"/>
      <c r="T1084" s="66"/>
    </row>
    <row r="1085" spans="15:20" x14ac:dyDescent="0.2">
      <c r="O1085" s="66"/>
      <c r="P1085" s="66"/>
      <c r="Q1085" s="66"/>
      <c r="R1085" s="66"/>
      <c r="S1085" s="66"/>
      <c r="T1085" s="66"/>
    </row>
    <row r="1086" spans="15:20" x14ac:dyDescent="0.2">
      <c r="O1086" s="66"/>
      <c r="P1086" s="66"/>
      <c r="Q1086" s="66"/>
      <c r="R1086" s="66"/>
      <c r="S1086" s="66"/>
      <c r="T1086" s="66"/>
    </row>
    <row r="1087" spans="15:20" x14ac:dyDescent="0.2">
      <c r="O1087" s="66"/>
      <c r="P1087" s="66"/>
      <c r="Q1087" s="66"/>
      <c r="R1087" s="66"/>
      <c r="S1087" s="66"/>
      <c r="T1087" s="66"/>
    </row>
    <row r="1088" spans="15:20" x14ac:dyDescent="0.2">
      <c r="O1088" s="66"/>
      <c r="P1088" s="66"/>
      <c r="Q1088" s="66"/>
      <c r="R1088" s="66"/>
      <c r="S1088" s="66"/>
      <c r="T1088" s="66"/>
    </row>
    <row r="1089" spans="15:20" x14ac:dyDescent="0.2">
      <c r="O1089" s="66"/>
      <c r="P1089" s="66"/>
      <c r="Q1089" s="66"/>
      <c r="R1089" s="66"/>
      <c r="S1089" s="66"/>
      <c r="T1089" s="66"/>
    </row>
    <row r="1090" spans="15:20" x14ac:dyDescent="0.2">
      <c r="O1090" s="66"/>
      <c r="P1090" s="66"/>
      <c r="Q1090" s="66"/>
      <c r="R1090" s="66"/>
      <c r="S1090" s="66"/>
      <c r="T1090" s="66"/>
    </row>
    <row r="1091" spans="15:20" x14ac:dyDescent="0.2">
      <c r="O1091" s="66"/>
      <c r="P1091" s="66"/>
      <c r="Q1091" s="66"/>
      <c r="R1091" s="66"/>
      <c r="S1091" s="66"/>
      <c r="T1091" s="66"/>
    </row>
    <row r="1092" spans="15:20" x14ac:dyDescent="0.2">
      <c r="O1092" s="66"/>
      <c r="P1092" s="66"/>
      <c r="Q1092" s="66"/>
      <c r="R1092" s="66"/>
      <c r="S1092" s="66"/>
      <c r="T1092" s="66"/>
    </row>
    <row r="1093" spans="15:20" x14ac:dyDescent="0.2">
      <c r="O1093" s="66"/>
      <c r="P1093" s="66"/>
      <c r="Q1093" s="66"/>
      <c r="R1093" s="66"/>
      <c r="S1093" s="66"/>
      <c r="T1093" s="66"/>
    </row>
    <row r="1094" spans="15:20" x14ac:dyDescent="0.2">
      <c r="O1094" s="66"/>
      <c r="P1094" s="66"/>
      <c r="Q1094" s="66"/>
      <c r="R1094" s="66"/>
      <c r="S1094" s="66"/>
      <c r="T1094" s="66"/>
    </row>
    <row r="1095" spans="15:20" x14ac:dyDescent="0.2">
      <c r="O1095" s="66"/>
      <c r="P1095" s="66"/>
      <c r="Q1095" s="66"/>
      <c r="R1095" s="66"/>
      <c r="S1095" s="66"/>
      <c r="T1095" s="66"/>
    </row>
    <row r="1096" spans="15:20" x14ac:dyDescent="0.2">
      <c r="O1096" s="66"/>
      <c r="P1096" s="66"/>
      <c r="Q1096" s="66"/>
      <c r="R1096" s="66"/>
      <c r="S1096" s="66"/>
      <c r="T1096" s="66"/>
    </row>
    <row r="1097" spans="15:20" x14ac:dyDescent="0.2">
      <c r="O1097" s="66"/>
      <c r="P1097" s="66"/>
      <c r="Q1097" s="66"/>
      <c r="R1097" s="66"/>
      <c r="S1097" s="66"/>
      <c r="T1097" s="66"/>
    </row>
    <row r="1098" spans="15:20" x14ac:dyDescent="0.2">
      <c r="O1098" s="66"/>
      <c r="P1098" s="66"/>
      <c r="Q1098" s="66"/>
      <c r="R1098" s="66"/>
      <c r="S1098" s="66"/>
      <c r="T1098" s="66"/>
    </row>
    <row r="1099" spans="15:20" x14ac:dyDescent="0.2">
      <c r="O1099" s="66"/>
      <c r="P1099" s="66"/>
      <c r="Q1099" s="66"/>
      <c r="R1099" s="66"/>
      <c r="S1099" s="66"/>
      <c r="T1099" s="66"/>
    </row>
    <row r="1100" spans="15:20" x14ac:dyDescent="0.2">
      <c r="O1100" s="66"/>
      <c r="P1100" s="66"/>
      <c r="Q1100" s="66"/>
      <c r="R1100" s="66"/>
      <c r="S1100" s="66"/>
      <c r="T1100" s="66"/>
    </row>
    <row r="1101" spans="15:20" x14ac:dyDescent="0.2">
      <c r="O1101" s="66"/>
      <c r="P1101" s="66"/>
      <c r="Q1101" s="66"/>
      <c r="R1101" s="66"/>
      <c r="S1101" s="66"/>
      <c r="T1101" s="66"/>
    </row>
    <row r="1102" spans="15:20" x14ac:dyDescent="0.2">
      <c r="O1102" s="66"/>
      <c r="P1102" s="66"/>
      <c r="Q1102" s="66"/>
      <c r="R1102" s="66"/>
      <c r="S1102" s="66"/>
      <c r="T1102" s="66"/>
    </row>
    <row r="1103" spans="15:20" x14ac:dyDescent="0.2">
      <c r="O1103" s="66"/>
      <c r="P1103" s="66"/>
      <c r="Q1103" s="66"/>
      <c r="R1103" s="66"/>
      <c r="S1103" s="66"/>
      <c r="T1103" s="66"/>
    </row>
    <row r="1104" spans="15:20" x14ac:dyDescent="0.2">
      <c r="O1104" s="66"/>
      <c r="P1104" s="66"/>
      <c r="Q1104" s="66"/>
      <c r="R1104" s="66"/>
      <c r="S1104" s="66"/>
      <c r="T1104" s="66"/>
    </row>
    <row r="1105" spans="15:20" x14ac:dyDescent="0.2">
      <c r="O1105" s="66"/>
      <c r="P1105" s="66"/>
      <c r="Q1105" s="66"/>
      <c r="R1105" s="66"/>
      <c r="S1105" s="66"/>
      <c r="T1105" s="66"/>
    </row>
    <row r="1106" spans="15:20" x14ac:dyDescent="0.2">
      <c r="O1106" s="66"/>
      <c r="P1106" s="66"/>
      <c r="Q1106" s="66"/>
      <c r="R1106" s="66"/>
      <c r="S1106" s="66"/>
      <c r="T1106" s="66"/>
    </row>
    <row r="1107" spans="15:20" x14ac:dyDescent="0.2">
      <c r="O1107" s="66"/>
      <c r="P1107" s="66"/>
      <c r="Q1107" s="66"/>
      <c r="R1107" s="66"/>
      <c r="S1107" s="66"/>
      <c r="T1107" s="66"/>
    </row>
    <row r="1108" spans="15:20" x14ac:dyDescent="0.2">
      <c r="O1108" s="66"/>
      <c r="P1108" s="66"/>
      <c r="Q1108" s="66"/>
      <c r="R1108" s="66"/>
      <c r="S1108" s="66"/>
      <c r="T1108" s="66"/>
    </row>
    <row r="1109" spans="15:20" x14ac:dyDescent="0.2">
      <c r="O1109" s="66"/>
      <c r="P1109" s="66"/>
      <c r="Q1109" s="66"/>
      <c r="R1109" s="66"/>
      <c r="S1109" s="66"/>
      <c r="T1109" s="66"/>
    </row>
    <row r="1110" spans="15:20" x14ac:dyDescent="0.2">
      <c r="O1110" s="66"/>
      <c r="P1110" s="66"/>
      <c r="Q1110" s="66"/>
      <c r="R1110" s="66"/>
      <c r="S1110" s="66"/>
      <c r="T1110" s="66"/>
    </row>
    <row r="1111" spans="15:20" x14ac:dyDescent="0.2">
      <c r="O1111" s="66"/>
      <c r="P1111" s="66"/>
      <c r="Q1111" s="66"/>
      <c r="R1111" s="66"/>
      <c r="S1111" s="66"/>
      <c r="T1111" s="66"/>
    </row>
    <row r="1112" spans="15:20" x14ac:dyDescent="0.2">
      <c r="O1112" s="66"/>
      <c r="P1112" s="66"/>
      <c r="Q1112" s="66"/>
      <c r="R1112" s="66"/>
      <c r="S1112" s="66"/>
      <c r="T1112" s="66"/>
    </row>
    <row r="1113" spans="15:20" x14ac:dyDescent="0.2">
      <c r="O1113" s="66"/>
      <c r="P1113" s="66"/>
      <c r="Q1113" s="66"/>
      <c r="R1113" s="66"/>
      <c r="S1113" s="66"/>
      <c r="T1113" s="66"/>
    </row>
    <row r="1114" spans="15:20" x14ac:dyDescent="0.2">
      <c r="O1114" s="66"/>
      <c r="P1114" s="66"/>
      <c r="Q1114" s="66"/>
      <c r="R1114" s="66"/>
      <c r="S1114" s="66"/>
      <c r="T1114" s="66"/>
    </row>
    <row r="1115" spans="15:20" x14ac:dyDescent="0.2">
      <c r="O1115" s="66"/>
      <c r="P1115" s="66"/>
      <c r="Q1115" s="66"/>
      <c r="R1115" s="66"/>
      <c r="S1115" s="66"/>
      <c r="T1115" s="66"/>
    </row>
    <row r="1116" spans="15:20" x14ac:dyDescent="0.2">
      <c r="O1116" s="66"/>
      <c r="P1116" s="66"/>
      <c r="Q1116" s="66"/>
      <c r="R1116" s="66"/>
      <c r="S1116" s="66"/>
      <c r="T1116" s="66"/>
    </row>
    <row r="1117" spans="15:20" x14ac:dyDescent="0.2">
      <c r="O1117" s="66"/>
      <c r="P1117" s="66"/>
      <c r="Q1117" s="66"/>
      <c r="R1117" s="66"/>
      <c r="S1117" s="66"/>
      <c r="T1117" s="66"/>
    </row>
    <row r="1118" spans="15:20" x14ac:dyDescent="0.2">
      <c r="O1118" s="66"/>
      <c r="P1118" s="66"/>
      <c r="Q1118" s="66"/>
      <c r="R1118" s="66"/>
      <c r="S1118" s="66"/>
      <c r="T1118" s="66"/>
    </row>
    <row r="1119" spans="15:20" x14ac:dyDescent="0.2">
      <c r="O1119" s="66"/>
      <c r="P1119" s="66"/>
      <c r="Q1119" s="66"/>
      <c r="R1119" s="66"/>
      <c r="S1119" s="66"/>
      <c r="T1119" s="66"/>
    </row>
    <row r="1120" spans="15:20" x14ac:dyDescent="0.2">
      <c r="O1120" s="66"/>
      <c r="P1120" s="66"/>
      <c r="Q1120" s="66"/>
      <c r="R1120" s="66"/>
      <c r="S1120" s="66"/>
      <c r="T1120" s="66"/>
    </row>
    <row r="1121" spans="15:20" x14ac:dyDescent="0.2">
      <c r="O1121" s="66"/>
      <c r="P1121" s="66"/>
      <c r="Q1121" s="66"/>
      <c r="R1121" s="66"/>
      <c r="S1121" s="66"/>
      <c r="T1121" s="66"/>
    </row>
    <row r="1122" spans="15:20" x14ac:dyDescent="0.2">
      <c r="O1122" s="66"/>
      <c r="P1122" s="66"/>
      <c r="Q1122" s="66"/>
      <c r="R1122" s="66"/>
      <c r="S1122" s="66"/>
      <c r="T1122" s="66"/>
    </row>
    <row r="1123" spans="15:20" x14ac:dyDescent="0.2">
      <c r="O1123" s="66"/>
      <c r="P1123" s="66"/>
      <c r="Q1123" s="66"/>
      <c r="R1123" s="66"/>
      <c r="S1123" s="66"/>
      <c r="T1123" s="66"/>
    </row>
    <row r="1124" spans="15:20" x14ac:dyDescent="0.2">
      <c r="O1124" s="66"/>
      <c r="P1124" s="66"/>
      <c r="Q1124" s="66"/>
      <c r="R1124" s="66"/>
      <c r="S1124" s="66"/>
      <c r="T1124" s="66"/>
    </row>
    <row r="1125" spans="15:20" x14ac:dyDescent="0.2">
      <c r="O1125" s="66"/>
      <c r="P1125" s="66"/>
      <c r="Q1125" s="66"/>
      <c r="R1125" s="66"/>
      <c r="S1125" s="66"/>
      <c r="T1125" s="66"/>
    </row>
    <row r="1126" spans="15:20" x14ac:dyDescent="0.2">
      <c r="O1126" s="66"/>
      <c r="P1126" s="66"/>
      <c r="Q1126" s="66"/>
      <c r="R1126" s="66"/>
      <c r="S1126" s="66"/>
      <c r="T1126" s="66"/>
    </row>
    <row r="1127" spans="15:20" x14ac:dyDescent="0.2">
      <c r="O1127" s="66"/>
      <c r="P1127" s="66"/>
      <c r="Q1127" s="66"/>
      <c r="R1127" s="66"/>
      <c r="S1127" s="66"/>
      <c r="T1127" s="66"/>
    </row>
    <row r="1128" spans="15:20" x14ac:dyDescent="0.2">
      <c r="O1128" s="66"/>
      <c r="P1128" s="66"/>
      <c r="Q1128" s="66"/>
      <c r="R1128" s="66"/>
      <c r="S1128" s="66"/>
      <c r="T1128" s="66"/>
    </row>
    <row r="1129" spans="15:20" x14ac:dyDescent="0.2">
      <c r="O1129" s="66"/>
      <c r="P1129" s="66"/>
      <c r="Q1129" s="66"/>
      <c r="R1129" s="66"/>
      <c r="S1129" s="66"/>
      <c r="T1129" s="66"/>
    </row>
    <row r="1130" spans="15:20" x14ac:dyDescent="0.2">
      <c r="O1130" s="66"/>
      <c r="P1130" s="66"/>
      <c r="Q1130" s="66"/>
      <c r="R1130" s="66"/>
      <c r="S1130" s="66"/>
      <c r="T1130" s="66"/>
    </row>
    <row r="1131" spans="15:20" x14ac:dyDescent="0.2">
      <c r="O1131" s="66"/>
      <c r="P1131" s="66"/>
      <c r="Q1131" s="66"/>
      <c r="R1131" s="66"/>
      <c r="S1131" s="66"/>
      <c r="T1131" s="66"/>
    </row>
    <row r="1132" spans="15:20" x14ac:dyDescent="0.2">
      <c r="O1132" s="66"/>
      <c r="P1132" s="66"/>
      <c r="Q1132" s="66"/>
      <c r="R1132" s="66"/>
      <c r="S1132" s="66"/>
      <c r="T1132" s="66"/>
    </row>
    <row r="1133" spans="15:20" x14ac:dyDescent="0.2">
      <c r="O1133" s="66"/>
      <c r="P1133" s="66"/>
      <c r="Q1133" s="66"/>
      <c r="R1133" s="66"/>
      <c r="S1133" s="66"/>
      <c r="T1133" s="66"/>
    </row>
    <row r="1134" spans="15:20" x14ac:dyDescent="0.2">
      <c r="O1134" s="66"/>
      <c r="P1134" s="66"/>
      <c r="Q1134" s="66"/>
      <c r="R1134" s="66"/>
      <c r="S1134" s="66"/>
      <c r="T1134" s="66"/>
    </row>
    <row r="1135" spans="15:20" x14ac:dyDescent="0.2">
      <c r="O1135" s="66"/>
      <c r="P1135" s="66"/>
      <c r="Q1135" s="66"/>
      <c r="R1135" s="66"/>
      <c r="S1135" s="66"/>
      <c r="T1135" s="66"/>
    </row>
    <row r="1136" spans="15:20" x14ac:dyDescent="0.2">
      <c r="O1136" s="66"/>
      <c r="P1136" s="66"/>
      <c r="Q1136" s="66"/>
      <c r="R1136" s="66"/>
      <c r="S1136" s="66"/>
      <c r="T1136" s="66"/>
    </row>
    <row r="1137" spans="15:20" x14ac:dyDescent="0.2">
      <c r="O1137" s="66"/>
      <c r="P1137" s="66"/>
      <c r="Q1137" s="66"/>
      <c r="R1137" s="66"/>
      <c r="S1137" s="66"/>
      <c r="T1137" s="66"/>
    </row>
    <row r="1138" spans="15:20" x14ac:dyDescent="0.2">
      <c r="O1138" s="66"/>
      <c r="P1138" s="66"/>
      <c r="Q1138" s="66"/>
      <c r="R1138" s="66"/>
      <c r="S1138" s="66"/>
      <c r="T1138" s="66"/>
    </row>
    <row r="1139" spans="15:20" x14ac:dyDescent="0.2">
      <c r="O1139" s="66"/>
      <c r="P1139" s="66"/>
      <c r="Q1139" s="66"/>
      <c r="R1139" s="66"/>
      <c r="S1139" s="66"/>
      <c r="T1139" s="66"/>
    </row>
    <row r="1140" spans="15:20" x14ac:dyDescent="0.2">
      <c r="O1140" s="66"/>
      <c r="P1140" s="66"/>
      <c r="Q1140" s="66"/>
      <c r="R1140" s="66"/>
      <c r="S1140" s="66"/>
      <c r="T1140" s="66"/>
    </row>
    <row r="1141" spans="15:20" x14ac:dyDescent="0.2">
      <c r="O1141" s="66"/>
      <c r="P1141" s="66"/>
      <c r="Q1141" s="66"/>
      <c r="R1141" s="66"/>
      <c r="S1141" s="66"/>
      <c r="T1141" s="66"/>
    </row>
    <row r="1142" spans="15:20" x14ac:dyDescent="0.2">
      <c r="O1142" s="66"/>
      <c r="P1142" s="66"/>
      <c r="Q1142" s="66"/>
      <c r="R1142" s="66"/>
      <c r="S1142" s="66"/>
      <c r="T1142" s="66"/>
    </row>
    <row r="1143" spans="15:20" x14ac:dyDescent="0.2">
      <c r="O1143" s="66"/>
      <c r="P1143" s="66"/>
      <c r="Q1143" s="66"/>
      <c r="R1143" s="66"/>
      <c r="S1143" s="66"/>
      <c r="T1143" s="66"/>
    </row>
    <row r="1144" spans="15:20" x14ac:dyDescent="0.2">
      <c r="O1144" s="66"/>
      <c r="P1144" s="66"/>
      <c r="Q1144" s="66"/>
      <c r="R1144" s="66"/>
      <c r="S1144" s="66"/>
      <c r="T1144" s="66"/>
    </row>
    <row r="1145" spans="15:20" x14ac:dyDescent="0.2">
      <c r="O1145" s="66"/>
      <c r="P1145" s="66"/>
      <c r="Q1145" s="66"/>
      <c r="R1145" s="66"/>
      <c r="S1145" s="66"/>
      <c r="T1145" s="66"/>
    </row>
    <row r="1146" spans="15:20" x14ac:dyDescent="0.2">
      <c r="O1146" s="66"/>
      <c r="P1146" s="66"/>
      <c r="Q1146" s="66"/>
      <c r="R1146" s="66"/>
      <c r="S1146" s="66"/>
      <c r="T1146" s="66"/>
    </row>
    <row r="1147" spans="15:20" x14ac:dyDescent="0.2">
      <c r="O1147" s="66"/>
      <c r="P1147" s="66"/>
      <c r="Q1147" s="66"/>
      <c r="R1147" s="66"/>
      <c r="S1147" s="66"/>
      <c r="T1147" s="66"/>
    </row>
    <row r="1148" spans="15:20" x14ac:dyDescent="0.2">
      <c r="O1148" s="66"/>
      <c r="P1148" s="66"/>
      <c r="Q1148" s="66"/>
      <c r="R1148" s="66"/>
      <c r="S1148" s="66"/>
      <c r="T1148" s="66"/>
    </row>
    <row r="1149" spans="15:20" x14ac:dyDescent="0.2">
      <c r="O1149" s="66"/>
      <c r="P1149" s="66"/>
      <c r="Q1149" s="66"/>
      <c r="R1149" s="66"/>
      <c r="S1149" s="66"/>
      <c r="T1149" s="66"/>
    </row>
    <row r="1150" spans="15:20" x14ac:dyDescent="0.2">
      <c r="O1150" s="66"/>
      <c r="P1150" s="66"/>
      <c r="Q1150" s="66"/>
      <c r="R1150" s="66"/>
      <c r="S1150" s="66"/>
      <c r="T1150" s="66"/>
    </row>
    <row r="1151" spans="15:20" x14ac:dyDescent="0.2">
      <c r="O1151" s="66"/>
      <c r="P1151" s="66"/>
      <c r="Q1151" s="66"/>
      <c r="R1151" s="66"/>
      <c r="S1151" s="66"/>
      <c r="T1151" s="66"/>
    </row>
    <row r="1152" spans="15:20" x14ac:dyDescent="0.2">
      <c r="O1152" s="66"/>
      <c r="P1152" s="66"/>
      <c r="Q1152" s="66"/>
      <c r="R1152" s="66"/>
      <c r="S1152" s="66"/>
      <c r="T1152" s="66"/>
    </row>
    <row r="1153" spans="15:20" x14ac:dyDescent="0.2">
      <c r="O1153" s="66"/>
      <c r="P1153" s="66"/>
      <c r="Q1153" s="66"/>
      <c r="R1153" s="66"/>
      <c r="S1153" s="66"/>
      <c r="T1153" s="66"/>
    </row>
    <row r="1154" spans="15:20" x14ac:dyDescent="0.2">
      <c r="O1154" s="66"/>
      <c r="P1154" s="66"/>
      <c r="Q1154" s="66"/>
      <c r="R1154" s="66"/>
      <c r="S1154" s="66"/>
      <c r="T1154" s="66"/>
    </row>
    <row r="1155" spans="15:20" x14ac:dyDescent="0.2">
      <c r="O1155" s="66"/>
      <c r="P1155" s="66"/>
      <c r="Q1155" s="66"/>
      <c r="R1155" s="66"/>
      <c r="S1155" s="66"/>
      <c r="T1155" s="66"/>
    </row>
    <row r="1156" spans="15:20" x14ac:dyDescent="0.2">
      <c r="O1156" s="66"/>
      <c r="P1156" s="66"/>
      <c r="Q1156" s="66"/>
      <c r="R1156" s="66"/>
      <c r="S1156" s="66"/>
      <c r="T1156" s="66"/>
    </row>
    <row r="1157" spans="15:20" x14ac:dyDescent="0.2">
      <c r="O1157" s="66"/>
      <c r="P1157" s="66"/>
      <c r="Q1157" s="66"/>
      <c r="R1157" s="66"/>
      <c r="S1157" s="66"/>
      <c r="T1157" s="66"/>
    </row>
    <row r="1158" spans="15:20" x14ac:dyDescent="0.2">
      <c r="O1158" s="66"/>
      <c r="P1158" s="66"/>
      <c r="Q1158" s="66"/>
      <c r="R1158" s="66"/>
      <c r="S1158" s="66"/>
      <c r="T1158" s="66"/>
    </row>
    <row r="1159" spans="15:20" x14ac:dyDescent="0.2">
      <c r="O1159" s="66"/>
      <c r="P1159" s="66"/>
      <c r="Q1159" s="66"/>
      <c r="R1159" s="66"/>
      <c r="S1159" s="66"/>
      <c r="T1159" s="66"/>
    </row>
    <row r="1160" spans="15:20" x14ac:dyDescent="0.2">
      <c r="O1160" s="66"/>
      <c r="P1160" s="66"/>
      <c r="Q1160" s="66"/>
      <c r="R1160" s="66"/>
      <c r="S1160" s="66"/>
      <c r="T1160" s="66"/>
    </row>
    <row r="1161" spans="15:20" x14ac:dyDescent="0.2">
      <c r="O1161" s="66"/>
      <c r="P1161" s="66"/>
      <c r="Q1161" s="66"/>
      <c r="R1161" s="66"/>
      <c r="S1161" s="66"/>
      <c r="T1161" s="66"/>
    </row>
    <row r="1162" spans="15:20" x14ac:dyDescent="0.2">
      <c r="O1162" s="66"/>
      <c r="P1162" s="66"/>
      <c r="Q1162" s="66"/>
      <c r="R1162" s="66"/>
      <c r="S1162" s="66"/>
      <c r="T1162" s="66"/>
    </row>
    <row r="1163" spans="15:20" x14ac:dyDescent="0.2">
      <c r="O1163" s="66"/>
      <c r="P1163" s="66"/>
      <c r="Q1163" s="66"/>
      <c r="R1163" s="66"/>
      <c r="S1163" s="66"/>
      <c r="T1163" s="66"/>
    </row>
    <row r="1164" spans="15:20" x14ac:dyDescent="0.2">
      <c r="O1164" s="66"/>
      <c r="P1164" s="66"/>
      <c r="Q1164" s="66"/>
      <c r="R1164" s="66"/>
      <c r="S1164" s="66"/>
      <c r="T1164" s="66"/>
    </row>
    <row r="1165" spans="15:20" x14ac:dyDescent="0.2">
      <c r="O1165" s="66"/>
      <c r="P1165" s="66"/>
      <c r="Q1165" s="66"/>
      <c r="R1165" s="66"/>
      <c r="S1165" s="66"/>
      <c r="T1165" s="66"/>
    </row>
    <row r="1166" spans="15:20" x14ac:dyDescent="0.2">
      <c r="O1166" s="66"/>
      <c r="P1166" s="66"/>
      <c r="Q1166" s="66"/>
      <c r="R1166" s="66"/>
      <c r="S1166" s="66"/>
      <c r="T1166" s="66"/>
    </row>
    <row r="1167" spans="15:20" x14ac:dyDescent="0.2">
      <c r="O1167" s="66"/>
      <c r="P1167" s="66"/>
      <c r="Q1167" s="66"/>
      <c r="R1167" s="66"/>
      <c r="S1167" s="66"/>
      <c r="T1167" s="66"/>
    </row>
    <row r="1168" spans="15:20" x14ac:dyDescent="0.2">
      <c r="O1168" s="66"/>
      <c r="P1168" s="66"/>
      <c r="Q1168" s="66"/>
      <c r="R1168" s="66"/>
      <c r="S1168" s="66"/>
      <c r="T1168" s="66"/>
    </row>
    <row r="1169" spans="15:20" x14ac:dyDescent="0.2">
      <c r="O1169" s="66"/>
      <c r="P1169" s="66"/>
      <c r="Q1169" s="66"/>
      <c r="R1169" s="66"/>
      <c r="S1169" s="66"/>
      <c r="T1169" s="66"/>
    </row>
    <row r="1170" spans="15:20" x14ac:dyDescent="0.2">
      <c r="O1170" s="66"/>
      <c r="P1170" s="66"/>
      <c r="Q1170" s="66"/>
      <c r="R1170" s="66"/>
      <c r="S1170" s="66"/>
      <c r="T1170" s="66"/>
    </row>
    <row r="1171" spans="15:20" x14ac:dyDescent="0.2">
      <c r="O1171" s="66"/>
      <c r="P1171" s="66"/>
      <c r="Q1171" s="66"/>
      <c r="R1171" s="66"/>
      <c r="S1171" s="66"/>
      <c r="T1171" s="66"/>
    </row>
    <row r="1172" spans="15:20" x14ac:dyDescent="0.2">
      <c r="O1172" s="66"/>
      <c r="P1172" s="66"/>
      <c r="Q1172" s="66"/>
      <c r="R1172" s="66"/>
      <c r="S1172" s="66"/>
      <c r="T1172" s="66"/>
    </row>
    <row r="1173" spans="15:20" x14ac:dyDescent="0.2">
      <c r="O1173" s="66"/>
      <c r="P1173" s="66"/>
      <c r="Q1173" s="66"/>
      <c r="R1173" s="66"/>
      <c r="S1173" s="66"/>
      <c r="T1173" s="66"/>
    </row>
    <row r="1174" spans="15:20" x14ac:dyDescent="0.2">
      <c r="O1174" s="66"/>
      <c r="P1174" s="66"/>
      <c r="Q1174" s="66"/>
      <c r="R1174" s="66"/>
      <c r="S1174" s="66"/>
      <c r="T1174" s="66"/>
    </row>
    <row r="1175" spans="15:20" x14ac:dyDescent="0.2">
      <c r="O1175" s="66"/>
      <c r="P1175" s="66"/>
      <c r="Q1175" s="66"/>
      <c r="R1175" s="66"/>
      <c r="S1175" s="66"/>
      <c r="T1175" s="66"/>
    </row>
    <row r="1176" spans="15:20" x14ac:dyDescent="0.2">
      <c r="O1176" s="66"/>
      <c r="P1176" s="66"/>
      <c r="Q1176" s="66"/>
      <c r="R1176" s="66"/>
      <c r="S1176" s="66"/>
      <c r="T1176" s="66"/>
    </row>
    <row r="1177" spans="15:20" x14ac:dyDescent="0.2">
      <c r="O1177" s="66"/>
      <c r="P1177" s="66"/>
      <c r="Q1177" s="66"/>
      <c r="R1177" s="66"/>
      <c r="S1177" s="66"/>
      <c r="T1177" s="66"/>
    </row>
    <row r="1178" spans="15:20" x14ac:dyDescent="0.2">
      <c r="O1178" s="66"/>
      <c r="P1178" s="66"/>
      <c r="Q1178" s="66"/>
      <c r="R1178" s="66"/>
      <c r="S1178" s="66"/>
      <c r="T1178" s="66"/>
    </row>
    <row r="1179" spans="15:20" x14ac:dyDescent="0.2">
      <c r="O1179" s="66"/>
      <c r="P1179" s="66"/>
      <c r="Q1179" s="66"/>
      <c r="R1179" s="66"/>
      <c r="S1179" s="66"/>
      <c r="T1179" s="66"/>
    </row>
    <row r="1180" spans="15:20" x14ac:dyDescent="0.2">
      <c r="O1180" s="66"/>
      <c r="P1180" s="66"/>
      <c r="Q1180" s="66"/>
      <c r="R1180" s="66"/>
      <c r="S1180" s="66"/>
      <c r="T1180" s="66"/>
    </row>
    <row r="1181" spans="15:20" x14ac:dyDescent="0.2">
      <c r="O1181" s="66"/>
      <c r="P1181" s="66"/>
      <c r="Q1181" s="66"/>
      <c r="R1181" s="66"/>
      <c r="S1181" s="66"/>
      <c r="T1181" s="66"/>
    </row>
    <row r="1182" spans="15:20" x14ac:dyDescent="0.2">
      <c r="O1182" s="66"/>
      <c r="P1182" s="66"/>
      <c r="Q1182" s="66"/>
      <c r="R1182" s="66"/>
      <c r="S1182" s="66"/>
      <c r="T1182" s="66"/>
    </row>
    <row r="1183" spans="15:20" x14ac:dyDescent="0.2">
      <c r="O1183" s="66"/>
      <c r="P1183" s="66"/>
      <c r="Q1183" s="66"/>
      <c r="R1183" s="66"/>
      <c r="S1183" s="66"/>
      <c r="T1183" s="66"/>
    </row>
    <row r="1184" spans="15:20" x14ac:dyDescent="0.2">
      <c r="O1184" s="66"/>
      <c r="P1184" s="66"/>
      <c r="Q1184" s="66"/>
      <c r="R1184" s="66"/>
      <c r="S1184" s="66"/>
      <c r="T1184" s="66"/>
    </row>
    <row r="1185" spans="15:20" x14ac:dyDescent="0.2">
      <c r="O1185" s="66"/>
      <c r="P1185" s="66"/>
      <c r="Q1185" s="66"/>
      <c r="R1185" s="66"/>
      <c r="S1185" s="66"/>
      <c r="T1185" s="66"/>
    </row>
    <row r="1186" spans="15:20" x14ac:dyDescent="0.2">
      <c r="O1186" s="66"/>
      <c r="P1186" s="66"/>
      <c r="Q1186" s="66"/>
      <c r="R1186" s="66"/>
      <c r="S1186" s="66"/>
      <c r="T1186" s="66"/>
    </row>
    <row r="1187" spans="15:20" x14ac:dyDescent="0.2">
      <c r="O1187" s="66"/>
      <c r="P1187" s="66"/>
      <c r="Q1187" s="66"/>
      <c r="R1187" s="66"/>
      <c r="S1187" s="66"/>
      <c r="T1187" s="66"/>
    </row>
    <row r="1188" spans="15:20" x14ac:dyDescent="0.2">
      <c r="O1188" s="66"/>
      <c r="P1188" s="66"/>
      <c r="Q1188" s="66"/>
      <c r="R1188" s="66"/>
      <c r="S1188" s="66"/>
      <c r="T1188" s="66"/>
    </row>
    <row r="1189" spans="15:20" x14ac:dyDescent="0.2">
      <c r="O1189" s="66"/>
      <c r="P1189" s="66"/>
      <c r="Q1189" s="66"/>
      <c r="R1189" s="66"/>
      <c r="S1189" s="66"/>
      <c r="T1189" s="66"/>
    </row>
    <row r="1190" spans="15:20" x14ac:dyDescent="0.2">
      <c r="O1190" s="66"/>
      <c r="P1190" s="66"/>
      <c r="Q1190" s="66"/>
      <c r="R1190" s="66"/>
      <c r="S1190" s="66"/>
      <c r="T1190" s="66"/>
    </row>
    <row r="1191" spans="15:20" x14ac:dyDescent="0.2">
      <c r="O1191" s="66"/>
      <c r="P1191" s="66"/>
      <c r="Q1191" s="66"/>
      <c r="R1191" s="66"/>
      <c r="S1191" s="66"/>
      <c r="T1191" s="66"/>
    </row>
    <row r="1192" spans="15:20" x14ac:dyDescent="0.2">
      <c r="O1192" s="66"/>
      <c r="P1192" s="66"/>
      <c r="Q1192" s="66"/>
      <c r="R1192" s="66"/>
      <c r="S1192" s="66"/>
      <c r="T1192" s="66"/>
    </row>
    <row r="1193" spans="15:20" x14ac:dyDescent="0.2">
      <c r="O1193" s="66"/>
      <c r="P1193" s="66"/>
      <c r="Q1193" s="66"/>
      <c r="R1193" s="66"/>
      <c r="S1193" s="66"/>
      <c r="T1193" s="66"/>
    </row>
    <row r="1194" spans="15:20" x14ac:dyDescent="0.2">
      <c r="O1194" s="66"/>
      <c r="P1194" s="66"/>
      <c r="Q1194" s="66"/>
      <c r="R1194" s="66"/>
      <c r="S1194" s="66"/>
      <c r="T1194" s="66"/>
    </row>
    <row r="1195" spans="15:20" x14ac:dyDescent="0.2">
      <c r="O1195" s="66"/>
      <c r="P1195" s="66"/>
      <c r="Q1195" s="66"/>
      <c r="R1195" s="66"/>
      <c r="S1195" s="66"/>
      <c r="T1195" s="66"/>
    </row>
    <row r="1196" spans="15:20" x14ac:dyDescent="0.2">
      <c r="O1196" s="66"/>
      <c r="P1196" s="66"/>
      <c r="Q1196" s="66"/>
      <c r="R1196" s="66"/>
      <c r="S1196" s="66"/>
      <c r="T1196" s="66"/>
    </row>
    <row r="1197" spans="15:20" x14ac:dyDescent="0.2">
      <c r="O1197" s="66"/>
      <c r="P1197" s="66"/>
      <c r="Q1197" s="66"/>
      <c r="R1197" s="66"/>
      <c r="S1197" s="66"/>
      <c r="T1197" s="66"/>
    </row>
    <row r="1198" spans="15:20" x14ac:dyDescent="0.2">
      <c r="O1198" s="66"/>
      <c r="P1198" s="66"/>
      <c r="Q1198" s="66"/>
      <c r="R1198" s="66"/>
      <c r="S1198" s="66"/>
      <c r="T1198" s="66"/>
    </row>
    <row r="1199" spans="15:20" x14ac:dyDescent="0.2">
      <c r="O1199" s="66"/>
      <c r="P1199" s="66"/>
      <c r="Q1199" s="66"/>
      <c r="R1199" s="66"/>
      <c r="S1199" s="66"/>
      <c r="T1199" s="66"/>
    </row>
    <row r="1200" spans="15:20" x14ac:dyDescent="0.2">
      <c r="O1200" s="66"/>
      <c r="P1200" s="66"/>
      <c r="Q1200" s="66"/>
      <c r="R1200" s="66"/>
      <c r="S1200" s="66"/>
      <c r="T1200" s="66"/>
    </row>
    <row r="1201" spans="15:20" x14ac:dyDescent="0.2">
      <c r="O1201" s="66"/>
      <c r="P1201" s="66"/>
      <c r="Q1201" s="66"/>
      <c r="R1201" s="66"/>
      <c r="S1201" s="66"/>
      <c r="T1201" s="66"/>
    </row>
    <row r="1202" spans="15:20" x14ac:dyDescent="0.2">
      <c r="O1202" s="66"/>
      <c r="P1202" s="66"/>
      <c r="Q1202" s="66"/>
      <c r="R1202" s="66"/>
      <c r="S1202" s="66"/>
      <c r="T1202" s="66"/>
    </row>
    <row r="1203" spans="15:20" x14ac:dyDescent="0.2">
      <c r="O1203" s="66"/>
      <c r="P1203" s="66"/>
      <c r="Q1203" s="66"/>
      <c r="R1203" s="66"/>
      <c r="S1203" s="66"/>
      <c r="T1203" s="66"/>
    </row>
    <row r="1204" spans="15:20" x14ac:dyDescent="0.2">
      <c r="O1204" s="66"/>
      <c r="P1204" s="66"/>
      <c r="Q1204" s="66"/>
      <c r="R1204" s="66"/>
      <c r="S1204" s="66"/>
      <c r="T1204" s="66"/>
    </row>
    <row r="1205" spans="15:20" x14ac:dyDescent="0.2">
      <c r="O1205" s="66"/>
      <c r="P1205" s="66"/>
      <c r="Q1205" s="66"/>
      <c r="R1205" s="66"/>
      <c r="S1205" s="66"/>
      <c r="T1205" s="66"/>
    </row>
    <row r="1206" spans="15:20" x14ac:dyDescent="0.2">
      <c r="O1206" s="66"/>
      <c r="P1206" s="66"/>
      <c r="Q1206" s="66"/>
      <c r="R1206" s="66"/>
      <c r="S1206" s="66"/>
      <c r="T1206" s="66"/>
    </row>
    <row r="1207" spans="15:20" x14ac:dyDescent="0.2">
      <c r="O1207" s="66"/>
      <c r="P1207" s="66"/>
      <c r="Q1207" s="66"/>
      <c r="R1207" s="66"/>
      <c r="S1207" s="66"/>
      <c r="T1207" s="66"/>
    </row>
    <row r="1208" spans="15:20" x14ac:dyDescent="0.2">
      <c r="O1208" s="66"/>
      <c r="P1208" s="66"/>
      <c r="Q1208" s="66"/>
      <c r="R1208" s="66"/>
      <c r="S1208" s="66"/>
      <c r="T1208" s="66"/>
    </row>
    <row r="1209" spans="15:20" x14ac:dyDescent="0.2">
      <c r="O1209" s="66"/>
      <c r="P1209" s="66"/>
      <c r="Q1209" s="66"/>
      <c r="R1209" s="66"/>
      <c r="S1209" s="66"/>
      <c r="T1209" s="66"/>
    </row>
    <row r="1210" spans="15:20" x14ac:dyDescent="0.2">
      <c r="O1210" s="66"/>
      <c r="P1210" s="66"/>
      <c r="Q1210" s="66"/>
      <c r="R1210" s="66"/>
      <c r="S1210" s="66"/>
      <c r="T1210" s="66"/>
    </row>
    <row r="1211" spans="15:20" x14ac:dyDescent="0.2">
      <c r="O1211" s="66"/>
      <c r="P1211" s="66"/>
      <c r="Q1211" s="66"/>
      <c r="R1211" s="66"/>
      <c r="S1211" s="66"/>
      <c r="T1211" s="66"/>
    </row>
    <row r="1212" spans="15:20" x14ac:dyDescent="0.2">
      <c r="O1212" s="66"/>
      <c r="P1212" s="66"/>
      <c r="Q1212" s="66"/>
      <c r="R1212" s="66"/>
      <c r="S1212" s="66"/>
      <c r="T1212" s="66"/>
    </row>
    <row r="1213" spans="15:20" x14ac:dyDescent="0.2">
      <c r="O1213" s="66"/>
      <c r="P1213" s="66"/>
      <c r="Q1213" s="66"/>
      <c r="R1213" s="66"/>
      <c r="S1213" s="66"/>
      <c r="T1213" s="66"/>
    </row>
    <row r="1214" spans="15:20" x14ac:dyDescent="0.2">
      <c r="O1214" s="66"/>
      <c r="P1214" s="66"/>
      <c r="Q1214" s="66"/>
      <c r="R1214" s="66"/>
      <c r="S1214" s="66"/>
      <c r="T1214" s="66"/>
    </row>
    <row r="1215" spans="15:20" x14ac:dyDescent="0.2">
      <c r="O1215" s="66"/>
      <c r="P1215" s="66"/>
      <c r="Q1215" s="66"/>
      <c r="R1215" s="66"/>
      <c r="S1215" s="66"/>
      <c r="T1215" s="66"/>
    </row>
    <row r="1216" spans="15:20" x14ac:dyDescent="0.2">
      <c r="O1216" s="66"/>
      <c r="P1216" s="66"/>
      <c r="Q1216" s="66"/>
      <c r="R1216" s="66"/>
      <c r="S1216" s="66"/>
      <c r="T1216" s="66"/>
    </row>
    <row r="1217" spans="15:20" x14ac:dyDescent="0.2">
      <c r="O1217" s="66"/>
      <c r="P1217" s="66"/>
      <c r="Q1217" s="66"/>
      <c r="R1217" s="66"/>
      <c r="S1217" s="66"/>
      <c r="T1217" s="66"/>
    </row>
    <row r="1218" spans="15:20" x14ac:dyDescent="0.2">
      <c r="O1218" s="66"/>
      <c r="P1218" s="66"/>
      <c r="Q1218" s="66"/>
      <c r="R1218" s="66"/>
      <c r="S1218" s="66"/>
      <c r="T1218" s="66"/>
    </row>
    <row r="1219" spans="15:20" x14ac:dyDescent="0.2">
      <c r="O1219" s="66"/>
      <c r="P1219" s="66"/>
      <c r="Q1219" s="66"/>
      <c r="R1219" s="66"/>
      <c r="S1219" s="66"/>
      <c r="T1219" s="66"/>
    </row>
    <row r="1220" spans="15:20" x14ac:dyDescent="0.2">
      <c r="O1220" s="66"/>
      <c r="P1220" s="66"/>
      <c r="Q1220" s="66"/>
      <c r="R1220" s="66"/>
      <c r="S1220" s="66"/>
      <c r="T1220" s="66"/>
    </row>
    <row r="1221" spans="15:20" x14ac:dyDescent="0.2">
      <c r="O1221" s="66"/>
      <c r="P1221" s="66"/>
      <c r="Q1221" s="66"/>
      <c r="R1221" s="66"/>
      <c r="S1221" s="66"/>
      <c r="T1221" s="66"/>
    </row>
    <row r="1222" spans="15:20" x14ac:dyDescent="0.2">
      <c r="O1222" s="66"/>
      <c r="P1222" s="66"/>
      <c r="Q1222" s="66"/>
      <c r="R1222" s="66"/>
      <c r="S1222" s="66"/>
      <c r="T1222" s="66"/>
    </row>
    <row r="1223" spans="15:20" x14ac:dyDescent="0.2">
      <c r="O1223" s="66"/>
      <c r="P1223" s="66"/>
      <c r="Q1223" s="66"/>
      <c r="R1223" s="66"/>
      <c r="S1223" s="66"/>
      <c r="T1223" s="66"/>
    </row>
    <row r="1224" spans="15:20" x14ac:dyDescent="0.2">
      <c r="O1224" s="66"/>
      <c r="P1224" s="66"/>
      <c r="Q1224" s="66"/>
      <c r="R1224" s="66"/>
      <c r="S1224" s="66"/>
      <c r="T1224" s="66"/>
    </row>
    <row r="1225" spans="15:20" x14ac:dyDescent="0.2">
      <c r="O1225" s="66"/>
      <c r="P1225" s="66"/>
      <c r="Q1225" s="66"/>
      <c r="R1225" s="66"/>
      <c r="S1225" s="66"/>
      <c r="T1225" s="66"/>
    </row>
    <row r="1226" spans="15:20" x14ac:dyDescent="0.2">
      <c r="O1226" s="66"/>
      <c r="P1226" s="66"/>
      <c r="Q1226" s="66"/>
      <c r="R1226" s="66"/>
      <c r="S1226" s="66"/>
      <c r="T1226" s="66"/>
    </row>
    <row r="1227" spans="15:20" x14ac:dyDescent="0.2">
      <c r="O1227" s="66"/>
      <c r="P1227" s="66"/>
      <c r="Q1227" s="66"/>
      <c r="R1227" s="66"/>
      <c r="S1227" s="66"/>
      <c r="T1227" s="66"/>
    </row>
    <row r="1228" spans="15:20" x14ac:dyDescent="0.2">
      <c r="O1228" s="66"/>
      <c r="P1228" s="66"/>
      <c r="Q1228" s="66"/>
      <c r="R1228" s="66"/>
      <c r="S1228" s="66"/>
      <c r="T1228" s="66"/>
    </row>
    <row r="1229" spans="15:20" x14ac:dyDescent="0.2">
      <c r="O1229" s="66"/>
      <c r="P1229" s="66"/>
      <c r="Q1229" s="66"/>
      <c r="R1229" s="66"/>
      <c r="S1229" s="66"/>
      <c r="T1229" s="66"/>
    </row>
    <row r="1230" spans="15:20" x14ac:dyDescent="0.2">
      <c r="O1230" s="66"/>
      <c r="P1230" s="66"/>
      <c r="Q1230" s="66"/>
      <c r="R1230" s="66"/>
      <c r="S1230" s="66"/>
      <c r="T1230" s="66"/>
    </row>
    <row r="1231" spans="15:20" x14ac:dyDescent="0.2">
      <c r="O1231" s="66"/>
      <c r="P1231" s="66"/>
      <c r="Q1231" s="66"/>
      <c r="R1231" s="66"/>
      <c r="S1231" s="66"/>
      <c r="T1231" s="66"/>
    </row>
    <row r="1232" spans="15:20" x14ac:dyDescent="0.2">
      <c r="O1232" s="66"/>
      <c r="P1232" s="66"/>
      <c r="Q1232" s="66"/>
      <c r="R1232" s="66"/>
      <c r="S1232" s="66"/>
      <c r="T1232" s="66"/>
    </row>
    <row r="1233" spans="15:20" x14ac:dyDescent="0.2">
      <c r="O1233" s="66"/>
      <c r="P1233" s="66"/>
      <c r="Q1233" s="66"/>
      <c r="R1233" s="66"/>
      <c r="S1233" s="66"/>
      <c r="T1233" s="66"/>
    </row>
    <row r="1234" spans="15:20" x14ac:dyDescent="0.2">
      <c r="O1234" s="66"/>
      <c r="P1234" s="66"/>
      <c r="Q1234" s="66"/>
      <c r="R1234" s="66"/>
      <c r="S1234" s="66"/>
      <c r="T1234" s="66"/>
    </row>
    <row r="1235" spans="15:20" x14ac:dyDescent="0.2">
      <c r="O1235" s="66"/>
      <c r="P1235" s="66"/>
      <c r="Q1235" s="66"/>
      <c r="R1235" s="66"/>
      <c r="S1235" s="66"/>
      <c r="T1235" s="66"/>
    </row>
    <row r="1236" spans="15:20" x14ac:dyDescent="0.2">
      <c r="O1236" s="66"/>
      <c r="P1236" s="66"/>
      <c r="Q1236" s="66"/>
      <c r="R1236" s="66"/>
      <c r="S1236" s="66"/>
      <c r="T1236" s="66"/>
    </row>
    <row r="1237" spans="15:20" x14ac:dyDescent="0.2">
      <c r="O1237" s="66"/>
      <c r="P1237" s="66"/>
      <c r="Q1237" s="66"/>
      <c r="R1237" s="66"/>
      <c r="S1237" s="66"/>
      <c r="T1237" s="66"/>
    </row>
    <row r="1238" spans="15:20" x14ac:dyDescent="0.2">
      <c r="O1238" s="66"/>
      <c r="P1238" s="66"/>
      <c r="Q1238" s="66"/>
      <c r="R1238" s="66"/>
      <c r="S1238" s="66"/>
      <c r="T1238" s="66"/>
    </row>
    <row r="1239" spans="15:20" x14ac:dyDescent="0.2">
      <c r="O1239" s="66"/>
      <c r="P1239" s="66"/>
      <c r="Q1239" s="66"/>
      <c r="R1239" s="66"/>
      <c r="S1239" s="66"/>
      <c r="T1239" s="66"/>
    </row>
    <row r="1240" spans="15:20" x14ac:dyDescent="0.2">
      <c r="O1240" s="66"/>
      <c r="P1240" s="66"/>
      <c r="Q1240" s="66"/>
      <c r="R1240" s="66"/>
      <c r="S1240" s="66"/>
      <c r="T1240" s="66"/>
    </row>
    <row r="1241" spans="15:20" x14ac:dyDescent="0.2">
      <c r="O1241" s="66"/>
      <c r="P1241" s="66"/>
      <c r="Q1241" s="66"/>
      <c r="R1241" s="66"/>
      <c r="S1241" s="66"/>
      <c r="T1241" s="66"/>
    </row>
    <row r="1242" spans="15:20" x14ac:dyDescent="0.2">
      <c r="O1242" s="66"/>
      <c r="P1242" s="66"/>
      <c r="Q1242" s="66"/>
      <c r="R1242" s="66"/>
      <c r="S1242" s="66"/>
      <c r="T1242" s="66"/>
    </row>
    <row r="1243" spans="15:20" x14ac:dyDescent="0.2">
      <c r="O1243" s="66"/>
      <c r="P1243" s="66"/>
      <c r="Q1243" s="66"/>
      <c r="R1243" s="66"/>
      <c r="S1243" s="66"/>
      <c r="T1243" s="66"/>
    </row>
    <row r="1244" spans="15:20" x14ac:dyDescent="0.2">
      <c r="O1244" s="66"/>
      <c r="P1244" s="66"/>
      <c r="Q1244" s="66"/>
      <c r="R1244" s="66"/>
      <c r="S1244" s="66"/>
      <c r="T1244" s="66"/>
    </row>
    <row r="1245" spans="15:20" x14ac:dyDescent="0.2">
      <c r="O1245" s="66"/>
      <c r="P1245" s="66"/>
      <c r="Q1245" s="66"/>
      <c r="R1245" s="66"/>
      <c r="S1245" s="66"/>
      <c r="T1245" s="66"/>
    </row>
    <row r="1246" spans="15:20" x14ac:dyDescent="0.2">
      <c r="O1246" s="66"/>
      <c r="P1246" s="66"/>
      <c r="Q1246" s="66"/>
      <c r="R1246" s="66"/>
      <c r="S1246" s="66"/>
      <c r="T1246" s="66"/>
    </row>
    <row r="1247" spans="15:20" x14ac:dyDescent="0.2">
      <c r="O1247" s="66"/>
      <c r="P1247" s="66"/>
      <c r="Q1247" s="66"/>
      <c r="R1247" s="66"/>
      <c r="S1247" s="66"/>
      <c r="T1247" s="66"/>
    </row>
    <row r="1248" spans="15:20" x14ac:dyDescent="0.2">
      <c r="O1248" s="66"/>
      <c r="P1248" s="66"/>
      <c r="Q1248" s="66"/>
      <c r="R1248" s="66"/>
      <c r="S1248" s="66"/>
      <c r="T1248" s="66"/>
    </row>
    <row r="1249" spans="15:20" x14ac:dyDescent="0.2">
      <c r="O1249" s="66"/>
      <c r="P1249" s="66"/>
      <c r="Q1249" s="66"/>
      <c r="R1249" s="66"/>
      <c r="S1249" s="66"/>
      <c r="T1249" s="66"/>
    </row>
    <row r="1250" spans="15:20" x14ac:dyDescent="0.2">
      <c r="O1250" s="66"/>
      <c r="P1250" s="66"/>
      <c r="Q1250" s="66"/>
      <c r="R1250" s="66"/>
      <c r="S1250" s="66"/>
      <c r="T1250" s="66"/>
    </row>
    <row r="1251" spans="15:20" x14ac:dyDescent="0.2">
      <c r="O1251" s="66"/>
      <c r="P1251" s="66"/>
      <c r="Q1251" s="66"/>
      <c r="R1251" s="66"/>
      <c r="S1251" s="66"/>
      <c r="T1251" s="66"/>
    </row>
    <row r="1252" spans="15:20" x14ac:dyDescent="0.2">
      <c r="O1252" s="66"/>
      <c r="P1252" s="66"/>
      <c r="Q1252" s="66"/>
      <c r="R1252" s="66"/>
      <c r="S1252" s="66"/>
      <c r="T1252" s="66"/>
    </row>
    <row r="1253" spans="15:20" x14ac:dyDescent="0.2">
      <c r="O1253" s="66"/>
      <c r="P1253" s="66"/>
      <c r="Q1253" s="66"/>
      <c r="R1253" s="66"/>
      <c r="S1253" s="66"/>
      <c r="T1253" s="66"/>
    </row>
    <row r="1254" spans="15:20" x14ac:dyDescent="0.2">
      <c r="O1254" s="66"/>
      <c r="P1254" s="66"/>
      <c r="Q1254" s="66"/>
      <c r="R1254" s="66"/>
      <c r="S1254" s="66"/>
      <c r="T1254" s="66"/>
    </row>
    <row r="1255" spans="15:20" x14ac:dyDescent="0.2">
      <c r="O1255" s="66"/>
      <c r="P1255" s="66"/>
      <c r="Q1255" s="66"/>
      <c r="R1255" s="66"/>
      <c r="S1255" s="66"/>
      <c r="T1255" s="66"/>
    </row>
    <row r="1256" spans="15:20" x14ac:dyDescent="0.2">
      <c r="O1256" s="66"/>
      <c r="P1256" s="66"/>
      <c r="Q1256" s="66"/>
      <c r="R1256" s="66"/>
      <c r="S1256" s="66"/>
      <c r="T1256" s="66"/>
    </row>
    <row r="1257" spans="15:20" x14ac:dyDescent="0.2">
      <c r="O1257" s="66"/>
      <c r="P1257" s="66"/>
      <c r="Q1257" s="66"/>
      <c r="R1257" s="66"/>
      <c r="S1257" s="66"/>
      <c r="T1257" s="66"/>
    </row>
    <row r="1258" spans="15:20" x14ac:dyDescent="0.2">
      <c r="O1258" s="66"/>
      <c r="P1258" s="66"/>
      <c r="Q1258" s="66"/>
      <c r="R1258" s="66"/>
      <c r="S1258" s="66"/>
      <c r="T1258" s="66"/>
    </row>
    <row r="1259" spans="15:20" x14ac:dyDescent="0.2">
      <c r="O1259" s="66"/>
      <c r="P1259" s="66"/>
      <c r="Q1259" s="66"/>
      <c r="R1259" s="66"/>
      <c r="S1259" s="66"/>
      <c r="T1259" s="66"/>
    </row>
    <row r="1260" spans="15:20" x14ac:dyDescent="0.2">
      <c r="O1260" s="66"/>
      <c r="P1260" s="66"/>
      <c r="Q1260" s="66"/>
      <c r="R1260" s="66"/>
      <c r="S1260" s="66"/>
      <c r="T1260" s="66"/>
    </row>
    <row r="1261" spans="15:20" x14ac:dyDescent="0.2">
      <c r="O1261" s="66"/>
      <c r="P1261" s="66"/>
      <c r="Q1261" s="66"/>
      <c r="R1261" s="66"/>
      <c r="S1261" s="66"/>
      <c r="T1261" s="66"/>
    </row>
    <row r="1262" spans="15:20" x14ac:dyDescent="0.2">
      <c r="O1262" s="66"/>
      <c r="P1262" s="66"/>
      <c r="Q1262" s="66"/>
      <c r="R1262" s="66"/>
      <c r="S1262" s="66"/>
      <c r="T1262" s="66"/>
    </row>
    <row r="1263" spans="15:20" x14ac:dyDescent="0.2">
      <c r="O1263" s="66"/>
      <c r="P1263" s="66"/>
      <c r="Q1263" s="66"/>
      <c r="R1263" s="66"/>
      <c r="S1263" s="66"/>
      <c r="T1263" s="66"/>
    </row>
    <row r="1264" spans="15:20" x14ac:dyDescent="0.2">
      <c r="O1264" s="66"/>
      <c r="P1264" s="66"/>
      <c r="Q1264" s="66"/>
      <c r="R1264" s="66"/>
      <c r="S1264" s="66"/>
      <c r="T1264" s="66"/>
    </row>
    <row r="1265" spans="15:20" x14ac:dyDescent="0.2">
      <c r="O1265" s="66"/>
      <c r="P1265" s="66"/>
      <c r="Q1265" s="66"/>
      <c r="R1265" s="66"/>
      <c r="S1265" s="66"/>
      <c r="T1265" s="66"/>
    </row>
    <row r="1266" spans="15:20" x14ac:dyDescent="0.2">
      <c r="O1266" s="66"/>
      <c r="P1266" s="66"/>
      <c r="Q1266" s="66"/>
      <c r="R1266" s="66"/>
      <c r="S1266" s="66"/>
      <c r="T1266" s="66"/>
    </row>
    <row r="1267" spans="15:20" x14ac:dyDescent="0.2">
      <c r="O1267" s="66"/>
      <c r="P1267" s="66"/>
      <c r="Q1267" s="66"/>
      <c r="R1267" s="66"/>
      <c r="S1267" s="66"/>
      <c r="T1267" s="66"/>
    </row>
    <row r="1268" spans="15:20" x14ac:dyDescent="0.2">
      <c r="O1268" s="66"/>
      <c r="P1268" s="66"/>
      <c r="Q1268" s="66"/>
      <c r="R1268" s="66"/>
      <c r="S1268" s="66"/>
      <c r="T1268" s="66"/>
    </row>
    <row r="1269" spans="15:20" x14ac:dyDescent="0.2">
      <c r="O1269" s="66"/>
      <c r="P1269" s="66"/>
      <c r="Q1269" s="66"/>
      <c r="R1269" s="66"/>
      <c r="S1269" s="66"/>
      <c r="T1269" s="66"/>
    </row>
    <row r="1270" spans="15:20" x14ac:dyDescent="0.2">
      <c r="O1270" s="66"/>
      <c r="P1270" s="66"/>
      <c r="Q1270" s="66"/>
      <c r="R1270" s="66"/>
      <c r="S1270" s="66"/>
      <c r="T1270" s="66"/>
    </row>
    <row r="1271" spans="15:20" x14ac:dyDescent="0.2">
      <c r="O1271" s="66"/>
      <c r="P1271" s="66"/>
      <c r="Q1271" s="66"/>
      <c r="R1271" s="66"/>
      <c r="S1271" s="66"/>
      <c r="T1271" s="66"/>
    </row>
    <row r="1272" spans="15:20" x14ac:dyDescent="0.2">
      <c r="O1272" s="66"/>
      <c r="P1272" s="66"/>
      <c r="Q1272" s="66"/>
      <c r="R1272" s="66"/>
      <c r="S1272" s="66"/>
      <c r="T1272" s="66"/>
    </row>
    <row r="1273" spans="15:20" x14ac:dyDescent="0.2">
      <c r="O1273" s="66"/>
      <c r="P1273" s="66"/>
      <c r="Q1273" s="66"/>
      <c r="R1273" s="66"/>
      <c r="S1273" s="66"/>
      <c r="T1273" s="66"/>
    </row>
    <row r="1274" spans="15:20" x14ac:dyDescent="0.2">
      <c r="O1274" s="66"/>
      <c r="P1274" s="66"/>
      <c r="Q1274" s="66"/>
      <c r="R1274" s="66"/>
      <c r="S1274" s="66"/>
      <c r="T1274" s="66"/>
    </row>
    <row r="1275" spans="15:20" x14ac:dyDescent="0.2">
      <c r="O1275" s="66"/>
      <c r="P1275" s="66"/>
      <c r="Q1275" s="66"/>
      <c r="R1275" s="66"/>
      <c r="S1275" s="66"/>
      <c r="T1275" s="66"/>
    </row>
    <row r="1276" spans="15:20" x14ac:dyDescent="0.2">
      <c r="O1276" s="66"/>
      <c r="P1276" s="66"/>
      <c r="Q1276" s="66"/>
      <c r="R1276" s="66"/>
      <c r="S1276" s="66"/>
      <c r="T1276" s="66"/>
    </row>
    <row r="1277" spans="15:20" x14ac:dyDescent="0.2">
      <c r="O1277" s="66"/>
      <c r="P1277" s="66"/>
      <c r="Q1277" s="66"/>
      <c r="R1277" s="66"/>
      <c r="S1277" s="66"/>
      <c r="T1277" s="66"/>
    </row>
    <row r="1278" spans="15:20" x14ac:dyDescent="0.2">
      <c r="O1278" s="66"/>
      <c r="P1278" s="66"/>
      <c r="Q1278" s="66"/>
      <c r="R1278" s="66"/>
      <c r="S1278" s="66"/>
      <c r="T1278" s="66"/>
    </row>
    <row r="1279" spans="15:20" x14ac:dyDescent="0.2">
      <c r="O1279" s="66"/>
      <c r="P1279" s="66"/>
      <c r="Q1279" s="66"/>
      <c r="R1279" s="66"/>
      <c r="S1279" s="66"/>
      <c r="T1279" s="66"/>
    </row>
    <row r="1280" spans="15:20" x14ac:dyDescent="0.2">
      <c r="O1280" s="66"/>
      <c r="P1280" s="66"/>
      <c r="Q1280" s="66"/>
      <c r="R1280" s="66"/>
      <c r="S1280" s="66"/>
      <c r="T1280" s="66"/>
    </row>
    <row r="1281" spans="15:20" x14ac:dyDescent="0.2">
      <c r="O1281" s="66"/>
      <c r="P1281" s="66"/>
      <c r="Q1281" s="66"/>
      <c r="R1281" s="66"/>
      <c r="S1281" s="66"/>
      <c r="T1281" s="66"/>
    </row>
    <row r="1282" spans="15:20" x14ac:dyDescent="0.2">
      <c r="O1282" s="66"/>
      <c r="P1282" s="66"/>
      <c r="Q1282" s="66"/>
      <c r="R1282" s="66"/>
      <c r="S1282" s="66"/>
      <c r="T1282" s="66"/>
    </row>
    <row r="1283" spans="15:20" x14ac:dyDescent="0.2">
      <c r="O1283" s="66"/>
      <c r="P1283" s="66"/>
      <c r="Q1283" s="66"/>
      <c r="R1283" s="66"/>
      <c r="S1283" s="66"/>
      <c r="T1283" s="66"/>
    </row>
    <row r="1284" spans="15:20" x14ac:dyDescent="0.2">
      <c r="O1284" s="66"/>
      <c r="P1284" s="66"/>
      <c r="Q1284" s="66"/>
      <c r="R1284" s="66"/>
      <c r="S1284" s="66"/>
      <c r="T1284" s="66"/>
    </row>
    <row r="1285" spans="15:20" x14ac:dyDescent="0.2">
      <c r="O1285" s="66"/>
      <c r="P1285" s="66"/>
      <c r="Q1285" s="66"/>
      <c r="R1285" s="66"/>
      <c r="S1285" s="66"/>
      <c r="T1285" s="66"/>
    </row>
    <row r="1286" spans="15:20" x14ac:dyDescent="0.2">
      <c r="O1286" s="66"/>
      <c r="P1286" s="66"/>
      <c r="Q1286" s="66"/>
      <c r="R1286" s="66"/>
      <c r="S1286" s="66"/>
      <c r="T1286" s="66"/>
    </row>
    <row r="1287" spans="15:20" x14ac:dyDescent="0.2">
      <c r="O1287" s="66"/>
      <c r="P1287" s="66"/>
      <c r="Q1287" s="66"/>
      <c r="R1287" s="66"/>
      <c r="S1287" s="66"/>
      <c r="T1287" s="66"/>
    </row>
    <row r="1288" spans="15:20" x14ac:dyDescent="0.2">
      <c r="O1288" s="66"/>
      <c r="P1288" s="66"/>
      <c r="Q1288" s="66"/>
      <c r="R1288" s="66"/>
      <c r="S1288" s="66"/>
      <c r="T1288" s="66"/>
    </row>
    <row r="1289" spans="15:20" x14ac:dyDescent="0.2">
      <c r="O1289" s="66"/>
      <c r="P1289" s="66"/>
      <c r="Q1289" s="66"/>
      <c r="R1289" s="66"/>
      <c r="S1289" s="66"/>
      <c r="T1289" s="66"/>
    </row>
    <row r="1290" spans="15:20" x14ac:dyDescent="0.2">
      <c r="O1290" s="66"/>
      <c r="P1290" s="66"/>
      <c r="Q1290" s="66"/>
      <c r="R1290" s="66"/>
      <c r="S1290" s="66"/>
      <c r="T1290" s="66"/>
    </row>
    <row r="1291" spans="15:20" x14ac:dyDescent="0.2">
      <c r="O1291" s="66"/>
      <c r="P1291" s="66"/>
      <c r="Q1291" s="66"/>
      <c r="R1291" s="66"/>
      <c r="S1291" s="66"/>
      <c r="T1291" s="66"/>
    </row>
    <row r="1292" spans="15:20" x14ac:dyDescent="0.2">
      <c r="O1292" s="66"/>
      <c r="P1292" s="66"/>
      <c r="Q1292" s="66"/>
      <c r="R1292" s="66"/>
      <c r="S1292" s="66"/>
      <c r="T1292" s="66"/>
    </row>
    <row r="1293" spans="15:20" x14ac:dyDescent="0.2">
      <c r="O1293" s="66"/>
      <c r="P1293" s="66"/>
      <c r="Q1293" s="66"/>
      <c r="R1293" s="66"/>
      <c r="S1293" s="66"/>
      <c r="T1293" s="66"/>
    </row>
    <row r="1294" spans="15:20" x14ac:dyDescent="0.2">
      <c r="O1294" s="66"/>
      <c r="P1294" s="66"/>
      <c r="Q1294" s="66"/>
      <c r="R1294" s="66"/>
      <c r="S1294" s="66"/>
      <c r="T1294" s="66"/>
    </row>
    <row r="1295" spans="15:20" x14ac:dyDescent="0.2">
      <c r="O1295" s="66"/>
      <c r="P1295" s="66"/>
      <c r="Q1295" s="66"/>
      <c r="R1295" s="66"/>
      <c r="S1295" s="66"/>
      <c r="T1295" s="66"/>
    </row>
    <row r="1296" spans="15:20" x14ac:dyDescent="0.2">
      <c r="O1296" s="66"/>
      <c r="P1296" s="66"/>
      <c r="Q1296" s="66"/>
      <c r="R1296" s="66"/>
      <c r="S1296" s="66"/>
      <c r="T1296" s="66"/>
    </row>
    <row r="1297" spans="15:20" x14ac:dyDescent="0.2">
      <c r="O1297" s="66"/>
      <c r="P1297" s="66"/>
      <c r="Q1297" s="66"/>
      <c r="R1297" s="66"/>
      <c r="S1297" s="66"/>
      <c r="T1297" s="66"/>
    </row>
    <row r="1298" spans="15:20" x14ac:dyDescent="0.2">
      <c r="O1298" s="66"/>
      <c r="P1298" s="66"/>
      <c r="Q1298" s="66"/>
      <c r="R1298" s="66"/>
      <c r="S1298" s="66"/>
      <c r="T1298" s="66"/>
    </row>
    <row r="1299" spans="15:20" x14ac:dyDescent="0.2">
      <c r="O1299" s="66"/>
      <c r="P1299" s="66"/>
      <c r="Q1299" s="66"/>
      <c r="R1299" s="66"/>
      <c r="S1299" s="66"/>
      <c r="T1299" s="66"/>
    </row>
    <row r="1300" spans="15:20" x14ac:dyDescent="0.2">
      <c r="O1300" s="66"/>
      <c r="P1300" s="66"/>
      <c r="Q1300" s="66"/>
      <c r="R1300" s="66"/>
      <c r="S1300" s="66"/>
      <c r="T1300" s="66"/>
    </row>
    <row r="1301" spans="15:20" x14ac:dyDescent="0.2">
      <c r="O1301" s="66"/>
      <c r="P1301" s="66"/>
      <c r="Q1301" s="66"/>
      <c r="R1301" s="66"/>
      <c r="S1301" s="66"/>
      <c r="T1301" s="66"/>
    </row>
    <row r="1302" spans="15:20" x14ac:dyDescent="0.2">
      <c r="O1302" s="66"/>
      <c r="P1302" s="66"/>
      <c r="Q1302" s="66"/>
      <c r="R1302" s="66"/>
      <c r="S1302" s="66"/>
      <c r="T1302" s="66"/>
    </row>
    <row r="1303" spans="15:20" x14ac:dyDescent="0.2">
      <c r="O1303" s="66"/>
      <c r="P1303" s="66"/>
      <c r="Q1303" s="66"/>
      <c r="R1303" s="66"/>
      <c r="S1303" s="66"/>
      <c r="T1303" s="66"/>
    </row>
    <row r="1304" spans="15:20" x14ac:dyDescent="0.2">
      <c r="O1304" s="66"/>
      <c r="P1304" s="66"/>
      <c r="Q1304" s="66"/>
      <c r="R1304" s="66"/>
      <c r="S1304" s="66"/>
      <c r="T1304" s="66"/>
    </row>
    <row r="1305" spans="15:20" x14ac:dyDescent="0.2">
      <c r="O1305" s="66"/>
      <c r="P1305" s="66"/>
      <c r="Q1305" s="66"/>
      <c r="R1305" s="66"/>
      <c r="S1305" s="66"/>
      <c r="T1305" s="66"/>
    </row>
    <row r="1306" spans="15:20" x14ac:dyDescent="0.2">
      <c r="O1306" s="66"/>
      <c r="P1306" s="66"/>
      <c r="Q1306" s="66"/>
      <c r="R1306" s="66"/>
      <c r="S1306" s="66"/>
      <c r="T1306" s="66"/>
    </row>
    <row r="1307" spans="15:20" x14ac:dyDescent="0.2">
      <c r="O1307" s="66"/>
      <c r="P1307" s="66"/>
      <c r="Q1307" s="66"/>
      <c r="R1307" s="66"/>
      <c r="S1307" s="66"/>
      <c r="T1307" s="66"/>
    </row>
    <row r="1308" spans="15:20" x14ac:dyDescent="0.2">
      <c r="O1308" s="66"/>
      <c r="P1308" s="66"/>
      <c r="Q1308" s="66"/>
      <c r="R1308" s="66"/>
      <c r="S1308" s="66"/>
      <c r="T1308" s="66"/>
    </row>
    <row r="1309" spans="15:20" x14ac:dyDescent="0.2">
      <c r="O1309" s="66"/>
      <c r="P1309" s="66"/>
      <c r="Q1309" s="66"/>
      <c r="R1309" s="66"/>
      <c r="S1309" s="66"/>
      <c r="T1309" s="66"/>
    </row>
    <row r="1310" spans="15:20" x14ac:dyDescent="0.2">
      <c r="O1310" s="66"/>
      <c r="P1310" s="66"/>
      <c r="Q1310" s="66"/>
      <c r="R1310" s="66"/>
      <c r="S1310" s="66"/>
      <c r="T1310" s="66"/>
    </row>
    <row r="1311" spans="15:20" x14ac:dyDescent="0.2">
      <c r="O1311" s="66"/>
      <c r="P1311" s="66"/>
      <c r="Q1311" s="66"/>
      <c r="R1311" s="66"/>
      <c r="S1311" s="66"/>
      <c r="T1311" s="66"/>
    </row>
    <row r="1312" spans="15:20" x14ac:dyDescent="0.2">
      <c r="O1312" s="66"/>
      <c r="P1312" s="66"/>
      <c r="Q1312" s="66"/>
      <c r="R1312" s="66"/>
      <c r="S1312" s="66"/>
      <c r="T1312" s="66"/>
    </row>
    <row r="1313" spans="15:20" x14ac:dyDescent="0.2">
      <c r="O1313" s="66"/>
      <c r="P1313" s="66"/>
      <c r="Q1313" s="66"/>
      <c r="R1313" s="66"/>
      <c r="S1313" s="66"/>
      <c r="T1313" s="66"/>
    </row>
    <row r="1314" spans="15:20" x14ac:dyDescent="0.2">
      <c r="O1314" s="66"/>
      <c r="P1314" s="66"/>
      <c r="Q1314" s="66"/>
      <c r="R1314" s="66"/>
      <c r="S1314" s="66"/>
      <c r="T1314" s="66"/>
    </row>
    <row r="1315" spans="15:20" x14ac:dyDescent="0.2">
      <c r="O1315" s="66"/>
      <c r="P1315" s="66"/>
      <c r="Q1315" s="66"/>
      <c r="R1315" s="66"/>
      <c r="S1315" s="66"/>
      <c r="T1315" s="66"/>
    </row>
    <row r="1316" spans="15:20" x14ac:dyDescent="0.2">
      <c r="O1316" s="66"/>
      <c r="P1316" s="66"/>
      <c r="Q1316" s="66"/>
      <c r="R1316" s="66"/>
      <c r="S1316" s="66"/>
      <c r="T1316" s="66"/>
    </row>
    <row r="1317" spans="15:20" x14ac:dyDescent="0.2">
      <c r="O1317" s="66"/>
      <c r="P1317" s="66"/>
      <c r="Q1317" s="66"/>
      <c r="R1317" s="66"/>
      <c r="S1317" s="66"/>
      <c r="T1317" s="66"/>
    </row>
    <row r="1318" spans="15:20" x14ac:dyDescent="0.2">
      <c r="O1318" s="66"/>
      <c r="P1318" s="66"/>
      <c r="Q1318" s="66"/>
      <c r="R1318" s="66"/>
      <c r="S1318" s="66"/>
      <c r="T1318" s="66"/>
    </row>
    <row r="1319" spans="15:20" x14ac:dyDescent="0.2">
      <c r="O1319" s="66"/>
      <c r="P1319" s="66"/>
      <c r="Q1319" s="66"/>
      <c r="R1319" s="66"/>
      <c r="S1319" s="66"/>
      <c r="T1319" s="66"/>
    </row>
    <row r="1320" spans="15:20" x14ac:dyDescent="0.2">
      <c r="O1320" s="66"/>
      <c r="P1320" s="66"/>
      <c r="Q1320" s="66"/>
      <c r="R1320" s="66"/>
      <c r="S1320" s="66"/>
      <c r="T1320" s="66"/>
    </row>
    <row r="1321" spans="15:20" x14ac:dyDescent="0.2">
      <c r="O1321" s="66"/>
      <c r="P1321" s="66"/>
      <c r="Q1321" s="66"/>
      <c r="R1321" s="66"/>
      <c r="S1321" s="66"/>
      <c r="T1321" s="66"/>
    </row>
    <row r="1322" spans="15:20" x14ac:dyDescent="0.2">
      <c r="O1322" s="66"/>
      <c r="P1322" s="66"/>
      <c r="Q1322" s="66"/>
      <c r="R1322" s="66"/>
      <c r="S1322" s="66"/>
      <c r="T1322" s="66"/>
    </row>
    <row r="1323" spans="15:20" x14ac:dyDescent="0.2">
      <c r="O1323" s="66"/>
      <c r="P1323" s="66"/>
      <c r="Q1323" s="66"/>
      <c r="R1323" s="66"/>
      <c r="S1323" s="66"/>
      <c r="T1323" s="66"/>
    </row>
    <row r="1324" spans="15:20" x14ac:dyDescent="0.2">
      <c r="O1324" s="66"/>
      <c r="P1324" s="66"/>
      <c r="Q1324" s="66"/>
      <c r="R1324" s="66"/>
      <c r="S1324" s="66"/>
      <c r="T1324" s="66"/>
    </row>
    <row r="1325" spans="15:20" x14ac:dyDescent="0.2">
      <c r="O1325" s="66"/>
      <c r="P1325" s="66"/>
      <c r="Q1325" s="66"/>
      <c r="R1325" s="66"/>
      <c r="S1325" s="66"/>
      <c r="T1325" s="66"/>
    </row>
    <row r="1326" spans="15:20" x14ac:dyDescent="0.2">
      <c r="O1326" s="66"/>
      <c r="P1326" s="66"/>
      <c r="Q1326" s="66"/>
      <c r="R1326" s="66"/>
      <c r="S1326" s="66"/>
      <c r="T1326" s="66"/>
    </row>
    <row r="1327" spans="15:20" x14ac:dyDescent="0.2">
      <c r="O1327" s="66"/>
      <c r="P1327" s="66"/>
      <c r="Q1327" s="66"/>
      <c r="R1327" s="66"/>
      <c r="S1327" s="66"/>
      <c r="T1327" s="66"/>
    </row>
    <row r="1328" spans="15:20" x14ac:dyDescent="0.2">
      <c r="O1328" s="66"/>
      <c r="P1328" s="66"/>
      <c r="Q1328" s="66"/>
      <c r="R1328" s="66"/>
      <c r="S1328" s="66"/>
      <c r="T1328" s="66"/>
    </row>
    <row r="1329" spans="15:20" x14ac:dyDescent="0.2">
      <c r="O1329" s="66"/>
      <c r="P1329" s="66"/>
      <c r="Q1329" s="66"/>
      <c r="R1329" s="66"/>
      <c r="S1329" s="66"/>
      <c r="T1329" s="66"/>
    </row>
    <row r="1330" spans="15:20" x14ac:dyDescent="0.2">
      <c r="O1330" s="66"/>
      <c r="P1330" s="66"/>
      <c r="Q1330" s="66"/>
      <c r="R1330" s="66"/>
      <c r="S1330" s="66"/>
      <c r="T1330" s="66"/>
    </row>
    <row r="1331" spans="15:20" x14ac:dyDescent="0.2">
      <c r="O1331" s="66"/>
      <c r="P1331" s="66"/>
      <c r="Q1331" s="66"/>
      <c r="R1331" s="66"/>
      <c r="S1331" s="66"/>
      <c r="T1331" s="66"/>
    </row>
    <row r="1332" spans="15:20" x14ac:dyDescent="0.2">
      <c r="O1332" s="66"/>
      <c r="P1332" s="66"/>
      <c r="Q1332" s="66"/>
      <c r="R1332" s="66"/>
      <c r="S1332" s="66"/>
      <c r="T1332" s="66"/>
    </row>
    <row r="1333" spans="15:20" x14ac:dyDescent="0.2">
      <c r="O1333" s="66"/>
      <c r="P1333" s="66"/>
      <c r="Q1333" s="66"/>
      <c r="R1333" s="66"/>
      <c r="S1333" s="66"/>
      <c r="T1333" s="66"/>
    </row>
    <row r="1334" spans="15:20" x14ac:dyDescent="0.2">
      <c r="O1334" s="66"/>
      <c r="P1334" s="66"/>
      <c r="Q1334" s="66"/>
      <c r="R1334" s="66"/>
      <c r="S1334" s="66"/>
      <c r="T1334" s="66"/>
    </row>
    <row r="1335" spans="15:20" x14ac:dyDescent="0.2">
      <c r="O1335" s="66"/>
      <c r="P1335" s="66"/>
      <c r="Q1335" s="66"/>
      <c r="R1335" s="66"/>
      <c r="S1335" s="66"/>
      <c r="T1335" s="66"/>
    </row>
    <row r="1336" spans="15:20" x14ac:dyDescent="0.2">
      <c r="O1336" s="66"/>
      <c r="P1336" s="66"/>
      <c r="Q1336" s="66"/>
      <c r="R1336" s="66"/>
      <c r="S1336" s="66"/>
      <c r="T1336" s="66"/>
    </row>
    <row r="1337" spans="15:20" x14ac:dyDescent="0.2">
      <c r="O1337" s="66"/>
      <c r="P1337" s="66"/>
      <c r="Q1337" s="66"/>
      <c r="R1337" s="66"/>
      <c r="S1337" s="66"/>
      <c r="T1337" s="66"/>
    </row>
    <row r="1338" spans="15:20" x14ac:dyDescent="0.2">
      <c r="O1338" s="66"/>
      <c r="P1338" s="66"/>
      <c r="Q1338" s="66"/>
      <c r="R1338" s="66"/>
      <c r="S1338" s="66"/>
      <c r="T1338" s="66"/>
    </row>
    <row r="1339" spans="15:20" x14ac:dyDescent="0.2">
      <c r="O1339" s="66"/>
      <c r="P1339" s="66"/>
      <c r="Q1339" s="66"/>
      <c r="R1339" s="66"/>
      <c r="S1339" s="66"/>
      <c r="T1339" s="66"/>
    </row>
    <row r="1340" spans="15:20" x14ac:dyDescent="0.2">
      <c r="O1340" s="66"/>
      <c r="P1340" s="66"/>
      <c r="Q1340" s="66"/>
      <c r="R1340" s="66"/>
      <c r="S1340" s="66"/>
      <c r="T1340" s="66"/>
    </row>
    <row r="1341" spans="15:20" x14ac:dyDescent="0.2">
      <c r="O1341" s="66"/>
      <c r="P1341" s="66"/>
      <c r="Q1341" s="66"/>
      <c r="R1341" s="66"/>
      <c r="S1341" s="66"/>
      <c r="T1341" s="66"/>
    </row>
    <row r="1342" spans="15:20" x14ac:dyDescent="0.2">
      <c r="O1342" s="66"/>
      <c r="P1342" s="66"/>
      <c r="Q1342" s="66"/>
      <c r="R1342" s="66"/>
      <c r="S1342" s="66"/>
      <c r="T1342" s="66"/>
    </row>
    <row r="1343" spans="15:20" x14ac:dyDescent="0.2">
      <c r="O1343" s="66"/>
      <c r="P1343" s="66"/>
      <c r="Q1343" s="66"/>
      <c r="R1343" s="66"/>
      <c r="S1343" s="66"/>
      <c r="T1343" s="66"/>
    </row>
    <row r="1344" spans="15:20" x14ac:dyDescent="0.2">
      <c r="O1344" s="66"/>
      <c r="P1344" s="66"/>
      <c r="Q1344" s="66"/>
      <c r="R1344" s="66"/>
      <c r="S1344" s="66"/>
      <c r="T1344" s="66"/>
    </row>
    <row r="1345" spans="15:20" x14ac:dyDescent="0.2">
      <c r="O1345" s="66"/>
      <c r="P1345" s="66"/>
      <c r="Q1345" s="66"/>
      <c r="R1345" s="66"/>
      <c r="S1345" s="66"/>
      <c r="T1345" s="66"/>
    </row>
    <row r="1346" spans="15:20" x14ac:dyDescent="0.2">
      <c r="O1346" s="66"/>
      <c r="P1346" s="66"/>
      <c r="Q1346" s="66"/>
      <c r="R1346" s="66"/>
      <c r="S1346" s="66"/>
      <c r="T1346" s="66"/>
    </row>
    <row r="1347" spans="15:20" x14ac:dyDescent="0.2">
      <c r="O1347" s="66"/>
      <c r="P1347" s="66"/>
      <c r="Q1347" s="66"/>
      <c r="R1347" s="66"/>
      <c r="S1347" s="66"/>
      <c r="T1347" s="66"/>
    </row>
    <row r="1348" spans="15:20" x14ac:dyDescent="0.2">
      <c r="O1348" s="66"/>
      <c r="P1348" s="66"/>
      <c r="Q1348" s="66"/>
      <c r="R1348" s="66"/>
      <c r="S1348" s="66"/>
      <c r="T1348" s="66"/>
    </row>
    <row r="1349" spans="15:20" x14ac:dyDescent="0.2">
      <c r="O1349" s="66"/>
      <c r="P1349" s="66"/>
      <c r="Q1349" s="66"/>
      <c r="R1349" s="66"/>
      <c r="S1349" s="66"/>
      <c r="T1349" s="66"/>
    </row>
    <row r="1350" spans="15:20" x14ac:dyDescent="0.2">
      <c r="O1350" s="66"/>
      <c r="P1350" s="66"/>
      <c r="Q1350" s="66"/>
      <c r="R1350" s="66"/>
      <c r="S1350" s="66"/>
      <c r="T1350" s="66"/>
    </row>
    <row r="1351" spans="15:20" x14ac:dyDescent="0.2">
      <c r="O1351" s="66"/>
      <c r="P1351" s="66"/>
      <c r="Q1351" s="66"/>
      <c r="R1351" s="66"/>
      <c r="S1351" s="66"/>
      <c r="T1351" s="66"/>
    </row>
    <row r="1352" spans="15:20" x14ac:dyDescent="0.2">
      <c r="O1352" s="66"/>
      <c r="P1352" s="66"/>
      <c r="Q1352" s="66"/>
      <c r="R1352" s="66"/>
      <c r="S1352" s="66"/>
      <c r="T1352" s="66"/>
    </row>
    <row r="1353" spans="15:20" x14ac:dyDescent="0.2">
      <c r="O1353" s="66"/>
      <c r="P1353" s="66"/>
      <c r="Q1353" s="66"/>
      <c r="R1353" s="66"/>
      <c r="S1353" s="66"/>
      <c r="T1353" s="66"/>
    </row>
    <row r="1354" spans="15:20" x14ac:dyDescent="0.2">
      <c r="O1354" s="66"/>
      <c r="P1354" s="66"/>
      <c r="Q1354" s="66"/>
      <c r="R1354" s="66"/>
      <c r="S1354" s="66"/>
      <c r="T1354" s="66"/>
    </row>
    <row r="1355" spans="15:20" x14ac:dyDescent="0.2">
      <c r="O1355" s="66"/>
      <c r="P1355" s="66"/>
      <c r="Q1355" s="66"/>
      <c r="R1355" s="66"/>
      <c r="S1355" s="66"/>
      <c r="T1355" s="66"/>
    </row>
    <row r="1356" spans="15:20" x14ac:dyDescent="0.2">
      <c r="O1356" s="66"/>
      <c r="P1356" s="66"/>
      <c r="Q1356" s="66"/>
      <c r="R1356" s="66"/>
      <c r="S1356" s="66"/>
      <c r="T1356" s="66"/>
    </row>
    <row r="1357" spans="15:20" x14ac:dyDescent="0.2">
      <c r="O1357" s="66"/>
      <c r="P1357" s="66"/>
      <c r="Q1357" s="66"/>
      <c r="R1357" s="66"/>
      <c r="S1357" s="66"/>
      <c r="T1357" s="66"/>
    </row>
    <row r="1358" spans="15:20" x14ac:dyDescent="0.2">
      <c r="O1358" s="66"/>
      <c r="P1358" s="66"/>
      <c r="Q1358" s="66"/>
      <c r="R1358" s="66"/>
      <c r="S1358" s="66"/>
      <c r="T1358" s="66"/>
    </row>
    <row r="1359" spans="15:20" x14ac:dyDescent="0.2">
      <c r="O1359" s="66"/>
      <c r="P1359" s="66"/>
      <c r="Q1359" s="66"/>
      <c r="R1359" s="66"/>
      <c r="S1359" s="66"/>
      <c r="T1359" s="66"/>
    </row>
    <row r="1360" spans="15:20" x14ac:dyDescent="0.2">
      <c r="O1360" s="66"/>
      <c r="P1360" s="66"/>
      <c r="Q1360" s="66"/>
      <c r="R1360" s="66"/>
      <c r="S1360" s="66"/>
      <c r="T1360" s="66"/>
    </row>
    <row r="1361" spans="15:20" x14ac:dyDescent="0.2">
      <c r="O1361" s="66"/>
      <c r="P1361" s="66"/>
      <c r="Q1361" s="66"/>
      <c r="R1361" s="66"/>
      <c r="S1361" s="66"/>
      <c r="T1361" s="66"/>
    </row>
    <row r="1362" spans="15:20" x14ac:dyDescent="0.2">
      <c r="O1362" s="66"/>
      <c r="P1362" s="66"/>
      <c r="Q1362" s="66"/>
      <c r="R1362" s="66"/>
      <c r="S1362" s="66"/>
      <c r="T1362" s="66"/>
    </row>
    <row r="1363" spans="15:20" x14ac:dyDescent="0.2">
      <c r="O1363" s="66"/>
      <c r="P1363" s="66"/>
      <c r="Q1363" s="66"/>
      <c r="R1363" s="66"/>
      <c r="S1363" s="66"/>
      <c r="T1363" s="66"/>
    </row>
    <row r="1364" spans="15:20" x14ac:dyDescent="0.2">
      <c r="O1364" s="66"/>
      <c r="P1364" s="66"/>
      <c r="Q1364" s="66"/>
      <c r="R1364" s="66"/>
      <c r="S1364" s="66"/>
      <c r="T1364" s="66"/>
    </row>
    <row r="1365" spans="15:20" x14ac:dyDescent="0.2">
      <c r="O1365" s="66"/>
      <c r="P1365" s="66"/>
      <c r="Q1365" s="66"/>
      <c r="R1365" s="66"/>
      <c r="S1365" s="66"/>
      <c r="T1365" s="66"/>
    </row>
    <row r="1366" spans="15:20" x14ac:dyDescent="0.2">
      <c r="O1366" s="66"/>
      <c r="P1366" s="66"/>
      <c r="Q1366" s="66"/>
      <c r="R1366" s="66"/>
      <c r="S1366" s="66"/>
      <c r="T1366" s="66"/>
    </row>
    <row r="1367" spans="15:20" x14ac:dyDescent="0.2">
      <c r="O1367" s="66"/>
      <c r="P1367" s="66"/>
      <c r="Q1367" s="66"/>
      <c r="R1367" s="66"/>
      <c r="S1367" s="66"/>
      <c r="T1367" s="66"/>
    </row>
    <row r="1368" spans="15:20" x14ac:dyDescent="0.2">
      <c r="O1368" s="66"/>
      <c r="P1368" s="66"/>
      <c r="Q1368" s="66"/>
      <c r="R1368" s="66"/>
      <c r="S1368" s="66"/>
      <c r="T1368" s="66"/>
    </row>
    <row r="1369" spans="15:20" x14ac:dyDescent="0.2">
      <c r="O1369" s="66"/>
      <c r="P1369" s="66"/>
      <c r="Q1369" s="66"/>
      <c r="R1369" s="66"/>
      <c r="S1369" s="66"/>
      <c r="T1369" s="66"/>
    </row>
    <row r="1370" spans="15:20" x14ac:dyDescent="0.2">
      <c r="O1370" s="66"/>
      <c r="P1370" s="66"/>
      <c r="Q1370" s="66"/>
      <c r="R1370" s="66"/>
      <c r="S1370" s="66"/>
      <c r="T1370" s="66"/>
    </row>
    <row r="1371" spans="15:20" x14ac:dyDescent="0.2">
      <c r="O1371" s="66"/>
      <c r="P1371" s="66"/>
      <c r="Q1371" s="66"/>
      <c r="R1371" s="66"/>
      <c r="S1371" s="66"/>
      <c r="T1371" s="66"/>
    </row>
    <row r="1372" spans="15:20" x14ac:dyDescent="0.2">
      <c r="O1372" s="66"/>
      <c r="P1372" s="66"/>
      <c r="Q1372" s="66"/>
      <c r="R1372" s="66"/>
      <c r="S1372" s="66"/>
      <c r="T1372" s="66"/>
    </row>
    <row r="1373" spans="15:20" x14ac:dyDescent="0.2">
      <c r="O1373" s="66"/>
      <c r="P1373" s="66"/>
      <c r="Q1373" s="66"/>
      <c r="R1373" s="66"/>
      <c r="S1373" s="66"/>
      <c r="T1373" s="66"/>
    </row>
    <row r="1374" spans="15:20" x14ac:dyDescent="0.2">
      <c r="O1374" s="66"/>
      <c r="P1374" s="66"/>
      <c r="Q1374" s="66"/>
      <c r="R1374" s="66"/>
      <c r="S1374" s="66"/>
      <c r="T1374" s="66"/>
    </row>
    <row r="1375" spans="15:20" x14ac:dyDescent="0.2">
      <c r="O1375" s="66"/>
      <c r="P1375" s="66"/>
      <c r="Q1375" s="66"/>
      <c r="R1375" s="66"/>
      <c r="S1375" s="66"/>
      <c r="T1375" s="66"/>
    </row>
    <row r="1376" spans="15:20" x14ac:dyDescent="0.2">
      <c r="O1376" s="66"/>
      <c r="P1376" s="66"/>
      <c r="Q1376" s="66"/>
      <c r="R1376" s="66"/>
      <c r="S1376" s="66"/>
      <c r="T1376" s="66"/>
    </row>
    <row r="1377" spans="15:20" x14ac:dyDescent="0.2">
      <c r="O1377" s="66"/>
      <c r="P1377" s="66"/>
      <c r="Q1377" s="66"/>
      <c r="R1377" s="66"/>
      <c r="S1377" s="66"/>
      <c r="T1377" s="66"/>
    </row>
    <row r="1378" spans="15:20" x14ac:dyDescent="0.2">
      <c r="O1378" s="66"/>
      <c r="P1378" s="66"/>
      <c r="Q1378" s="66"/>
      <c r="R1378" s="66"/>
      <c r="S1378" s="66"/>
      <c r="T1378" s="66"/>
    </row>
    <row r="1379" spans="15:20" x14ac:dyDescent="0.2">
      <c r="O1379" s="66"/>
      <c r="P1379" s="66"/>
      <c r="Q1379" s="66"/>
      <c r="R1379" s="66"/>
      <c r="S1379" s="66"/>
      <c r="T1379" s="66"/>
    </row>
    <row r="1380" spans="15:20" x14ac:dyDescent="0.2">
      <c r="O1380" s="66"/>
      <c r="P1380" s="66"/>
      <c r="Q1380" s="66"/>
      <c r="R1380" s="66"/>
      <c r="S1380" s="66"/>
      <c r="T1380" s="66"/>
    </row>
    <row r="1381" spans="15:20" x14ac:dyDescent="0.2">
      <c r="O1381" s="66"/>
      <c r="P1381" s="66"/>
      <c r="Q1381" s="66"/>
      <c r="R1381" s="66"/>
      <c r="S1381" s="66"/>
      <c r="T1381" s="66"/>
    </row>
    <row r="1382" spans="15:20" x14ac:dyDescent="0.2">
      <c r="O1382" s="66"/>
      <c r="P1382" s="66"/>
      <c r="Q1382" s="66"/>
      <c r="R1382" s="66"/>
      <c r="S1382" s="66"/>
      <c r="T1382" s="66"/>
    </row>
    <row r="1383" spans="15:20" x14ac:dyDescent="0.2">
      <c r="O1383" s="66"/>
      <c r="P1383" s="66"/>
      <c r="Q1383" s="66"/>
      <c r="R1383" s="66"/>
      <c r="S1383" s="66"/>
      <c r="T1383" s="66"/>
    </row>
    <row r="1384" spans="15:20" x14ac:dyDescent="0.2">
      <c r="O1384" s="66"/>
      <c r="P1384" s="66"/>
      <c r="Q1384" s="66"/>
      <c r="R1384" s="66"/>
      <c r="S1384" s="66"/>
      <c r="T1384" s="66"/>
    </row>
    <row r="1385" spans="15:20" x14ac:dyDescent="0.2">
      <c r="O1385" s="66"/>
      <c r="P1385" s="66"/>
      <c r="Q1385" s="66"/>
      <c r="R1385" s="66"/>
      <c r="S1385" s="66"/>
      <c r="T1385" s="66"/>
    </row>
    <row r="1386" spans="15:20" x14ac:dyDescent="0.2">
      <c r="O1386" s="66"/>
      <c r="P1386" s="66"/>
      <c r="Q1386" s="66"/>
      <c r="R1386" s="66"/>
      <c r="S1386" s="66"/>
      <c r="T1386" s="66"/>
    </row>
    <row r="1387" spans="15:20" x14ac:dyDescent="0.2">
      <c r="O1387" s="66"/>
      <c r="P1387" s="66"/>
      <c r="Q1387" s="66"/>
      <c r="R1387" s="66"/>
      <c r="S1387" s="66"/>
      <c r="T1387" s="66"/>
    </row>
    <row r="1388" spans="15:20" x14ac:dyDescent="0.2">
      <c r="O1388" s="66"/>
      <c r="P1388" s="66"/>
      <c r="Q1388" s="66"/>
      <c r="R1388" s="66"/>
      <c r="S1388" s="66"/>
      <c r="T1388" s="66"/>
    </row>
    <row r="1389" spans="15:20" x14ac:dyDescent="0.2">
      <c r="O1389" s="66"/>
      <c r="P1389" s="66"/>
      <c r="Q1389" s="66"/>
      <c r="R1389" s="66"/>
      <c r="S1389" s="66"/>
      <c r="T1389" s="66"/>
    </row>
    <row r="1390" spans="15:20" x14ac:dyDescent="0.2">
      <c r="O1390" s="66"/>
      <c r="P1390" s="66"/>
      <c r="Q1390" s="66"/>
      <c r="R1390" s="66"/>
      <c r="S1390" s="66"/>
      <c r="T1390" s="66"/>
    </row>
    <row r="1391" spans="15:20" x14ac:dyDescent="0.2">
      <c r="O1391" s="66"/>
      <c r="P1391" s="66"/>
      <c r="Q1391" s="66"/>
      <c r="R1391" s="66"/>
      <c r="S1391" s="66"/>
      <c r="T1391" s="66"/>
    </row>
    <row r="1392" spans="15:20" x14ac:dyDescent="0.2">
      <c r="O1392" s="66"/>
      <c r="P1392" s="66"/>
      <c r="Q1392" s="66"/>
      <c r="R1392" s="66"/>
      <c r="S1392" s="66"/>
      <c r="T1392" s="66"/>
    </row>
    <row r="1393" spans="15:20" x14ac:dyDescent="0.2">
      <c r="O1393" s="66"/>
      <c r="P1393" s="66"/>
      <c r="Q1393" s="66"/>
      <c r="R1393" s="66"/>
      <c r="S1393" s="66"/>
      <c r="T1393" s="66"/>
    </row>
    <row r="1394" spans="15:20" x14ac:dyDescent="0.2">
      <c r="O1394" s="66"/>
      <c r="P1394" s="66"/>
      <c r="Q1394" s="66"/>
      <c r="R1394" s="66"/>
      <c r="S1394" s="66"/>
      <c r="T1394" s="66"/>
    </row>
    <row r="1395" spans="15:20" x14ac:dyDescent="0.2">
      <c r="O1395" s="66"/>
      <c r="P1395" s="66"/>
      <c r="Q1395" s="66"/>
      <c r="R1395" s="66"/>
      <c r="S1395" s="66"/>
      <c r="T1395" s="66"/>
    </row>
    <row r="1396" spans="15:20" x14ac:dyDescent="0.2">
      <c r="O1396" s="66"/>
      <c r="P1396" s="66"/>
      <c r="Q1396" s="66"/>
      <c r="R1396" s="66"/>
      <c r="S1396" s="66"/>
      <c r="T1396" s="66"/>
    </row>
    <row r="1397" spans="15:20" x14ac:dyDescent="0.2">
      <c r="O1397" s="66"/>
      <c r="P1397" s="66"/>
      <c r="Q1397" s="66"/>
      <c r="R1397" s="66"/>
      <c r="S1397" s="66"/>
      <c r="T1397" s="66"/>
    </row>
    <row r="1398" spans="15:20" x14ac:dyDescent="0.2">
      <c r="O1398" s="66"/>
      <c r="P1398" s="66"/>
      <c r="Q1398" s="66"/>
      <c r="R1398" s="66"/>
      <c r="S1398" s="66"/>
      <c r="T1398" s="66"/>
    </row>
    <row r="1399" spans="15:20" x14ac:dyDescent="0.2">
      <c r="O1399" s="66"/>
      <c r="P1399" s="66"/>
      <c r="Q1399" s="66"/>
      <c r="R1399" s="66"/>
      <c r="S1399" s="66"/>
      <c r="T1399" s="66"/>
    </row>
    <row r="1400" spans="15:20" x14ac:dyDescent="0.2">
      <c r="O1400" s="66"/>
      <c r="P1400" s="66"/>
      <c r="Q1400" s="66"/>
      <c r="R1400" s="66"/>
      <c r="S1400" s="66"/>
      <c r="T1400" s="66"/>
    </row>
    <row r="1401" spans="15:20" x14ac:dyDescent="0.2">
      <c r="O1401" s="66"/>
      <c r="P1401" s="66"/>
      <c r="Q1401" s="66"/>
      <c r="R1401" s="66"/>
      <c r="S1401" s="66"/>
      <c r="T1401" s="66"/>
    </row>
    <row r="1402" spans="15:20" x14ac:dyDescent="0.2">
      <c r="O1402" s="66"/>
      <c r="P1402" s="66"/>
      <c r="Q1402" s="66"/>
      <c r="R1402" s="66"/>
      <c r="S1402" s="66"/>
      <c r="T1402" s="66"/>
    </row>
    <row r="1403" spans="15:20" x14ac:dyDescent="0.2">
      <c r="O1403" s="66"/>
      <c r="P1403" s="66"/>
      <c r="Q1403" s="66"/>
      <c r="R1403" s="66"/>
      <c r="S1403" s="66"/>
      <c r="T1403" s="66"/>
    </row>
    <row r="1404" spans="15:20" x14ac:dyDescent="0.2">
      <c r="O1404" s="66"/>
      <c r="P1404" s="66"/>
      <c r="Q1404" s="66"/>
      <c r="R1404" s="66"/>
      <c r="S1404" s="66"/>
      <c r="T1404" s="66"/>
    </row>
    <row r="1405" spans="15:20" x14ac:dyDescent="0.2">
      <c r="O1405" s="66"/>
      <c r="P1405" s="66"/>
      <c r="Q1405" s="66"/>
      <c r="R1405" s="66"/>
      <c r="S1405" s="66"/>
      <c r="T1405" s="66"/>
    </row>
    <row r="1406" spans="15:20" x14ac:dyDescent="0.2">
      <c r="O1406" s="66"/>
      <c r="P1406" s="66"/>
      <c r="Q1406" s="66"/>
      <c r="R1406" s="66"/>
      <c r="S1406" s="66"/>
      <c r="T1406" s="66"/>
    </row>
    <row r="1407" spans="15:20" x14ac:dyDescent="0.2">
      <c r="O1407" s="66"/>
      <c r="P1407" s="66"/>
      <c r="Q1407" s="66"/>
      <c r="R1407" s="66"/>
      <c r="S1407" s="66"/>
      <c r="T1407" s="66"/>
    </row>
    <row r="1408" spans="15:20" x14ac:dyDescent="0.2">
      <c r="O1408" s="66"/>
      <c r="P1408" s="66"/>
      <c r="Q1408" s="66"/>
      <c r="R1408" s="66"/>
      <c r="S1408" s="66"/>
      <c r="T1408" s="66"/>
    </row>
    <row r="1409" spans="15:20" x14ac:dyDescent="0.2">
      <c r="O1409" s="66"/>
      <c r="P1409" s="66"/>
      <c r="Q1409" s="66"/>
      <c r="R1409" s="66"/>
      <c r="S1409" s="66"/>
      <c r="T1409" s="66"/>
    </row>
    <row r="1410" spans="15:20" x14ac:dyDescent="0.2">
      <c r="O1410" s="66"/>
      <c r="P1410" s="66"/>
      <c r="Q1410" s="66"/>
      <c r="R1410" s="66"/>
      <c r="S1410" s="66"/>
      <c r="T1410" s="66"/>
    </row>
    <row r="1411" spans="15:20" x14ac:dyDescent="0.2">
      <c r="O1411" s="66"/>
      <c r="P1411" s="66"/>
      <c r="Q1411" s="66"/>
      <c r="R1411" s="66"/>
      <c r="S1411" s="66"/>
      <c r="T1411" s="66"/>
    </row>
    <row r="1412" spans="15:20" x14ac:dyDescent="0.2">
      <c r="O1412" s="66"/>
      <c r="P1412" s="66"/>
      <c r="Q1412" s="66"/>
      <c r="R1412" s="66"/>
      <c r="S1412" s="66"/>
      <c r="T1412" s="66"/>
    </row>
    <row r="1413" spans="15:20" x14ac:dyDescent="0.2">
      <c r="O1413" s="66"/>
      <c r="P1413" s="66"/>
      <c r="Q1413" s="66"/>
      <c r="R1413" s="66"/>
      <c r="S1413" s="66"/>
      <c r="T1413" s="66"/>
    </row>
    <row r="1414" spans="15:20" x14ac:dyDescent="0.2">
      <c r="O1414" s="66"/>
      <c r="P1414" s="66"/>
      <c r="Q1414" s="66"/>
      <c r="R1414" s="66"/>
      <c r="S1414" s="66"/>
      <c r="T1414" s="66"/>
    </row>
    <row r="1415" spans="15:20" x14ac:dyDescent="0.2">
      <c r="O1415" s="66"/>
      <c r="P1415" s="66"/>
      <c r="Q1415" s="66"/>
      <c r="R1415" s="66"/>
      <c r="S1415" s="66"/>
      <c r="T1415" s="66"/>
    </row>
    <row r="1416" spans="15:20" x14ac:dyDescent="0.2">
      <c r="O1416" s="66"/>
      <c r="P1416" s="66"/>
      <c r="Q1416" s="66"/>
      <c r="R1416" s="66"/>
      <c r="S1416" s="66"/>
      <c r="T1416" s="66"/>
    </row>
    <row r="1417" spans="15:20" x14ac:dyDescent="0.2">
      <c r="O1417" s="66"/>
      <c r="P1417" s="66"/>
      <c r="Q1417" s="66"/>
      <c r="R1417" s="66"/>
      <c r="S1417" s="66"/>
      <c r="T1417" s="66"/>
    </row>
    <row r="1418" spans="15:20" x14ac:dyDescent="0.2">
      <c r="O1418" s="66"/>
      <c r="P1418" s="66"/>
      <c r="Q1418" s="66"/>
      <c r="R1418" s="66"/>
      <c r="S1418" s="66"/>
      <c r="T1418" s="66"/>
    </row>
    <row r="1419" spans="15:20" x14ac:dyDescent="0.2">
      <c r="O1419" s="66"/>
      <c r="P1419" s="66"/>
      <c r="Q1419" s="66"/>
      <c r="R1419" s="66"/>
      <c r="S1419" s="66"/>
      <c r="T1419" s="66"/>
    </row>
    <row r="1420" spans="15:20" x14ac:dyDescent="0.2">
      <c r="O1420" s="66"/>
      <c r="P1420" s="66"/>
      <c r="Q1420" s="66"/>
      <c r="R1420" s="66"/>
      <c r="S1420" s="66"/>
      <c r="T1420" s="66"/>
    </row>
    <row r="1421" spans="15:20" x14ac:dyDescent="0.2">
      <c r="O1421" s="66"/>
      <c r="P1421" s="66"/>
      <c r="Q1421" s="66"/>
      <c r="R1421" s="66"/>
      <c r="S1421" s="66"/>
      <c r="T1421" s="66"/>
    </row>
    <row r="1422" spans="15:20" x14ac:dyDescent="0.2">
      <c r="O1422" s="66"/>
      <c r="P1422" s="66"/>
      <c r="Q1422" s="66"/>
      <c r="R1422" s="66"/>
      <c r="S1422" s="66"/>
      <c r="T1422" s="66"/>
    </row>
    <row r="1423" spans="15:20" x14ac:dyDescent="0.2">
      <c r="O1423" s="66"/>
      <c r="P1423" s="66"/>
      <c r="Q1423" s="66"/>
      <c r="R1423" s="66"/>
      <c r="S1423" s="66"/>
      <c r="T1423" s="66"/>
    </row>
    <row r="1424" spans="15:20" x14ac:dyDescent="0.2">
      <c r="O1424" s="66"/>
      <c r="P1424" s="66"/>
      <c r="Q1424" s="66"/>
      <c r="R1424" s="66"/>
      <c r="S1424" s="66"/>
      <c r="T1424" s="66"/>
    </row>
    <row r="1425" spans="15:20" x14ac:dyDescent="0.2">
      <c r="O1425" s="66"/>
      <c r="P1425" s="66"/>
      <c r="Q1425" s="66"/>
      <c r="R1425" s="66"/>
      <c r="S1425" s="66"/>
      <c r="T1425" s="66"/>
    </row>
    <row r="1426" spans="15:20" x14ac:dyDescent="0.2">
      <c r="O1426" s="66"/>
      <c r="P1426" s="66"/>
      <c r="Q1426" s="66"/>
      <c r="R1426" s="66"/>
      <c r="S1426" s="66"/>
      <c r="T1426" s="66"/>
    </row>
    <row r="1427" spans="15:20" x14ac:dyDescent="0.2">
      <c r="O1427" s="66"/>
      <c r="P1427" s="66"/>
      <c r="Q1427" s="66"/>
      <c r="R1427" s="66"/>
      <c r="S1427" s="66"/>
      <c r="T1427" s="66"/>
    </row>
    <row r="1428" spans="15:20" x14ac:dyDescent="0.2">
      <c r="O1428" s="66"/>
      <c r="P1428" s="66"/>
      <c r="Q1428" s="66"/>
      <c r="R1428" s="66"/>
      <c r="S1428" s="66"/>
      <c r="T1428" s="66"/>
    </row>
    <row r="1429" spans="15:20" x14ac:dyDescent="0.2">
      <c r="O1429" s="66"/>
      <c r="P1429" s="66"/>
      <c r="Q1429" s="66"/>
      <c r="R1429" s="66"/>
      <c r="S1429" s="66"/>
      <c r="T1429" s="66"/>
    </row>
    <row r="1430" spans="15:20" x14ac:dyDescent="0.2">
      <c r="O1430" s="66"/>
      <c r="P1430" s="66"/>
      <c r="Q1430" s="66"/>
      <c r="R1430" s="66"/>
      <c r="S1430" s="66"/>
      <c r="T1430" s="66"/>
    </row>
    <row r="1431" spans="15:20" x14ac:dyDescent="0.2">
      <c r="O1431" s="66"/>
      <c r="P1431" s="66"/>
      <c r="Q1431" s="66"/>
      <c r="R1431" s="66"/>
      <c r="S1431" s="66"/>
      <c r="T1431" s="66"/>
    </row>
    <row r="1432" spans="15:20" x14ac:dyDescent="0.2">
      <c r="O1432" s="66"/>
      <c r="P1432" s="66"/>
      <c r="Q1432" s="66"/>
      <c r="R1432" s="66"/>
      <c r="S1432" s="66"/>
      <c r="T1432" s="66"/>
    </row>
    <row r="1433" spans="15:20" x14ac:dyDescent="0.2">
      <c r="O1433" s="66"/>
      <c r="P1433" s="66"/>
      <c r="Q1433" s="66"/>
      <c r="R1433" s="66"/>
      <c r="S1433" s="66"/>
      <c r="T1433" s="66"/>
    </row>
    <row r="1434" spans="15:20" x14ac:dyDescent="0.2">
      <c r="O1434" s="66"/>
      <c r="P1434" s="66"/>
      <c r="Q1434" s="66"/>
      <c r="R1434" s="66"/>
      <c r="S1434" s="66"/>
      <c r="T1434" s="66"/>
    </row>
    <row r="1435" spans="15:20" x14ac:dyDescent="0.2">
      <c r="O1435" s="66"/>
      <c r="P1435" s="66"/>
      <c r="Q1435" s="66"/>
      <c r="R1435" s="66"/>
      <c r="S1435" s="66"/>
      <c r="T1435" s="66"/>
    </row>
    <row r="1436" spans="15:20" x14ac:dyDescent="0.2">
      <c r="O1436" s="66"/>
      <c r="P1436" s="66"/>
      <c r="Q1436" s="66"/>
      <c r="R1436" s="66"/>
      <c r="S1436" s="66"/>
      <c r="T1436" s="66"/>
    </row>
    <row r="1437" spans="15:20" x14ac:dyDescent="0.2">
      <c r="O1437" s="66"/>
      <c r="P1437" s="66"/>
      <c r="Q1437" s="66"/>
      <c r="R1437" s="66"/>
      <c r="S1437" s="66"/>
      <c r="T1437" s="66"/>
    </row>
    <row r="1438" spans="15:20" x14ac:dyDescent="0.2">
      <c r="O1438" s="66"/>
      <c r="P1438" s="66"/>
      <c r="Q1438" s="66"/>
      <c r="R1438" s="66"/>
      <c r="S1438" s="66"/>
      <c r="T1438" s="66"/>
    </row>
    <row r="1439" spans="15:20" x14ac:dyDescent="0.2">
      <c r="O1439" s="66"/>
      <c r="P1439" s="66"/>
      <c r="Q1439" s="66"/>
      <c r="R1439" s="66"/>
      <c r="S1439" s="66"/>
      <c r="T1439" s="66"/>
    </row>
    <row r="1440" spans="15:20" x14ac:dyDescent="0.2">
      <c r="O1440" s="66"/>
      <c r="P1440" s="66"/>
      <c r="Q1440" s="66"/>
      <c r="R1440" s="66"/>
      <c r="S1440" s="66"/>
      <c r="T1440" s="66"/>
    </row>
    <row r="1441" spans="15:20" x14ac:dyDescent="0.2">
      <c r="O1441" s="66"/>
      <c r="P1441" s="66"/>
      <c r="Q1441" s="66"/>
      <c r="R1441" s="66"/>
      <c r="S1441" s="66"/>
      <c r="T1441" s="66"/>
    </row>
    <row r="1442" spans="15:20" x14ac:dyDescent="0.2">
      <c r="O1442" s="66"/>
      <c r="P1442" s="66"/>
      <c r="Q1442" s="66"/>
      <c r="R1442" s="66"/>
      <c r="S1442" s="66"/>
      <c r="T1442" s="66"/>
    </row>
    <row r="1443" spans="15:20" x14ac:dyDescent="0.2">
      <c r="O1443" s="66"/>
      <c r="P1443" s="66"/>
      <c r="Q1443" s="66"/>
      <c r="R1443" s="66"/>
      <c r="S1443" s="66"/>
      <c r="T1443" s="66"/>
    </row>
    <row r="1444" spans="15:20" x14ac:dyDescent="0.2">
      <c r="O1444" s="66"/>
      <c r="P1444" s="66"/>
      <c r="Q1444" s="66"/>
      <c r="R1444" s="66"/>
      <c r="S1444" s="66"/>
      <c r="T1444" s="66"/>
    </row>
    <row r="1445" spans="15:20" x14ac:dyDescent="0.2">
      <c r="O1445" s="66"/>
      <c r="P1445" s="66"/>
      <c r="Q1445" s="66"/>
      <c r="R1445" s="66"/>
      <c r="S1445" s="66"/>
      <c r="T1445" s="66"/>
    </row>
    <row r="1446" spans="15:20" x14ac:dyDescent="0.2">
      <c r="O1446" s="66"/>
      <c r="P1446" s="66"/>
      <c r="Q1446" s="66"/>
      <c r="R1446" s="66"/>
      <c r="S1446" s="66"/>
      <c r="T1446" s="66"/>
    </row>
    <row r="1447" spans="15:20" x14ac:dyDescent="0.2">
      <c r="O1447" s="66"/>
      <c r="P1447" s="66"/>
      <c r="Q1447" s="66"/>
      <c r="R1447" s="66"/>
      <c r="S1447" s="66"/>
      <c r="T1447" s="66"/>
    </row>
    <row r="1448" spans="15:20" x14ac:dyDescent="0.2">
      <c r="O1448" s="66"/>
      <c r="P1448" s="66"/>
      <c r="Q1448" s="66"/>
      <c r="R1448" s="66"/>
      <c r="S1448" s="66"/>
      <c r="T1448" s="66"/>
    </row>
    <row r="1449" spans="15:20" x14ac:dyDescent="0.2">
      <c r="O1449" s="66"/>
      <c r="P1449" s="66"/>
      <c r="Q1449" s="66"/>
      <c r="R1449" s="66"/>
      <c r="S1449" s="66"/>
      <c r="T1449" s="66"/>
    </row>
    <row r="1450" spans="15:20" x14ac:dyDescent="0.2">
      <c r="O1450" s="66"/>
      <c r="P1450" s="66"/>
      <c r="Q1450" s="66"/>
      <c r="R1450" s="66"/>
      <c r="S1450" s="66"/>
      <c r="T1450" s="66"/>
    </row>
    <row r="1451" spans="15:20" x14ac:dyDescent="0.2">
      <c r="O1451" s="66"/>
      <c r="P1451" s="66"/>
      <c r="Q1451" s="66"/>
      <c r="R1451" s="66"/>
      <c r="S1451" s="66"/>
      <c r="T1451" s="66"/>
    </row>
    <row r="1452" spans="15:20" x14ac:dyDescent="0.2">
      <c r="O1452" s="66"/>
      <c r="P1452" s="66"/>
      <c r="Q1452" s="66"/>
      <c r="R1452" s="66"/>
      <c r="S1452" s="66"/>
      <c r="T1452" s="66"/>
    </row>
    <row r="1453" spans="15:20" x14ac:dyDescent="0.2">
      <c r="O1453" s="66"/>
      <c r="P1453" s="66"/>
      <c r="Q1453" s="66"/>
      <c r="R1453" s="66"/>
      <c r="S1453" s="66"/>
      <c r="T1453" s="66"/>
    </row>
    <row r="1454" spans="15:20" x14ac:dyDescent="0.2">
      <c r="O1454" s="66"/>
      <c r="P1454" s="66"/>
      <c r="Q1454" s="66"/>
      <c r="R1454" s="66"/>
      <c r="S1454" s="66"/>
      <c r="T1454" s="66"/>
    </row>
    <row r="1455" spans="15:20" x14ac:dyDescent="0.2">
      <c r="O1455" s="66"/>
      <c r="P1455" s="66"/>
      <c r="Q1455" s="66"/>
      <c r="R1455" s="66"/>
      <c r="S1455" s="66"/>
      <c r="T1455" s="66"/>
    </row>
    <row r="1456" spans="15:20" x14ac:dyDescent="0.2">
      <c r="O1456" s="66"/>
      <c r="P1456" s="66"/>
      <c r="Q1456" s="66"/>
      <c r="R1456" s="66"/>
      <c r="S1456" s="66"/>
      <c r="T1456" s="66"/>
    </row>
    <row r="1457" spans="15:20" x14ac:dyDescent="0.2">
      <c r="O1457" s="66"/>
      <c r="P1457" s="66"/>
      <c r="Q1457" s="66"/>
      <c r="R1457" s="66"/>
      <c r="S1457" s="66"/>
      <c r="T1457" s="66"/>
    </row>
    <row r="1458" spans="15:20" x14ac:dyDescent="0.2">
      <c r="O1458" s="66"/>
      <c r="P1458" s="66"/>
      <c r="Q1458" s="66"/>
      <c r="R1458" s="66"/>
      <c r="S1458" s="66"/>
      <c r="T1458" s="66"/>
    </row>
    <row r="1459" spans="15:20" x14ac:dyDescent="0.2">
      <c r="O1459" s="66"/>
      <c r="P1459" s="66"/>
      <c r="Q1459" s="66"/>
      <c r="R1459" s="66"/>
      <c r="S1459" s="66"/>
      <c r="T1459" s="66"/>
    </row>
    <row r="1460" spans="15:20" x14ac:dyDescent="0.2">
      <c r="O1460" s="66"/>
      <c r="P1460" s="66"/>
      <c r="Q1460" s="66"/>
      <c r="R1460" s="66"/>
      <c r="S1460" s="66"/>
      <c r="T1460" s="66"/>
    </row>
    <row r="1461" spans="15:20" x14ac:dyDescent="0.2">
      <c r="O1461" s="66"/>
      <c r="P1461" s="66"/>
      <c r="Q1461" s="66"/>
      <c r="R1461" s="66"/>
      <c r="S1461" s="66"/>
      <c r="T1461" s="66"/>
    </row>
    <row r="1462" spans="15:20" x14ac:dyDescent="0.2">
      <c r="O1462" s="66"/>
      <c r="P1462" s="66"/>
      <c r="Q1462" s="66"/>
      <c r="R1462" s="66"/>
      <c r="S1462" s="66"/>
      <c r="T1462" s="66"/>
    </row>
    <row r="1463" spans="15:20" x14ac:dyDescent="0.2">
      <c r="O1463" s="66"/>
      <c r="P1463" s="66"/>
      <c r="Q1463" s="66"/>
      <c r="R1463" s="66"/>
      <c r="S1463" s="66"/>
      <c r="T1463" s="66"/>
    </row>
    <row r="1464" spans="15:20" x14ac:dyDescent="0.2">
      <c r="O1464" s="66"/>
      <c r="P1464" s="66"/>
      <c r="Q1464" s="66"/>
      <c r="R1464" s="66"/>
      <c r="S1464" s="66"/>
      <c r="T1464" s="66"/>
    </row>
    <row r="1465" spans="15:20" x14ac:dyDescent="0.2">
      <c r="O1465" s="66"/>
      <c r="P1465" s="66"/>
      <c r="Q1465" s="66"/>
      <c r="R1465" s="66"/>
      <c r="S1465" s="66"/>
      <c r="T1465" s="66"/>
    </row>
    <row r="1466" spans="15:20" x14ac:dyDescent="0.2">
      <c r="O1466" s="66"/>
      <c r="P1466" s="66"/>
      <c r="Q1466" s="66"/>
      <c r="R1466" s="66"/>
      <c r="S1466" s="66"/>
      <c r="T1466" s="66"/>
    </row>
    <row r="1467" spans="15:20" x14ac:dyDescent="0.2">
      <c r="O1467" s="66"/>
      <c r="P1467" s="66"/>
      <c r="Q1467" s="66"/>
      <c r="R1467" s="66"/>
      <c r="S1467" s="66"/>
      <c r="T1467" s="66"/>
    </row>
    <row r="1468" spans="15:20" x14ac:dyDescent="0.2">
      <c r="O1468" s="66"/>
      <c r="P1468" s="66"/>
      <c r="Q1468" s="66"/>
      <c r="R1468" s="66"/>
      <c r="S1468" s="66"/>
      <c r="T1468" s="66"/>
    </row>
    <row r="1469" spans="15:20" x14ac:dyDescent="0.2">
      <c r="O1469" s="66"/>
      <c r="P1469" s="66"/>
      <c r="Q1469" s="66"/>
      <c r="R1469" s="66"/>
      <c r="S1469" s="66"/>
      <c r="T1469" s="66"/>
    </row>
    <row r="1470" spans="15:20" x14ac:dyDescent="0.2">
      <c r="O1470" s="66"/>
      <c r="P1470" s="66"/>
      <c r="Q1470" s="66"/>
      <c r="R1470" s="66"/>
      <c r="S1470" s="66"/>
      <c r="T1470" s="66"/>
    </row>
    <row r="1471" spans="15:20" x14ac:dyDescent="0.2">
      <c r="O1471" s="66"/>
      <c r="P1471" s="66"/>
      <c r="Q1471" s="66"/>
      <c r="R1471" s="66"/>
      <c r="S1471" s="66"/>
      <c r="T1471" s="66"/>
    </row>
    <row r="1472" spans="15:20" x14ac:dyDescent="0.2">
      <c r="O1472" s="66"/>
      <c r="P1472" s="66"/>
      <c r="Q1472" s="66"/>
      <c r="R1472" s="66"/>
      <c r="S1472" s="66"/>
      <c r="T1472" s="66"/>
    </row>
  </sheetData>
  <pageMargins left="0.25" right="0.25" top="0.57999999999999996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I21"/>
  <sheetViews>
    <sheetView workbookViewId="0">
      <selection activeCell="L23" sqref="L23"/>
    </sheetView>
  </sheetViews>
  <sheetFormatPr defaultRowHeight="11.25" x14ac:dyDescent="0.2"/>
  <cols>
    <col min="1" max="1" width="1.42578125" style="21" customWidth="1"/>
    <col min="2" max="2" width="14.42578125" style="22" customWidth="1"/>
    <col min="3" max="3" width="9.140625" style="21"/>
    <col min="4" max="4" width="15.85546875" style="21" customWidth="1"/>
    <col min="5" max="5" width="15.5703125" style="21" customWidth="1"/>
    <col min="6" max="7" width="9.140625" style="21"/>
    <col min="8" max="8" width="12.28515625" style="21" customWidth="1"/>
    <col min="9" max="9" width="12" style="21" customWidth="1"/>
    <col min="10" max="16384" width="9.140625" style="21"/>
  </cols>
  <sheetData>
    <row r="1" spans="2:9" ht="4.5" customHeight="1" thickBot="1" x14ac:dyDescent="0.25"/>
    <row r="2" spans="2:9" x14ac:dyDescent="0.2">
      <c r="B2" s="111" t="s">
        <v>99</v>
      </c>
      <c r="C2" s="112">
        <v>9.9860000000000007</v>
      </c>
      <c r="D2" s="21" t="s">
        <v>228</v>
      </c>
    </row>
    <row r="3" spans="2:9" x14ac:dyDescent="0.2">
      <c r="B3" s="40" t="s">
        <v>100</v>
      </c>
      <c r="C3" s="113">
        <v>144.35</v>
      </c>
      <c r="D3" s="21" t="s">
        <v>227</v>
      </c>
    </row>
    <row r="4" spans="2:9" x14ac:dyDescent="0.2">
      <c r="B4" s="40" t="s">
        <v>101</v>
      </c>
      <c r="C4" s="113">
        <v>8.5</v>
      </c>
    </row>
    <row r="5" spans="2:9" x14ac:dyDescent="0.2">
      <c r="B5" s="40" t="s">
        <v>102</v>
      </c>
      <c r="C5" s="114">
        <v>16</v>
      </c>
    </row>
    <row r="6" spans="2:9" x14ac:dyDescent="0.2">
      <c r="B6" s="40" t="s">
        <v>103</v>
      </c>
      <c r="C6" s="114">
        <v>832</v>
      </c>
    </row>
    <row r="7" spans="2:9" ht="12" thickBot="1" x14ac:dyDescent="0.25">
      <c r="B7" s="47" t="s">
        <v>104</v>
      </c>
      <c r="C7" s="115">
        <v>28</v>
      </c>
    </row>
    <row r="8" spans="2:9" x14ac:dyDescent="0.2">
      <c r="B8" s="116" t="s">
        <v>105</v>
      </c>
      <c r="C8" s="117">
        <f>C5*C6</f>
        <v>13312</v>
      </c>
      <c r="E8" s="118"/>
      <c r="F8" s="119"/>
      <c r="G8" s="120" t="s">
        <v>106</v>
      </c>
      <c r="H8" s="119"/>
      <c r="I8" s="121"/>
    </row>
    <row r="9" spans="2:9" x14ac:dyDescent="0.2">
      <c r="B9" s="122" t="s">
        <v>107</v>
      </c>
      <c r="C9" s="123">
        <f>C8*C4</f>
        <v>113152</v>
      </c>
    </row>
    <row r="10" spans="2:9" ht="12" thickBot="1" x14ac:dyDescent="0.25">
      <c r="B10" s="124" t="s">
        <v>108</v>
      </c>
      <c r="C10" s="125">
        <f>C3/C2</f>
        <v>14.45523733226517</v>
      </c>
    </row>
    <row r="12" spans="2:9" x14ac:dyDescent="0.2">
      <c r="D12" s="25" t="s">
        <v>109</v>
      </c>
      <c r="F12" s="25" t="s">
        <v>110</v>
      </c>
      <c r="G12" s="25" t="s">
        <v>111</v>
      </c>
      <c r="H12" s="25" t="s">
        <v>112</v>
      </c>
    </row>
    <row r="13" spans="2:9" x14ac:dyDescent="0.2">
      <c r="E13" s="22" t="s">
        <v>113</v>
      </c>
      <c r="F13" s="126">
        <f>$C$3</f>
        <v>144.35</v>
      </c>
      <c r="G13" s="21">
        <f>$C$7</f>
        <v>28</v>
      </c>
      <c r="H13" s="23">
        <f>$C$8</f>
        <v>13312</v>
      </c>
      <c r="I13" s="127">
        <f>F13*G13*H13</f>
        <v>53804441.599999994</v>
      </c>
    </row>
    <row r="14" spans="2:9" ht="12" thickBot="1" x14ac:dyDescent="0.25">
      <c r="E14" s="22" t="s">
        <v>114</v>
      </c>
      <c r="F14" s="128">
        <f>$C$2</f>
        <v>9.9860000000000007</v>
      </c>
      <c r="G14" s="21">
        <f>$C$7</f>
        <v>28</v>
      </c>
      <c r="H14" s="23">
        <f>$C$9</f>
        <v>113152</v>
      </c>
      <c r="I14" s="129">
        <f>F14*G14*H14</f>
        <v>31638204.416000001</v>
      </c>
    </row>
    <row r="15" spans="2:9" ht="12.75" thickTop="1" thickBot="1" x14ac:dyDescent="0.25">
      <c r="I15" s="130">
        <f>I13-I14</f>
        <v>22166237.183999993</v>
      </c>
    </row>
    <row r="18" spans="4:9" x14ac:dyDescent="0.2">
      <c r="D18" s="25" t="s">
        <v>115</v>
      </c>
      <c r="F18" s="25" t="s">
        <v>110</v>
      </c>
      <c r="G18" s="25" t="s">
        <v>111</v>
      </c>
      <c r="H18" s="25" t="s">
        <v>112</v>
      </c>
    </row>
    <row r="19" spans="4:9" x14ac:dyDescent="0.2">
      <c r="E19" s="22" t="s">
        <v>116</v>
      </c>
      <c r="F19" s="126">
        <f>$C$3</f>
        <v>144.35</v>
      </c>
      <c r="G19" s="21">
        <f>$C$7</f>
        <v>28</v>
      </c>
      <c r="H19" s="23">
        <f>$C$8</f>
        <v>13312</v>
      </c>
      <c r="I19" s="127">
        <f>F19*G19*H19</f>
        <v>53804441.599999994</v>
      </c>
    </row>
    <row r="20" spans="4:9" ht="12" thickBot="1" x14ac:dyDescent="0.25">
      <c r="E20" s="22" t="s">
        <v>117</v>
      </c>
      <c r="F20" s="128">
        <f>$C$2</f>
        <v>9.9860000000000007</v>
      </c>
      <c r="G20" s="21">
        <f>$C$7</f>
        <v>28</v>
      </c>
      <c r="H20" s="23">
        <f>$C$9</f>
        <v>113152</v>
      </c>
      <c r="I20" s="129">
        <f>F20*G20*H20</f>
        <v>31638204.416000001</v>
      </c>
    </row>
    <row r="21" spans="4:9" ht="12.75" thickTop="1" thickBot="1" x14ac:dyDescent="0.25">
      <c r="I21" s="130">
        <f>I20-I19</f>
        <v>-22166237.183999993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O6" sqref="O6"/>
    </sheetView>
  </sheetViews>
  <sheetFormatPr defaultRowHeight="11.25" x14ac:dyDescent="0.2"/>
  <cols>
    <col min="1" max="16384" width="9.140625" style="21"/>
  </cols>
  <sheetData>
    <row r="1" spans="1:3" x14ac:dyDescent="0.2">
      <c r="A1" s="85">
        <f ca="1">TODAY()</f>
        <v>36902</v>
      </c>
    </row>
    <row r="4" spans="1:3" x14ac:dyDescent="0.2">
      <c r="B4" s="97">
        <f ca="1">DATE(YEAR($A$1),MONTH($A$1)+1,1)</f>
        <v>36923</v>
      </c>
      <c r="C4" s="337">
        <f ca="1">VLOOKUP($B4,Curves!$A$2:$J$32,2,0)+VLOOKUP($B4,Curves!$A$2:$J$32,3,0)</f>
        <v>9.6890000000000001</v>
      </c>
    </row>
    <row r="5" spans="1:3" x14ac:dyDescent="0.2">
      <c r="B5" s="97">
        <f ca="1">DATE(YEAR(B4),MONTH(B4)+1,1)</f>
        <v>36951</v>
      </c>
      <c r="C5" s="337">
        <f ca="1">VLOOKUP($B5,Curves!$A$2:$J$32,2,0)+VLOOKUP($B5,Curves!$A$2:$J$32,3,0)</f>
        <v>9.0180000000000007</v>
      </c>
    </row>
    <row r="6" spans="1:3" x14ac:dyDescent="0.2">
      <c r="B6" s="97">
        <f t="shared" ref="B6:B20" ca="1" si="0">DATE(YEAR(B5),MONTH(B5)+1,1)</f>
        <v>36982</v>
      </c>
      <c r="C6" s="337">
        <f ca="1">VLOOKUP($B6,Curves!$A$2:$J$32,2,0)+VLOOKUP($B6,Curves!$A$2:$J$32,3,0)</f>
        <v>6.8150000000000004</v>
      </c>
    </row>
    <row r="7" spans="1:3" x14ac:dyDescent="0.2">
      <c r="B7" s="97">
        <f t="shared" ca="1" si="0"/>
        <v>37012</v>
      </c>
      <c r="C7" s="337">
        <f ca="1">VLOOKUP($B7,Curves!$A$2:$J$32,2,0)+VLOOKUP($B7,Curves!$A$2:$J$32,3,0)</f>
        <v>6.585</v>
      </c>
    </row>
    <row r="8" spans="1:3" x14ac:dyDescent="0.2">
      <c r="B8" s="97">
        <f t="shared" ca="1" si="0"/>
        <v>37043</v>
      </c>
      <c r="C8" s="337">
        <f ca="1">VLOOKUP($B8,Curves!$A$2:$J$32,2,0)+VLOOKUP($B8,Curves!$A$2:$J$32,3,0)</f>
        <v>6.9050000000000002</v>
      </c>
    </row>
    <row r="9" spans="1:3" x14ac:dyDescent="0.2">
      <c r="B9" s="97">
        <f t="shared" ca="1" si="0"/>
        <v>37073</v>
      </c>
      <c r="C9" s="337">
        <f ca="1">VLOOKUP($B9,Curves!$A$2:$J$32,2,0)+VLOOKUP($B9,Curves!$A$2:$J$32,3,0)</f>
        <v>7.47</v>
      </c>
    </row>
    <row r="10" spans="1:3" x14ac:dyDescent="0.2">
      <c r="B10" s="97">
        <f t="shared" ca="1" si="0"/>
        <v>37104</v>
      </c>
      <c r="C10" s="337">
        <f ca="1">VLOOKUP($B10,Curves!$A$2:$J$32,2,0)+VLOOKUP($B10,Curves!$A$2:$J$32,3,0)</f>
        <v>7.5600000000000005</v>
      </c>
    </row>
    <row r="11" spans="1:3" x14ac:dyDescent="0.2">
      <c r="B11" s="97">
        <f t="shared" ca="1" si="0"/>
        <v>37135</v>
      </c>
      <c r="C11" s="337">
        <f ca="1">VLOOKUP($B11,Curves!$A$2:$J$32,2,0)+VLOOKUP($B11,Curves!$A$2:$J$32,3,0)</f>
        <v>7.4249999999999998</v>
      </c>
    </row>
    <row r="12" spans="1:3" x14ac:dyDescent="0.2">
      <c r="B12" s="97">
        <f t="shared" ca="1" si="0"/>
        <v>37165</v>
      </c>
      <c r="C12" s="337">
        <f ca="1">VLOOKUP($B12,Curves!$A$2:$J$32,2,0)+VLOOKUP($B12,Curves!$A$2:$J$32,3,0)</f>
        <v>6.44</v>
      </c>
    </row>
    <row r="13" spans="1:3" x14ac:dyDescent="0.2">
      <c r="B13" s="97">
        <f t="shared" ca="1" si="0"/>
        <v>37196</v>
      </c>
      <c r="C13" s="337">
        <f ca="1">VLOOKUP($B13,Curves!$A$2:$J$32,2,0)+VLOOKUP($B13,Curves!$A$2:$J$32,3,0)</f>
        <v>6.992</v>
      </c>
    </row>
    <row r="14" spans="1:3" x14ac:dyDescent="0.2">
      <c r="B14" s="97">
        <f t="shared" ca="1" si="0"/>
        <v>37226</v>
      </c>
      <c r="C14" s="337">
        <f ca="1">VLOOKUP($B14,Curves!$A$2:$J$32,2,0)+VLOOKUP($B14,Curves!$A$2:$J$32,3,0)</f>
        <v>7.1020000000000003</v>
      </c>
    </row>
    <row r="15" spans="1:3" x14ac:dyDescent="0.2">
      <c r="B15" s="97">
        <f t="shared" ca="1" si="0"/>
        <v>37257</v>
      </c>
      <c r="C15" s="337">
        <f ca="1">VLOOKUP($B15,Curves!$A$2:$J$32,2,0)+VLOOKUP($B15,Curves!$A$2:$J$32,3,0)</f>
        <v>7.0994999999999999</v>
      </c>
    </row>
    <row r="16" spans="1:3" x14ac:dyDescent="0.2">
      <c r="B16" s="97">
        <f t="shared" ca="1" si="0"/>
        <v>37288</v>
      </c>
      <c r="C16" s="337">
        <f ca="1">VLOOKUP($B16,Curves!$A$2:$J$32,2,0)+VLOOKUP($B16,Curves!$A$2:$J$32,3,0)</f>
        <v>6.8445</v>
      </c>
    </row>
    <row r="17" spans="2:3" x14ac:dyDescent="0.2">
      <c r="B17" s="97">
        <f t="shared" ca="1" si="0"/>
        <v>37316</v>
      </c>
      <c r="C17" s="337">
        <f ca="1">VLOOKUP($B17,Curves!$A$2:$J$32,2,0)+VLOOKUP($B17,Curves!$A$2:$J$32,3,0)</f>
        <v>6.4744999999999999</v>
      </c>
    </row>
    <row r="18" spans="2:3" x14ac:dyDescent="0.2">
      <c r="B18" s="97">
        <f t="shared" ca="1" si="0"/>
        <v>37347</v>
      </c>
      <c r="C18" s="337">
        <f ca="1">VLOOKUP($B18,Curves!$A$2:$J$32,2,0)+VLOOKUP($B18,Curves!$A$2:$J$32,3,0)</f>
        <v>5.5350000000000001</v>
      </c>
    </row>
    <row r="19" spans="2:3" x14ac:dyDescent="0.2">
      <c r="B19" s="97">
        <f t="shared" ca="1" si="0"/>
        <v>37377</v>
      </c>
      <c r="C19" s="337">
        <f ca="1">VLOOKUP($B19,Curves!$A$2:$J$32,2,0)+VLOOKUP($B19,Curves!$A$2:$J$32,3,0)</f>
        <v>5.335</v>
      </c>
    </row>
    <row r="20" spans="2:3" x14ac:dyDescent="0.2">
      <c r="B20" s="97">
        <f t="shared" ca="1" si="0"/>
        <v>37408</v>
      </c>
      <c r="C20" s="337">
        <f ca="1">VLOOKUP($B20,Curves!$A$2:$J$32,2,0)+VLOOKUP($B20,Curves!$A$2:$J$32,3,0)</f>
        <v>5.2949999999999999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P1497"/>
  <sheetViews>
    <sheetView workbookViewId="0">
      <pane xSplit="4" ySplit="8" topLeftCell="DO9" activePane="bottomRight" state="frozen"/>
      <selection pane="topRight" activeCell="C1" sqref="C1"/>
      <selection pane="bottomLeft" activeCell="A9" sqref="A9"/>
      <selection pane="bottomRight" activeCell="DT25" sqref="DT25"/>
    </sheetView>
  </sheetViews>
  <sheetFormatPr defaultColWidth="11.7109375" defaultRowHeight="11.25" x14ac:dyDescent="0.2"/>
  <cols>
    <col min="1" max="3" width="11.7109375" style="21" customWidth="1"/>
    <col min="4" max="4" width="11.7109375" style="97" customWidth="1"/>
    <col min="5" max="5" width="11.7109375" style="66" customWidth="1"/>
    <col min="6" max="11" width="11.7109375" style="21" customWidth="1"/>
    <col min="12" max="12" width="11.7109375" style="142" customWidth="1"/>
    <col min="13" max="13" width="11.7109375" style="143" customWidth="1"/>
    <col min="14" max="15" width="11.7109375" style="66" customWidth="1"/>
    <col min="16" max="16" width="11.7109375" style="21" customWidth="1"/>
    <col min="17" max="17" width="11.7109375" style="142" customWidth="1"/>
    <col min="18" max="18" width="11.7109375" style="143" customWidth="1"/>
    <col min="19" max="23" width="11.7109375" style="66" customWidth="1"/>
    <col min="24" max="24" width="11.7109375" style="343" customWidth="1"/>
    <col min="25" max="25" width="11.7109375" style="143" customWidth="1"/>
    <col min="26" max="37" width="11.7109375" style="66" customWidth="1"/>
    <col min="38" max="45" width="11.7109375" style="21" customWidth="1"/>
    <col min="46" max="47" width="11.7109375" style="22" customWidth="1"/>
    <col min="48" max="48" width="11.7109375" style="26" customWidth="1"/>
    <col min="49" max="74" width="11.7109375" style="21" customWidth="1"/>
    <col min="75" max="77" width="11.7109375" style="26" customWidth="1"/>
    <col min="78" max="83" width="11.7109375" style="21" customWidth="1"/>
    <col min="84" max="85" width="11.7109375" style="26" customWidth="1"/>
    <col min="86" max="86" width="11.7109375" style="23" customWidth="1"/>
    <col min="87" max="122" width="11.7109375" style="21" customWidth="1"/>
    <col min="123" max="125" width="11.7109375" style="26" customWidth="1"/>
    <col min="126" max="16384" width="11.7109375" style="21"/>
  </cols>
  <sheetData>
    <row r="1" spans="1:146" ht="12" thickBot="1" x14ac:dyDescent="0.25">
      <c r="A1" s="85">
        <f ca="1">TODAY()</f>
        <v>36902</v>
      </c>
      <c r="D1" s="86">
        <v>1</v>
      </c>
      <c r="E1" s="66">
        <v>2</v>
      </c>
      <c r="F1" s="86">
        <v>3</v>
      </c>
      <c r="G1" s="86">
        <v>4</v>
      </c>
      <c r="H1" s="66">
        <v>5</v>
      </c>
      <c r="I1" s="86">
        <v>6</v>
      </c>
      <c r="J1" s="86">
        <v>7</v>
      </c>
      <c r="K1" s="66">
        <v>8</v>
      </c>
      <c r="L1" s="86">
        <v>9</v>
      </c>
      <c r="M1" s="86">
        <v>10</v>
      </c>
      <c r="N1" s="66">
        <v>11</v>
      </c>
      <c r="O1" s="86">
        <v>12</v>
      </c>
      <c r="P1" s="86">
        <v>13</v>
      </c>
      <c r="Q1" s="66">
        <v>14</v>
      </c>
      <c r="R1" s="86">
        <v>15</v>
      </c>
      <c r="S1" s="86">
        <v>16</v>
      </c>
      <c r="T1" s="66">
        <v>17</v>
      </c>
      <c r="U1" s="86">
        <v>18</v>
      </c>
      <c r="V1" s="86">
        <v>19</v>
      </c>
      <c r="W1" s="66">
        <v>20</v>
      </c>
      <c r="X1" s="86">
        <v>21</v>
      </c>
      <c r="Y1" s="86">
        <v>22</v>
      </c>
      <c r="Z1" s="66">
        <v>23</v>
      </c>
      <c r="AA1" s="86">
        <v>24</v>
      </c>
      <c r="AB1" s="86">
        <v>25</v>
      </c>
      <c r="AC1" s="66">
        <v>26</v>
      </c>
      <c r="AD1" s="86">
        <v>27</v>
      </c>
      <c r="AE1" s="86">
        <v>28</v>
      </c>
      <c r="AF1" s="66">
        <v>29</v>
      </c>
      <c r="AG1" s="86">
        <v>30</v>
      </c>
      <c r="AH1" s="86">
        <v>31</v>
      </c>
      <c r="AI1" s="66">
        <v>32</v>
      </c>
      <c r="AJ1" s="86">
        <v>33</v>
      </c>
      <c r="AK1" s="86">
        <v>34</v>
      </c>
      <c r="AL1" s="66">
        <v>35</v>
      </c>
      <c r="AM1" s="86">
        <v>36</v>
      </c>
      <c r="AN1" s="86">
        <v>37</v>
      </c>
      <c r="AO1" s="66">
        <v>38</v>
      </c>
      <c r="AP1" s="86">
        <v>39</v>
      </c>
      <c r="AQ1" s="86">
        <v>40</v>
      </c>
      <c r="AR1" s="66">
        <v>41</v>
      </c>
      <c r="AS1" s="86">
        <v>42</v>
      </c>
      <c r="AT1" s="86">
        <v>43</v>
      </c>
      <c r="AU1" s="66">
        <v>44</v>
      </c>
      <c r="AV1" s="86">
        <v>45</v>
      </c>
      <c r="AW1" s="86">
        <v>46</v>
      </c>
      <c r="AX1" s="66">
        <v>47</v>
      </c>
      <c r="AY1" s="86">
        <v>48</v>
      </c>
      <c r="AZ1" s="86">
        <v>49</v>
      </c>
      <c r="BA1" s="66">
        <v>50</v>
      </c>
      <c r="BB1" s="86">
        <v>51</v>
      </c>
      <c r="BC1" s="86">
        <v>52</v>
      </c>
      <c r="BD1" s="66">
        <v>53</v>
      </c>
      <c r="BE1" s="86">
        <v>54</v>
      </c>
      <c r="BF1" s="86">
        <v>55</v>
      </c>
      <c r="BG1" s="66">
        <v>56</v>
      </c>
      <c r="BH1" s="86">
        <v>57</v>
      </c>
      <c r="BI1" s="86">
        <v>58</v>
      </c>
      <c r="BJ1" s="66">
        <v>59</v>
      </c>
      <c r="BK1" s="86">
        <v>60</v>
      </c>
      <c r="BL1" s="86">
        <v>61</v>
      </c>
      <c r="BM1" s="66">
        <v>62</v>
      </c>
      <c r="BN1" s="86">
        <v>63</v>
      </c>
      <c r="BO1" s="86">
        <v>64</v>
      </c>
      <c r="BP1" s="66">
        <v>65</v>
      </c>
      <c r="BQ1" s="86">
        <v>66</v>
      </c>
      <c r="BR1" s="86">
        <v>67</v>
      </c>
      <c r="BS1" s="66">
        <v>68</v>
      </c>
      <c r="BT1" s="86">
        <v>69</v>
      </c>
      <c r="BU1" s="86">
        <v>70</v>
      </c>
      <c r="BV1" s="66">
        <v>71</v>
      </c>
      <c r="BW1" s="86">
        <v>72</v>
      </c>
      <c r="BX1" s="86">
        <v>73</v>
      </c>
      <c r="BY1" s="66">
        <v>74</v>
      </c>
      <c r="BZ1" s="86">
        <v>75</v>
      </c>
      <c r="CA1" s="86">
        <v>76</v>
      </c>
      <c r="CB1" s="66">
        <v>77</v>
      </c>
      <c r="CC1" s="86">
        <v>78</v>
      </c>
      <c r="CD1" s="86">
        <v>79</v>
      </c>
      <c r="CE1" s="66">
        <v>80</v>
      </c>
      <c r="CF1" s="86">
        <v>81</v>
      </c>
      <c r="CG1" s="86">
        <v>82</v>
      </c>
      <c r="CH1" s="66">
        <v>83</v>
      </c>
      <c r="CI1" s="86">
        <v>84</v>
      </c>
      <c r="CJ1" s="86">
        <v>85</v>
      </c>
      <c r="CK1" s="66">
        <v>86</v>
      </c>
      <c r="CL1" s="86">
        <v>87</v>
      </c>
      <c r="CM1" s="86">
        <v>88</v>
      </c>
      <c r="CN1" s="66">
        <v>89</v>
      </c>
      <c r="CO1" s="86">
        <v>90</v>
      </c>
      <c r="CP1" s="86">
        <v>91</v>
      </c>
      <c r="CQ1" s="66">
        <v>92</v>
      </c>
      <c r="CR1" s="86">
        <v>93</v>
      </c>
      <c r="CS1" s="86">
        <v>94</v>
      </c>
      <c r="CT1" s="66">
        <v>95</v>
      </c>
      <c r="CU1" s="86">
        <v>96</v>
      </c>
      <c r="CV1" s="86">
        <v>97</v>
      </c>
      <c r="CW1" s="66">
        <v>98</v>
      </c>
      <c r="CX1" s="86">
        <v>99</v>
      </c>
      <c r="CY1" s="86">
        <v>100</v>
      </c>
      <c r="CZ1" s="66">
        <v>101</v>
      </c>
      <c r="DA1" s="86">
        <v>102</v>
      </c>
      <c r="DB1" s="86">
        <v>103</v>
      </c>
      <c r="DC1" s="66">
        <v>104</v>
      </c>
      <c r="DD1" s="86">
        <v>105</v>
      </c>
      <c r="DE1" s="86">
        <v>106</v>
      </c>
      <c r="DF1" s="66">
        <v>107</v>
      </c>
      <c r="DG1" s="86">
        <v>108</v>
      </c>
      <c r="DH1" s="86">
        <v>109</v>
      </c>
      <c r="DI1" s="66">
        <v>110</v>
      </c>
      <c r="DJ1" s="86">
        <v>111</v>
      </c>
      <c r="DK1" s="86">
        <v>112</v>
      </c>
      <c r="DL1" s="66">
        <v>113</v>
      </c>
      <c r="DM1" s="86">
        <v>114</v>
      </c>
      <c r="DN1" s="86">
        <v>115</v>
      </c>
      <c r="DO1" s="66">
        <v>116</v>
      </c>
      <c r="DP1" s="86">
        <v>117</v>
      </c>
      <c r="DQ1" s="86">
        <v>118</v>
      </c>
      <c r="DR1" s="66">
        <v>119</v>
      </c>
      <c r="DS1" s="86">
        <v>120</v>
      </c>
      <c r="DT1" s="86">
        <v>121</v>
      </c>
      <c r="DU1" s="66">
        <v>122</v>
      </c>
      <c r="DV1" s="86">
        <v>123</v>
      </c>
      <c r="DW1" s="86">
        <v>124</v>
      </c>
      <c r="DX1" s="66">
        <v>125</v>
      </c>
      <c r="DY1" s="86">
        <v>126</v>
      </c>
      <c r="DZ1" s="86">
        <v>127</v>
      </c>
      <c r="EA1" s="66">
        <v>128</v>
      </c>
      <c r="EB1" s="86">
        <v>129</v>
      </c>
      <c r="EC1" s="86">
        <v>130</v>
      </c>
      <c r="ED1" s="66">
        <v>131</v>
      </c>
      <c r="EE1" s="86">
        <v>132</v>
      </c>
      <c r="EF1" s="86">
        <v>133</v>
      </c>
      <c r="EG1" s="66">
        <v>134</v>
      </c>
      <c r="EH1" s="86">
        <v>135</v>
      </c>
      <c r="EI1" s="86">
        <v>136</v>
      </c>
      <c r="EJ1" s="66">
        <v>137</v>
      </c>
      <c r="EK1" s="86">
        <v>138</v>
      </c>
      <c r="EL1" s="86">
        <v>139</v>
      </c>
      <c r="EM1" s="66">
        <v>140</v>
      </c>
      <c r="EN1" s="86">
        <v>141</v>
      </c>
      <c r="EO1" s="86">
        <v>142</v>
      </c>
      <c r="EP1" s="66">
        <v>143</v>
      </c>
    </row>
    <row r="2" spans="1:146" x14ac:dyDescent="0.2">
      <c r="I2" s="111" t="s">
        <v>140</v>
      </c>
      <c r="J2" s="144">
        <v>16</v>
      </c>
      <c r="L2" s="66"/>
      <c r="M2" s="66"/>
      <c r="Q2" s="66"/>
      <c r="R2" s="66"/>
      <c r="X2" s="338"/>
      <c r="Y2" s="66"/>
    </row>
    <row r="3" spans="1:146" x14ac:dyDescent="0.2">
      <c r="A3" s="458" t="s">
        <v>278</v>
      </c>
      <c r="B3" s="458"/>
      <c r="I3" s="40" t="s">
        <v>141</v>
      </c>
      <c r="J3" s="146">
        <v>8</v>
      </c>
      <c r="L3" s="66"/>
      <c r="M3" s="66"/>
      <c r="Q3" s="135"/>
      <c r="R3" s="136"/>
      <c r="S3" s="136"/>
      <c r="T3" s="136"/>
      <c r="X3" s="338"/>
      <c r="Y3" s="66"/>
      <c r="AL3" s="134"/>
    </row>
    <row r="4" spans="1:146" x14ac:dyDescent="0.2">
      <c r="A4" s="458"/>
      <c r="B4" s="458"/>
      <c r="D4" s="137"/>
      <c r="E4" s="136"/>
      <c r="I4" s="40" t="s">
        <v>142</v>
      </c>
      <c r="J4" s="113">
        <v>2</v>
      </c>
      <c r="L4" s="135"/>
      <c r="M4" s="136"/>
      <c r="N4" s="136"/>
      <c r="O4" s="136"/>
      <c r="Q4" s="66"/>
      <c r="R4" s="66"/>
      <c r="U4" s="135"/>
      <c r="V4" s="135"/>
      <c r="W4" s="136"/>
      <c r="X4" s="339"/>
      <c r="Y4" s="136"/>
      <c r="Z4" s="136"/>
      <c r="AA4" s="136"/>
      <c r="AB4" s="136"/>
      <c r="AC4" s="136"/>
      <c r="AD4" s="136"/>
      <c r="AE4" s="136"/>
      <c r="AF4" s="456" t="s">
        <v>260</v>
      </c>
      <c r="AG4" s="456"/>
      <c r="AH4" s="456" t="s">
        <v>259</v>
      </c>
      <c r="AI4" s="456"/>
      <c r="AJ4" s="456" t="s">
        <v>259</v>
      </c>
      <c r="AK4" s="456"/>
      <c r="AL4" s="456" t="s">
        <v>260</v>
      </c>
      <c r="AM4" s="456"/>
      <c r="AN4" s="456" t="s">
        <v>261</v>
      </c>
      <c r="AO4" s="456"/>
      <c r="AP4" s="456" t="s">
        <v>259</v>
      </c>
      <c r="AQ4" s="456"/>
      <c r="AR4" s="456" t="s">
        <v>259</v>
      </c>
      <c r="AS4" s="456"/>
      <c r="AT4" s="327" t="s">
        <v>260</v>
      </c>
      <c r="AU4" s="327" t="s">
        <v>265</v>
      </c>
      <c r="AV4" s="26" t="s">
        <v>264</v>
      </c>
      <c r="AW4" s="153" t="s">
        <v>260</v>
      </c>
      <c r="AX4" s="153"/>
      <c r="AY4" s="373" t="s">
        <v>260</v>
      </c>
      <c r="AZ4" s="153"/>
      <c r="BA4" s="153" t="s">
        <v>260</v>
      </c>
      <c r="BB4" s="153"/>
      <c r="BC4" s="153" t="s">
        <v>260</v>
      </c>
      <c r="BD4" s="153"/>
      <c r="BE4" s="153" t="s">
        <v>261</v>
      </c>
      <c r="BF4" s="153"/>
      <c r="BG4" s="153" t="s">
        <v>260</v>
      </c>
      <c r="BH4" s="153"/>
      <c r="BI4" s="373" t="s">
        <v>260</v>
      </c>
      <c r="BJ4" s="153"/>
      <c r="BK4" s="374" t="s">
        <v>261</v>
      </c>
      <c r="BL4" s="153"/>
      <c r="BM4" s="153" t="s">
        <v>261</v>
      </c>
      <c r="BN4" s="153"/>
      <c r="BO4" s="153" t="s">
        <v>260</v>
      </c>
      <c r="BP4" s="153"/>
      <c r="BQ4" s="153" t="s">
        <v>261</v>
      </c>
      <c r="BR4" s="153"/>
      <c r="BS4" s="153" t="s">
        <v>259</v>
      </c>
      <c r="BT4" s="153"/>
      <c r="BU4" s="153" t="s">
        <v>259</v>
      </c>
      <c r="BV4" s="153"/>
      <c r="BW4" s="26" t="s">
        <v>260</v>
      </c>
      <c r="BX4" s="26" t="s">
        <v>265</v>
      </c>
      <c r="BY4" s="26" t="s">
        <v>264</v>
      </c>
      <c r="BZ4" s="373" t="s">
        <v>260</v>
      </c>
      <c r="CA4" s="373"/>
      <c r="CB4" s="377" t="s">
        <v>259</v>
      </c>
      <c r="CC4" s="153"/>
      <c r="CD4" s="153" t="s">
        <v>261</v>
      </c>
      <c r="CE4" s="153"/>
      <c r="CF4" s="26" t="s">
        <v>260</v>
      </c>
      <c r="CG4" s="26" t="s">
        <v>265</v>
      </c>
      <c r="CH4" s="26" t="s">
        <v>264</v>
      </c>
      <c r="CI4" s="153" t="s">
        <v>260</v>
      </c>
      <c r="CJ4" s="153"/>
      <c r="CK4" s="153" t="s">
        <v>260</v>
      </c>
      <c r="CL4" s="153"/>
      <c r="CM4" s="153" t="s">
        <v>260</v>
      </c>
      <c r="CN4" s="153"/>
      <c r="CO4" s="153" t="s">
        <v>260</v>
      </c>
      <c r="CP4" s="153"/>
      <c r="CQ4" s="153" t="s">
        <v>260</v>
      </c>
      <c r="CR4" s="153"/>
      <c r="CS4" s="153" t="s">
        <v>259</v>
      </c>
      <c r="CT4" s="153"/>
      <c r="CU4" s="153" t="s">
        <v>259</v>
      </c>
      <c r="CV4" s="153"/>
      <c r="CW4" s="153" t="s">
        <v>260</v>
      </c>
      <c r="CX4" s="153"/>
      <c r="CY4" s="153" t="s">
        <v>259</v>
      </c>
      <c r="CZ4" s="153"/>
      <c r="DA4" s="153" t="s">
        <v>261</v>
      </c>
      <c r="DB4" s="153"/>
      <c r="DC4" s="153"/>
      <c r="DD4" s="153"/>
      <c r="DE4" s="153" t="s">
        <v>259</v>
      </c>
      <c r="DF4" s="153"/>
      <c r="DG4" s="153" t="s">
        <v>260</v>
      </c>
      <c r="DH4" s="153"/>
      <c r="DI4" s="153" t="s">
        <v>259</v>
      </c>
      <c r="DJ4" s="153"/>
      <c r="DK4" s="153" t="s">
        <v>259</v>
      </c>
      <c r="DL4" s="153"/>
      <c r="DM4" s="153" t="s">
        <v>261</v>
      </c>
      <c r="DN4" s="153"/>
      <c r="DO4" s="153" t="s">
        <v>261</v>
      </c>
      <c r="DP4" s="153"/>
      <c r="DQ4" s="153" t="s">
        <v>261</v>
      </c>
      <c r="DR4" s="153"/>
      <c r="DV4" s="153"/>
      <c r="DW4" s="153"/>
      <c r="DX4" s="153"/>
      <c r="DY4" s="153"/>
      <c r="DZ4" s="153" t="s">
        <v>261</v>
      </c>
      <c r="EA4" s="153"/>
      <c r="EB4" s="153" t="s">
        <v>260</v>
      </c>
      <c r="ED4" s="21" t="s">
        <v>259</v>
      </c>
      <c r="EF4" s="21" t="s">
        <v>261</v>
      </c>
      <c r="EH4" s="21" t="s">
        <v>261</v>
      </c>
      <c r="EJ4" s="21" t="s">
        <v>259</v>
      </c>
    </row>
    <row r="5" spans="1:146" ht="12.75" customHeight="1" thickBot="1" x14ac:dyDescent="0.25">
      <c r="A5" s="458"/>
      <c r="B5" s="458"/>
      <c r="D5" s="138"/>
      <c r="E5" s="21"/>
      <c r="I5" s="47" t="s">
        <v>101</v>
      </c>
      <c r="J5" s="152">
        <v>7.5</v>
      </c>
      <c r="L5" s="21"/>
      <c r="M5" s="21"/>
      <c r="N5" s="21"/>
      <c r="O5" s="21"/>
      <c r="Q5" s="21"/>
      <c r="R5" s="21"/>
      <c r="S5" s="21"/>
      <c r="T5" s="21"/>
      <c r="X5" s="337"/>
      <c r="Y5" s="21"/>
      <c r="Z5" s="150"/>
      <c r="AA5" s="21"/>
      <c r="AB5" s="21"/>
      <c r="AC5" s="21"/>
      <c r="AD5" s="21"/>
      <c r="AE5" s="21"/>
      <c r="AF5" s="153">
        <v>37043</v>
      </c>
      <c r="AG5" s="21"/>
      <c r="AH5" s="153">
        <v>37226</v>
      </c>
      <c r="AI5" s="21"/>
      <c r="AJ5" s="153">
        <v>37469</v>
      </c>
      <c r="AK5" s="21"/>
      <c r="AL5" s="215">
        <v>37591</v>
      </c>
      <c r="AM5" s="153"/>
      <c r="AN5" s="215">
        <v>37591</v>
      </c>
      <c r="AO5" s="215"/>
      <c r="AP5" s="153">
        <v>37773</v>
      </c>
      <c r="AQ5" s="153"/>
      <c r="AR5" s="153">
        <v>37987</v>
      </c>
      <c r="AS5" s="153"/>
      <c r="AT5" s="97"/>
      <c r="AU5" s="97"/>
      <c r="AW5" s="153">
        <v>37135</v>
      </c>
      <c r="AX5" s="153"/>
      <c r="AY5" s="153">
        <v>37012</v>
      </c>
      <c r="AZ5" s="153"/>
      <c r="BA5" s="153">
        <v>37043</v>
      </c>
      <c r="BB5" s="153"/>
      <c r="BC5" s="153">
        <v>37104</v>
      </c>
      <c r="BD5" s="153"/>
      <c r="BE5" s="153">
        <v>37226</v>
      </c>
      <c r="BF5" s="153"/>
      <c r="BG5" s="153">
        <v>37408</v>
      </c>
      <c r="BH5" s="153"/>
      <c r="BI5" s="153">
        <v>37438</v>
      </c>
      <c r="BJ5" s="153"/>
      <c r="BK5" s="153">
        <v>37591</v>
      </c>
      <c r="BL5" s="153"/>
      <c r="BM5" s="153">
        <v>37712</v>
      </c>
      <c r="BN5" s="153"/>
      <c r="BO5" s="153">
        <v>37773</v>
      </c>
      <c r="BP5" s="153"/>
      <c r="BQ5" s="153">
        <v>37865</v>
      </c>
      <c r="BR5" s="153"/>
      <c r="BS5" s="153">
        <v>38139</v>
      </c>
      <c r="BT5" s="153"/>
      <c r="BU5" s="153">
        <v>38322</v>
      </c>
      <c r="BV5" s="153"/>
      <c r="BZ5" s="153">
        <v>37135</v>
      </c>
      <c r="CA5" s="153"/>
      <c r="CB5" s="153">
        <v>37591</v>
      </c>
      <c r="CC5" s="153"/>
      <c r="CD5" s="153">
        <v>37956</v>
      </c>
      <c r="CE5" s="153"/>
      <c r="CI5" s="153">
        <v>37073</v>
      </c>
      <c r="CJ5" s="153"/>
      <c r="CK5" s="153">
        <v>37073</v>
      </c>
      <c r="CL5" s="153"/>
      <c r="CM5" s="153">
        <v>37043</v>
      </c>
      <c r="CN5" s="153"/>
      <c r="CO5" s="153">
        <v>37104</v>
      </c>
      <c r="CP5" s="153"/>
      <c r="CQ5" s="153">
        <v>37226</v>
      </c>
      <c r="CR5" s="153"/>
      <c r="CS5" s="153">
        <v>37226</v>
      </c>
      <c r="CT5" s="153"/>
      <c r="CU5" s="153">
        <v>37316</v>
      </c>
      <c r="CV5" s="153"/>
      <c r="CW5" s="153">
        <v>37956</v>
      </c>
      <c r="CX5" s="153"/>
      <c r="CY5" s="153">
        <v>37408</v>
      </c>
      <c r="CZ5" s="153"/>
      <c r="DA5" s="153">
        <v>37591</v>
      </c>
      <c r="DB5" s="153"/>
      <c r="DC5" s="153">
        <v>37591</v>
      </c>
      <c r="DD5" s="153"/>
      <c r="DE5" s="153">
        <v>37226</v>
      </c>
      <c r="DF5" s="153">
        <v>37591</v>
      </c>
      <c r="DG5" s="153">
        <v>37622</v>
      </c>
      <c r="DH5" s="153"/>
      <c r="DI5" s="153">
        <v>37773</v>
      </c>
      <c r="DJ5" s="153"/>
      <c r="DK5" s="153">
        <v>37926</v>
      </c>
      <c r="DL5" s="153"/>
      <c r="DM5" s="153">
        <v>37956</v>
      </c>
      <c r="DN5" s="153"/>
      <c r="DO5" s="153">
        <v>37956</v>
      </c>
      <c r="DP5" s="153"/>
      <c r="DQ5" s="153">
        <v>2005</v>
      </c>
      <c r="DR5" s="153"/>
      <c r="DS5" s="26" t="s">
        <v>260</v>
      </c>
      <c r="DT5" s="26" t="s">
        <v>265</v>
      </c>
      <c r="DU5" s="26" t="s">
        <v>264</v>
      </c>
      <c r="DZ5" s="153">
        <v>37226</v>
      </c>
      <c r="EB5" s="153">
        <v>37408</v>
      </c>
      <c r="EC5" s="153"/>
      <c r="ED5" s="153">
        <v>37622</v>
      </c>
      <c r="EE5" s="153"/>
      <c r="EF5" s="153">
        <v>37773</v>
      </c>
      <c r="EG5" s="153"/>
      <c r="EH5" s="153">
        <v>37773</v>
      </c>
      <c r="EJ5" s="153">
        <v>37956</v>
      </c>
      <c r="EL5" s="153">
        <v>38322</v>
      </c>
      <c r="EN5" s="21" t="s">
        <v>260</v>
      </c>
      <c r="EO5" s="21" t="s">
        <v>265</v>
      </c>
      <c r="EP5" s="21" t="s">
        <v>264</v>
      </c>
    </row>
    <row r="6" spans="1:146" ht="12.75" customHeight="1" x14ac:dyDescent="0.2">
      <c r="A6" s="458"/>
      <c r="B6" s="458"/>
      <c r="D6" s="138"/>
      <c r="E6" s="441" t="s">
        <v>139</v>
      </c>
      <c r="F6" s="442"/>
      <c r="G6" s="442"/>
      <c r="H6" s="442"/>
      <c r="I6" s="442"/>
      <c r="J6" s="443"/>
      <c r="K6" s="154"/>
      <c r="L6" s="452" t="s">
        <v>25</v>
      </c>
      <c r="M6" s="453"/>
      <c r="N6" s="178"/>
      <c r="O6" s="178"/>
      <c r="P6" s="161"/>
      <c r="Q6" s="450" t="s">
        <v>22</v>
      </c>
      <c r="R6" s="451"/>
      <c r="S6" s="192"/>
      <c r="T6" s="185"/>
      <c r="U6" s="164"/>
      <c r="V6" s="165"/>
      <c r="W6" s="165"/>
      <c r="X6" s="448" t="s">
        <v>134</v>
      </c>
      <c r="Y6" s="449"/>
      <c r="Z6" s="444" t="s">
        <v>82</v>
      </c>
      <c r="AA6" s="445"/>
      <c r="AB6" s="445" t="s">
        <v>89</v>
      </c>
      <c r="AC6" s="445"/>
      <c r="AD6" s="165" t="s">
        <v>91</v>
      </c>
      <c r="AE6" s="195"/>
      <c r="AF6" s="454" t="s">
        <v>262</v>
      </c>
      <c r="AG6" s="455"/>
      <c r="AH6" s="454" t="s">
        <v>38</v>
      </c>
      <c r="AI6" s="455"/>
      <c r="AJ6" s="454" t="s">
        <v>232</v>
      </c>
      <c r="AK6" s="455"/>
      <c r="AL6" s="454" t="s">
        <v>34</v>
      </c>
      <c r="AM6" s="455"/>
      <c r="AN6" s="446" t="s">
        <v>39</v>
      </c>
      <c r="AO6" s="457"/>
      <c r="AP6" s="446" t="s">
        <v>36</v>
      </c>
      <c r="AQ6" s="447"/>
      <c r="AR6" s="446" t="s">
        <v>41</v>
      </c>
      <c r="AS6" s="457"/>
      <c r="AT6" s="225" t="s">
        <v>163</v>
      </c>
      <c r="AU6" s="225" t="s">
        <v>163</v>
      </c>
      <c r="AV6" s="225" t="s">
        <v>163</v>
      </c>
      <c r="AW6" s="440" t="s">
        <v>27</v>
      </c>
      <c r="AX6" s="436"/>
      <c r="AY6" s="435" t="s">
        <v>23</v>
      </c>
      <c r="AZ6" s="436"/>
      <c r="BA6" s="435" t="s">
        <v>266</v>
      </c>
      <c r="BB6" s="436"/>
      <c r="BC6" s="435" t="s">
        <v>263</v>
      </c>
      <c r="BD6" s="436"/>
      <c r="BE6" s="435" t="s">
        <v>267</v>
      </c>
      <c r="BF6" s="436"/>
      <c r="BG6" s="435" t="s">
        <v>268</v>
      </c>
      <c r="BH6" s="436"/>
      <c r="BI6" s="435" t="s">
        <v>35</v>
      </c>
      <c r="BJ6" s="440"/>
      <c r="BK6" s="435" t="s">
        <v>148</v>
      </c>
      <c r="BL6" s="436"/>
      <c r="BM6" s="435" t="s">
        <v>40</v>
      </c>
      <c r="BN6" s="440"/>
      <c r="BO6" s="435" t="s">
        <v>31</v>
      </c>
      <c r="BP6" s="436"/>
      <c r="BQ6" s="435" t="s">
        <v>43</v>
      </c>
      <c r="BR6" s="436"/>
      <c r="BS6" s="435" t="s">
        <v>270</v>
      </c>
      <c r="BT6" s="436"/>
      <c r="BU6" s="435" t="s">
        <v>269</v>
      </c>
      <c r="BV6" s="440"/>
      <c r="BW6" s="383" t="s">
        <v>162</v>
      </c>
      <c r="BX6" s="384" t="s">
        <v>162</v>
      </c>
      <c r="BY6" s="383" t="s">
        <v>162</v>
      </c>
      <c r="BZ6" s="437" t="s">
        <v>28</v>
      </c>
      <c r="CA6" s="438"/>
      <c r="CB6" s="439" t="s">
        <v>37</v>
      </c>
      <c r="CC6" s="438"/>
      <c r="CD6" s="439" t="s">
        <v>164</v>
      </c>
      <c r="CE6" s="438"/>
      <c r="CF6" s="378" t="s">
        <v>271</v>
      </c>
      <c r="CG6" s="378" t="s">
        <v>271</v>
      </c>
      <c r="CH6" s="378" t="s">
        <v>271</v>
      </c>
      <c r="CI6" s="432" t="s">
        <v>149</v>
      </c>
      <c r="CJ6" s="433"/>
      <c r="CK6" s="432" t="s">
        <v>150</v>
      </c>
      <c r="CL6" s="433"/>
      <c r="CM6" s="432" t="s">
        <v>63</v>
      </c>
      <c r="CN6" s="433"/>
      <c r="CO6" s="432" t="s">
        <v>152</v>
      </c>
      <c r="CP6" s="433"/>
      <c r="CQ6" s="432" t="s">
        <v>272</v>
      </c>
      <c r="CR6" s="434"/>
      <c r="CS6" s="432" t="s">
        <v>273</v>
      </c>
      <c r="CT6" s="434"/>
      <c r="CU6" s="432" t="s">
        <v>274</v>
      </c>
      <c r="CV6" s="433"/>
      <c r="CW6" s="432" t="s">
        <v>151</v>
      </c>
      <c r="CX6" s="434"/>
      <c r="CY6" s="432" t="s">
        <v>275</v>
      </c>
      <c r="CZ6" s="433"/>
      <c r="DA6" s="432" t="s">
        <v>276</v>
      </c>
      <c r="DB6" s="433"/>
      <c r="DC6" s="432" t="s">
        <v>277</v>
      </c>
      <c r="DD6" s="433"/>
      <c r="DE6" s="432" t="s">
        <v>69</v>
      </c>
      <c r="DF6" s="434"/>
      <c r="DG6" s="432" t="s">
        <v>281</v>
      </c>
      <c r="DH6" s="433"/>
      <c r="DI6" s="432" t="s">
        <v>153</v>
      </c>
      <c r="DJ6" s="433"/>
      <c r="DK6" s="432" t="s">
        <v>72</v>
      </c>
      <c r="DL6" s="434"/>
      <c r="DM6" s="432" t="s">
        <v>279</v>
      </c>
      <c r="DN6" s="433"/>
      <c r="DO6" s="432" t="s">
        <v>280</v>
      </c>
      <c r="DP6" s="433"/>
      <c r="DQ6" s="432" t="s">
        <v>282</v>
      </c>
      <c r="DR6" s="433"/>
      <c r="DS6" s="391" t="s">
        <v>163</v>
      </c>
      <c r="DT6" s="391" t="s">
        <v>163</v>
      </c>
      <c r="DU6" s="391" t="s">
        <v>163</v>
      </c>
      <c r="DZ6" s="432" t="s">
        <v>283</v>
      </c>
      <c r="EA6" s="434"/>
      <c r="EB6" s="432" t="s">
        <v>68</v>
      </c>
      <c r="EC6" s="434"/>
      <c r="ED6" s="432" t="s">
        <v>284</v>
      </c>
      <c r="EE6" s="433"/>
      <c r="EF6" s="432" t="s">
        <v>285</v>
      </c>
      <c r="EG6" s="433"/>
      <c r="EH6" s="432" t="s">
        <v>209</v>
      </c>
      <c r="EI6" s="433"/>
      <c r="EJ6" s="432" t="s">
        <v>286</v>
      </c>
      <c r="EK6" s="433"/>
      <c r="EL6" s="432" t="s">
        <v>287</v>
      </c>
      <c r="EM6" s="433"/>
      <c r="EN6" s="393" t="s">
        <v>163</v>
      </c>
      <c r="EO6" s="393" t="s">
        <v>163</v>
      </c>
      <c r="EP6" s="393" t="s">
        <v>163</v>
      </c>
    </row>
    <row r="7" spans="1:146" x14ac:dyDescent="0.2">
      <c r="A7" s="458"/>
      <c r="B7" s="458"/>
      <c r="D7" s="138"/>
      <c r="E7" s="145"/>
      <c r="F7" s="66"/>
      <c r="G7" s="66"/>
      <c r="H7" s="66"/>
      <c r="I7" s="66"/>
      <c r="J7" s="146"/>
      <c r="K7" s="155"/>
      <c r="L7" s="156" t="s">
        <v>135</v>
      </c>
      <c r="M7" s="157" t="s">
        <v>136</v>
      </c>
      <c r="N7" s="179"/>
      <c r="O7" s="179"/>
      <c r="P7" s="162"/>
      <c r="Q7" s="187" t="s">
        <v>135</v>
      </c>
      <c r="R7" s="188" t="s">
        <v>136</v>
      </c>
      <c r="S7" s="193"/>
      <c r="T7" s="186"/>
      <c r="U7" s="166"/>
      <c r="V7" s="167"/>
      <c r="W7" s="167"/>
      <c r="X7" s="340" t="s">
        <v>135</v>
      </c>
      <c r="Y7" s="168" t="s">
        <v>136</v>
      </c>
      <c r="Z7" s="166"/>
      <c r="AA7" s="167"/>
      <c r="AB7" s="167"/>
      <c r="AC7" s="167"/>
      <c r="AD7" s="167"/>
      <c r="AE7" s="196"/>
      <c r="AF7" s="371">
        <v>49</v>
      </c>
      <c r="AG7" s="179"/>
      <c r="AH7" s="371">
        <v>400</v>
      </c>
      <c r="AI7" s="179"/>
      <c r="AJ7" s="371">
        <v>450</v>
      </c>
      <c r="AK7" s="179"/>
      <c r="AL7" s="155">
        <v>500</v>
      </c>
      <c r="AM7" s="204"/>
      <c r="AN7" s="155">
        <v>500</v>
      </c>
      <c r="AO7" s="203"/>
      <c r="AP7" s="155">
        <v>510</v>
      </c>
      <c r="AQ7" s="204"/>
      <c r="AR7" s="155">
        <v>1100</v>
      </c>
      <c r="AS7" s="203"/>
      <c r="AT7" s="226"/>
      <c r="AU7" s="226"/>
      <c r="AV7" s="226"/>
      <c r="AW7" s="208">
        <v>520</v>
      </c>
      <c r="AX7" s="162"/>
      <c r="AY7" s="207">
        <v>500</v>
      </c>
      <c r="AZ7" s="162"/>
      <c r="BA7" s="208">
        <v>88</v>
      </c>
      <c r="BB7" s="208"/>
      <c r="BC7" s="207">
        <v>51</v>
      </c>
      <c r="BD7" s="162"/>
      <c r="BE7" s="207">
        <v>170</v>
      </c>
      <c r="BF7" s="162"/>
      <c r="BG7" s="207">
        <v>880</v>
      </c>
      <c r="BH7" s="162"/>
      <c r="BI7" s="207">
        <v>1060</v>
      </c>
      <c r="BJ7" s="208"/>
      <c r="BK7" s="207">
        <v>500</v>
      </c>
      <c r="BL7" s="162"/>
      <c r="BM7" s="207">
        <v>530</v>
      </c>
      <c r="BN7" s="208"/>
      <c r="BO7" s="207">
        <v>720</v>
      </c>
      <c r="BP7" s="162"/>
      <c r="BQ7" s="207">
        <v>520</v>
      </c>
      <c r="BR7" s="162"/>
      <c r="BS7" s="207">
        <v>1100</v>
      </c>
      <c r="BT7" s="162"/>
      <c r="BU7" s="207">
        <v>1000</v>
      </c>
      <c r="BV7" s="208"/>
      <c r="BW7" s="387"/>
      <c r="BX7" s="388"/>
      <c r="BY7" s="387"/>
      <c r="BZ7" s="375">
        <v>1048</v>
      </c>
      <c r="CA7" s="234"/>
      <c r="CB7" s="233">
        <v>960</v>
      </c>
      <c r="CC7" s="234"/>
      <c r="CD7" s="233">
        <v>1000</v>
      </c>
      <c r="CE7" s="234"/>
      <c r="CF7" s="380"/>
      <c r="CG7" s="380"/>
      <c r="CH7" s="379"/>
      <c r="CI7" s="211">
        <v>545</v>
      </c>
      <c r="CJ7" s="213"/>
      <c r="CK7" s="211">
        <v>520</v>
      </c>
      <c r="CL7" s="213"/>
      <c r="CM7" s="211">
        <v>500</v>
      </c>
      <c r="CN7" s="213"/>
      <c r="CO7" s="211">
        <v>70</v>
      </c>
      <c r="CP7" s="213"/>
      <c r="CQ7" s="212">
        <v>225</v>
      </c>
      <c r="CR7" s="212"/>
      <c r="CS7" s="211">
        <v>130</v>
      </c>
      <c r="CT7" s="212"/>
      <c r="CU7" s="211">
        <v>350</v>
      </c>
      <c r="CV7" s="213"/>
      <c r="CW7" s="211">
        <v>500</v>
      </c>
      <c r="CX7" s="212"/>
      <c r="CY7" s="211">
        <v>600</v>
      </c>
      <c r="CZ7" s="213"/>
      <c r="DA7" s="211">
        <v>825</v>
      </c>
      <c r="DB7" s="213"/>
      <c r="DC7" s="212">
        <v>825</v>
      </c>
      <c r="DD7" s="212"/>
      <c r="DE7" s="211">
        <v>1000</v>
      </c>
      <c r="DF7" s="212">
        <v>2000</v>
      </c>
      <c r="DG7" s="211">
        <v>1000</v>
      </c>
      <c r="DH7" s="213"/>
      <c r="DI7" s="211">
        <v>530</v>
      </c>
      <c r="DJ7" s="213"/>
      <c r="DK7" s="211">
        <v>530</v>
      </c>
      <c r="DL7" s="212"/>
      <c r="DM7" s="211">
        <v>1000</v>
      </c>
      <c r="DN7" s="213"/>
      <c r="DO7" s="211">
        <v>550</v>
      </c>
      <c r="DP7" s="213"/>
      <c r="DQ7" s="212">
        <v>1080</v>
      </c>
      <c r="DR7" s="213"/>
      <c r="DS7" s="392"/>
      <c r="DT7" s="392"/>
      <c r="DU7" s="392"/>
      <c r="DZ7" s="211">
        <v>500</v>
      </c>
      <c r="EA7" s="212"/>
      <c r="EB7" s="211">
        <v>220</v>
      </c>
      <c r="EC7" s="212"/>
      <c r="ED7" s="211">
        <v>1000</v>
      </c>
      <c r="EE7" s="213"/>
      <c r="EF7" s="211">
        <v>1400</v>
      </c>
      <c r="EG7" s="213"/>
      <c r="EH7" s="211">
        <v>500</v>
      </c>
      <c r="EI7" s="213"/>
      <c r="EJ7" s="211">
        <v>500</v>
      </c>
      <c r="EK7" s="213"/>
      <c r="EL7" s="211">
        <v>1000</v>
      </c>
      <c r="EM7" s="213"/>
      <c r="EN7" s="394"/>
      <c r="EO7" s="394"/>
      <c r="EP7" s="394"/>
    </row>
    <row r="8" spans="1:146" s="22" customFormat="1" ht="12" thickBot="1" x14ac:dyDescent="0.25">
      <c r="A8" s="458"/>
      <c r="B8" s="458"/>
      <c r="D8" s="138"/>
      <c r="E8" s="147" t="s">
        <v>138</v>
      </c>
      <c r="F8" s="148" t="s">
        <v>79</v>
      </c>
      <c r="G8" s="148" t="s">
        <v>82</v>
      </c>
      <c r="H8" s="148" t="s">
        <v>89</v>
      </c>
      <c r="I8" s="148" t="s">
        <v>91</v>
      </c>
      <c r="J8" s="149" t="s">
        <v>84</v>
      </c>
      <c r="K8" s="158" t="s">
        <v>143</v>
      </c>
      <c r="L8" s="159" t="s">
        <v>137</v>
      </c>
      <c r="M8" s="160" t="s">
        <v>137</v>
      </c>
      <c r="N8" s="180" t="s">
        <v>140</v>
      </c>
      <c r="O8" s="180" t="s">
        <v>141</v>
      </c>
      <c r="P8" s="202" t="s">
        <v>147</v>
      </c>
      <c r="Q8" s="189" t="s">
        <v>137</v>
      </c>
      <c r="R8" s="190" t="s">
        <v>137</v>
      </c>
      <c r="S8" s="194" t="s">
        <v>140</v>
      </c>
      <c r="T8" s="191" t="s">
        <v>141</v>
      </c>
      <c r="U8" s="169" t="s">
        <v>145</v>
      </c>
      <c r="V8" s="170" t="s">
        <v>146</v>
      </c>
      <c r="W8" s="170" t="s">
        <v>144</v>
      </c>
      <c r="X8" s="341" t="s">
        <v>137</v>
      </c>
      <c r="Y8" s="171" t="s">
        <v>137</v>
      </c>
      <c r="Z8" s="197" t="s">
        <v>140</v>
      </c>
      <c r="AA8" s="198" t="s">
        <v>141</v>
      </c>
      <c r="AB8" s="198" t="s">
        <v>140</v>
      </c>
      <c r="AC8" s="198" t="s">
        <v>140</v>
      </c>
      <c r="AD8" s="198" t="s">
        <v>140</v>
      </c>
      <c r="AE8" s="199" t="s">
        <v>140</v>
      </c>
      <c r="AF8" s="372" t="s">
        <v>140</v>
      </c>
      <c r="AG8" s="180" t="s">
        <v>141</v>
      </c>
      <c r="AH8" s="372" t="s">
        <v>140</v>
      </c>
      <c r="AI8" s="180" t="s">
        <v>141</v>
      </c>
      <c r="AJ8" s="372" t="s">
        <v>140</v>
      </c>
      <c r="AK8" s="180" t="s">
        <v>141</v>
      </c>
      <c r="AL8" s="158" t="s">
        <v>140</v>
      </c>
      <c r="AM8" s="206" t="s">
        <v>141</v>
      </c>
      <c r="AN8" s="158" t="s">
        <v>140</v>
      </c>
      <c r="AO8" s="205" t="s">
        <v>141</v>
      </c>
      <c r="AP8" s="158" t="s">
        <v>140</v>
      </c>
      <c r="AQ8" s="206" t="s">
        <v>141</v>
      </c>
      <c r="AR8" s="158" t="s">
        <v>140</v>
      </c>
      <c r="AS8" s="205" t="s">
        <v>141</v>
      </c>
      <c r="AT8" s="227" t="s">
        <v>161</v>
      </c>
      <c r="AU8" s="227" t="s">
        <v>161</v>
      </c>
      <c r="AV8" s="227" t="s">
        <v>161</v>
      </c>
      <c r="AW8" s="210" t="s">
        <v>140</v>
      </c>
      <c r="AX8" s="163" t="s">
        <v>141</v>
      </c>
      <c r="AY8" s="209" t="s">
        <v>140</v>
      </c>
      <c r="AZ8" s="163" t="s">
        <v>141</v>
      </c>
      <c r="BA8" s="209" t="s">
        <v>140</v>
      </c>
      <c r="BB8" s="163" t="s">
        <v>141</v>
      </c>
      <c r="BC8" s="209" t="s">
        <v>140</v>
      </c>
      <c r="BD8" s="163" t="s">
        <v>141</v>
      </c>
      <c r="BE8" s="209" t="s">
        <v>140</v>
      </c>
      <c r="BF8" s="163" t="s">
        <v>141</v>
      </c>
      <c r="BG8" s="209" t="s">
        <v>140</v>
      </c>
      <c r="BH8" s="163" t="s">
        <v>141</v>
      </c>
      <c r="BI8" s="209" t="s">
        <v>140</v>
      </c>
      <c r="BJ8" s="210" t="s">
        <v>141</v>
      </c>
      <c r="BK8" s="209" t="s">
        <v>140</v>
      </c>
      <c r="BL8" s="163" t="s">
        <v>141</v>
      </c>
      <c r="BM8" s="209" t="s">
        <v>140</v>
      </c>
      <c r="BN8" s="210" t="s">
        <v>141</v>
      </c>
      <c r="BO8" s="209" t="s">
        <v>140</v>
      </c>
      <c r="BP8" s="210" t="s">
        <v>141</v>
      </c>
      <c r="BQ8" s="209" t="s">
        <v>140</v>
      </c>
      <c r="BR8" s="163" t="s">
        <v>141</v>
      </c>
      <c r="BS8" s="209" t="s">
        <v>140</v>
      </c>
      <c r="BT8" s="163" t="s">
        <v>141</v>
      </c>
      <c r="BU8" s="209" t="s">
        <v>140</v>
      </c>
      <c r="BV8" s="210" t="s">
        <v>141</v>
      </c>
      <c r="BW8" s="385" t="s">
        <v>107</v>
      </c>
      <c r="BX8" s="386" t="s">
        <v>107</v>
      </c>
      <c r="BY8" s="385" t="s">
        <v>107</v>
      </c>
      <c r="BZ8" s="376" t="s">
        <v>140</v>
      </c>
      <c r="CA8" s="232" t="s">
        <v>141</v>
      </c>
      <c r="CB8" s="231" t="s">
        <v>140</v>
      </c>
      <c r="CC8" s="232" t="s">
        <v>141</v>
      </c>
      <c r="CD8" s="231" t="s">
        <v>140</v>
      </c>
      <c r="CE8" s="232" t="s">
        <v>141</v>
      </c>
      <c r="CF8" s="380" t="s">
        <v>107</v>
      </c>
      <c r="CG8" s="380" t="s">
        <v>107</v>
      </c>
      <c r="CH8" s="380" t="s">
        <v>107</v>
      </c>
      <c r="CI8" s="169" t="s">
        <v>140</v>
      </c>
      <c r="CJ8" s="214" t="s">
        <v>141</v>
      </c>
      <c r="CK8" s="169" t="s">
        <v>140</v>
      </c>
      <c r="CL8" s="214" t="s">
        <v>141</v>
      </c>
      <c r="CM8" s="169" t="s">
        <v>140</v>
      </c>
      <c r="CN8" s="214" t="s">
        <v>141</v>
      </c>
      <c r="CO8" s="169" t="s">
        <v>140</v>
      </c>
      <c r="CP8" s="214" t="s">
        <v>141</v>
      </c>
      <c r="CQ8" s="169" t="s">
        <v>140</v>
      </c>
      <c r="CR8" s="170" t="s">
        <v>141</v>
      </c>
      <c r="CS8" s="169" t="s">
        <v>140</v>
      </c>
      <c r="CT8" s="170" t="s">
        <v>141</v>
      </c>
      <c r="CU8" s="169" t="s">
        <v>140</v>
      </c>
      <c r="CV8" s="170" t="s">
        <v>141</v>
      </c>
      <c r="CW8" s="169" t="s">
        <v>140</v>
      </c>
      <c r="CX8" s="170" t="s">
        <v>141</v>
      </c>
      <c r="CY8" s="169" t="s">
        <v>140</v>
      </c>
      <c r="CZ8" s="214" t="s">
        <v>141</v>
      </c>
      <c r="DA8" s="169" t="s">
        <v>140</v>
      </c>
      <c r="DB8" s="214" t="s">
        <v>141</v>
      </c>
      <c r="DC8" s="169" t="s">
        <v>140</v>
      </c>
      <c r="DD8" s="214" t="s">
        <v>141</v>
      </c>
      <c r="DE8" s="169" t="s">
        <v>140</v>
      </c>
      <c r="DF8" s="170" t="s">
        <v>141</v>
      </c>
      <c r="DG8" s="169" t="s">
        <v>140</v>
      </c>
      <c r="DH8" s="170" t="s">
        <v>141</v>
      </c>
      <c r="DI8" s="169" t="s">
        <v>140</v>
      </c>
      <c r="DJ8" s="214" t="s">
        <v>141</v>
      </c>
      <c r="DK8" s="169" t="s">
        <v>140</v>
      </c>
      <c r="DL8" s="170" t="s">
        <v>141</v>
      </c>
      <c r="DM8" s="169" t="s">
        <v>140</v>
      </c>
      <c r="DN8" s="214" t="s">
        <v>141</v>
      </c>
      <c r="DO8" s="169" t="s">
        <v>140</v>
      </c>
      <c r="DP8" s="214" t="s">
        <v>141</v>
      </c>
      <c r="DQ8" s="169" t="s">
        <v>140</v>
      </c>
      <c r="DR8" s="214" t="s">
        <v>141</v>
      </c>
      <c r="DS8" s="392" t="s">
        <v>60</v>
      </c>
      <c r="DT8" s="392" t="s">
        <v>60</v>
      </c>
      <c r="DU8" s="392" t="s">
        <v>60</v>
      </c>
      <c r="DZ8" s="169" t="s">
        <v>140</v>
      </c>
      <c r="EA8" s="170" t="s">
        <v>141</v>
      </c>
      <c r="EB8" s="169" t="s">
        <v>140</v>
      </c>
      <c r="EC8" s="170" t="s">
        <v>141</v>
      </c>
      <c r="ED8" s="169" t="s">
        <v>140</v>
      </c>
      <c r="EE8" s="214" t="s">
        <v>141</v>
      </c>
      <c r="EF8" s="169" t="s">
        <v>140</v>
      </c>
      <c r="EG8" s="214" t="s">
        <v>141</v>
      </c>
      <c r="EH8" s="169" t="s">
        <v>140</v>
      </c>
      <c r="EI8" s="214" t="s">
        <v>141</v>
      </c>
      <c r="EJ8" s="169" t="s">
        <v>140</v>
      </c>
      <c r="EK8" s="214" t="s">
        <v>141</v>
      </c>
      <c r="EL8" s="169" t="s">
        <v>140</v>
      </c>
      <c r="EM8" s="214" t="s">
        <v>141</v>
      </c>
      <c r="EN8" s="395" t="s">
        <v>288</v>
      </c>
      <c r="EO8" s="395" t="s">
        <v>288</v>
      </c>
      <c r="EP8" s="395" t="s">
        <v>288</v>
      </c>
    </row>
    <row r="9" spans="1:146" x14ac:dyDescent="0.2">
      <c r="A9" s="172">
        <f ca="1">VLOOKUP($D9,Curves!$A$2:$I$1700,9)</f>
        <v>6.1176023550389001E-2</v>
      </c>
      <c r="B9" s="86">
        <f t="shared" ref="B9:B70" ca="1" si="0">(1+($A9/2))^(-2*($D9-$A$1)/365.25)</f>
        <v>0.99654140876572661</v>
      </c>
      <c r="C9" s="86">
        <f t="shared" ref="C9:C70" si="1">D10-D9</f>
        <v>28</v>
      </c>
      <c r="D9" s="139">
        <v>36923</v>
      </c>
      <c r="E9" s="173">
        <f ca="1">VLOOKUP($D9,Curves!$A$2:$H$1700,2)*$B9</f>
        <v>9.6554897095311247</v>
      </c>
      <c r="F9" s="172">
        <f ca="1">VLOOKUP($D9,Curves!$A$2:$H$1700,3)*$B9</f>
        <v>0</v>
      </c>
      <c r="G9" s="172">
        <f ca="1">VLOOKUP($D9,Curves!$A$2:$H$1700,7)*$B9</f>
        <v>-0.76733688474960948</v>
      </c>
      <c r="H9" s="172">
        <f ca="1">VLOOKUP($D9,Curves!$A$2:$H$1700,5)*$B9</f>
        <v>-0.38865114941863338</v>
      </c>
      <c r="I9" s="172">
        <f ca="1">VLOOKUP($D9,Curves!$A$2:$H$1700,4)*$B9</f>
        <v>-0.93176621719595443</v>
      </c>
      <c r="J9" s="174">
        <f ca="1">VLOOKUP($D9,Curves!$A$2:$H$1700,8)*$B9</f>
        <v>9.9654140876572664E-2</v>
      </c>
      <c r="K9" s="172">
        <f t="shared" ref="K9:K70" ca="1" si="2">($E9+$I9)*$J$5+$J$4</f>
        <v>67.427926192513766</v>
      </c>
      <c r="L9" s="140">
        <f ca="1">VLOOKUP($D9,Curves!$N$2:$T$2600,2)*$B9</f>
        <v>142.50542145349891</v>
      </c>
      <c r="M9" s="141">
        <f ca="1">VLOOKUP($D9,Curves!$N$2:$T$2600,3)*$B9</f>
        <v>71.252710726749456</v>
      </c>
      <c r="N9" s="181">
        <f t="shared" ref="N9:N70" ca="1" si="3">IF($K9&lt;$L9,1,0)</f>
        <v>1</v>
      </c>
      <c r="O9" s="182">
        <f t="shared" ref="O9:O70" ca="1" si="4">IF($K9&lt;$M9,1,0)</f>
        <v>1</v>
      </c>
      <c r="P9" s="173">
        <f t="shared" ref="P9:P69" ca="1" si="5">($E9+J9)*$J$5+$J$4</f>
        <v>75.16357887805772</v>
      </c>
      <c r="Q9" s="140">
        <f ca="1">VLOOKUP($D9,Curves!$N$2:$T$2600,4)*$B9</f>
        <v>142.50542145349891</v>
      </c>
      <c r="R9" s="141">
        <f ca="1">VLOOKUP($D9,Curves!$N$2:$T$2600,5)*$B9</f>
        <v>71.252710726749456</v>
      </c>
      <c r="S9" s="181">
        <f t="shared" ref="S9:S70" ca="1" si="6">IF($P9&lt;$Q9,1,0)</f>
        <v>1</v>
      </c>
      <c r="T9" s="182">
        <f t="shared" ref="T9:T70" ca="1" si="7">IF($P9&lt;$R9,1,0)</f>
        <v>0</v>
      </c>
      <c r="U9" s="151">
        <f t="shared" ref="U9:U70" ca="1" si="8">($E9+G9)*$J$5+$J$4</f>
        <v>68.661146185861369</v>
      </c>
      <c r="V9" s="151">
        <f t="shared" ref="V9:V70" ca="1" si="9">($E9+H9)*$J$5+$J$4</f>
        <v>71.501289200843686</v>
      </c>
      <c r="W9" s="151">
        <f t="shared" ref="W9:W70" ca="1" si="10">($E9+I9)*$J$5+$J$4</f>
        <v>67.427926192513766</v>
      </c>
      <c r="X9" s="343">
        <f ca="1">VLOOKUP($D9,[2]CurveFetch!$D$8:$S$13000,16,0)*$B9</f>
        <v>142.50542145349891</v>
      </c>
      <c r="Y9" s="141">
        <f ca="1">VLOOKUP($D9,Curves!$N$2:$T$2600,7)*$B9</f>
        <v>71.252710726749456</v>
      </c>
      <c r="Z9" s="200">
        <f t="shared" ref="Z9:Z70" ca="1" si="11">IF($U9&lt;$X9,1,0)</f>
        <v>1</v>
      </c>
      <c r="AA9" s="181">
        <f t="shared" ref="AA9:AA70" ca="1" si="12">IF($U9&lt;$Y9,1,0)</f>
        <v>1</v>
      </c>
      <c r="AB9" s="181">
        <f t="shared" ref="AB9:AC70" ca="1" si="13">IF($V9&lt;$X9,1,0)</f>
        <v>1</v>
      </c>
      <c r="AC9" s="181">
        <f t="shared" ca="1" si="13"/>
        <v>1</v>
      </c>
      <c r="AD9" s="181">
        <f t="shared" ref="AD9:AD70" ca="1" si="14">IF($W9&lt;$X9,1,0)</f>
        <v>1</v>
      </c>
      <c r="AE9" s="182">
        <f t="shared" ref="AE9:AE70" ca="1" si="15">IF($W9&lt;$Y9,1,0)</f>
        <v>1</v>
      </c>
      <c r="AF9" s="181"/>
      <c r="AG9" s="181"/>
      <c r="AH9" s="181"/>
      <c r="AI9" s="181"/>
      <c r="AJ9" s="181"/>
      <c r="AK9" s="181"/>
      <c r="AT9" s="230">
        <f>SUM(AF9:AG9,AL9:AM9)</f>
        <v>0</v>
      </c>
      <c r="AU9" s="26">
        <f>SUM(AF9:AM9,AP9:AS9)</f>
        <v>0</v>
      </c>
      <c r="AV9" s="228">
        <f>SUM(AF9:AS9)</f>
        <v>0</v>
      </c>
      <c r="BW9" s="389">
        <f>SUM(AW9:BD9,BG9:BJ9,BO9:BP9)</f>
        <v>0</v>
      </c>
      <c r="BX9" s="224">
        <f>SUM(BS9:BV9)+BW9</f>
        <v>0</v>
      </c>
      <c r="BY9" s="93">
        <f>SUM(AW9:BV9)</f>
        <v>0</v>
      </c>
      <c r="CF9" s="230">
        <f>SUM(BZ9:CA9)</f>
        <v>0</v>
      </c>
      <c r="CG9" s="381">
        <f>SUM(BZ9:CC9)</f>
        <v>0</v>
      </c>
      <c r="CH9" s="230">
        <f>SUM(BZ9:CE9)</f>
        <v>0</v>
      </c>
      <c r="DS9" s="230">
        <f>SUM(CI9:CR9,CW9:CX9,DG9:DH9)</f>
        <v>0</v>
      </c>
      <c r="DT9" s="92">
        <f>SUM(CI9:CZ9,DC9:DL9)</f>
        <v>0</v>
      </c>
      <c r="DU9" s="228">
        <f>SUM(CI9:DR9)</f>
        <v>0</v>
      </c>
      <c r="EN9" s="230">
        <f t="shared" ref="EN9:EN72" si="16">SUM(EB9:EC9)</f>
        <v>0</v>
      </c>
      <c r="EO9" s="92">
        <f t="shared" ref="EO9:EO72" si="17">SUM(EB9:EE9,EJ9:EM9)</f>
        <v>0</v>
      </c>
      <c r="EP9" s="92">
        <f t="shared" ref="EP9:EP72" si="18">SUM(DZ9:EM9)</f>
        <v>0</v>
      </c>
    </row>
    <row r="10" spans="1:146" x14ac:dyDescent="0.2">
      <c r="A10" s="172">
        <f ca="1">VLOOKUP($D10,Curves!$A$2:$I$1700,9)</f>
        <v>5.9592077785631997E-2</v>
      </c>
      <c r="B10" s="86">
        <f t="shared" ca="1" si="0"/>
        <v>0.99215318048939316</v>
      </c>
      <c r="C10" s="86">
        <f t="shared" si="1"/>
        <v>31</v>
      </c>
      <c r="D10" s="139">
        <v>36951</v>
      </c>
      <c r="E10" s="173">
        <f ca="1">VLOOKUP($D10,Curves!$A$2:$H$1700,2)*$B10</f>
        <v>8.9472373816533484</v>
      </c>
      <c r="F10" s="172">
        <f ca="1">VLOOKUP($D10,Curves!$A$2:$H$1700,3)*$B10</f>
        <v>0</v>
      </c>
      <c r="G10" s="172">
        <f ca="1">VLOOKUP($D10,Curves!$A$2:$H$1700,7)*$B10</f>
        <v>-0.74411488536704484</v>
      </c>
      <c r="H10" s="172">
        <f ca="1">VLOOKUP($D10,Curves!$A$2:$H$1700,5)*$B10</f>
        <v>-0.3373320813663937</v>
      </c>
      <c r="I10" s="172">
        <f ca="1">VLOOKUP($D10,Curves!$A$2:$H$1700,4)*$B10</f>
        <v>-0.90782016014779476</v>
      </c>
      <c r="J10" s="174">
        <f ca="1">VLOOKUP($D10,Curves!$A$2:$H$1700,8)*$B10</f>
        <v>9.9215318048939322E-2</v>
      </c>
      <c r="K10" s="172">
        <f t="shared" ca="1" si="2"/>
        <v>62.29562916129165</v>
      </c>
      <c r="L10" s="140">
        <f ca="1">VLOOKUP($D10,Curves!$N$2:$T$2600,2)*$B10</f>
        <v>138.90144526851503</v>
      </c>
      <c r="M10" s="141">
        <f ca="1">VLOOKUP($D10,Curves!$N$2:$T$2600,3)*$B10</f>
        <v>69.450722634257517</v>
      </c>
      <c r="N10" s="181">
        <f t="shared" ca="1" si="3"/>
        <v>1</v>
      </c>
      <c r="O10" s="182">
        <f t="shared" ca="1" si="4"/>
        <v>1</v>
      </c>
      <c r="P10" s="173">
        <f t="shared" ca="1" si="5"/>
        <v>69.848395247767158</v>
      </c>
      <c r="Q10" s="140">
        <f ca="1">VLOOKUP($D10,Curves!$N$2:$T$2600,4)*$B10</f>
        <v>138.90144526851503</v>
      </c>
      <c r="R10" s="141">
        <f ca="1">VLOOKUP($D10,Curves!$N$2:$T$2600,5)*$B10</f>
        <v>69.450722634257517</v>
      </c>
      <c r="S10" s="181">
        <f t="shared" ca="1" si="6"/>
        <v>1</v>
      </c>
      <c r="T10" s="182">
        <f t="shared" ca="1" si="7"/>
        <v>0</v>
      </c>
      <c r="U10" s="151">
        <f t="shared" ca="1" si="8"/>
        <v>63.523418722147277</v>
      </c>
      <c r="V10" s="151">
        <f t="shared" ca="1" si="9"/>
        <v>66.574289752152154</v>
      </c>
      <c r="W10" s="151">
        <f t="shared" ca="1" si="10"/>
        <v>62.29562916129165</v>
      </c>
      <c r="X10" s="343">
        <f ca="1">VLOOKUP($D10,[2]CurveFetch!$D$8:$S$13000,16,0)*$B10</f>
        <v>138.90144526851503</v>
      </c>
      <c r="Y10" s="141">
        <f ca="1">VLOOKUP($D10,Curves!$N$2:$T$2600,7)*$B10</f>
        <v>69.450722634257517</v>
      </c>
      <c r="Z10" s="200">
        <f t="shared" ca="1" si="11"/>
        <v>1</v>
      </c>
      <c r="AA10" s="181">
        <f t="shared" ca="1" si="12"/>
        <v>1</v>
      </c>
      <c r="AB10" s="181">
        <f t="shared" ca="1" si="13"/>
        <v>1</v>
      </c>
      <c r="AC10" s="181">
        <f t="shared" ca="1" si="13"/>
        <v>1</v>
      </c>
      <c r="AD10" s="181">
        <f t="shared" ca="1" si="14"/>
        <v>1</v>
      </c>
      <c r="AE10" s="182">
        <f t="shared" ca="1" si="15"/>
        <v>1</v>
      </c>
      <c r="AF10" s="181"/>
      <c r="AG10" s="181"/>
      <c r="AH10" s="181"/>
      <c r="AI10" s="181"/>
      <c r="AJ10" s="181"/>
      <c r="AK10" s="181"/>
      <c r="AT10" s="228">
        <f t="shared" ref="AT10:AT73" si="19">SUM(AF10:AG10,AL10:AM10)</f>
        <v>0</v>
      </c>
      <c r="AU10" s="26">
        <f t="shared" ref="AU10:AU73" si="20">SUM(AF10:AM10,AP10:AS10)</f>
        <v>0</v>
      </c>
      <c r="AV10" s="228">
        <f t="shared" ref="AV10:AV73" si="21">SUM(AF10:AS10)</f>
        <v>0</v>
      </c>
      <c r="BW10" s="389">
        <f t="shared" ref="BW10:BW73" si="22">SUM(AW10:BD10,BG10:BJ10,BO10:BP10)</f>
        <v>0</v>
      </c>
      <c r="BX10" s="224">
        <f t="shared" ref="BX10:BX73" si="23">SUM(BS10:BV10)+BW10</f>
        <v>0</v>
      </c>
      <c r="BY10" s="93">
        <f t="shared" ref="BY10:BY73" si="24">SUM(AW10:BV10)</f>
        <v>0</v>
      </c>
      <c r="CF10" s="228">
        <f t="shared" ref="CF10:CF73" si="25">SUM(BZ10:CA10)</f>
        <v>0</v>
      </c>
      <c r="CG10" s="224">
        <f t="shared" ref="CG10:CG73" si="26">SUM(BZ10:CC10)</f>
        <v>0</v>
      </c>
      <c r="CH10" s="228">
        <f t="shared" ref="CH10:CH73" si="27">SUM(BZ10:CE10)</f>
        <v>0</v>
      </c>
      <c r="DS10" s="228">
        <f t="shared" ref="DS10:DS73" si="28">SUM(CI10:CR10,CW10:CX10,DG10:DH10)</f>
        <v>0</v>
      </c>
      <c r="DT10" s="93">
        <f t="shared" ref="DT10:DT73" si="29">SUM(CI10:CZ10,DC10:DL10)</f>
        <v>0</v>
      </c>
      <c r="DU10" s="228">
        <f t="shared" ref="DU10:DU73" si="30">SUM(CI10:DR10)</f>
        <v>0</v>
      </c>
      <c r="EN10" s="228">
        <f t="shared" si="16"/>
        <v>0</v>
      </c>
      <c r="EO10" s="93">
        <f t="shared" si="17"/>
        <v>0</v>
      </c>
      <c r="EP10" s="93">
        <f t="shared" si="18"/>
        <v>0</v>
      </c>
    </row>
    <row r="11" spans="1:146" x14ac:dyDescent="0.2">
      <c r="A11" s="172">
        <f ca="1">VLOOKUP($D11,Curves!$A$2:$I$1700,9)</f>
        <v>5.7939147652589E-2</v>
      </c>
      <c r="B11" s="86">
        <f t="shared" ca="1" si="0"/>
        <v>0.98756796657364654</v>
      </c>
      <c r="C11" s="86">
        <f t="shared" si="1"/>
        <v>30</v>
      </c>
      <c r="D11" s="139">
        <v>36982</v>
      </c>
      <c r="E11" s="173">
        <f ca="1">VLOOKUP($D11,Curves!$A$2:$H$1700,2)*$B11</f>
        <v>6.4883215403888581</v>
      </c>
      <c r="F11" s="172">
        <f ca="1">VLOOKUP($D11,Curves!$A$2:$H$1700,3)*$B11</f>
        <v>0.24195415181054339</v>
      </c>
      <c r="G11" s="172">
        <f ca="1">VLOOKUP($D11,Curves!$A$2:$H$1700,7)*$B11</f>
        <v>-0.57278942061271498</v>
      </c>
      <c r="H11" s="172">
        <f ca="1">VLOOKUP($D11,Curves!$A$2:$H$1700,5)*$B11</f>
        <v>-0.15307303481891521</v>
      </c>
      <c r="I11" s="172">
        <f ca="1">VLOOKUP($D11,Curves!$A$2:$H$1700,4)*$B11</f>
        <v>-0.71104893593302543</v>
      </c>
      <c r="J11" s="174">
        <f ca="1">VLOOKUP($D11,Curves!$A$2:$H$1700,8)*$B11</f>
        <v>0.340710948467908</v>
      </c>
      <c r="K11" s="172">
        <f t="shared" ca="1" si="2"/>
        <v>45.329544533418748</v>
      </c>
      <c r="L11" s="140">
        <f ca="1">VLOOKUP($D11,Curves!$N$2:$T$2600,2)*$B11</f>
        <v>148.13519498604697</v>
      </c>
      <c r="M11" s="141">
        <f ca="1">VLOOKUP($D11,Curves!$N$2:$T$2600,3)*$B11</f>
        <v>74.067597493023484</v>
      </c>
      <c r="N11" s="181">
        <f t="shared" ca="1" si="3"/>
        <v>1</v>
      </c>
      <c r="O11" s="182">
        <f t="shared" ca="1" si="4"/>
        <v>1</v>
      </c>
      <c r="P11" s="173">
        <f t="shared" ca="1" si="5"/>
        <v>53.217743666425747</v>
      </c>
      <c r="Q11" s="140">
        <f ca="1">VLOOKUP($D11,Curves!$N$2:$T$2600,4)*$B11</f>
        <v>148.13519498604697</v>
      </c>
      <c r="R11" s="141">
        <f ca="1">VLOOKUP($D11,Curves!$N$2:$T$2600,5)*$B11</f>
        <v>74.067597493023484</v>
      </c>
      <c r="S11" s="181">
        <f t="shared" ca="1" si="6"/>
        <v>1</v>
      </c>
      <c r="T11" s="182">
        <f t="shared" ca="1" si="7"/>
        <v>1</v>
      </c>
      <c r="U11" s="151">
        <f t="shared" ca="1" si="8"/>
        <v>46.366490898321075</v>
      </c>
      <c r="V11" s="151">
        <f t="shared" ca="1" si="9"/>
        <v>49.514363791774571</v>
      </c>
      <c r="W11" s="151">
        <f t="shared" ca="1" si="10"/>
        <v>45.329544533418748</v>
      </c>
      <c r="X11" s="343">
        <f ca="1">VLOOKUP($D11,[2]CurveFetch!$D$8:$S$13000,16,0)*$B11</f>
        <v>148.13519498604697</v>
      </c>
      <c r="Y11" s="141">
        <f ca="1">VLOOKUP($D11,Curves!$N$2:$T$2600,7)*$B11</f>
        <v>74.067597493023484</v>
      </c>
      <c r="Z11" s="200">
        <f t="shared" ca="1" si="11"/>
        <v>1</v>
      </c>
      <c r="AA11" s="181">
        <f t="shared" ca="1" si="12"/>
        <v>1</v>
      </c>
      <c r="AB11" s="181">
        <f t="shared" ca="1" si="13"/>
        <v>1</v>
      </c>
      <c r="AC11" s="181">
        <f t="shared" ca="1" si="13"/>
        <v>1</v>
      </c>
      <c r="AD11" s="181">
        <f t="shared" ca="1" si="14"/>
        <v>1</v>
      </c>
      <c r="AE11" s="182">
        <f t="shared" ca="1" si="15"/>
        <v>1</v>
      </c>
      <c r="AF11" s="181"/>
      <c r="AG11" s="181"/>
      <c r="AH11" s="181"/>
      <c r="AI11" s="181"/>
      <c r="AJ11" s="181"/>
      <c r="AK11" s="181"/>
      <c r="AT11" s="228">
        <f t="shared" si="19"/>
        <v>0</v>
      </c>
      <c r="AU11" s="26">
        <f t="shared" si="20"/>
        <v>0</v>
      </c>
      <c r="AV11" s="228">
        <f t="shared" si="21"/>
        <v>0</v>
      </c>
      <c r="BW11" s="389">
        <f t="shared" si="22"/>
        <v>0</v>
      </c>
      <c r="BX11" s="224">
        <f t="shared" si="23"/>
        <v>0</v>
      </c>
      <c r="BY11" s="93">
        <f t="shared" si="24"/>
        <v>0</v>
      </c>
      <c r="CF11" s="228">
        <f t="shared" si="25"/>
        <v>0</v>
      </c>
      <c r="CG11" s="224">
        <f t="shared" si="26"/>
        <v>0</v>
      </c>
      <c r="CH11" s="228">
        <f t="shared" si="27"/>
        <v>0</v>
      </c>
      <c r="DS11" s="228">
        <f t="shared" si="28"/>
        <v>0</v>
      </c>
      <c r="DT11" s="93">
        <f t="shared" si="29"/>
        <v>0</v>
      </c>
      <c r="DU11" s="228">
        <f t="shared" si="30"/>
        <v>0</v>
      </c>
      <c r="EN11" s="228">
        <f t="shared" si="16"/>
        <v>0</v>
      </c>
      <c r="EO11" s="93">
        <f t="shared" si="17"/>
        <v>0</v>
      </c>
      <c r="EP11" s="93">
        <f t="shared" si="18"/>
        <v>0</v>
      </c>
    </row>
    <row r="12" spans="1:146" x14ac:dyDescent="0.2">
      <c r="A12" s="172">
        <f ca="1">VLOOKUP($D12,Curves!$A$2:$I$1700,9)</f>
        <v>5.6896271286551003E-2</v>
      </c>
      <c r="B12" s="86">
        <f t="shared" ca="1" si="0"/>
        <v>0.98324605436075407</v>
      </c>
      <c r="C12" s="86">
        <f t="shared" si="1"/>
        <v>31</v>
      </c>
      <c r="D12" s="139">
        <v>37012</v>
      </c>
      <c r="E12" s="173">
        <f ca="1">VLOOKUP($D12,Curves!$A$2:$H$1700,2)*$B12</f>
        <v>5.7618218785540192</v>
      </c>
      <c r="F12" s="172">
        <f ca="1">VLOOKUP($D12,Curves!$A$2:$H$1700,3)*$B12</f>
        <v>0.71285338941154663</v>
      </c>
      <c r="G12" s="172">
        <f ca="1">VLOOKUP($D12,Curves!$A$2:$H$1700,7)*$B12</f>
        <v>-0.57028271152923737</v>
      </c>
      <c r="H12" s="172">
        <f ca="1">VLOOKUP($D12,Curves!$A$2:$H$1700,5)*$B12</f>
        <v>-0.13273821733870181</v>
      </c>
      <c r="I12" s="172">
        <f ca="1">VLOOKUP($D12,Curves!$A$2:$H$1700,4)*$B12</f>
        <v>-0.70793715913974287</v>
      </c>
      <c r="J12" s="174">
        <f ca="1">VLOOKUP($D12,Curves!$A$2:$H$1700,8)*$B12</f>
        <v>0.8111779948476221</v>
      </c>
      <c r="K12" s="172">
        <f t="shared" ca="1" si="2"/>
        <v>39.904135395607078</v>
      </c>
      <c r="L12" s="140">
        <f ca="1">VLOOKUP($D12,Curves!$N$2:$T$2600,2)*$B12</f>
        <v>152.40313842591689</v>
      </c>
      <c r="M12" s="141">
        <f ca="1">VLOOKUP($D12,Curves!$N$2:$T$2600,3)*$B12</f>
        <v>76.201569212958447</v>
      </c>
      <c r="N12" s="181">
        <f t="shared" ca="1" si="3"/>
        <v>1</v>
      </c>
      <c r="O12" s="182">
        <f t="shared" ca="1" si="4"/>
        <v>1</v>
      </c>
      <c r="P12" s="173">
        <f t="shared" ca="1" si="5"/>
        <v>51.297499050512307</v>
      </c>
      <c r="Q12" s="140">
        <f ca="1">VLOOKUP($D12,Curves!$N$2:$T$2600,4)*$B12</f>
        <v>152.40313842591689</v>
      </c>
      <c r="R12" s="141">
        <f ca="1">VLOOKUP($D12,Curves!$N$2:$T$2600,5)*$B12</f>
        <v>76.201569212958447</v>
      </c>
      <c r="S12" s="181">
        <f t="shared" ca="1" si="6"/>
        <v>1</v>
      </c>
      <c r="T12" s="182">
        <f t="shared" ca="1" si="7"/>
        <v>1</v>
      </c>
      <c r="U12" s="151">
        <f t="shared" ca="1" si="8"/>
        <v>40.936543752685864</v>
      </c>
      <c r="V12" s="151">
        <f t="shared" ca="1" si="9"/>
        <v>44.218127459114882</v>
      </c>
      <c r="W12" s="151">
        <f t="shared" ca="1" si="10"/>
        <v>39.904135395607078</v>
      </c>
      <c r="X12" s="343">
        <f ca="1">VLOOKUP($D12,[2]CurveFetch!$D$8:$S$13000,16,0)*$B12</f>
        <v>152.40313842591689</v>
      </c>
      <c r="Y12" s="141">
        <f ca="1">VLOOKUP($D12,Curves!$N$2:$T$2600,7)*$B12</f>
        <v>76.201569212958447</v>
      </c>
      <c r="Z12" s="200">
        <f t="shared" ca="1" si="11"/>
        <v>1</v>
      </c>
      <c r="AA12" s="181">
        <f t="shared" ca="1" si="12"/>
        <v>1</v>
      </c>
      <c r="AB12" s="181">
        <f t="shared" ca="1" si="13"/>
        <v>1</v>
      </c>
      <c r="AC12" s="181">
        <f t="shared" ca="1" si="13"/>
        <v>1</v>
      </c>
      <c r="AD12" s="181">
        <f t="shared" ca="1" si="14"/>
        <v>1</v>
      </c>
      <c r="AE12" s="182">
        <f t="shared" ca="1" si="15"/>
        <v>1</v>
      </c>
      <c r="AF12" s="181"/>
      <c r="AG12" s="181"/>
      <c r="AH12" s="181"/>
      <c r="AI12" s="181"/>
      <c r="AJ12" s="181"/>
      <c r="AK12" s="181"/>
      <c r="AT12" s="228">
        <f t="shared" si="19"/>
        <v>0</v>
      </c>
      <c r="AU12" s="26">
        <f t="shared" si="20"/>
        <v>0</v>
      </c>
      <c r="AV12" s="228">
        <f t="shared" si="21"/>
        <v>0</v>
      </c>
      <c r="AY12" s="23">
        <f t="shared" ref="AY12:AY43" ca="1" si="31">$AY$7*$J$2*$J$5*$S12</f>
        <v>60000</v>
      </c>
      <c r="AZ12" s="23">
        <f ca="1">$AY$7*$J$3*$J$5*$T12</f>
        <v>30000</v>
      </c>
      <c r="BA12" s="23"/>
      <c r="BB12" s="23"/>
      <c r="BC12" s="23"/>
      <c r="BD12" s="23"/>
      <c r="BE12" s="23"/>
      <c r="BF12" s="23"/>
      <c r="BW12" s="389">
        <f t="shared" ca="1" si="22"/>
        <v>90000</v>
      </c>
      <c r="BX12" s="224">
        <f t="shared" ca="1" si="23"/>
        <v>90000</v>
      </c>
      <c r="BY12" s="93">
        <f t="shared" ca="1" si="24"/>
        <v>90000</v>
      </c>
      <c r="CF12" s="228">
        <f t="shared" si="25"/>
        <v>0</v>
      </c>
      <c r="CG12" s="224">
        <f t="shared" si="26"/>
        <v>0</v>
      </c>
      <c r="CH12" s="228">
        <f t="shared" si="27"/>
        <v>0</v>
      </c>
      <c r="DS12" s="228">
        <f t="shared" si="28"/>
        <v>0</v>
      </c>
      <c r="DT12" s="93">
        <f t="shared" si="29"/>
        <v>0</v>
      </c>
      <c r="DU12" s="228">
        <f t="shared" si="30"/>
        <v>0</v>
      </c>
      <c r="EN12" s="228">
        <f t="shared" si="16"/>
        <v>0</v>
      </c>
      <c r="EO12" s="93">
        <f t="shared" si="17"/>
        <v>0</v>
      </c>
      <c r="EP12" s="93">
        <f t="shared" si="18"/>
        <v>0</v>
      </c>
    </row>
    <row r="13" spans="1:146" x14ac:dyDescent="0.2">
      <c r="A13" s="172">
        <f ca="1">VLOOKUP($D13,Curves!$A$2:$I$1700,9)</f>
        <v>5.6021129654108999E-2</v>
      </c>
      <c r="B13" s="86">
        <f t="shared" ca="1" si="0"/>
        <v>0.97889696715853469</v>
      </c>
      <c r="C13" s="86">
        <f t="shared" si="1"/>
        <v>30</v>
      </c>
      <c r="D13" s="139">
        <v>37043</v>
      </c>
      <c r="E13" s="173">
        <f ca="1">VLOOKUP($D13,Curves!$A$2:$H$1700,2)*$B13</f>
        <v>5.6580244701763309</v>
      </c>
      <c r="F13" s="172">
        <f ca="1">VLOOKUP($D13,Curves!$A$2:$H$1700,3)*$B13</f>
        <v>1.1012590880533515</v>
      </c>
      <c r="G13" s="172">
        <f ca="1">VLOOKUP($D13,Curves!$A$2:$H$1700,7)*$B13</f>
        <v>-0.5677602409519501</v>
      </c>
      <c r="H13" s="172">
        <f ca="1">VLOOKUP($D13,Curves!$A$2:$H$1700,5)*$B13</f>
        <v>-0.15172902990957288</v>
      </c>
      <c r="I13" s="172">
        <f ca="1">VLOOKUP($D13,Curves!$A$2:$H$1700,4)*$B13</f>
        <v>-0.70480581635414496</v>
      </c>
      <c r="J13" s="174">
        <f ca="1">VLOOKUP($D13,Curves!$A$2:$H$1700,8)*$B13</f>
        <v>1.1991487847692051</v>
      </c>
      <c r="K13" s="172">
        <f t="shared" ca="1" si="2"/>
        <v>39.149139903666395</v>
      </c>
      <c r="L13" s="140">
        <f ca="1">VLOOKUP($D13,Curves!$N$2:$T$2600,2)*$B13</f>
        <v>225.14630244646298</v>
      </c>
      <c r="M13" s="141">
        <f ca="1">VLOOKUP($D13,Curves!$N$2:$T$2600,3)*$B13</f>
        <v>112.57315122323149</v>
      </c>
      <c r="N13" s="181">
        <f t="shared" ca="1" si="3"/>
        <v>1</v>
      </c>
      <c r="O13" s="182">
        <f t="shared" ca="1" si="4"/>
        <v>1</v>
      </c>
      <c r="P13" s="173">
        <f t="shared" ca="1" si="5"/>
        <v>53.428799412091522</v>
      </c>
      <c r="Q13" s="140">
        <f ca="1">VLOOKUP($D13,Curves!$N$2:$T$2600,4)*$B13</f>
        <v>225.14630244646298</v>
      </c>
      <c r="R13" s="141">
        <f ca="1">VLOOKUP($D13,Curves!$N$2:$T$2600,5)*$B13</f>
        <v>112.57315122323149</v>
      </c>
      <c r="S13" s="181">
        <f t="shared" ca="1" si="6"/>
        <v>1</v>
      </c>
      <c r="T13" s="182">
        <f t="shared" ca="1" si="7"/>
        <v>1</v>
      </c>
      <c r="U13" s="151">
        <f t="shared" ca="1" si="8"/>
        <v>40.176981719182862</v>
      </c>
      <c r="V13" s="151">
        <f t="shared" ca="1" si="9"/>
        <v>43.297215802000686</v>
      </c>
      <c r="W13" s="151">
        <f t="shared" ca="1" si="10"/>
        <v>39.149139903666395</v>
      </c>
      <c r="X13" s="343">
        <f ca="1">VLOOKUP($D13,[2]CurveFetch!$D$8:$S$13000,16,0)*$B13</f>
        <v>225.14630244646298</v>
      </c>
      <c r="Y13" s="141">
        <f ca="1">VLOOKUP($D13,Curves!$N$2:$T$2600,7)*$B13</f>
        <v>112.57315122323149</v>
      </c>
      <c r="Z13" s="200">
        <f t="shared" ca="1" si="11"/>
        <v>1</v>
      </c>
      <c r="AA13" s="181">
        <f t="shared" ca="1" si="12"/>
        <v>1</v>
      </c>
      <c r="AB13" s="181">
        <f t="shared" ca="1" si="13"/>
        <v>1</v>
      </c>
      <c r="AC13" s="181">
        <f t="shared" ca="1" si="13"/>
        <v>1</v>
      </c>
      <c r="AD13" s="181">
        <f t="shared" ca="1" si="14"/>
        <v>1</v>
      </c>
      <c r="AE13" s="182">
        <f t="shared" ca="1" si="15"/>
        <v>1</v>
      </c>
      <c r="AF13" s="23">
        <f ca="1">$AF$7*$J$2*$J$5*$N13</f>
        <v>5880</v>
      </c>
      <c r="AG13" s="23">
        <f ca="1">$AF$7*$J$2*$J$5*$O13</f>
        <v>5880</v>
      </c>
      <c r="AH13" s="181"/>
      <c r="AI13" s="181"/>
      <c r="AJ13" s="181"/>
      <c r="AK13" s="181"/>
      <c r="AT13" s="228">
        <f t="shared" ca="1" si="19"/>
        <v>11760</v>
      </c>
      <c r="AU13" s="26">
        <f t="shared" ca="1" si="20"/>
        <v>11760</v>
      </c>
      <c r="AV13" s="228">
        <f t="shared" ca="1" si="21"/>
        <v>11760</v>
      </c>
      <c r="AY13" s="23">
        <f t="shared" ca="1" si="31"/>
        <v>60000</v>
      </c>
      <c r="AZ13" s="23">
        <f t="shared" ref="AZ13:AZ76" ca="1" si="32">$AY$7*$J$3*$J$5*$T13</f>
        <v>30000</v>
      </c>
      <c r="BA13" s="23">
        <f ca="1">$BA$7*$J$2*$J$5*$S13</f>
        <v>10560</v>
      </c>
      <c r="BB13" s="23">
        <f ca="1">$BA$7*$J$3*$J$5*$T13</f>
        <v>5280</v>
      </c>
      <c r="BC13" s="23"/>
      <c r="BD13" s="23"/>
      <c r="BE13" s="23"/>
      <c r="BF13" s="23"/>
      <c r="BW13" s="389">
        <f t="shared" ca="1" si="22"/>
        <v>105840</v>
      </c>
      <c r="BX13" s="224">
        <f t="shared" ca="1" si="23"/>
        <v>105840</v>
      </c>
      <c r="BY13" s="93">
        <f t="shared" ca="1" si="24"/>
        <v>105840</v>
      </c>
      <c r="CF13" s="228">
        <f t="shared" si="25"/>
        <v>0</v>
      </c>
      <c r="CG13" s="224">
        <f t="shared" si="26"/>
        <v>0</v>
      </c>
      <c r="CH13" s="228">
        <f t="shared" si="27"/>
        <v>0</v>
      </c>
      <c r="CM13" s="23">
        <f ca="1">$CM$7*$J$2*$J$5*$AB13</f>
        <v>60000</v>
      </c>
      <c r="CN13" s="23">
        <f ca="1">$CM$7*$J$3*$J$5*$AC13</f>
        <v>30000</v>
      </c>
      <c r="DS13" s="228">
        <f t="shared" ca="1" si="28"/>
        <v>90000</v>
      </c>
      <c r="DT13" s="93">
        <f t="shared" ca="1" si="29"/>
        <v>90000</v>
      </c>
      <c r="DU13" s="228">
        <f t="shared" ca="1" si="30"/>
        <v>90000</v>
      </c>
      <c r="EN13" s="228">
        <f t="shared" si="16"/>
        <v>0</v>
      </c>
      <c r="EO13" s="93">
        <f t="shared" si="17"/>
        <v>0</v>
      </c>
      <c r="EP13" s="93">
        <f t="shared" si="18"/>
        <v>0</v>
      </c>
    </row>
    <row r="14" spans="1:146" x14ac:dyDescent="0.2">
      <c r="A14" s="172">
        <f ca="1">VLOOKUP($D14,Curves!$A$2:$I$1700,9)</f>
        <v>5.5251028269775002E-2</v>
      </c>
      <c r="B14" s="86">
        <f t="shared" ca="1" si="0"/>
        <v>0.97480662269965523</v>
      </c>
      <c r="C14" s="86">
        <f t="shared" si="1"/>
        <v>31</v>
      </c>
      <c r="D14" s="139">
        <v>37073</v>
      </c>
      <c r="E14" s="173">
        <f ca="1">VLOOKUP($D14,Curves!$A$2:$H$1700,2)*$B14</f>
        <v>5.6148861467500142</v>
      </c>
      <c r="F14" s="172">
        <f ca="1">VLOOKUP($D14,Curves!$A$2:$H$1700,3)*$B14</f>
        <v>1.6669193248164105</v>
      </c>
      <c r="G14" s="172">
        <f ca="1">VLOOKUP($D14,Curves!$A$2:$H$1700,7)*$B14</f>
        <v>-0.51664751003081733</v>
      </c>
      <c r="H14" s="172">
        <f ca="1">VLOOKUP($D14,Curves!$A$2:$H$1700,5)*$B14</f>
        <v>-5.8488397361979312E-2</v>
      </c>
      <c r="I14" s="172">
        <f ca="1">VLOOKUP($D14,Curves!$A$2:$H$1700,4)*$B14</f>
        <v>-0.9065701591106794</v>
      </c>
      <c r="J14" s="174">
        <f ca="1">VLOOKUP($D14,Curves!$A$2:$H$1700,8)*$B14</f>
        <v>1.5694386625464449</v>
      </c>
      <c r="K14" s="172">
        <f t="shared" ca="1" si="2"/>
        <v>37.312369907295007</v>
      </c>
      <c r="L14" s="140">
        <f ca="1">VLOOKUP($D14,Curves!$N$2:$T$2600,2)*$B14</f>
        <v>297.31601992339483</v>
      </c>
      <c r="M14" s="141">
        <f ca="1">VLOOKUP($D14,Curves!$N$2:$T$2600,3)*$B14</f>
        <v>148.65800996169742</v>
      </c>
      <c r="N14" s="181">
        <f t="shared" ca="1" si="3"/>
        <v>1</v>
      </c>
      <c r="O14" s="182">
        <f t="shared" ca="1" si="4"/>
        <v>1</v>
      </c>
      <c r="P14" s="173">
        <f t="shared" ca="1" si="5"/>
        <v>55.882436069723447</v>
      </c>
      <c r="Q14" s="140">
        <f ca="1">VLOOKUP($D14,Curves!$N$2:$T$2600,4)*$B14</f>
        <v>297.31601992339483</v>
      </c>
      <c r="R14" s="141">
        <f ca="1">VLOOKUP($D14,Curves!$N$2:$T$2600,5)*$B14</f>
        <v>148.65800996169742</v>
      </c>
      <c r="S14" s="181">
        <f t="shared" ca="1" si="6"/>
        <v>1</v>
      </c>
      <c r="T14" s="182">
        <f t="shared" ca="1" si="7"/>
        <v>1</v>
      </c>
      <c r="U14" s="151">
        <f t="shared" ca="1" si="8"/>
        <v>40.236789775393973</v>
      </c>
      <c r="V14" s="151">
        <f t="shared" ca="1" si="9"/>
        <v>43.672983120410258</v>
      </c>
      <c r="W14" s="151">
        <f t="shared" ca="1" si="10"/>
        <v>37.312369907295007</v>
      </c>
      <c r="X14" s="343">
        <f ca="1">VLOOKUP($D14,[2]CurveFetch!$D$8:$S$13000,16,0)*$B14</f>
        <v>297.31601992339483</v>
      </c>
      <c r="Y14" s="141">
        <f ca="1">VLOOKUP($D14,Curves!$N$2:$T$2600,7)*$B14</f>
        <v>148.65800996169742</v>
      </c>
      <c r="Z14" s="200">
        <f t="shared" ca="1" si="11"/>
        <v>1</v>
      </c>
      <c r="AA14" s="181">
        <f t="shared" ca="1" si="12"/>
        <v>1</v>
      </c>
      <c r="AB14" s="181">
        <f t="shared" ca="1" si="13"/>
        <v>1</v>
      </c>
      <c r="AC14" s="181">
        <f t="shared" ca="1" si="13"/>
        <v>1</v>
      </c>
      <c r="AD14" s="181">
        <f t="shared" ca="1" si="14"/>
        <v>1</v>
      </c>
      <c r="AE14" s="182">
        <f t="shared" ca="1" si="15"/>
        <v>1</v>
      </c>
      <c r="AF14" s="23">
        <f t="shared" ref="AF14:AF77" ca="1" si="33">$AF$7*$J$2*$J$5*$N14</f>
        <v>5880</v>
      </c>
      <c r="AG14" s="23">
        <f t="shared" ref="AG14:AG77" ca="1" si="34">$AF$7*$J$2*$J$5*$O14</f>
        <v>5880</v>
      </c>
      <c r="AH14" s="181"/>
      <c r="AI14" s="181"/>
      <c r="AJ14" s="181"/>
      <c r="AK14" s="181"/>
      <c r="AT14" s="228">
        <f t="shared" ca="1" si="19"/>
        <v>11760</v>
      </c>
      <c r="AU14" s="26">
        <f t="shared" ca="1" si="20"/>
        <v>11760</v>
      </c>
      <c r="AV14" s="228">
        <f t="shared" ca="1" si="21"/>
        <v>11760</v>
      </c>
      <c r="AY14" s="23">
        <f t="shared" ca="1" si="31"/>
        <v>60000</v>
      </c>
      <c r="AZ14" s="23">
        <f t="shared" ca="1" si="32"/>
        <v>30000</v>
      </c>
      <c r="BA14" s="23">
        <f t="shared" ref="BA14:BA77" ca="1" si="35">$BA$7*$J$2*$J$5*$S14</f>
        <v>10560</v>
      </c>
      <c r="BB14" s="23">
        <f t="shared" ref="BB14:BB77" ca="1" si="36">$BA$7*$J$3*$J$5*$T14</f>
        <v>5280</v>
      </c>
      <c r="BC14" s="23"/>
      <c r="BD14" s="23"/>
      <c r="BE14" s="23"/>
      <c r="BF14" s="23"/>
      <c r="BW14" s="389">
        <f t="shared" ca="1" si="22"/>
        <v>105840</v>
      </c>
      <c r="BX14" s="224">
        <f t="shared" ca="1" si="23"/>
        <v>105840</v>
      </c>
      <c r="BY14" s="93">
        <f t="shared" ca="1" si="24"/>
        <v>105840</v>
      </c>
      <c r="CF14" s="228">
        <f t="shared" si="25"/>
        <v>0</v>
      </c>
      <c r="CG14" s="224">
        <f t="shared" si="26"/>
        <v>0</v>
      </c>
      <c r="CH14" s="228">
        <f t="shared" si="27"/>
        <v>0</v>
      </c>
      <c r="CI14" s="23">
        <f ca="1">$CI$7*$J$2*$J$5*$AB14</f>
        <v>65400</v>
      </c>
      <c r="CJ14" s="23">
        <f ca="1">$CI$7*$J$3*$J$5*$AC14</f>
        <v>32700</v>
      </c>
      <c r="CK14" s="23">
        <f ca="1">$CK$7*$J$2*$J$5*$AB14</f>
        <v>62400</v>
      </c>
      <c r="CL14" s="23">
        <f ca="1">$CK$7*$J$3*$J$5*$AC14</f>
        <v>31200</v>
      </c>
      <c r="CM14" s="23">
        <f t="shared" ref="CM14:CM77" ca="1" si="37">$CM$7*$J$2*$J$5*$AB14</f>
        <v>60000</v>
      </c>
      <c r="CN14" s="23">
        <f t="shared" ref="CN14:CN77" ca="1" si="38">$CM$7*$J$3*$J$5*$AC14</f>
        <v>30000</v>
      </c>
      <c r="DS14" s="228">
        <f t="shared" ca="1" si="28"/>
        <v>281700</v>
      </c>
      <c r="DT14" s="93">
        <f t="shared" ca="1" si="29"/>
        <v>281700</v>
      </c>
      <c r="DU14" s="228">
        <f t="shared" ca="1" si="30"/>
        <v>281700</v>
      </c>
      <c r="EN14" s="228">
        <f t="shared" si="16"/>
        <v>0</v>
      </c>
      <c r="EO14" s="93">
        <f t="shared" si="17"/>
        <v>0</v>
      </c>
      <c r="EP14" s="93">
        <f t="shared" si="18"/>
        <v>0</v>
      </c>
    </row>
    <row r="15" spans="1:146" x14ac:dyDescent="0.2">
      <c r="A15" s="172">
        <f ca="1">VLOOKUP($D15,Curves!$A$2:$I$1700,9)</f>
        <v>5.4601637133071999E-2</v>
      </c>
      <c r="B15" s="86">
        <f t="shared" ca="1" si="0"/>
        <v>0.97064706064132278</v>
      </c>
      <c r="C15" s="86">
        <f t="shared" si="1"/>
        <v>31</v>
      </c>
      <c r="D15" s="139">
        <v>37104</v>
      </c>
      <c r="E15" s="173">
        <f ca="1">VLOOKUP($D15,Curves!$A$2:$H$1700,2)*$B15</f>
        <v>5.5715141280811933</v>
      </c>
      <c r="F15" s="172">
        <f ca="1">VLOOKUP($D15,Curves!$A$2:$H$1700,3)*$B15</f>
        <v>1.7665776503672075</v>
      </c>
      <c r="G15" s="172">
        <f ca="1">VLOOKUP($D15,Curves!$A$2:$H$1700,7)*$B15</f>
        <v>-0.51444294213990105</v>
      </c>
      <c r="H15" s="172">
        <f ca="1">VLOOKUP($D15,Curves!$A$2:$H$1700,5)*$B15</f>
        <v>-1.9412941212826457E-2</v>
      </c>
      <c r="I15" s="172">
        <f ca="1">VLOOKUP($D15,Curves!$A$2:$H$1700,4)*$B15</f>
        <v>-0.90270176639643018</v>
      </c>
      <c r="J15" s="174">
        <f ca="1">VLOOKUP($D15,Curves!$A$2:$H$1700,8)*$B15</f>
        <v>1.6695129443030752</v>
      </c>
      <c r="K15" s="172">
        <f t="shared" ca="1" si="2"/>
        <v>37.016092712635725</v>
      </c>
      <c r="L15" s="140">
        <f ca="1">VLOOKUP($D15,Curves!$N$2:$T$2600,2)*$B15</f>
        <v>310.60705940522331</v>
      </c>
      <c r="M15" s="141">
        <f ca="1">VLOOKUP($D15,Curves!$N$2:$T$2600,3)*$B15</f>
        <v>155.30352970261166</v>
      </c>
      <c r="N15" s="181">
        <f t="shared" ca="1" si="3"/>
        <v>1</v>
      </c>
      <c r="O15" s="182">
        <f t="shared" ca="1" si="4"/>
        <v>1</v>
      </c>
      <c r="P15" s="173">
        <f t="shared" ca="1" si="5"/>
        <v>56.307703042882011</v>
      </c>
      <c r="Q15" s="140">
        <f ca="1">VLOOKUP($D15,Curves!$N$2:$T$2600,4)*$B15</f>
        <v>310.60705940522331</v>
      </c>
      <c r="R15" s="141">
        <f ca="1">VLOOKUP($D15,Curves!$N$2:$T$2600,5)*$B15</f>
        <v>155.30352970261166</v>
      </c>
      <c r="S15" s="181">
        <f t="shared" ca="1" si="6"/>
        <v>1</v>
      </c>
      <c r="T15" s="182">
        <f t="shared" ca="1" si="7"/>
        <v>1</v>
      </c>
      <c r="U15" s="151">
        <f t="shared" ca="1" si="8"/>
        <v>39.92803389455969</v>
      </c>
      <c r="V15" s="151">
        <f t="shared" ca="1" si="9"/>
        <v>43.640758901512747</v>
      </c>
      <c r="W15" s="151">
        <f t="shared" ca="1" si="10"/>
        <v>37.016092712635725</v>
      </c>
      <c r="X15" s="343">
        <f ca="1">VLOOKUP($D15,[2]CurveFetch!$D$8:$S$13000,16,0)*$B15</f>
        <v>310.60705940522331</v>
      </c>
      <c r="Y15" s="141">
        <f ca="1">VLOOKUP($D15,Curves!$N$2:$T$2600,7)*$B15</f>
        <v>155.30352970261166</v>
      </c>
      <c r="Z15" s="200">
        <f t="shared" ca="1" si="11"/>
        <v>1</v>
      </c>
      <c r="AA15" s="181">
        <f t="shared" ca="1" si="12"/>
        <v>1</v>
      </c>
      <c r="AB15" s="181">
        <f t="shared" ca="1" si="13"/>
        <v>1</v>
      </c>
      <c r="AC15" s="181">
        <f t="shared" ca="1" si="13"/>
        <v>1</v>
      </c>
      <c r="AD15" s="181">
        <f t="shared" ca="1" si="14"/>
        <v>1</v>
      </c>
      <c r="AE15" s="182">
        <f t="shared" ca="1" si="15"/>
        <v>1</v>
      </c>
      <c r="AF15" s="23">
        <f t="shared" ca="1" si="33"/>
        <v>5880</v>
      </c>
      <c r="AG15" s="23">
        <f t="shared" ca="1" si="34"/>
        <v>5880</v>
      </c>
      <c r="AH15" s="181"/>
      <c r="AI15" s="181"/>
      <c r="AJ15" s="181"/>
      <c r="AK15" s="181"/>
      <c r="AT15" s="228">
        <f t="shared" ca="1" si="19"/>
        <v>11760</v>
      </c>
      <c r="AU15" s="26">
        <f t="shared" ca="1" si="20"/>
        <v>11760</v>
      </c>
      <c r="AV15" s="228">
        <f t="shared" ca="1" si="21"/>
        <v>11760</v>
      </c>
      <c r="AY15" s="23">
        <f t="shared" ca="1" si="31"/>
        <v>60000</v>
      </c>
      <c r="AZ15" s="23">
        <f t="shared" ca="1" si="32"/>
        <v>30000</v>
      </c>
      <c r="BA15" s="23">
        <f t="shared" ca="1" si="35"/>
        <v>10560</v>
      </c>
      <c r="BB15" s="23">
        <f t="shared" ca="1" si="36"/>
        <v>5280</v>
      </c>
      <c r="BC15" s="23">
        <f ca="1">$BC$7*$J$2*$J$5*$S15</f>
        <v>6120</v>
      </c>
      <c r="BD15" s="23">
        <f ca="1">$BC$7*$J$3*$J$5*$T15</f>
        <v>3060</v>
      </c>
      <c r="BE15" s="23"/>
      <c r="BF15" s="23"/>
      <c r="BW15" s="389">
        <f t="shared" ca="1" si="22"/>
        <v>115020</v>
      </c>
      <c r="BX15" s="224">
        <f t="shared" ca="1" si="23"/>
        <v>115020</v>
      </c>
      <c r="BY15" s="93">
        <f t="shared" ca="1" si="24"/>
        <v>115020</v>
      </c>
      <c r="CF15" s="228">
        <f t="shared" si="25"/>
        <v>0</v>
      </c>
      <c r="CG15" s="224">
        <f t="shared" si="26"/>
        <v>0</v>
      </c>
      <c r="CH15" s="228">
        <f t="shared" si="27"/>
        <v>0</v>
      </c>
      <c r="CI15" s="23">
        <f t="shared" ref="CI15:CI78" ca="1" si="39">$CI$7*$J$2*$J$5*$AB15</f>
        <v>65400</v>
      </c>
      <c r="CJ15" s="23">
        <f t="shared" ref="CJ15:CJ78" ca="1" si="40">$CI$7*$J$3*$J$5*$AC15</f>
        <v>32700</v>
      </c>
      <c r="CK15" s="23">
        <f t="shared" ref="CK15:CK78" ca="1" si="41">$CK$7*$J$2*$J$5*$AB15</f>
        <v>62400</v>
      </c>
      <c r="CL15" s="23">
        <f t="shared" ref="CL15:CL78" ca="1" si="42">$CK$7*$J$3*$J$5*$AC15</f>
        <v>31200</v>
      </c>
      <c r="CM15" s="23">
        <f t="shared" ca="1" si="37"/>
        <v>60000</v>
      </c>
      <c r="CN15" s="23">
        <f t="shared" ca="1" si="38"/>
        <v>30000</v>
      </c>
      <c r="CO15" s="23">
        <f ca="1">$CO$7*$J$2*$J$5*$AB15</f>
        <v>8400</v>
      </c>
      <c r="CP15" s="23">
        <f ca="1">$CO$7*$J$3*$J$5*$AC15</f>
        <v>4200</v>
      </c>
      <c r="CQ15" s="23"/>
      <c r="CR15" s="23"/>
      <c r="CS15" s="23"/>
      <c r="CT15" s="23"/>
      <c r="CU15" s="23"/>
      <c r="CV15" s="23"/>
      <c r="DS15" s="228">
        <f t="shared" ca="1" si="28"/>
        <v>294300</v>
      </c>
      <c r="DT15" s="93">
        <f t="shared" ca="1" si="29"/>
        <v>294300</v>
      </c>
      <c r="DU15" s="228">
        <f t="shared" ca="1" si="30"/>
        <v>294300</v>
      </c>
      <c r="EN15" s="228">
        <f t="shared" si="16"/>
        <v>0</v>
      </c>
      <c r="EO15" s="93">
        <f t="shared" si="17"/>
        <v>0</v>
      </c>
      <c r="EP15" s="93">
        <f t="shared" si="18"/>
        <v>0</v>
      </c>
    </row>
    <row r="16" spans="1:146" x14ac:dyDescent="0.2">
      <c r="A16" s="172">
        <f ca="1">VLOOKUP($D16,Curves!$A$2:$I$1700,9)</f>
        <v>5.3952246136856001E-2</v>
      </c>
      <c r="B16" s="86">
        <f t="shared" ca="1" si="0"/>
        <v>0.96660906850223605</v>
      </c>
      <c r="C16" s="86">
        <f t="shared" si="1"/>
        <v>30</v>
      </c>
      <c r="D16" s="139">
        <v>37135</v>
      </c>
      <c r="E16" s="173">
        <f ca="1">VLOOKUP($D16,Curves!$A$2:$H$1700,2)*$B16</f>
        <v>5.5145047358052564</v>
      </c>
      <c r="F16" s="172">
        <f ca="1">VLOOKUP($D16,Curves!$A$2:$H$1700,3)*$B16</f>
        <v>1.6625675978238459</v>
      </c>
      <c r="G16" s="172">
        <f ca="1">VLOOKUP($D16,Curves!$A$2:$H$1700,7)*$B16</f>
        <v>-0.51230280630618508</v>
      </c>
      <c r="H16" s="172">
        <f ca="1">VLOOKUP($D16,Curves!$A$2:$H$1700,5)*$B16</f>
        <v>-1.9332181370044721E-2</v>
      </c>
      <c r="I16" s="172">
        <f ca="1">VLOOKUP($D16,Curves!$A$2:$H$1700,4)*$B16</f>
        <v>-0.89894643370707961</v>
      </c>
      <c r="J16" s="174">
        <f ca="1">VLOOKUP($D16,Curves!$A$2:$H$1700,8)*$B16</f>
        <v>1.5659066909736226</v>
      </c>
      <c r="K16" s="172">
        <f t="shared" ca="1" si="2"/>
        <v>36.616687265736324</v>
      </c>
      <c r="L16" s="140">
        <f ca="1">VLOOKUP($D16,Curves!$N$2:$T$2600,2)*$B16</f>
        <v>299.64881123569319</v>
      </c>
      <c r="M16" s="141">
        <f ca="1">VLOOKUP($D16,Curves!$N$2:$T$2600,3)*$B16</f>
        <v>149.82440561784659</v>
      </c>
      <c r="N16" s="181">
        <f t="shared" ca="1" si="3"/>
        <v>1</v>
      </c>
      <c r="O16" s="182">
        <f t="shared" ca="1" si="4"/>
        <v>1</v>
      </c>
      <c r="P16" s="173">
        <f t="shared" ca="1" si="5"/>
        <v>55.103085700841589</v>
      </c>
      <c r="Q16" s="140">
        <f ca="1">VLOOKUP($D16,Curves!$N$2:$T$2600,4)*$B16</f>
        <v>299.64881123569319</v>
      </c>
      <c r="R16" s="141">
        <f ca="1">VLOOKUP($D16,Curves!$N$2:$T$2600,5)*$B16</f>
        <v>149.82440561784659</v>
      </c>
      <c r="S16" s="181">
        <f t="shared" ca="1" si="6"/>
        <v>1</v>
      </c>
      <c r="T16" s="182">
        <f t="shared" ca="1" si="7"/>
        <v>1</v>
      </c>
      <c r="U16" s="151">
        <f t="shared" ca="1" si="8"/>
        <v>39.516514471243035</v>
      </c>
      <c r="V16" s="151">
        <f t="shared" ca="1" si="9"/>
        <v>43.213794158264086</v>
      </c>
      <c r="W16" s="151">
        <f t="shared" ca="1" si="10"/>
        <v>36.616687265736324</v>
      </c>
      <c r="X16" s="343">
        <f ca="1">VLOOKUP($D16,[2]CurveFetch!$D$8:$S$13000,16,0)*$B16</f>
        <v>299.64881123569319</v>
      </c>
      <c r="Y16" s="141">
        <f ca="1">VLOOKUP($D16,Curves!$N$2:$T$2600,7)*$B16</f>
        <v>149.82440561784659</v>
      </c>
      <c r="Z16" s="200">
        <f t="shared" ca="1" si="11"/>
        <v>1</v>
      </c>
      <c r="AA16" s="181">
        <f t="shared" ca="1" si="12"/>
        <v>1</v>
      </c>
      <c r="AB16" s="181">
        <f t="shared" ca="1" si="13"/>
        <v>1</v>
      </c>
      <c r="AC16" s="181">
        <f t="shared" ca="1" si="13"/>
        <v>1</v>
      </c>
      <c r="AD16" s="181">
        <f t="shared" ca="1" si="14"/>
        <v>1</v>
      </c>
      <c r="AE16" s="182">
        <f t="shared" ca="1" si="15"/>
        <v>1</v>
      </c>
      <c r="AF16" s="23">
        <f t="shared" ca="1" si="33"/>
        <v>5880</v>
      </c>
      <c r="AG16" s="23">
        <f t="shared" ca="1" si="34"/>
        <v>5880</v>
      </c>
      <c r="AH16" s="181"/>
      <c r="AI16" s="181"/>
      <c r="AJ16" s="181"/>
      <c r="AK16" s="181"/>
      <c r="AT16" s="228">
        <f t="shared" ca="1" si="19"/>
        <v>11760</v>
      </c>
      <c r="AU16" s="26">
        <f t="shared" ca="1" si="20"/>
        <v>11760</v>
      </c>
      <c r="AV16" s="228">
        <f t="shared" ca="1" si="21"/>
        <v>11760</v>
      </c>
      <c r="AW16" s="23">
        <f ca="1">$AW$7*$J$2*$J$5*$S16</f>
        <v>62400</v>
      </c>
      <c r="AX16" s="23">
        <f ca="1">$AW$7*$J$3*$J$5*$T16</f>
        <v>31200</v>
      </c>
      <c r="AY16" s="23">
        <f t="shared" ca="1" si="31"/>
        <v>60000</v>
      </c>
      <c r="AZ16" s="23">
        <f t="shared" ca="1" si="32"/>
        <v>30000</v>
      </c>
      <c r="BA16" s="23">
        <f t="shared" ca="1" si="35"/>
        <v>10560</v>
      </c>
      <c r="BB16" s="23">
        <f t="shared" ca="1" si="36"/>
        <v>5280</v>
      </c>
      <c r="BC16" s="23">
        <f t="shared" ref="BC16:BC79" ca="1" si="43">$BC$7*$J$2*$J$5*$S16</f>
        <v>6120</v>
      </c>
      <c r="BD16" s="23">
        <f t="shared" ref="BD16:BD79" ca="1" si="44">$BC$7*$J$3*$J$5*$T16</f>
        <v>3060</v>
      </c>
      <c r="BE16" s="23"/>
      <c r="BF16" s="23"/>
      <c r="BW16" s="389">
        <f t="shared" ca="1" si="22"/>
        <v>208620</v>
      </c>
      <c r="BX16" s="224">
        <f t="shared" ca="1" si="23"/>
        <v>208620</v>
      </c>
      <c r="BY16" s="93">
        <f t="shared" ca="1" si="24"/>
        <v>208620</v>
      </c>
      <c r="BZ16" s="23">
        <f ca="1">$BZ$7*$J$2*$J$5*$N16</f>
        <v>125760</v>
      </c>
      <c r="CA16" s="23">
        <f ca="1">$BZ$7*$J$3*$J$5*$O16</f>
        <v>62880</v>
      </c>
      <c r="CF16" s="228">
        <f t="shared" ca="1" si="25"/>
        <v>188640</v>
      </c>
      <c r="CG16" s="224">
        <f t="shared" ca="1" si="26"/>
        <v>188640</v>
      </c>
      <c r="CH16" s="228">
        <f t="shared" ca="1" si="27"/>
        <v>188640</v>
      </c>
      <c r="CI16" s="23">
        <f t="shared" ca="1" si="39"/>
        <v>65400</v>
      </c>
      <c r="CJ16" s="23">
        <f t="shared" ca="1" si="40"/>
        <v>32700</v>
      </c>
      <c r="CK16" s="23">
        <f t="shared" ca="1" si="41"/>
        <v>62400</v>
      </c>
      <c r="CL16" s="23">
        <f t="shared" ca="1" si="42"/>
        <v>31200</v>
      </c>
      <c r="CM16" s="23">
        <f t="shared" ca="1" si="37"/>
        <v>60000</v>
      </c>
      <c r="CN16" s="23">
        <f t="shared" ca="1" si="38"/>
        <v>30000</v>
      </c>
      <c r="CO16" s="23">
        <f t="shared" ref="CO16:CO79" ca="1" si="45">$CO$7*$J$2*$J$5*$AB16</f>
        <v>8400</v>
      </c>
      <c r="CP16" s="23">
        <f t="shared" ref="CP16:CP79" ca="1" si="46">$CO$7*$J$3*$J$5*$AC16</f>
        <v>4200</v>
      </c>
      <c r="CQ16" s="23"/>
      <c r="CR16" s="23"/>
      <c r="CS16" s="23"/>
      <c r="CT16" s="23"/>
      <c r="CU16" s="23"/>
      <c r="CV16" s="23"/>
      <c r="DS16" s="228">
        <f t="shared" ca="1" si="28"/>
        <v>294300</v>
      </c>
      <c r="DT16" s="93">
        <f t="shared" ca="1" si="29"/>
        <v>294300</v>
      </c>
      <c r="DU16" s="228">
        <f t="shared" ca="1" si="30"/>
        <v>294300</v>
      </c>
      <c r="EN16" s="228">
        <f t="shared" si="16"/>
        <v>0</v>
      </c>
      <c r="EO16" s="93">
        <f t="shared" si="17"/>
        <v>0</v>
      </c>
      <c r="EP16" s="93">
        <f t="shared" si="18"/>
        <v>0</v>
      </c>
    </row>
    <row r="17" spans="1:146" x14ac:dyDescent="0.2">
      <c r="A17" s="172">
        <f ca="1">VLOOKUP($D17,Curves!$A$2:$I$1700,9)</f>
        <v>5.3425903275085E-2</v>
      </c>
      <c r="B17" s="86">
        <f t="shared" ca="1" si="0"/>
        <v>0.96274689758344356</v>
      </c>
      <c r="C17" s="86">
        <f t="shared" si="1"/>
        <v>31</v>
      </c>
      <c r="D17" s="139">
        <v>37165</v>
      </c>
      <c r="E17" s="173">
        <f ca="1">VLOOKUP($D17,Curves!$A$2:$H$1700,2)*$B17</f>
        <v>5.4780298472497941</v>
      </c>
      <c r="F17" s="172">
        <f ca="1">VLOOKUP($D17,Curves!$A$2:$H$1700,3)*$B17</f>
        <v>0.72206017318758264</v>
      </c>
      <c r="G17" s="172">
        <f ca="1">VLOOKUP($D17,Curves!$A$2:$H$1700,7)*$B17</f>
        <v>-0.54876573162256281</v>
      </c>
      <c r="H17" s="172">
        <f ca="1">VLOOKUP($D17,Curves!$A$2:$H$1700,5)*$B17</f>
        <v>-3.8509875903337744E-2</v>
      </c>
      <c r="I17" s="172">
        <f ca="1">VLOOKUP($D17,Curves!$A$2:$H$1700,4)*$B17</f>
        <v>-0.83758980089759594</v>
      </c>
      <c r="J17" s="174">
        <f ca="1">VLOOKUP($D17,Curves!$A$2:$H$1700,8)*$B17</f>
        <v>0.77019751806675485</v>
      </c>
      <c r="K17" s="172">
        <f t="shared" ca="1" si="2"/>
        <v>36.803300347641489</v>
      </c>
      <c r="L17" s="140">
        <f ca="1">VLOOKUP($D17,Curves!$N$2:$T$2600,2)*$B17</f>
        <v>134.78456566168211</v>
      </c>
      <c r="M17" s="141">
        <f ca="1">VLOOKUP($D17,Curves!$N$2:$T$2600,3)*$B17</f>
        <v>67.392282830841054</v>
      </c>
      <c r="N17" s="181">
        <f t="shared" ca="1" si="3"/>
        <v>1</v>
      </c>
      <c r="O17" s="182">
        <f t="shared" ca="1" si="4"/>
        <v>1</v>
      </c>
      <c r="P17" s="173">
        <f t="shared" ca="1" si="5"/>
        <v>48.861705239874112</v>
      </c>
      <c r="Q17" s="140">
        <f ca="1">VLOOKUP($D17,Curves!$N$2:$T$2600,4)*$B17</f>
        <v>134.78456566168211</v>
      </c>
      <c r="R17" s="141">
        <f ca="1">VLOOKUP($D17,Curves!$N$2:$T$2600,5)*$B17</f>
        <v>67.392282830841054</v>
      </c>
      <c r="S17" s="181">
        <f t="shared" ca="1" si="6"/>
        <v>1</v>
      </c>
      <c r="T17" s="182">
        <f t="shared" ca="1" si="7"/>
        <v>1</v>
      </c>
      <c r="U17" s="151">
        <f t="shared" ca="1" si="8"/>
        <v>38.969480867204233</v>
      </c>
      <c r="V17" s="151">
        <f t="shared" ca="1" si="9"/>
        <v>42.796399785098423</v>
      </c>
      <c r="W17" s="151">
        <f t="shared" ca="1" si="10"/>
        <v>36.803300347641489</v>
      </c>
      <c r="X17" s="343">
        <f ca="1">VLOOKUP($D17,[2]CurveFetch!$D$8:$S$13000,16,0)*$B17</f>
        <v>134.78456566168211</v>
      </c>
      <c r="Y17" s="141">
        <f ca="1">VLOOKUP($D17,Curves!$N$2:$T$2600,7)*$B17</f>
        <v>67.392282830841054</v>
      </c>
      <c r="Z17" s="200">
        <f t="shared" ca="1" si="11"/>
        <v>1</v>
      </c>
      <c r="AA17" s="181">
        <f t="shared" ca="1" si="12"/>
        <v>1</v>
      </c>
      <c r="AB17" s="181">
        <f t="shared" ca="1" si="13"/>
        <v>1</v>
      </c>
      <c r="AC17" s="181">
        <f t="shared" ca="1" si="13"/>
        <v>1</v>
      </c>
      <c r="AD17" s="181">
        <f t="shared" ca="1" si="14"/>
        <v>1</v>
      </c>
      <c r="AE17" s="182">
        <f t="shared" ca="1" si="15"/>
        <v>1</v>
      </c>
      <c r="AF17" s="23">
        <f t="shared" ca="1" si="33"/>
        <v>5880</v>
      </c>
      <c r="AG17" s="23">
        <f t="shared" ca="1" si="34"/>
        <v>5880</v>
      </c>
      <c r="AH17" s="181"/>
      <c r="AI17" s="181"/>
      <c r="AJ17" s="181"/>
      <c r="AK17" s="181"/>
      <c r="AT17" s="228">
        <f t="shared" ca="1" si="19"/>
        <v>11760</v>
      </c>
      <c r="AU17" s="26">
        <f t="shared" ca="1" si="20"/>
        <v>11760</v>
      </c>
      <c r="AV17" s="228">
        <f t="shared" ca="1" si="21"/>
        <v>11760</v>
      </c>
      <c r="AW17" s="23">
        <f t="shared" ref="AW17:AW80" ca="1" si="47">$AW$7*$J$2*$J$5*$S17</f>
        <v>62400</v>
      </c>
      <c r="AX17" s="23">
        <f t="shared" ref="AX17:AX80" ca="1" si="48">$AW$7*$J$3*$J$5*$T17</f>
        <v>31200</v>
      </c>
      <c r="AY17" s="23">
        <f t="shared" ca="1" si="31"/>
        <v>60000</v>
      </c>
      <c r="AZ17" s="23">
        <f t="shared" ca="1" si="32"/>
        <v>30000</v>
      </c>
      <c r="BA17" s="23">
        <f t="shared" ca="1" si="35"/>
        <v>10560</v>
      </c>
      <c r="BB17" s="23">
        <f t="shared" ca="1" si="36"/>
        <v>5280</v>
      </c>
      <c r="BC17" s="23">
        <f t="shared" ca="1" si="43"/>
        <v>6120</v>
      </c>
      <c r="BD17" s="23">
        <f t="shared" ca="1" si="44"/>
        <v>3060</v>
      </c>
      <c r="BE17" s="23"/>
      <c r="BF17" s="23"/>
      <c r="BW17" s="389">
        <f t="shared" ca="1" si="22"/>
        <v>208620</v>
      </c>
      <c r="BX17" s="224">
        <f t="shared" ca="1" si="23"/>
        <v>208620</v>
      </c>
      <c r="BY17" s="93">
        <f t="shared" ca="1" si="24"/>
        <v>208620</v>
      </c>
      <c r="BZ17" s="23">
        <f t="shared" ref="BZ17:BZ80" ca="1" si="49">$BZ$7*$J$2*$J$5*$N17</f>
        <v>125760</v>
      </c>
      <c r="CA17" s="23">
        <f t="shared" ref="CA17:CA80" ca="1" si="50">$BZ$7*$J$3*$J$5*$O17</f>
        <v>62880</v>
      </c>
      <c r="CF17" s="228">
        <f t="shared" ca="1" si="25"/>
        <v>188640</v>
      </c>
      <c r="CG17" s="224">
        <f t="shared" ca="1" si="26"/>
        <v>188640</v>
      </c>
      <c r="CH17" s="228">
        <f t="shared" ca="1" si="27"/>
        <v>188640</v>
      </c>
      <c r="CI17" s="23">
        <f t="shared" ca="1" si="39"/>
        <v>65400</v>
      </c>
      <c r="CJ17" s="23">
        <f t="shared" ca="1" si="40"/>
        <v>32700</v>
      </c>
      <c r="CK17" s="23">
        <f t="shared" ca="1" si="41"/>
        <v>62400</v>
      </c>
      <c r="CL17" s="23">
        <f t="shared" ca="1" si="42"/>
        <v>31200</v>
      </c>
      <c r="CM17" s="23">
        <f t="shared" ca="1" si="37"/>
        <v>60000</v>
      </c>
      <c r="CN17" s="23">
        <f t="shared" ca="1" si="38"/>
        <v>30000</v>
      </c>
      <c r="CO17" s="23">
        <f t="shared" ca="1" si="45"/>
        <v>8400</v>
      </c>
      <c r="CP17" s="23">
        <f t="shared" ca="1" si="46"/>
        <v>4200</v>
      </c>
      <c r="CQ17" s="23"/>
      <c r="CR17" s="23"/>
      <c r="CS17" s="23"/>
      <c r="CT17" s="23"/>
      <c r="CU17" s="23"/>
      <c r="CV17" s="23"/>
      <c r="DS17" s="228">
        <f t="shared" ca="1" si="28"/>
        <v>294300</v>
      </c>
      <c r="DT17" s="93">
        <f t="shared" ca="1" si="29"/>
        <v>294300</v>
      </c>
      <c r="DU17" s="228">
        <f t="shared" ca="1" si="30"/>
        <v>294300</v>
      </c>
      <c r="EN17" s="228">
        <f t="shared" si="16"/>
        <v>0</v>
      </c>
      <c r="EO17" s="93">
        <f t="shared" si="17"/>
        <v>0</v>
      </c>
      <c r="EP17" s="93">
        <f t="shared" si="18"/>
        <v>0</v>
      </c>
    </row>
    <row r="18" spans="1:146" x14ac:dyDescent="0.2">
      <c r="A18" s="172">
        <f ca="1">VLOOKUP($D18,Curves!$A$2:$I$1700,9)</f>
        <v>5.3047545558332999E-2</v>
      </c>
      <c r="B18" s="86">
        <f t="shared" ca="1" si="0"/>
        <v>0.95873266774948085</v>
      </c>
      <c r="C18" s="86">
        <f t="shared" si="1"/>
        <v>30</v>
      </c>
      <c r="D18" s="139">
        <v>37196</v>
      </c>
      <c r="E18" s="173">
        <f ca="1">VLOOKUP($D18,Curves!$A$2:$H$1700,2)*$B18</f>
        <v>5.5433922849274984</v>
      </c>
      <c r="F18" s="172">
        <f ca="1">VLOOKUP($D18,Curves!$A$2:$H$1700,3)*$B18</f>
        <v>1.1600665279768718</v>
      </c>
      <c r="G18" s="172">
        <f ca="1">VLOOKUP($D18,Curves!$A$2:$H$1700,7)*$B18</f>
        <v>-0.29241346366359167</v>
      </c>
      <c r="H18" s="172">
        <f ca="1">VLOOKUP($D18,Curves!$A$2:$H$1700,5)*$B18</f>
        <v>-4.7936633387474045E-2</v>
      </c>
      <c r="I18" s="172">
        <f ca="1">VLOOKUP($D18,Curves!$A$2:$H$1700,4)*$B18</f>
        <v>-0.34514376038981309</v>
      </c>
      <c r="J18" s="174">
        <f ca="1">VLOOKUP($D18,Curves!$A$2:$H$1700,8)*$B18</f>
        <v>1.4764483083342006</v>
      </c>
      <c r="K18" s="172">
        <f t="shared" ca="1" si="2"/>
        <v>40.986863934032641</v>
      </c>
      <c r="L18" s="140">
        <f ca="1">VLOOKUP($D18,Curves!$N$2:$T$2600,2)*$B18</f>
        <v>105.46059345244289</v>
      </c>
      <c r="M18" s="141">
        <f ca="1">VLOOKUP($D18,Curves!$N$2:$T$2600,3)*$B18</f>
        <v>52.730296726221447</v>
      </c>
      <c r="N18" s="181">
        <f t="shared" ca="1" si="3"/>
        <v>1</v>
      </c>
      <c r="O18" s="182">
        <f t="shared" ca="1" si="4"/>
        <v>1</v>
      </c>
      <c r="P18" s="173">
        <f t="shared" ca="1" si="5"/>
        <v>54.648804449462737</v>
      </c>
      <c r="Q18" s="140">
        <f ca="1">VLOOKUP($D18,Curves!$N$2:$T$2600,4)*$B18</f>
        <v>105.46059345244289</v>
      </c>
      <c r="R18" s="141">
        <f ca="1">VLOOKUP($D18,Curves!$N$2:$T$2600,5)*$B18</f>
        <v>52.730296726221447</v>
      </c>
      <c r="S18" s="181">
        <f t="shared" ca="1" si="6"/>
        <v>1</v>
      </c>
      <c r="T18" s="182">
        <f t="shared" ca="1" si="7"/>
        <v>0</v>
      </c>
      <c r="U18" s="151">
        <f t="shared" ca="1" si="8"/>
        <v>41.382341159479296</v>
      </c>
      <c r="V18" s="151">
        <f t="shared" ca="1" si="9"/>
        <v>43.215917386550181</v>
      </c>
      <c r="W18" s="151">
        <f t="shared" ca="1" si="10"/>
        <v>40.986863934032641</v>
      </c>
      <c r="X18" s="343">
        <f ca="1">VLOOKUP($D18,[2]CurveFetch!$D$8:$S$13000,16,0)*$B18</f>
        <v>105.46059345244289</v>
      </c>
      <c r="Y18" s="141">
        <f ca="1">VLOOKUP($D18,Curves!$N$2:$T$2600,7)*$B18</f>
        <v>52.730296726221447</v>
      </c>
      <c r="Z18" s="200">
        <f t="shared" ca="1" si="11"/>
        <v>1</v>
      </c>
      <c r="AA18" s="181">
        <f t="shared" ca="1" si="12"/>
        <v>1</v>
      </c>
      <c r="AB18" s="181">
        <f t="shared" ca="1" si="13"/>
        <v>1</v>
      </c>
      <c r="AC18" s="181">
        <f t="shared" ca="1" si="13"/>
        <v>1</v>
      </c>
      <c r="AD18" s="181">
        <f t="shared" ca="1" si="14"/>
        <v>1</v>
      </c>
      <c r="AE18" s="182">
        <f t="shared" ca="1" si="15"/>
        <v>1</v>
      </c>
      <c r="AF18" s="23">
        <f t="shared" ca="1" si="33"/>
        <v>5880</v>
      </c>
      <c r="AG18" s="23">
        <f t="shared" ca="1" si="34"/>
        <v>5880</v>
      </c>
      <c r="AH18" s="181"/>
      <c r="AI18" s="181"/>
      <c r="AJ18" s="181"/>
      <c r="AK18" s="181"/>
      <c r="AT18" s="228">
        <f t="shared" ca="1" si="19"/>
        <v>11760</v>
      </c>
      <c r="AU18" s="26">
        <f t="shared" ca="1" si="20"/>
        <v>11760</v>
      </c>
      <c r="AV18" s="228">
        <f t="shared" ca="1" si="21"/>
        <v>11760</v>
      </c>
      <c r="AW18" s="23">
        <f t="shared" ca="1" si="47"/>
        <v>62400</v>
      </c>
      <c r="AX18" s="23">
        <f t="shared" ca="1" si="48"/>
        <v>0</v>
      </c>
      <c r="AY18" s="23">
        <f t="shared" ca="1" si="31"/>
        <v>60000</v>
      </c>
      <c r="AZ18" s="23">
        <f t="shared" ca="1" si="32"/>
        <v>0</v>
      </c>
      <c r="BA18" s="23">
        <f t="shared" ca="1" si="35"/>
        <v>10560</v>
      </c>
      <c r="BB18" s="23">
        <f t="shared" ca="1" si="36"/>
        <v>0</v>
      </c>
      <c r="BC18" s="23">
        <f t="shared" ca="1" si="43"/>
        <v>6120</v>
      </c>
      <c r="BD18" s="23">
        <f t="shared" ca="1" si="44"/>
        <v>0</v>
      </c>
      <c r="BE18" s="23"/>
      <c r="BF18" s="23"/>
      <c r="BW18" s="389">
        <f t="shared" ca="1" si="22"/>
        <v>139080</v>
      </c>
      <c r="BX18" s="224">
        <f t="shared" ca="1" si="23"/>
        <v>139080</v>
      </c>
      <c r="BY18" s="93">
        <f t="shared" ca="1" si="24"/>
        <v>139080</v>
      </c>
      <c r="BZ18" s="23">
        <f t="shared" ca="1" si="49"/>
        <v>125760</v>
      </c>
      <c r="CA18" s="23">
        <f t="shared" ca="1" si="50"/>
        <v>62880</v>
      </c>
      <c r="CF18" s="228">
        <f t="shared" ca="1" si="25"/>
        <v>188640</v>
      </c>
      <c r="CG18" s="224">
        <f t="shared" ca="1" si="26"/>
        <v>188640</v>
      </c>
      <c r="CH18" s="228">
        <f t="shared" ca="1" si="27"/>
        <v>188640</v>
      </c>
      <c r="CI18" s="23">
        <f t="shared" ca="1" si="39"/>
        <v>65400</v>
      </c>
      <c r="CJ18" s="23">
        <f t="shared" ca="1" si="40"/>
        <v>32700</v>
      </c>
      <c r="CK18" s="23">
        <f t="shared" ca="1" si="41"/>
        <v>62400</v>
      </c>
      <c r="CL18" s="23">
        <f t="shared" ca="1" si="42"/>
        <v>31200</v>
      </c>
      <c r="CM18" s="23">
        <f t="shared" ca="1" si="37"/>
        <v>60000</v>
      </c>
      <c r="CN18" s="23">
        <f t="shared" ca="1" si="38"/>
        <v>30000</v>
      </c>
      <c r="CO18" s="23">
        <f t="shared" ca="1" si="45"/>
        <v>8400</v>
      </c>
      <c r="CP18" s="23">
        <f t="shared" ca="1" si="46"/>
        <v>4200</v>
      </c>
      <c r="CQ18" s="23"/>
      <c r="CR18" s="23"/>
      <c r="CS18" s="23"/>
      <c r="CT18" s="23"/>
      <c r="CU18" s="23"/>
      <c r="CV18" s="23"/>
      <c r="DS18" s="228">
        <f t="shared" ca="1" si="28"/>
        <v>294300</v>
      </c>
      <c r="DT18" s="93">
        <f t="shared" ca="1" si="29"/>
        <v>294300</v>
      </c>
      <c r="DU18" s="228">
        <f t="shared" ca="1" si="30"/>
        <v>294300</v>
      </c>
      <c r="EN18" s="228">
        <f t="shared" si="16"/>
        <v>0</v>
      </c>
      <c r="EO18" s="93">
        <f t="shared" si="17"/>
        <v>0</v>
      </c>
      <c r="EP18" s="93">
        <f t="shared" si="18"/>
        <v>0</v>
      </c>
    </row>
    <row r="19" spans="1:146" x14ac:dyDescent="0.2">
      <c r="A19" s="172">
        <f ca="1">VLOOKUP($D19,Curves!$A$2:$I$1700,9)</f>
        <v>5.2681392974659999E-2</v>
      </c>
      <c r="B19" s="86">
        <f t="shared" ca="1" si="0"/>
        <v>0.95492079942502295</v>
      </c>
      <c r="C19" s="86">
        <f t="shared" si="1"/>
        <v>31</v>
      </c>
      <c r="D19" s="139">
        <v>37226</v>
      </c>
      <c r="E19" s="173">
        <f ca="1">VLOOKUP($D19,Curves!$A$2:$H$1700,2)*$B19</f>
        <v>5.6263933502122354</v>
      </c>
      <c r="F19" s="172">
        <f ca="1">VLOOKUP($D19,Curves!$A$2:$H$1700,3)*$B19</f>
        <v>1.1554541673042777</v>
      </c>
      <c r="G19" s="172">
        <f ca="1">VLOOKUP($D19,Curves!$A$2:$H$1700,7)*$B19</f>
        <v>-0.29125084382463201</v>
      </c>
      <c r="H19" s="172">
        <f ca="1">VLOOKUP($D19,Curves!$A$2:$H$1700,5)*$B19</f>
        <v>-4.7746039971251153E-2</v>
      </c>
      <c r="I19" s="172">
        <f ca="1">VLOOKUP($D19,Curves!$A$2:$H$1700,4)*$B19</f>
        <v>-0.34377148779300826</v>
      </c>
      <c r="J19" s="174">
        <f ca="1">VLOOKUP($D19,Curves!$A$2:$H$1700,8)*$B19</f>
        <v>1.4705780311145353</v>
      </c>
      <c r="K19" s="172">
        <f t="shared" ca="1" si="2"/>
        <v>41.619663968144202</v>
      </c>
      <c r="L19" s="140">
        <f ca="1">VLOOKUP($D19,Curves!$N$2:$T$2600,2)*$B19</f>
        <v>90.717475945377174</v>
      </c>
      <c r="M19" s="141">
        <f ca="1">VLOOKUP($D19,Curves!$N$2:$T$2600,3)*$B19</f>
        <v>45.358737972688587</v>
      </c>
      <c r="N19" s="181">
        <f t="shared" ca="1" si="3"/>
        <v>1</v>
      </c>
      <c r="O19" s="182">
        <f t="shared" ca="1" si="4"/>
        <v>1</v>
      </c>
      <c r="P19" s="173">
        <f t="shared" ca="1" si="5"/>
        <v>55.227285359950784</v>
      </c>
      <c r="Q19" s="140">
        <f ca="1">VLOOKUP($D19,Curves!$N$2:$T$2600,4)*$B19</f>
        <v>90.717475945377174</v>
      </c>
      <c r="R19" s="141">
        <f ca="1">VLOOKUP($D19,Curves!$N$2:$T$2600,5)*$B19</f>
        <v>45.358737972688587</v>
      </c>
      <c r="S19" s="181">
        <f t="shared" ca="1" si="6"/>
        <v>1</v>
      </c>
      <c r="T19" s="182">
        <f t="shared" ca="1" si="7"/>
        <v>0</v>
      </c>
      <c r="U19" s="151">
        <f t="shared" ca="1" si="8"/>
        <v>42.013568797907027</v>
      </c>
      <c r="V19" s="151">
        <f t="shared" ca="1" si="9"/>
        <v>43.839854826807382</v>
      </c>
      <c r="W19" s="151">
        <f t="shared" ca="1" si="10"/>
        <v>41.619663968144202</v>
      </c>
      <c r="X19" s="343">
        <f ca="1">VLOOKUP($D19,[2]CurveFetch!$D$8:$S$13000,16,0)*$B19</f>
        <v>90.717475945377174</v>
      </c>
      <c r="Y19" s="141">
        <f ca="1">VLOOKUP($D19,Curves!$N$2:$T$2600,7)*$B19</f>
        <v>45.358737972688587</v>
      </c>
      <c r="Z19" s="200">
        <f t="shared" ca="1" si="11"/>
        <v>1</v>
      </c>
      <c r="AA19" s="181">
        <f t="shared" ca="1" si="12"/>
        <v>1</v>
      </c>
      <c r="AB19" s="181">
        <f t="shared" ca="1" si="13"/>
        <v>1</v>
      </c>
      <c r="AC19" s="181">
        <f t="shared" ca="1" si="13"/>
        <v>1</v>
      </c>
      <c r="AD19" s="181">
        <f t="shared" ca="1" si="14"/>
        <v>1</v>
      </c>
      <c r="AE19" s="182">
        <f t="shared" ca="1" si="15"/>
        <v>1</v>
      </c>
      <c r="AF19" s="23">
        <f t="shared" ca="1" si="33"/>
        <v>5880</v>
      </c>
      <c r="AG19" s="23">
        <f t="shared" ca="1" si="34"/>
        <v>5880</v>
      </c>
      <c r="AH19" s="23">
        <f ca="1">$AH$7*$J$2*$J$5*$N19</f>
        <v>48000</v>
      </c>
      <c r="AI19" s="23">
        <f ca="1">$AH$7*$J$2*$J$5*$O19</f>
        <v>48000</v>
      </c>
      <c r="AJ19" s="181"/>
      <c r="AK19" s="181"/>
      <c r="AT19" s="228">
        <f t="shared" ca="1" si="19"/>
        <v>11760</v>
      </c>
      <c r="AU19" s="26">
        <f t="shared" ca="1" si="20"/>
        <v>107760</v>
      </c>
      <c r="AV19" s="228">
        <f t="shared" ca="1" si="21"/>
        <v>107760</v>
      </c>
      <c r="AW19" s="23">
        <f t="shared" ca="1" si="47"/>
        <v>62400</v>
      </c>
      <c r="AX19" s="23">
        <f t="shared" ca="1" si="48"/>
        <v>0</v>
      </c>
      <c r="AY19" s="23">
        <f t="shared" ca="1" si="31"/>
        <v>60000</v>
      </c>
      <c r="AZ19" s="23">
        <f t="shared" ca="1" si="32"/>
        <v>0</v>
      </c>
      <c r="BA19" s="23">
        <f t="shared" ca="1" si="35"/>
        <v>10560</v>
      </c>
      <c r="BB19" s="23">
        <f t="shared" ca="1" si="36"/>
        <v>0</v>
      </c>
      <c r="BC19" s="23">
        <f t="shared" ca="1" si="43"/>
        <v>6120</v>
      </c>
      <c r="BD19" s="23">
        <f t="shared" ca="1" si="44"/>
        <v>0</v>
      </c>
      <c r="BE19" s="23">
        <f ca="1">$BE$7*$J$2*$J$5*$S19</f>
        <v>20400</v>
      </c>
      <c r="BF19" s="23">
        <f ca="1">$BE$7*$J$3*$J$5*$T19</f>
        <v>0</v>
      </c>
      <c r="BW19" s="389">
        <f t="shared" ca="1" si="22"/>
        <v>139080</v>
      </c>
      <c r="BX19" s="224">
        <f t="shared" ca="1" si="23"/>
        <v>139080</v>
      </c>
      <c r="BY19" s="93">
        <f t="shared" ca="1" si="24"/>
        <v>159480</v>
      </c>
      <c r="BZ19" s="23">
        <f t="shared" ca="1" si="49"/>
        <v>125760</v>
      </c>
      <c r="CA19" s="23">
        <f t="shared" ca="1" si="50"/>
        <v>62880</v>
      </c>
      <c r="CF19" s="228">
        <f t="shared" ca="1" si="25"/>
        <v>188640</v>
      </c>
      <c r="CG19" s="224">
        <f t="shared" ca="1" si="26"/>
        <v>188640</v>
      </c>
      <c r="CH19" s="228">
        <f t="shared" ca="1" si="27"/>
        <v>188640</v>
      </c>
      <c r="CI19" s="23">
        <f t="shared" ca="1" si="39"/>
        <v>65400</v>
      </c>
      <c r="CJ19" s="23">
        <f t="shared" ca="1" si="40"/>
        <v>32700</v>
      </c>
      <c r="CK19" s="23">
        <f t="shared" ca="1" si="41"/>
        <v>62400</v>
      </c>
      <c r="CL19" s="23">
        <f t="shared" ca="1" si="42"/>
        <v>31200</v>
      </c>
      <c r="CM19" s="23">
        <f t="shared" ca="1" si="37"/>
        <v>60000</v>
      </c>
      <c r="CN19" s="23">
        <f t="shared" ca="1" si="38"/>
        <v>30000</v>
      </c>
      <c r="CO19" s="23">
        <f t="shared" ca="1" si="45"/>
        <v>8400</v>
      </c>
      <c r="CP19" s="23">
        <f t="shared" ca="1" si="46"/>
        <v>4200</v>
      </c>
      <c r="CQ19" s="23">
        <f ca="1">$CQ$7*$J$2*$J$5*$AB19</f>
        <v>27000</v>
      </c>
      <c r="CR19" s="23">
        <f ca="1">$CQ$7*$J$3*$J$5*$AC19</f>
        <v>13500</v>
      </c>
      <c r="CS19" s="23">
        <f ca="1">$CS$7*$J$2*$J$5*$AB19</f>
        <v>15600</v>
      </c>
      <c r="CT19" s="23">
        <f ca="1">$CS$7*$J$3*$J$5*$AC19</f>
        <v>7800</v>
      </c>
      <c r="CU19" s="23"/>
      <c r="CV19" s="23"/>
      <c r="DE19" s="23">
        <f ca="1">$DE$7*$J$2*$J$5*$AB19</f>
        <v>120000</v>
      </c>
      <c r="DF19" s="23">
        <f ca="1">$DE$7*$J$3*$J$5*$AC19</f>
        <v>60000</v>
      </c>
      <c r="DG19" s="23"/>
      <c r="DH19" s="23"/>
      <c r="DS19" s="228">
        <f t="shared" ca="1" si="28"/>
        <v>334800</v>
      </c>
      <c r="DT19" s="93">
        <f t="shared" ca="1" si="29"/>
        <v>538200</v>
      </c>
      <c r="DU19" s="228">
        <f t="shared" ca="1" si="30"/>
        <v>538200</v>
      </c>
      <c r="DZ19" s="23">
        <f ca="1">$DZ$7*$J$2*$J$5*$AB19</f>
        <v>60000</v>
      </c>
      <c r="EA19" s="23">
        <f ca="1">$DZ$7*$J$3*$J$5*$AC19</f>
        <v>30000</v>
      </c>
      <c r="EN19" s="228">
        <f t="shared" si="16"/>
        <v>0</v>
      </c>
      <c r="EO19" s="93">
        <f t="shared" si="17"/>
        <v>0</v>
      </c>
      <c r="EP19" s="93">
        <f t="shared" ca="1" si="18"/>
        <v>90000</v>
      </c>
    </row>
    <row r="20" spans="1:146" x14ac:dyDescent="0.2">
      <c r="A20" s="172">
        <f ca="1">VLOOKUP($D20,Curves!$A$2:$I$1700,9)</f>
        <v>5.2414134879174998E-2</v>
      </c>
      <c r="B20" s="86">
        <f t="shared" ca="1" si="0"/>
        <v>0.95095632735162561</v>
      </c>
      <c r="C20" s="86">
        <f t="shared" si="1"/>
        <v>31</v>
      </c>
      <c r="D20" s="139">
        <v>37257</v>
      </c>
      <c r="E20" s="173">
        <f ca="1">VLOOKUP($D20,Curves!$A$2:$H$1700,2)*$B20</f>
        <v>5.6077894623925362</v>
      </c>
      <c r="F20" s="172">
        <f ca="1">VLOOKUP($D20,Curves!$A$2:$H$1700,3)*$B20</f>
        <v>1.1435249836403296</v>
      </c>
      <c r="G20" s="172">
        <f ca="1">VLOOKUP($D20,Curves!$A$2:$H$1700,7)*$B20</f>
        <v>-0.29004167984224583</v>
      </c>
      <c r="H20" s="172">
        <f ca="1">VLOOKUP($D20,Curves!$A$2:$H$1700,5)*$B20</f>
        <v>-4.7547816367581285E-2</v>
      </c>
      <c r="I20" s="172">
        <f ca="1">VLOOKUP($D20,Curves!$A$2:$H$1700,4)*$B20</f>
        <v>-0.34234427784658522</v>
      </c>
      <c r="J20" s="174">
        <f ca="1">VLOOKUP($D20,Curves!$A$2:$H$1700,8)*$B20</f>
        <v>1.4573405716663663</v>
      </c>
      <c r="K20" s="172">
        <f t="shared" ca="1" si="2"/>
        <v>41.490838884094629</v>
      </c>
      <c r="L20" s="140">
        <f ca="1">VLOOKUP($D20,Curves!$N$2:$T$2600,2)*$B20</f>
        <v>90.340851098404428</v>
      </c>
      <c r="M20" s="141">
        <f ca="1">VLOOKUP($D20,Curves!$N$2:$T$2600,3)*$B20</f>
        <v>45.170425549202214</v>
      </c>
      <c r="N20" s="181">
        <f t="shared" ca="1" si="3"/>
        <v>1</v>
      </c>
      <c r="O20" s="182">
        <f t="shared" ca="1" si="4"/>
        <v>1</v>
      </c>
      <c r="P20" s="173">
        <f t="shared" ca="1" si="5"/>
        <v>54.98847525544177</v>
      </c>
      <c r="Q20" s="140">
        <f ca="1">VLOOKUP($D20,Curves!$N$2:$T$2600,4)*$B20</f>
        <v>90.340851098404428</v>
      </c>
      <c r="R20" s="141">
        <f ca="1">VLOOKUP($D20,Curves!$N$2:$T$2600,5)*$B20</f>
        <v>45.170425549202214</v>
      </c>
      <c r="S20" s="181">
        <f t="shared" ca="1" si="6"/>
        <v>1</v>
      </c>
      <c r="T20" s="182">
        <f t="shared" ca="1" si="7"/>
        <v>0</v>
      </c>
      <c r="U20" s="151">
        <f t="shared" ca="1" si="8"/>
        <v>41.883108369127179</v>
      </c>
      <c r="V20" s="151">
        <f t="shared" ca="1" si="9"/>
        <v>43.701812345187165</v>
      </c>
      <c r="W20" s="151">
        <f t="shared" ca="1" si="10"/>
        <v>41.490838884094629</v>
      </c>
      <c r="X20" s="343">
        <f ca="1">VLOOKUP($D20,[2]CurveFetch!$D$8:$S$13000,16,0)*$B20</f>
        <v>90.340851098404428</v>
      </c>
      <c r="Y20" s="141">
        <f ca="1">VLOOKUP($D20,Curves!$N$2:$T$2600,7)*$B20</f>
        <v>45.170425549202214</v>
      </c>
      <c r="Z20" s="200">
        <f t="shared" ca="1" si="11"/>
        <v>1</v>
      </c>
      <c r="AA20" s="181">
        <f t="shared" ca="1" si="12"/>
        <v>1</v>
      </c>
      <c r="AB20" s="181">
        <f t="shared" ca="1" si="13"/>
        <v>1</v>
      </c>
      <c r="AC20" s="181">
        <f t="shared" ca="1" si="13"/>
        <v>1</v>
      </c>
      <c r="AD20" s="181">
        <f t="shared" ca="1" si="14"/>
        <v>1</v>
      </c>
      <c r="AE20" s="182">
        <f t="shared" ca="1" si="15"/>
        <v>1</v>
      </c>
      <c r="AF20" s="23">
        <f t="shared" ca="1" si="33"/>
        <v>5880</v>
      </c>
      <c r="AG20" s="23">
        <f t="shared" ca="1" si="34"/>
        <v>5880</v>
      </c>
      <c r="AH20" s="23">
        <f t="shared" ref="AH20:AH83" ca="1" si="51">$AH$7*$J$2*$J$5*$N20</f>
        <v>48000</v>
      </c>
      <c r="AI20" s="23">
        <f t="shared" ref="AI20:AI83" ca="1" si="52">$AH$7*$J$2*$J$5*$O20</f>
        <v>48000</v>
      </c>
      <c r="AJ20" s="181"/>
      <c r="AK20" s="181"/>
      <c r="AT20" s="228">
        <f t="shared" ca="1" si="19"/>
        <v>11760</v>
      </c>
      <c r="AU20" s="26">
        <f t="shared" ca="1" si="20"/>
        <v>107760</v>
      </c>
      <c r="AV20" s="228">
        <f t="shared" ca="1" si="21"/>
        <v>107760</v>
      </c>
      <c r="AW20" s="23">
        <f t="shared" ca="1" si="47"/>
        <v>62400</v>
      </c>
      <c r="AX20" s="23">
        <f t="shared" ca="1" si="48"/>
        <v>0</v>
      </c>
      <c r="AY20" s="23">
        <f t="shared" ca="1" si="31"/>
        <v>60000</v>
      </c>
      <c r="AZ20" s="23">
        <f t="shared" ca="1" si="32"/>
        <v>0</v>
      </c>
      <c r="BA20" s="23">
        <f t="shared" ca="1" si="35"/>
        <v>10560</v>
      </c>
      <c r="BB20" s="23">
        <f t="shared" ca="1" si="36"/>
        <v>0</v>
      </c>
      <c r="BC20" s="23">
        <f t="shared" ca="1" si="43"/>
        <v>6120</v>
      </c>
      <c r="BD20" s="23">
        <f t="shared" ca="1" si="44"/>
        <v>0</v>
      </c>
      <c r="BE20" s="23">
        <f t="shared" ref="BE20:BE83" ca="1" si="53">$BE$7*$J$2*$J$5*$S20</f>
        <v>20400</v>
      </c>
      <c r="BF20" s="23">
        <f t="shared" ref="BF20:BF83" ca="1" si="54">$BE$7*$J$3*$J$5*$T20</f>
        <v>0</v>
      </c>
      <c r="BW20" s="389">
        <f t="shared" ca="1" si="22"/>
        <v>139080</v>
      </c>
      <c r="BX20" s="224">
        <f t="shared" ca="1" si="23"/>
        <v>139080</v>
      </c>
      <c r="BY20" s="93">
        <f t="shared" ca="1" si="24"/>
        <v>159480</v>
      </c>
      <c r="BZ20" s="23">
        <f t="shared" ca="1" si="49"/>
        <v>125760</v>
      </c>
      <c r="CA20" s="23">
        <f t="shared" ca="1" si="50"/>
        <v>62880</v>
      </c>
      <c r="CF20" s="228">
        <f t="shared" ca="1" si="25"/>
        <v>188640</v>
      </c>
      <c r="CG20" s="224">
        <f t="shared" ca="1" si="26"/>
        <v>188640</v>
      </c>
      <c r="CH20" s="228">
        <f t="shared" ca="1" si="27"/>
        <v>188640</v>
      </c>
      <c r="CI20" s="23">
        <f t="shared" ca="1" si="39"/>
        <v>65400</v>
      </c>
      <c r="CJ20" s="23">
        <f t="shared" ca="1" si="40"/>
        <v>32700</v>
      </c>
      <c r="CK20" s="23">
        <f t="shared" ca="1" si="41"/>
        <v>62400</v>
      </c>
      <c r="CL20" s="23">
        <f t="shared" ca="1" si="42"/>
        <v>31200</v>
      </c>
      <c r="CM20" s="23">
        <f t="shared" ca="1" si="37"/>
        <v>60000</v>
      </c>
      <c r="CN20" s="23">
        <f t="shared" ca="1" si="38"/>
        <v>30000</v>
      </c>
      <c r="CO20" s="23">
        <f t="shared" ca="1" si="45"/>
        <v>8400</v>
      </c>
      <c r="CP20" s="23">
        <f t="shared" ca="1" si="46"/>
        <v>4200</v>
      </c>
      <c r="CQ20" s="23">
        <f t="shared" ref="CQ20:CQ83" ca="1" si="55">$CQ$7*$J$2*$J$5*$AB20</f>
        <v>27000</v>
      </c>
      <c r="CR20" s="23">
        <f t="shared" ref="CR20:CR83" ca="1" si="56">$CQ$7*$J$3*$J$5*$AC20</f>
        <v>13500</v>
      </c>
      <c r="CS20" s="23">
        <f t="shared" ref="CS20:CS83" ca="1" si="57">$CS$7*$J$2*$J$5*$AB20</f>
        <v>15600</v>
      </c>
      <c r="CT20" s="23">
        <f t="shared" ref="CT20:CT83" ca="1" si="58">$CS$7*$J$3*$J$5*$AC20</f>
        <v>7800</v>
      </c>
      <c r="CU20" s="23"/>
      <c r="CV20" s="23"/>
      <c r="DE20" s="23">
        <f t="shared" ref="DE20:DE30" ca="1" si="59">$DE$7*$J$2*$J$5*$AB20</f>
        <v>120000</v>
      </c>
      <c r="DF20" s="23">
        <f t="shared" ref="DF20:DF30" ca="1" si="60">$DE$7*$J$3*$J$5*$AC20</f>
        <v>60000</v>
      </c>
      <c r="DG20" s="23"/>
      <c r="DH20" s="23"/>
      <c r="DS20" s="228">
        <f t="shared" ca="1" si="28"/>
        <v>334800</v>
      </c>
      <c r="DT20" s="93">
        <f t="shared" ca="1" si="29"/>
        <v>538200</v>
      </c>
      <c r="DU20" s="228">
        <f t="shared" ca="1" si="30"/>
        <v>538200</v>
      </c>
      <c r="DZ20" s="23">
        <f t="shared" ref="DZ20:DZ83" ca="1" si="61">$DZ$7*$J$2*$J$5*$AB20</f>
        <v>60000</v>
      </c>
      <c r="EA20" s="23">
        <f t="shared" ref="EA20:EA83" ca="1" si="62">$DZ$7*$J$3*$J$5*$AC20</f>
        <v>30000</v>
      </c>
      <c r="EN20" s="228">
        <f t="shared" si="16"/>
        <v>0</v>
      </c>
      <c r="EO20" s="93">
        <f t="shared" si="17"/>
        <v>0</v>
      </c>
      <c r="EP20" s="93">
        <f t="shared" ca="1" si="18"/>
        <v>90000</v>
      </c>
    </row>
    <row r="21" spans="1:146" x14ac:dyDescent="0.2">
      <c r="A21" s="172">
        <f ca="1">VLOOKUP($D21,Curves!$A$2:$I$1700,9)</f>
        <v>5.2300706915377998E-2</v>
      </c>
      <c r="B21" s="86">
        <f t="shared" ca="1" si="0"/>
        <v>0.94690017994692532</v>
      </c>
      <c r="C21" s="86">
        <f t="shared" si="1"/>
        <v>28</v>
      </c>
      <c r="D21" s="139">
        <v>37288</v>
      </c>
      <c r="E21" s="173">
        <f ca="1">VLOOKUP($D21,Curves!$A$2:$H$1700,2)*$B21</f>
        <v>5.3424108152605534</v>
      </c>
      <c r="F21" s="172">
        <f ca="1">VLOOKUP($D21,Curves!$A$2:$H$1700,3)*$B21</f>
        <v>1.1386474663861776</v>
      </c>
      <c r="G21" s="172">
        <f ca="1">VLOOKUP($D21,Curves!$A$2:$H$1700,7)*$B21</f>
        <v>-0.28880455488381224</v>
      </c>
      <c r="H21" s="172">
        <f ca="1">VLOOKUP($D21,Curves!$A$2:$H$1700,5)*$B21</f>
        <v>-4.7345008997346269E-2</v>
      </c>
      <c r="I21" s="172">
        <f ca="1">VLOOKUP($D21,Curves!$A$2:$H$1700,4)*$B21</f>
        <v>-0.34088406478089311</v>
      </c>
      <c r="J21" s="174">
        <f ca="1">VLOOKUP($D21,Curves!$A$2:$H$1700,8)*$B21</f>
        <v>1.4511245257686631</v>
      </c>
      <c r="K21" s="172">
        <f t="shared" ca="1" si="2"/>
        <v>39.511450628597451</v>
      </c>
      <c r="L21" s="140">
        <f ca="1">VLOOKUP($D21,Curves!$N$2:$T$2600,2)*$B21</f>
        <v>80.486515295488658</v>
      </c>
      <c r="M21" s="141">
        <f ca="1">VLOOKUP($D21,Curves!$N$2:$T$2600,3)*$B21</f>
        <v>40.243257647744329</v>
      </c>
      <c r="N21" s="181">
        <f t="shared" ca="1" si="3"/>
        <v>1</v>
      </c>
      <c r="O21" s="182">
        <f t="shared" ca="1" si="4"/>
        <v>1</v>
      </c>
      <c r="P21" s="173">
        <f t="shared" ca="1" si="5"/>
        <v>52.951515057719128</v>
      </c>
      <c r="Q21" s="140">
        <f ca="1">VLOOKUP($D21,Curves!$N$2:$T$2600,4)*$B21</f>
        <v>80.486515295488658</v>
      </c>
      <c r="R21" s="141">
        <f ca="1">VLOOKUP($D21,Curves!$N$2:$T$2600,5)*$B21</f>
        <v>40.243257647744329</v>
      </c>
      <c r="S21" s="181">
        <f t="shared" ca="1" si="6"/>
        <v>1</v>
      </c>
      <c r="T21" s="182">
        <f t="shared" ca="1" si="7"/>
        <v>0</v>
      </c>
      <c r="U21" s="151">
        <f t="shared" ca="1" si="8"/>
        <v>39.902046952825557</v>
      </c>
      <c r="V21" s="151">
        <f t="shared" ca="1" si="9"/>
        <v>41.712993546974054</v>
      </c>
      <c r="W21" s="151">
        <f t="shared" ca="1" si="10"/>
        <v>39.511450628597451</v>
      </c>
      <c r="X21" s="343">
        <f ca="1">VLOOKUP($D21,[2]CurveFetch!$D$8:$S$13000,16,0)*$B21</f>
        <v>80.486515295488658</v>
      </c>
      <c r="Y21" s="141">
        <f ca="1">VLOOKUP($D21,Curves!$N$2:$T$2600,7)*$B21</f>
        <v>40.243257647744329</v>
      </c>
      <c r="Z21" s="200">
        <f t="shared" ca="1" si="11"/>
        <v>1</v>
      </c>
      <c r="AA21" s="181">
        <f t="shared" ca="1" si="12"/>
        <v>1</v>
      </c>
      <c r="AB21" s="181">
        <f t="shared" ca="1" si="13"/>
        <v>1</v>
      </c>
      <c r="AC21" s="181">
        <f t="shared" ca="1" si="13"/>
        <v>1</v>
      </c>
      <c r="AD21" s="181">
        <f t="shared" ca="1" si="14"/>
        <v>1</v>
      </c>
      <c r="AE21" s="182">
        <f t="shared" ca="1" si="15"/>
        <v>1</v>
      </c>
      <c r="AF21" s="23">
        <f t="shared" ca="1" si="33"/>
        <v>5880</v>
      </c>
      <c r="AG21" s="23">
        <f t="shared" ca="1" si="34"/>
        <v>5880</v>
      </c>
      <c r="AH21" s="23">
        <f t="shared" ca="1" si="51"/>
        <v>48000</v>
      </c>
      <c r="AI21" s="23">
        <f t="shared" ca="1" si="52"/>
        <v>48000</v>
      </c>
      <c r="AJ21" s="181"/>
      <c r="AK21" s="181"/>
      <c r="AT21" s="228">
        <f t="shared" ca="1" si="19"/>
        <v>11760</v>
      </c>
      <c r="AU21" s="26">
        <f t="shared" ca="1" si="20"/>
        <v>107760</v>
      </c>
      <c r="AV21" s="228">
        <f t="shared" ca="1" si="21"/>
        <v>107760</v>
      </c>
      <c r="AW21" s="23">
        <f t="shared" ca="1" si="47"/>
        <v>62400</v>
      </c>
      <c r="AX21" s="23">
        <f t="shared" ca="1" si="48"/>
        <v>0</v>
      </c>
      <c r="AY21" s="23">
        <f t="shared" ca="1" si="31"/>
        <v>60000</v>
      </c>
      <c r="AZ21" s="23">
        <f t="shared" ca="1" si="32"/>
        <v>0</v>
      </c>
      <c r="BA21" s="23">
        <f t="shared" ca="1" si="35"/>
        <v>10560</v>
      </c>
      <c r="BB21" s="23">
        <f t="shared" ca="1" si="36"/>
        <v>0</v>
      </c>
      <c r="BC21" s="23">
        <f t="shared" ca="1" si="43"/>
        <v>6120</v>
      </c>
      <c r="BD21" s="23">
        <f t="shared" ca="1" si="44"/>
        <v>0</v>
      </c>
      <c r="BE21" s="23">
        <f t="shared" ca="1" si="53"/>
        <v>20400</v>
      </c>
      <c r="BF21" s="23">
        <f t="shared" ca="1" si="54"/>
        <v>0</v>
      </c>
      <c r="BW21" s="389">
        <f t="shared" ca="1" si="22"/>
        <v>139080</v>
      </c>
      <c r="BX21" s="224">
        <f t="shared" ca="1" si="23"/>
        <v>139080</v>
      </c>
      <c r="BY21" s="93">
        <f t="shared" ca="1" si="24"/>
        <v>159480</v>
      </c>
      <c r="BZ21" s="23">
        <f t="shared" ca="1" si="49"/>
        <v>125760</v>
      </c>
      <c r="CA21" s="23">
        <f t="shared" ca="1" si="50"/>
        <v>62880</v>
      </c>
      <c r="CF21" s="228">
        <f t="shared" ca="1" si="25"/>
        <v>188640</v>
      </c>
      <c r="CG21" s="224">
        <f t="shared" ca="1" si="26"/>
        <v>188640</v>
      </c>
      <c r="CH21" s="228">
        <f t="shared" ca="1" si="27"/>
        <v>188640</v>
      </c>
      <c r="CI21" s="23">
        <f t="shared" ca="1" si="39"/>
        <v>65400</v>
      </c>
      <c r="CJ21" s="23">
        <f t="shared" ca="1" si="40"/>
        <v>32700</v>
      </c>
      <c r="CK21" s="23">
        <f t="shared" ca="1" si="41"/>
        <v>62400</v>
      </c>
      <c r="CL21" s="23">
        <f t="shared" ca="1" si="42"/>
        <v>31200</v>
      </c>
      <c r="CM21" s="23">
        <f t="shared" ca="1" si="37"/>
        <v>60000</v>
      </c>
      <c r="CN21" s="23">
        <f t="shared" ca="1" si="38"/>
        <v>30000</v>
      </c>
      <c r="CO21" s="23">
        <f t="shared" ca="1" si="45"/>
        <v>8400</v>
      </c>
      <c r="CP21" s="23">
        <f t="shared" ca="1" si="46"/>
        <v>4200</v>
      </c>
      <c r="CQ21" s="23">
        <f t="shared" ca="1" si="55"/>
        <v>27000</v>
      </c>
      <c r="CR21" s="23">
        <f t="shared" ca="1" si="56"/>
        <v>13500</v>
      </c>
      <c r="CS21" s="23">
        <f t="shared" ca="1" si="57"/>
        <v>15600</v>
      </c>
      <c r="CT21" s="23">
        <f t="shared" ca="1" si="58"/>
        <v>7800</v>
      </c>
      <c r="CU21" s="23"/>
      <c r="CV21" s="23"/>
      <c r="DE21" s="23">
        <f t="shared" ca="1" si="59"/>
        <v>120000</v>
      </c>
      <c r="DF21" s="23">
        <f t="shared" ca="1" si="60"/>
        <v>60000</v>
      </c>
      <c r="DG21" s="23"/>
      <c r="DH21" s="23"/>
      <c r="DS21" s="228">
        <f t="shared" ca="1" si="28"/>
        <v>334800</v>
      </c>
      <c r="DT21" s="93">
        <f t="shared" ca="1" si="29"/>
        <v>538200</v>
      </c>
      <c r="DU21" s="228">
        <f t="shared" ca="1" si="30"/>
        <v>538200</v>
      </c>
      <c r="DZ21" s="23">
        <f t="shared" ca="1" si="61"/>
        <v>60000</v>
      </c>
      <c r="EA21" s="23">
        <f t="shared" ca="1" si="62"/>
        <v>30000</v>
      </c>
      <c r="EN21" s="228">
        <f t="shared" si="16"/>
        <v>0</v>
      </c>
      <c r="EO21" s="93">
        <f t="shared" si="17"/>
        <v>0</v>
      </c>
      <c r="EP21" s="93">
        <f t="shared" ca="1" si="18"/>
        <v>90000</v>
      </c>
    </row>
    <row r="22" spans="1:146" x14ac:dyDescent="0.2">
      <c r="A22" s="172">
        <f ca="1">VLOOKUP($D22,Curves!$A$2:$I$1700,9)</f>
        <v>5.2198255855E-2</v>
      </c>
      <c r="B22" s="86">
        <f t="shared" ca="1" si="0"/>
        <v>0.94326665302287227</v>
      </c>
      <c r="C22" s="86">
        <f t="shared" si="1"/>
        <v>31</v>
      </c>
      <c r="D22" s="139">
        <v>37316</v>
      </c>
      <c r="E22" s="173">
        <f ca="1">VLOOKUP($D22,Curves!$A$2:$H$1700,2)*$B22</f>
        <v>4.9729017947365826</v>
      </c>
      <c r="F22" s="172">
        <f ca="1">VLOOKUP($D22,Curves!$A$2:$H$1700,3)*$B22</f>
        <v>1.1342781502600039</v>
      </c>
      <c r="G22" s="172">
        <f ca="1">VLOOKUP($D22,Curves!$A$2:$H$1700,7)*$B22</f>
        <v>-0.28769632917197602</v>
      </c>
      <c r="H22" s="172">
        <f ca="1">VLOOKUP($D22,Curves!$A$2:$H$1700,5)*$B22</f>
        <v>-4.7163332651143614E-2</v>
      </c>
      <c r="I22" s="172">
        <f ca="1">VLOOKUP($D22,Curves!$A$2:$H$1700,4)*$B22</f>
        <v>-0.339575995088234</v>
      </c>
      <c r="J22" s="174">
        <f ca="1">VLOOKUP($D22,Curves!$A$2:$H$1700,8)*$B22</f>
        <v>1.4455561457575516</v>
      </c>
      <c r="K22" s="172">
        <f t="shared" ca="1" si="2"/>
        <v>36.749943497362615</v>
      </c>
      <c r="L22" s="140">
        <f ca="1">VLOOKUP($D22,Curves!$N$2:$T$2600,2)*$B22</f>
        <v>70.744998976715422</v>
      </c>
      <c r="M22" s="141">
        <f ca="1">VLOOKUP($D22,Curves!$N$2:$T$2600,3)*$B22</f>
        <v>35.372499488357711</v>
      </c>
      <c r="N22" s="181">
        <f t="shared" ca="1" si="3"/>
        <v>1</v>
      </c>
      <c r="O22" s="182">
        <f t="shared" ca="1" si="4"/>
        <v>0</v>
      </c>
      <c r="P22" s="173">
        <f t="shared" ca="1" si="5"/>
        <v>50.138434553706006</v>
      </c>
      <c r="Q22" s="140">
        <f ca="1">VLOOKUP($D22,Curves!$N$2:$T$2600,4)*$B22</f>
        <v>70.744998976715422</v>
      </c>
      <c r="R22" s="141">
        <f ca="1">VLOOKUP($D22,Curves!$N$2:$T$2600,5)*$B22</f>
        <v>35.372499488357711</v>
      </c>
      <c r="S22" s="181">
        <f t="shared" ca="1" si="6"/>
        <v>1</v>
      </c>
      <c r="T22" s="182">
        <f t="shared" ca="1" si="7"/>
        <v>0</v>
      </c>
      <c r="U22" s="151">
        <f t="shared" ca="1" si="8"/>
        <v>37.139040991734547</v>
      </c>
      <c r="V22" s="151">
        <f t="shared" ca="1" si="9"/>
        <v>38.943038465640797</v>
      </c>
      <c r="W22" s="151">
        <f t="shared" ca="1" si="10"/>
        <v>36.749943497362615</v>
      </c>
      <c r="X22" s="343">
        <f ca="1">VLOOKUP($D22,[2]CurveFetch!$D$8:$S$13000,16,0)*$B22</f>
        <v>70.744998976715422</v>
      </c>
      <c r="Y22" s="141">
        <f ca="1">VLOOKUP($D22,Curves!$N$2:$T$2600,7)*$B22</f>
        <v>35.372499488357711</v>
      </c>
      <c r="Z22" s="200">
        <f t="shared" ca="1" si="11"/>
        <v>1</v>
      </c>
      <c r="AA22" s="181">
        <f t="shared" ca="1" si="12"/>
        <v>0</v>
      </c>
      <c r="AB22" s="181">
        <f t="shared" ca="1" si="13"/>
        <v>1</v>
      </c>
      <c r="AC22" s="181">
        <f t="shared" ca="1" si="13"/>
        <v>1</v>
      </c>
      <c r="AD22" s="181">
        <f t="shared" ca="1" si="14"/>
        <v>1</v>
      </c>
      <c r="AE22" s="182">
        <f t="shared" ca="1" si="15"/>
        <v>0</v>
      </c>
      <c r="AF22" s="23">
        <f t="shared" ca="1" si="33"/>
        <v>5880</v>
      </c>
      <c r="AG22" s="23">
        <f t="shared" ca="1" si="34"/>
        <v>0</v>
      </c>
      <c r="AH22" s="23">
        <f t="shared" ca="1" si="51"/>
        <v>48000</v>
      </c>
      <c r="AI22" s="23">
        <f t="shared" ca="1" si="52"/>
        <v>0</v>
      </c>
      <c r="AJ22" s="181"/>
      <c r="AK22" s="181"/>
      <c r="AT22" s="228">
        <f t="shared" ca="1" si="19"/>
        <v>5880</v>
      </c>
      <c r="AU22" s="26">
        <f t="shared" ca="1" si="20"/>
        <v>53880</v>
      </c>
      <c r="AV22" s="228">
        <f t="shared" ca="1" si="21"/>
        <v>53880</v>
      </c>
      <c r="AW22" s="23">
        <f t="shared" ca="1" si="47"/>
        <v>62400</v>
      </c>
      <c r="AX22" s="23">
        <f t="shared" ca="1" si="48"/>
        <v>0</v>
      </c>
      <c r="AY22" s="23">
        <f t="shared" ca="1" si="31"/>
        <v>60000</v>
      </c>
      <c r="AZ22" s="23">
        <f t="shared" ca="1" si="32"/>
        <v>0</v>
      </c>
      <c r="BA22" s="23">
        <f t="shared" ca="1" si="35"/>
        <v>10560</v>
      </c>
      <c r="BB22" s="23">
        <f t="shared" ca="1" si="36"/>
        <v>0</v>
      </c>
      <c r="BC22" s="23">
        <f t="shared" ca="1" si="43"/>
        <v>6120</v>
      </c>
      <c r="BD22" s="23">
        <f t="shared" ca="1" si="44"/>
        <v>0</v>
      </c>
      <c r="BE22" s="23">
        <f t="shared" ca="1" si="53"/>
        <v>20400</v>
      </c>
      <c r="BF22" s="23">
        <f t="shared" ca="1" si="54"/>
        <v>0</v>
      </c>
      <c r="BW22" s="389">
        <f t="shared" ca="1" si="22"/>
        <v>139080</v>
      </c>
      <c r="BX22" s="224">
        <f t="shared" ca="1" si="23"/>
        <v>139080</v>
      </c>
      <c r="BY22" s="93">
        <f t="shared" ca="1" si="24"/>
        <v>159480</v>
      </c>
      <c r="BZ22" s="23">
        <f t="shared" ca="1" si="49"/>
        <v>125760</v>
      </c>
      <c r="CA22" s="23">
        <f t="shared" ca="1" si="50"/>
        <v>0</v>
      </c>
      <c r="CF22" s="228">
        <f t="shared" ca="1" si="25"/>
        <v>125760</v>
      </c>
      <c r="CG22" s="224">
        <f t="shared" ca="1" si="26"/>
        <v>125760</v>
      </c>
      <c r="CH22" s="228">
        <f t="shared" ca="1" si="27"/>
        <v>125760</v>
      </c>
      <c r="CI22" s="23">
        <f t="shared" ca="1" si="39"/>
        <v>65400</v>
      </c>
      <c r="CJ22" s="23">
        <f t="shared" ca="1" si="40"/>
        <v>32700</v>
      </c>
      <c r="CK22" s="23">
        <f t="shared" ca="1" si="41"/>
        <v>62400</v>
      </c>
      <c r="CL22" s="23">
        <f t="shared" ca="1" si="42"/>
        <v>31200</v>
      </c>
      <c r="CM22" s="23">
        <f t="shared" ca="1" si="37"/>
        <v>60000</v>
      </c>
      <c r="CN22" s="23">
        <f t="shared" ca="1" si="38"/>
        <v>30000</v>
      </c>
      <c r="CO22" s="23">
        <f t="shared" ca="1" si="45"/>
        <v>8400</v>
      </c>
      <c r="CP22" s="23">
        <f t="shared" ca="1" si="46"/>
        <v>4200</v>
      </c>
      <c r="CQ22" s="23">
        <f t="shared" ca="1" si="55"/>
        <v>27000</v>
      </c>
      <c r="CR22" s="23">
        <f t="shared" ca="1" si="56"/>
        <v>13500</v>
      </c>
      <c r="CS22" s="23">
        <f t="shared" ca="1" si="57"/>
        <v>15600</v>
      </c>
      <c r="CT22" s="23">
        <f t="shared" ca="1" si="58"/>
        <v>7800</v>
      </c>
      <c r="CU22" s="23">
        <f ca="1">$CU$7*$J$2*$J$5*$AB22</f>
        <v>42000</v>
      </c>
      <c r="CV22" s="23">
        <f ca="1">$CU$7*$J$3*$J$5*$AC22</f>
        <v>21000</v>
      </c>
      <c r="DE22" s="23">
        <f t="shared" ca="1" si="59"/>
        <v>120000</v>
      </c>
      <c r="DF22" s="23">
        <f t="shared" ca="1" si="60"/>
        <v>60000</v>
      </c>
      <c r="DG22" s="23"/>
      <c r="DH22" s="23"/>
      <c r="DS22" s="228">
        <f t="shared" ca="1" si="28"/>
        <v>334800</v>
      </c>
      <c r="DT22" s="93">
        <f t="shared" ca="1" si="29"/>
        <v>601200</v>
      </c>
      <c r="DU22" s="228">
        <f t="shared" ca="1" si="30"/>
        <v>601200</v>
      </c>
      <c r="DZ22" s="23">
        <f t="shared" ca="1" si="61"/>
        <v>60000</v>
      </c>
      <c r="EA22" s="23">
        <f t="shared" ca="1" si="62"/>
        <v>30000</v>
      </c>
      <c r="EN22" s="228">
        <f t="shared" si="16"/>
        <v>0</v>
      </c>
      <c r="EO22" s="93">
        <f t="shared" si="17"/>
        <v>0</v>
      </c>
      <c r="EP22" s="93">
        <f t="shared" ca="1" si="18"/>
        <v>90000</v>
      </c>
    </row>
    <row r="23" spans="1:146" x14ac:dyDescent="0.2">
      <c r="A23" s="172">
        <f ca="1">VLOOKUP($D23,Curves!$A$2:$I$1700,9)</f>
        <v>5.2105314501698002E-2</v>
      </c>
      <c r="B23" s="86">
        <f t="shared" ca="1" si="0"/>
        <v>0.93925401062506775</v>
      </c>
      <c r="C23" s="86">
        <f t="shared" si="1"/>
        <v>30</v>
      </c>
      <c r="D23" s="139">
        <v>37347</v>
      </c>
      <c r="E23" s="173">
        <f ca="1">VLOOKUP($D23,Curves!$A$2:$H$1700,2)*$B23</f>
        <v>4.2078579676003036</v>
      </c>
      <c r="F23" s="172">
        <f ca="1">VLOOKUP($D23,Curves!$A$2:$H$1700,3)*$B23</f>
        <v>0.99091298120944638</v>
      </c>
      <c r="G23" s="172">
        <f ca="1">VLOOKUP($D23,Curves!$A$2:$H$1700,7)*$B23</f>
        <v>-0.30525755345314703</v>
      </c>
      <c r="H23" s="172">
        <f ca="1">VLOOKUP($D23,Curves!$A$2:$H$1700,5)*$B23</f>
        <v>-5.6355240637504064E-2</v>
      </c>
      <c r="I23" s="172">
        <f ca="1">VLOOKUP($D23,Curves!$A$2:$H$1700,4)*$B23</f>
        <v>-0.60112256680004339</v>
      </c>
      <c r="J23" s="174">
        <f ca="1">VLOOKUP($D23,Curves!$A$2:$H$1700,8)*$B23</f>
        <v>1.0848383822719532</v>
      </c>
      <c r="K23" s="172">
        <f t="shared" ca="1" si="2"/>
        <v>29.05051550600195</v>
      </c>
      <c r="L23" s="140">
        <f ca="1">VLOOKUP($D23,Curves!$N$2:$T$2600,2)*$B23</f>
        <v>70.444050796880077</v>
      </c>
      <c r="M23" s="141">
        <f ca="1">VLOOKUP($D23,Curves!$N$2:$T$2600,3)*$B23</f>
        <v>35.222025398440039</v>
      </c>
      <c r="N23" s="181">
        <f t="shared" ca="1" si="3"/>
        <v>1</v>
      </c>
      <c r="O23" s="182">
        <f t="shared" ca="1" si="4"/>
        <v>1</v>
      </c>
      <c r="P23" s="173">
        <f t="shared" ca="1" si="5"/>
        <v>41.695222624041925</v>
      </c>
      <c r="Q23" s="140">
        <f ca="1">VLOOKUP($D23,Curves!$N$2:$T$2600,4)*$B23</f>
        <v>70.444050796880077</v>
      </c>
      <c r="R23" s="141">
        <f ca="1">VLOOKUP($D23,Curves!$N$2:$T$2600,5)*$B23</f>
        <v>35.222025398440039</v>
      </c>
      <c r="S23" s="181">
        <f t="shared" ca="1" si="6"/>
        <v>1</v>
      </c>
      <c r="T23" s="182">
        <f t="shared" ca="1" si="7"/>
        <v>0</v>
      </c>
      <c r="U23" s="151">
        <f t="shared" ca="1" si="8"/>
        <v>31.269503106103674</v>
      </c>
      <c r="V23" s="151">
        <f t="shared" ca="1" si="9"/>
        <v>33.136270452220998</v>
      </c>
      <c r="W23" s="151">
        <f t="shared" ca="1" si="10"/>
        <v>29.05051550600195</v>
      </c>
      <c r="X23" s="343">
        <f ca="1">VLOOKUP($D23,[2]CurveFetch!$D$8:$S$13000,16,0)*$B23</f>
        <v>70.444050796880077</v>
      </c>
      <c r="Y23" s="141">
        <f ca="1">VLOOKUP($D23,Curves!$N$2:$T$2600,7)*$B23</f>
        <v>35.222025398440039</v>
      </c>
      <c r="Z23" s="200">
        <f t="shared" ca="1" si="11"/>
        <v>1</v>
      </c>
      <c r="AA23" s="181">
        <f t="shared" ca="1" si="12"/>
        <v>1</v>
      </c>
      <c r="AB23" s="181">
        <f t="shared" ca="1" si="13"/>
        <v>1</v>
      </c>
      <c r="AC23" s="181">
        <f t="shared" ca="1" si="13"/>
        <v>1</v>
      </c>
      <c r="AD23" s="181">
        <f t="shared" ca="1" si="14"/>
        <v>1</v>
      </c>
      <c r="AE23" s="182">
        <f t="shared" ca="1" si="15"/>
        <v>1</v>
      </c>
      <c r="AF23" s="23">
        <f t="shared" ca="1" si="33"/>
        <v>5880</v>
      </c>
      <c r="AG23" s="23">
        <f t="shared" ca="1" si="34"/>
        <v>5880</v>
      </c>
      <c r="AH23" s="23">
        <f t="shared" ca="1" si="51"/>
        <v>48000</v>
      </c>
      <c r="AI23" s="23">
        <f t="shared" ca="1" si="52"/>
        <v>48000</v>
      </c>
      <c r="AJ23" s="181"/>
      <c r="AK23" s="181"/>
      <c r="AT23" s="228">
        <f t="shared" ca="1" si="19"/>
        <v>11760</v>
      </c>
      <c r="AU23" s="26">
        <f t="shared" ca="1" si="20"/>
        <v>107760</v>
      </c>
      <c r="AV23" s="228">
        <f t="shared" ca="1" si="21"/>
        <v>107760</v>
      </c>
      <c r="AW23" s="23">
        <f t="shared" ca="1" si="47"/>
        <v>62400</v>
      </c>
      <c r="AX23" s="23">
        <f t="shared" ca="1" si="48"/>
        <v>0</v>
      </c>
      <c r="AY23" s="23">
        <f t="shared" ca="1" si="31"/>
        <v>60000</v>
      </c>
      <c r="AZ23" s="23">
        <f t="shared" ca="1" si="32"/>
        <v>0</v>
      </c>
      <c r="BA23" s="23">
        <f t="shared" ca="1" si="35"/>
        <v>10560</v>
      </c>
      <c r="BB23" s="23">
        <f t="shared" ca="1" si="36"/>
        <v>0</v>
      </c>
      <c r="BC23" s="23">
        <f t="shared" ca="1" si="43"/>
        <v>6120</v>
      </c>
      <c r="BD23" s="23">
        <f t="shared" ca="1" si="44"/>
        <v>0</v>
      </c>
      <c r="BE23" s="23">
        <f t="shared" ca="1" si="53"/>
        <v>20400</v>
      </c>
      <c r="BF23" s="23">
        <f t="shared" ca="1" si="54"/>
        <v>0</v>
      </c>
      <c r="BW23" s="389">
        <f t="shared" ca="1" si="22"/>
        <v>139080</v>
      </c>
      <c r="BX23" s="224">
        <f t="shared" ca="1" si="23"/>
        <v>139080</v>
      </c>
      <c r="BY23" s="93">
        <f t="shared" ca="1" si="24"/>
        <v>159480</v>
      </c>
      <c r="BZ23" s="23">
        <f t="shared" ca="1" si="49"/>
        <v>125760</v>
      </c>
      <c r="CA23" s="23">
        <f t="shared" ca="1" si="50"/>
        <v>62880</v>
      </c>
      <c r="CF23" s="228">
        <f t="shared" ca="1" si="25"/>
        <v>188640</v>
      </c>
      <c r="CG23" s="224">
        <f t="shared" ca="1" si="26"/>
        <v>188640</v>
      </c>
      <c r="CH23" s="228">
        <f t="shared" ca="1" si="27"/>
        <v>188640</v>
      </c>
      <c r="CI23" s="23">
        <f t="shared" ca="1" si="39"/>
        <v>65400</v>
      </c>
      <c r="CJ23" s="23">
        <f t="shared" ca="1" si="40"/>
        <v>32700</v>
      </c>
      <c r="CK23" s="23">
        <f t="shared" ca="1" si="41"/>
        <v>62400</v>
      </c>
      <c r="CL23" s="23">
        <f t="shared" ca="1" si="42"/>
        <v>31200</v>
      </c>
      <c r="CM23" s="23">
        <f t="shared" ca="1" si="37"/>
        <v>60000</v>
      </c>
      <c r="CN23" s="23">
        <f t="shared" ca="1" si="38"/>
        <v>30000</v>
      </c>
      <c r="CO23" s="23">
        <f t="shared" ca="1" si="45"/>
        <v>8400</v>
      </c>
      <c r="CP23" s="23">
        <f t="shared" ca="1" si="46"/>
        <v>4200</v>
      </c>
      <c r="CQ23" s="23">
        <f t="shared" ca="1" si="55"/>
        <v>27000</v>
      </c>
      <c r="CR23" s="23">
        <f t="shared" ca="1" si="56"/>
        <v>13500</v>
      </c>
      <c r="CS23" s="23">
        <f t="shared" ca="1" si="57"/>
        <v>15600</v>
      </c>
      <c r="CT23" s="23">
        <f t="shared" ca="1" si="58"/>
        <v>7800</v>
      </c>
      <c r="CU23" s="23">
        <f t="shared" ref="CU23:CU86" ca="1" si="63">$CU$7*$J$2*$J$5*$AB23</f>
        <v>42000</v>
      </c>
      <c r="CV23" s="23">
        <f t="shared" ref="CV23:CV86" ca="1" si="64">$CU$7*$J$3*$J$5*$AC23</f>
        <v>21000</v>
      </c>
      <c r="DE23" s="23">
        <f t="shared" ca="1" si="59"/>
        <v>120000</v>
      </c>
      <c r="DF23" s="23">
        <f t="shared" ca="1" si="60"/>
        <v>60000</v>
      </c>
      <c r="DG23" s="23"/>
      <c r="DH23" s="23"/>
      <c r="DS23" s="228">
        <f t="shared" ca="1" si="28"/>
        <v>334800</v>
      </c>
      <c r="DT23" s="93">
        <f t="shared" ca="1" si="29"/>
        <v>601200</v>
      </c>
      <c r="DU23" s="228">
        <f t="shared" ca="1" si="30"/>
        <v>601200</v>
      </c>
      <c r="DZ23" s="23">
        <f t="shared" ca="1" si="61"/>
        <v>60000</v>
      </c>
      <c r="EA23" s="23">
        <f t="shared" ca="1" si="62"/>
        <v>30000</v>
      </c>
      <c r="EN23" s="228">
        <f t="shared" si="16"/>
        <v>0</v>
      </c>
      <c r="EO23" s="93">
        <f t="shared" si="17"/>
        <v>0</v>
      </c>
      <c r="EP23" s="93">
        <f t="shared" ca="1" si="18"/>
        <v>90000</v>
      </c>
    </row>
    <row r="24" spans="1:146" x14ac:dyDescent="0.2">
      <c r="A24" s="172">
        <f ca="1">VLOOKUP($D24,Curves!$A$2:$I$1700,9)</f>
        <v>5.2042141088287003E-2</v>
      </c>
      <c r="B24" s="86">
        <f t="shared" ca="1" si="0"/>
        <v>0.93536902175902892</v>
      </c>
      <c r="C24" s="86">
        <f t="shared" si="1"/>
        <v>31</v>
      </c>
      <c r="D24" s="139">
        <v>37377</v>
      </c>
      <c r="E24" s="173">
        <f ca="1">VLOOKUP($D24,Curves!$A$2:$H$1700,2)*$B24</f>
        <v>4.003379413128644</v>
      </c>
      <c r="F24" s="172">
        <f ca="1">VLOOKUP($D24,Curves!$A$2:$H$1700,3)*$B24</f>
        <v>0.98681431795577546</v>
      </c>
      <c r="G24" s="172">
        <f ca="1">VLOOKUP($D24,Curves!$A$2:$H$1700,7)*$B24</f>
        <v>-0.30399493207168443</v>
      </c>
      <c r="H24" s="172">
        <f ca="1">VLOOKUP($D24,Curves!$A$2:$H$1700,5)*$B24</f>
        <v>-5.6122141305541731E-2</v>
      </c>
      <c r="I24" s="172">
        <f ca="1">VLOOKUP($D24,Curves!$A$2:$H$1700,4)*$B24</f>
        <v>-0.5986361739257785</v>
      </c>
      <c r="J24" s="174">
        <f ca="1">VLOOKUP($D24,Curves!$A$2:$H$1700,8)*$B24</f>
        <v>1.0803512201316785</v>
      </c>
      <c r="K24" s="172">
        <f t="shared" ca="1" si="2"/>
        <v>27.53557429402149</v>
      </c>
      <c r="L24" s="140">
        <f ca="1">VLOOKUP($D24,Curves!$N$2:$T$2600,2)*$B24</f>
        <v>74.829521740722313</v>
      </c>
      <c r="M24" s="141">
        <f ca="1">VLOOKUP($D24,Curves!$N$2:$T$2600,3)*$B24</f>
        <v>37.414760870361157</v>
      </c>
      <c r="N24" s="181">
        <f t="shared" ca="1" si="3"/>
        <v>1</v>
      </c>
      <c r="O24" s="182">
        <f t="shared" ca="1" si="4"/>
        <v>1</v>
      </c>
      <c r="P24" s="173">
        <f t="shared" ca="1" si="5"/>
        <v>40.127979749452422</v>
      </c>
      <c r="Q24" s="140">
        <f ca="1">VLOOKUP($D24,Curves!$N$2:$T$2600,4)*$B24</f>
        <v>74.829521740722313</v>
      </c>
      <c r="R24" s="141">
        <f ca="1">VLOOKUP($D24,Curves!$N$2:$T$2600,5)*$B24</f>
        <v>37.414760870361157</v>
      </c>
      <c r="S24" s="181">
        <f t="shared" ca="1" si="6"/>
        <v>1</v>
      </c>
      <c r="T24" s="182">
        <f t="shared" ca="1" si="7"/>
        <v>0</v>
      </c>
      <c r="U24" s="151">
        <f t="shared" ca="1" si="8"/>
        <v>29.745383607927195</v>
      </c>
      <c r="V24" s="151">
        <f t="shared" ca="1" si="9"/>
        <v>31.604429538673266</v>
      </c>
      <c r="W24" s="151">
        <f t="shared" ca="1" si="10"/>
        <v>27.53557429402149</v>
      </c>
      <c r="X24" s="343">
        <f ca="1">VLOOKUP($D24,[2]CurveFetch!$D$8:$S$13000,16,0)*$B24</f>
        <v>74.829521740722313</v>
      </c>
      <c r="Y24" s="141">
        <f ca="1">VLOOKUP($D24,Curves!$N$2:$T$2600,7)*$B24</f>
        <v>37.414760870361157</v>
      </c>
      <c r="Z24" s="200">
        <f t="shared" ca="1" si="11"/>
        <v>1</v>
      </c>
      <c r="AA24" s="181">
        <f t="shared" ca="1" si="12"/>
        <v>1</v>
      </c>
      <c r="AB24" s="181">
        <f t="shared" ca="1" si="13"/>
        <v>1</v>
      </c>
      <c r="AC24" s="181">
        <f t="shared" ca="1" si="13"/>
        <v>1</v>
      </c>
      <c r="AD24" s="181">
        <f t="shared" ca="1" si="14"/>
        <v>1</v>
      </c>
      <c r="AE24" s="182">
        <f t="shared" ca="1" si="15"/>
        <v>1</v>
      </c>
      <c r="AF24" s="23">
        <f t="shared" ca="1" si="33"/>
        <v>5880</v>
      </c>
      <c r="AG24" s="23">
        <f t="shared" ca="1" si="34"/>
        <v>5880</v>
      </c>
      <c r="AH24" s="23">
        <f t="shared" ca="1" si="51"/>
        <v>48000</v>
      </c>
      <c r="AI24" s="23">
        <f t="shared" ca="1" si="52"/>
        <v>48000</v>
      </c>
      <c r="AJ24" s="181"/>
      <c r="AK24" s="181"/>
      <c r="AT24" s="228">
        <f t="shared" ca="1" si="19"/>
        <v>11760</v>
      </c>
      <c r="AU24" s="26">
        <f t="shared" ca="1" si="20"/>
        <v>107760</v>
      </c>
      <c r="AV24" s="228">
        <f t="shared" ca="1" si="21"/>
        <v>107760</v>
      </c>
      <c r="AW24" s="23">
        <f t="shared" ca="1" si="47"/>
        <v>62400</v>
      </c>
      <c r="AX24" s="23">
        <f t="shared" ca="1" si="48"/>
        <v>0</v>
      </c>
      <c r="AY24" s="23">
        <f t="shared" ca="1" si="31"/>
        <v>60000</v>
      </c>
      <c r="AZ24" s="23">
        <f t="shared" ca="1" si="32"/>
        <v>0</v>
      </c>
      <c r="BA24" s="23">
        <f t="shared" ca="1" si="35"/>
        <v>10560</v>
      </c>
      <c r="BB24" s="23">
        <f t="shared" ca="1" si="36"/>
        <v>0</v>
      </c>
      <c r="BC24" s="23">
        <f t="shared" ca="1" si="43"/>
        <v>6120</v>
      </c>
      <c r="BD24" s="23">
        <f t="shared" ca="1" si="44"/>
        <v>0</v>
      </c>
      <c r="BE24" s="23">
        <f t="shared" ca="1" si="53"/>
        <v>20400</v>
      </c>
      <c r="BF24" s="23">
        <f t="shared" ca="1" si="54"/>
        <v>0</v>
      </c>
      <c r="BW24" s="389">
        <f t="shared" ca="1" si="22"/>
        <v>139080</v>
      </c>
      <c r="BX24" s="224">
        <f t="shared" ca="1" si="23"/>
        <v>139080</v>
      </c>
      <c r="BY24" s="93">
        <f t="shared" ca="1" si="24"/>
        <v>159480</v>
      </c>
      <c r="BZ24" s="23">
        <f t="shared" ca="1" si="49"/>
        <v>125760</v>
      </c>
      <c r="CA24" s="23">
        <f t="shared" ca="1" si="50"/>
        <v>62880</v>
      </c>
      <c r="CF24" s="228">
        <f t="shared" ca="1" si="25"/>
        <v>188640</v>
      </c>
      <c r="CG24" s="224">
        <f t="shared" ca="1" si="26"/>
        <v>188640</v>
      </c>
      <c r="CH24" s="228">
        <f t="shared" ca="1" si="27"/>
        <v>188640</v>
      </c>
      <c r="CI24" s="23">
        <f t="shared" ca="1" si="39"/>
        <v>65400</v>
      </c>
      <c r="CJ24" s="23">
        <f t="shared" ca="1" si="40"/>
        <v>32700</v>
      </c>
      <c r="CK24" s="23">
        <f t="shared" ca="1" si="41"/>
        <v>62400</v>
      </c>
      <c r="CL24" s="23">
        <f t="shared" ca="1" si="42"/>
        <v>31200</v>
      </c>
      <c r="CM24" s="23">
        <f t="shared" ca="1" si="37"/>
        <v>60000</v>
      </c>
      <c r="CN24" s="23">
        <f t="shared" ca="1" si="38"/>
        <v>30000</v>
      </c>
      <c r="CO24" s="23">
        <f t="shared" ca="1" si="45"/>
        <v>8400</v>
      </c>
      <c r="CP24" s="23">
        <f t="shared" ca="1" si="46"/>
        <v>4200</v>
      </c>
      <c r="CQ24" s="23">
        <f t="shared" ca="1" si="55"/>
        <v>27000</v>
      </c>
      <c r="CR24" s="23">
        <f t="shared" ca="1" si="56"/>
        <v>13500</v>
      </c>
      <c r="CS24" s="23">
        <f t="shared" ca="1" si="57"/>
        <v>15600</v>
      </c>
      <c r="CT24" s="23">
        <f t="shared" ca="1" si="58"/>
        <v>7800</v>
      </c>
      <c r="CU24" s="23">
        <f t="shared" ca="1" si="63"/>
        <v>42000</v>
      </c>
      <c r="CV24" s="23">
        <f t="shared" ca="1" si="64"/>
        <v>21000</v>
      </c>
      <c r="DE24" s="23">
        <f t="shared" ca="1" si="59"/>
        <v>120000</v>
      </c>
      <c r="DF24" s="23">
        <f t="shared" ca="1" si="60"/>
        <v>60000</v>
      </c>
      <c r="DG24" s="23"/>
      <c r="DH24" s="23"/>
      <c r="DS24" s="228">
        <f t="shared" ca="1" si="28"/>
        <v>334800</v>
      </c>
      <c r="DT24" s="93">
        <f t="shared" ca="1" si="29"/>
        <v>601200</v>
      </c>
      <c r="DU24" s="228">
        <f t="shared" ca="1" si="30"/>
        <v>601200</v>
      </c>
      <c r="DZ24" s="23">
        <f t="shared" ca="1" si="61"/>
        <v>60000</v>
      </c>
      <c r="EA24" s="23">
        <f t="shared" ca="1" si="62"/>
        <v>30000</v>
      </c>
      <c r="EN24" s="228">
        <f t="shared" si="16"/>
        <v>0</v>
      </c>
      <c r="EO24" s="93">
        <f t="shared" si="17"/>
        <v>0</v>
      </c>
      <c r="EP24" s="93">
        <f t="shared" ca="1" si="18"/>
        <v>90000</v>
      </c>
    </row>
    <row r="25" spans="1:146" x14ac:dyDescent="0.2">
      <c r="A25" s="172">
        <f ca="1">VLOOKUP($D25,Curves!$A$2:$I$1700,9)</f>
        <v>5.1976861895827002E-2</v>
      </c>
      <c r="B25" s="86">
        <f t="shared" ca="1" si="0"/>
        <v>0.93138131311597061</v>
      </c>
      <c r="C25" s="86">
        <f t="shared" si="1"/>
        <v>30</v>
      </c>
      <c r="D25" s="139">
        <v>37408</v>
      </c>
      <c r="E25" s="173">
        <f ca="1">VLOOKUP($D25,Curves!$A$2:$H$1700,2)*$B25</f>
        <v>3.9490567676117156</v>
      </c>
      <c r="F25" s="172">
        <f ca="1">VLOOKUP($D25,Curves!$A$2:$H$1700,3)*$B25</f>
        <v>0.98260728533734898</v>
      </c>
      <c r="G25" s="172">
        <f ca="1">VLOOKUP($D25,Curves!$A$2:$H$1700,7)*$B25</f>
        <v>-0.30269892676269045</v>
      </c>
      <c r="H25" s="172">
        <f ca="1">VLOOKUP($D25,Curves!$A$2:$H$1700,5)*$B25</f>
        <v>-5.5882878786958232E-2</v>
      </c>
      <c r="I25" s="172">
        <f ca="1">VLOOKUP($D25,Curves!$A$2:$H$1700,4)*$B25</f>
        <v>-0.59608404039422125</v>
      </c>
      <c r="J25" s="174">
        <f ca="1">VLOOKUP($D25,Curves!$A$2:$H$1700,8)*$B25</f>
        <v>1.0757454166489462</v>
      </c>
      <c r="K25" s="172">
        <f t="shared" ca="1" si="2"/>
        <v>27.147295454131211</v>
      </c>
      <c r="L25" s="140">
        <f ca="1">VLOOKUP($D25,Curves!$N$2:$T$2600,2)*$B25</f>
        <v>97.79503787717691</v>
      </c>
      <c r="M25" s="141">
        <f ca="1">VLOOKUP($D25,Curves!$N$2:$T$2600,3)*$B25</f>
        <v>48.897518938588455</v>
      </c>
      <c r="N25" s="181">
        <f t="shared" ca="1" si="3"/>
        <v>1</v>
      </c>
      <c r="O25" s="182">
        <f t="shared" ca="1" si="4"/>
        <v>1</v>
      </c>
      <c r="P25" s="173">
        <f t="shared" ca="1" si="5"/>
        <v>39.686016381954964</v>
      </c>
      <c r="Q25" s="140">
        <f ca="1">VLOOKUP($D25,Curves!$N$2:$T$2600,4)*$B25</f>
        <v>97.79503787717691</v>
      </c>
      <c r="R25" s="141">
        <f ca="1">VLOOKUP($D25,Curves!$N$2:$T$2600,5)*$B25</f>
        <v>48.897518938588455</v>
      </c>
      <c r="S25" s="181">
        <f t="shared" ca="1" si="6"/>
        <v>1</v>
      </c>
      <c r="T25" s="182">
        <f t="shared" ca="1" si="7"/>
        <v>1</v>
      </c>
      <c r="U25" s="151">
        <f t="shared" ca="1" si="8"/>
        <v>29.347683806367687</v>
      </c>
      <c r="V25" s="151">
        <f t="shared" ca="1" si="9"/>
        <v>31.198804166185681</v>
      </c>
      <c r="W25" s="151">
        <f t="shared" ca="1" si="10"/>
        <v>27.147295454131211</v>
      </c>
      <c r="X25" s="343">
        <f ca="1">VLOOKUP($D25,[2]CurveFetch!$D$8:$S$13000,16,0)*$B25</f>
        <v>97.79503787717691</v>
      </c>
      <c r="Y25" s="141">
        <f ca="1">VLOOKUP($D25,Curves!$N$2:$T$2600,7)*$B25</f>
        <v>48.897518938588455</v>
      </c>
      <c r="Z25" s="200">
        <f t="shared" ca="1" si="11"/>
        <v>1</v>
      </c>
      <c r="AA25" s="181">
        <f t="shared" ca="1" si="12"/>
        <v>1</v>
      </c>
      <c r="AB25" s="181">
        <f t="shared" ca="1" si="13"/>
        <v>1</v>
      </c>
      <c r="AC25" s="181">
        <f t="shared" ca="1" si="13"/>
        <v>1</v>
      </c>
      <c r="AD25" s="181">
        <f t="shared" ca="1" si="14"/>
        <v>1</v>
      </c>
      <c r="AE25" s="182">
        <f t="shared" ca="1" si="15"/>
        <v>1</v>
      </c>
      <c r="AF25" s="23">
        <f t="shared" ca="1" si="33"/>
        <v>5880</v>
      </c>
      <c r="AG25" s="23">
        <f t="shared" ca="1" si="34"/>
        <v>5880</v>
      </c>
      <c r="AH25" s="23">
        <f t="shared" ca="1" si="51"/>
        <v>48000</v>
      </c>
      <c r="AI25" s="23">
        <f t="shared" ca="1" si="52"/>
        <v>48000</v>
      </c>
      <c r="AJ25" s="181"/>
      <c r="AK25" s="181"/>
      <c r="AL25" s="23"/>
      <c r="AM25" s="23"/>
      <c r="AN25" s="23"/>
      <c r="AO25" s="23"/>
      <c r="AT25" s="228">
        <f t="shared" ca="1" si="19"/>
        <v>11760</v>
      </c>
      <c r="AU25" s="26">
        <f t="shared" ca="1" si="20"/>
        <v>107760</v>
      </c>
      <c r="AV25" s="228">
        <f t="shared" ca="1" si="21"/>
        <v>107760</v>
      </c>
      <c r="AW25" s="23">
        <f t="shared" ca="1" si="47"/>
        <v>62400</v>
      </c>
      <c r="AX25" s="23">
        <f t="shared" ca="1" si="48"/>
        <v>31200</v>
      </c>
      <c r="AY25" s="23">
        <f t="shared" ca="1" si="31"/>
        <v>60000</v>
      </c>
      <c r="AZ25" s="23">
        <f t="shared" ca="1" si="32"/>
        <v>30000</v>
      </c>
      <c r="BA25" s="23">
        <f t="shared" ca="1" si="35"/>
        <v>10560</v>
      </c>
      <c r="BB25" s="23">
        <f t="shared" ca="1" si="36"/>
        <v>5280</v>
      </c>
      <c r="BC25" s="23">
        <f t="shared" ca="1" si="43"/>
        <v>6120</v>
      </c>
      <c r="BD25" s="23">
        <f t="shared" ca="1" si="44"/>
        <v>3060</v>
      </c>
      <c r="BE25" s="23">
        <f t="shared" ca="1" si="53"/>
        <v>20400</v>
      </c>
      <c r="BF25" s="23">
        <f t="shared" ca="1" si="54"/>
        <v>10200</v>
      </c>
      <c r="BG25" s="23">
        <f t="shared" ref="BG25:BG88" ca="1" si="65">$BG$7*$J$2*$J$5*$S25</f>
        <v>105600</v>
      </c>
      <c r="BH25" s="23">
        <f t="shared" ref="BH25:BH88" ca="1" si="66">$BG$7*$J$3*$J$5*$T25</f>
        <v>52800</v>
      </c>
      <c r="BW25" s="389">
        <f t="shared" ca="1" si="22"/>
        <v>367020</v>
      </c>
      <c r="BX25" s="224">
        <f t="shared" ca="1" si="23"/>
        <v>367020</v>
      </c>
      <c r="BY25" s="93">
        <f t="shared" ca="1" si="24"/>
        <v>397620</v>
      </c>
      <c r="BZ25" s="23">
        <f t="shared" ca="1" si="49"/>
        <v>125760</v>
      </c>
      <c r="CA25" s="23">
        <f t="shared" ca="1" si="50"/>
        <v>62880</v>
      </c>
      <c r="CF25" s="228">
        <f t="shared" ca="1" si="25"/>
        <v>188640</v>
      </c>
      <c r="CG25" s="224">
        <f t="shared" ca="1" si="26"/>
        <v>188640</v>
      </c>
      <c r="CH25" s="228">
        <f t="shared" ca="1" si="27"/>
        <v>188640</v>
      </c>
      <c r="CI25" s="23">
        <f t="shared" ca="1" si="39"/>
        <v>65400</v>
      </c>
      <c r="CJ25" s="23">
        <f t="shared" ca="1" si="40"/>
        <v>32700</v>
      </c>
      <c r="CK25" s="23">
        <f t="shared" ca="1" si="41"/>
        <v>62400</v>
      </c>
      <c r="CL25" s="23">
        <f t="shared" ca="1" si="42"/>
        <v>31200</v>
      </c>
      <c r="CM25" s="23">
        <f t="shared" ca="1" si="37"/>
        <v>60000</v>
      </c>
      <c r="CN25" s="23">
        <f t="shared" ca="1" si="38"/>
        <v>30000</v>
      </c>
      <c r="CO25" s="23">
        <f t="shared" ca="1" si="45"/>
        <v>8400</v>
      </c>
      <c r="CP25" s="23">
        <f t="shared" ca="1" si="46"/>
        <v>4200</v>
      </c>
      <c r="CQ25" s="23">
        <f t="shared" ca="1" si="55"/>
        <v>27000</v>
      </c>
      <c r="CR25" s="23">
        <f t="shared" ca="1" si="56"/>
        <v>13500</v>
      </c>
      <c r="CS25" s="23">
        <f t="shared" ca="1" si="57"/>
        <v>15600</v>
      </c>
      <c r="CT25" s="23">
        <f t="shared" ca="1" si="58"/>
        <v>7800</v>
      </c>
      <c r="CU25" s="23">
        <f t="shared" ca="1" si="63"/>
        <v>42000</v>
      </c>
      <c r="CV25" s="23">
        <f t="shared" ca="1" si="64"/>
        <v>21000</v>
      </c>
      <c r="CY25" s="23">
        <f ca="1">$CY$7*$J$2*$J$5*$AB25</f>
        <v>72000</v>
      </c>
      <c r="CZ25" s="23">
        <f ca="1">$CY$7*$J$3*$J$5*$AC25</f>
        <v>36000</v>
      </c>
      <c r="DA25" s="23"/>
      <c r="DB25" s="23"/>
      <c r="DC25" s="23"/>
      <c r="DD25" s="23"/>
      <c r="DE25" s="23">
        <f t="shared" ca="1" si="59"/>
        <v>120000</v>
      </c>
      <c r="DF25" s="23">
        <f t="shared" ca="1" si="60"/>
        <v>60000</v>
      </c>
      <c r="DG25" s="23"/>
      <c r="DH25" s="23"/>
      <c r="DS25" s="228">
        <f t="shared" ca="1" si="28"/>
        <v>334800</v>
      </c>
      <c r="DT25" s="93">
        <f t="shared" ca="1" si="29"/>
        <v>709200</v>
      </c>
      <c r="DU25" s="228">
        <f t="shared" ca="1" si="30"/>
        <v>709200</v>
      </c>
      <c r="DZ25" s="23">
        <f t="shared" ca="1" si="61"/>
        <v>60000</v>
      </c>
      <c r="EA25" s="23">
        <f t="shared" ca="1" si="62"/>
        <v>30000</v>
      </c>
      <c r="EB25" s="23">
        <f ca="1">$EB$7*$J$2*$J$5*$AB25</f>
        <v>26400</v>
      </c>
      <c r="EC25" s="23">
        <f ca="1">$EB$7*$J$3*$J$5*$AC25</f>
        <v>13200</v>
      </c>
      <c r="EN25" s="228">
        <f t="shared" ca="1" si="16"/>
        <v>39600</v>
      </c>
      <c r="EO25" s="93">
        <f t="shared" ca="1" si="17"/>
        <v>39600</v>
      </c>
      <c r="EP25" s="93">
        <f t="shared" ca="1" si="18"/>
        <v>129600</v>
      </c>
    </row>
    <row r="26" spans="1:146" x14ac:dyDescent="0.2">
      <c r="A26" s="172">
        <f ca="1">VLOOKUP($D26,Curves!$A$2:$I$1700,9)</f>
        <v>5.1944181534062002E-2</v>
      </c>
      <c r="B26" s="86">
        <f t="shared" ca="1" si="0"/>
        <v>0.92750751365672557</v>
      </c>
      <c r="C26" s="86">
        <f t="shared" si="1"/>
        <v>31</v>
      </c>
      <c r="D26" s="139">
        <v>37438</v>
      </c>
      <c r="E26" s="173">
        <f ca="1">VLOOKUP($D26,Curves!$A$2:$H$1700,2)*$B26</f>
        <v>3.9354143804454869</v>
      </c>
      <c r="F26" s="172">
        <f ca="1">VLOOKUP($D26,Curves!$A$2:$H$1700,3)*$B26</f>
        <v>1.6138630737627024</v>
      </c>
      <c r="G26" s="172">
        <f ca="1">VLOOKUP($D26,Curves!$A$2:$H$1700,7)*$B26</f>
        <v>-0.30143994193843582</v>
      </c>
      <c r="H26" s="172">
        <f ca="1">VLOOKUP($D26,Curves!$A$2:$H$1700,5)*$B26</f>
        <v>-5.5650450819403535E-2</v>
      </c>
      <c r="I26" s="172">
        <f ca="1">VLOOKUP($D26,Curves!$A$2:$H$1700,4)*$B26</f>
        <v>-0.59360480874030441</v>
      </c>
      <c r="J26" s="174">
        <f ca="1">VLOOKUP($D26,Curves!$A$2:$H$1700,8)*$B26</f>
        <v>1.7066138251283751</v>
      </c>
      <c r="K26" s="172">
        <f t="shared" ca="1" si="2"/>
        <v>27.063571787788867</v>
      </c>
      <c r="L26" s="140">
        <f ca="1">VLOOKUP($D26,Curves!$N$2:$T$2600,2)*$B26</f>
        <v>143.76366461679245</v>
      </c>
      <c r="M26" s="141">
        <f ca="1">VLOOKUP($D26,Curves!$N$2:$T$2600,3)*$B26</f>
        <v>71.881832308396227</v>
      </c>
      <c r="N26" s="181">
        <f t="shared" ca="1" si="3"/>
        <v>1</v>
      </c>
      <c r="O26" s="182">
        <f t="shared" ca="1" si="4"/>
        <v>1</v>
      </c>
      <c r="P26" s="173">
        <f t="shared" ca="1" si="5"/>
        <v>44.315211541803961</v>
      </c>
      <c r="Q26" s="140">
        <f ca="1">VLOOKUP($D26,Curves!$N$2:$T$2600,4)*$B26</f>
        <v>143.76366461679245</v>
      </c>
      <c r="R26" s="141">
        <f ca="1">VLOOKUP($D26,Curves!$N$2:$T$2600,5)*$B26</f>
        <v>71.881832308396227</v>
      </c>
      <c r="S26" s="181">
        <f t="shared" ca="1" si="6"/>
        <v>1</v>
      </c>
      <c r="T26" s="182">
        <f t="shared" ca="1" si="7"/>
        <v>1</v>
      </c>
      <c r="U26" s="151">
        <f t="shared" ca="1" si="8"/>
        <v>29.254808288802881</v>
      </c>
      <c r="V26" s="151">
        <f t="shared" ca="1" si="9"/>
        <v>31.098229472195626</v>
      </c>
      <c r="W26" s="151">
        <f t="shared" ca="1" si="10"/>
        <v>27.063571787788867</v>
      </c>
      <c r="X26" s="343">
        <f ca="1">VLOOKUP($D26,[2]CurveFetch!$D$8:$S$13000,16,0)*$B26</f>
        <v>143.76366461679245</v>
      </c>
      <c r="Y26" s="141">
        <f ca="1">VLOOKUP($D26,Curves!$N$2:$T$2600,7)*$B26</f>
        <v>71.881832308396227</v>
      </c>
      <c r="Z26" s="200">
        <f t="shared" ca="1" si="11"/>
        <v>1</v>
      </c>
      <c r="AA26" s="181">
        <f t="shared" ca="1" si="12"/>
        <v>1</v>
      </c>
      <c r="AB26" s="181">
        <f t="shared" ca="1" si="13"/>
        <v>1</v>
      </c>
      <c r="AC26" s="181">
        <f t="shared" ca="1" si="13"/>
        <v>1</v>
      </c>
      <c r="AD26" s="181">
        <f t="shared" ca="1" si="14"/>
        <v>1</v>
      </c>
      <c r="AE26" s="182">
        <f t="shared" ca="1" si="15"/>
        <v>1</v>
      </c>
      <c r="AF26" s="23">
        <f t="shared" ca="1" si="33"/>
        <v>5880</v>
      </c>
      <c r="AG26" s="23">
        <f t="shared" ca="1" si="34"/>
        <v>5880</v>
      </c>
      <c r="AH26" s="23">
        <f t="shared" ca="1" si="51"/>
        <v>48000</v>
      </c>
      <c r="AI26" s="23">
        <f t="shared" ca="1" si="52"/>
        <v>48000</v>
      </c>
      <c r="AJ26" s="181"/>
      <c r="AK26" s="181"/>
      <c r="AL26" s="23"/>
      <c r="AM26" s="23"/>
      <c r="AN26" s="23"/>
      <c r="AO26" s="23"/>
      <c r="AT26" s="228">
        <f t="shared" ca="1" si="19"/>
        <v>11760</v>
      </c>
      <c r="AU26" s="26">
        <f t="shared" ca="1" si="20"/>
        <v>107760</v>
      </c>
      <c r="AV26" s="228">
        <f t="shared" ca="1" si="21"/>
        <v>107760</v>
      </c>
      <c r="AW26" s="23">
        <f t="shared" ca="1" si="47"/>
        <v>62400</v>
      </c>
      <c r="AX26" s="23">
        <f t="shared" ca="1" si="48"/>
        <v>31200</v>
      </c>
      <c r="AY26" s="23">
        <f t="shared" ca="1" si="31"/>
        <v>60000</v>
      </c>
      <c r="AZ26" s="23">
        <f t="shared" ca="1" si="32"/>
        <v>30000</v>
      </c>
      <c r="BA26" s="23">
        <f t="shared" ca="1" si="35"/>
        <v>10560</v>
      </c>
      <c r="BB26" s="23">
        <f t="shared" ca="1" si="36"/>
        <v>5280</v>
      </c>
      <c r="BC26" s="23">
        <f t="shared" ca="1" si="43"/>
        <v>6120</v>
      </c>
      <c r="BD26" s="23">
        <f t="shared" ca="1" si="44"/>
        <v>3060</v>
      </c>
      <c r="BE26" s="23">
        <f t="shared" ca="1" si="53"/>
        <v>20400</v>
      </c>
      <c r="BF26" s="23">
        <f t="shared" ca="1" si="54"/>
        <v>10200</v>
      </c>
      <c r="BG26" s="23">
        <f t="shared" ca="1" si="65"/>
        <v>105600</v>
      </c>
      <c r="BH26" s="23">
        <f t="shared" ca="1" si="66"/>
        <v>52800</v>
      </c>
      <c r="BI26" s="23">
        <f ca="1">$BI$7*$J$2*$J$5*$S26</f>
        <v>127200</v>
      </c>
      <c r="BJ26" s="23">
        <f ca="1">$BI$7*$J$3*$J$5*$T26</f>
        <v>63600</v>
      </c>
      <c r="BW26" s="389">
        <f t="shared" ca="1" si="22"/>
        <v>557820</v>
      </c>
      <c r="BX26" s="224">
        <f t="shared" ca="1" si="23"/>
        <v>557820</v>
      </c>
      <c r="BY26" s="93">
        <f t="shared" ca="1" si="24"/>
        <v>588420</v>
      </c>
      <c r="BZ26" s="23">
        <f t="shared" ca="1" si="49"/>
        <v>125760</v>
      </c>
      <c r="CA26" s="23">
        <f t="shared" ca="1" si="50"/>
        <v>62880</v>
      </c>
      <c r="CF26" s="228">
        <f t="shared" ca="1" si="25"/>
        <v>188640</v>
      </c>
      <c r="CG26" s="224">
        <f t="shared" ca="1" si="26"/>
        <v>188640</v>
      </c>
      <c r="CH26" s="228">
        <f t="shared" ca="1" si="27"/>
        <v>188640</v>
      </c>
      <c r="CI26" s="23">
        <f t="shared" ca="1" si="39"/>
        <v>65400</v>
      </c>
      <c r="CJ26" s="23">
        <f t="shared" ca="1" si="40"/>
        <v>32700</v>
      </c>
      <c r="CK26" s="23">
        <f t="shared" ca="1" si="41"/>
        <v>62400</v>
      </c>
      <c r="CL26" s="23">
        <f t="shared" ca="1" si="42"/>
        <v>31200</v>
      </c>
      <c r="CM26" s="23">
        <f t="shared" ca="1" si="37"/>
        <v>60000</v>
      </c>
      <c r="CN26" s="23">
        <f t="shared" ca="1" si="38"/>
        <v>30000</v>
      </c>
      <c r="CO26" s="23">
        <f t="shared" ca="1" si="45"/>
        <v>8400</v>
      </c>
      <c r="CP26" s="23">
        <f t="shared" ca="1" si="46"/>
        <v>4200</v>
      </c>
      <c r="CQ26" s="23">
        <f t="shared" ca="1" si="55"/>
        <v>27000</v>
      </c>
      <c r="CR26" s="23">
        <f t="shared" ca="1" si="56"/>
        <v>13500</v>
      </c>
      <c r="CS26" s="23">
        <f t="shared" ca="1" si="57"/>
        <v>15600</v>
      </c>
      <c r="CT26" s="23">
        <f t="shared" ca="1" si="58"/>
        <v>7800</v>
      </c>
      <c r="CU26" s="23">
        <f t="shared" ca="1" si="63"/>
        <v>42000</v>
      </c>
      <c r="CV26" s="23">
        <f t="shared" ca="1" si="64"/>
        <v>21000</v>
      </c>
      <c r="CY26" s="23">
        <f t="shared" ref="CY26:CY89" ca="1" si="67">$CY$7*$J$2*$J$5*$AB26</f>
        <v>72000</v>
      </c>
      <c r="CZ26" s="23">
        <f t="shared" ref="CZ26:CZ89" ca="1" si="68">$CY$7*$J$3*$J$5*$AC26</f>
        <v>36000</v>
      </c>
      <c r="DA26" s="23"/>
      <c r="DB26" s="23"/>
      <c r="DC26" s="23"/>
      <c r="DD26" s="23"/>
      <c r="DE26" s="23">
        <f t="shared" ca="1" si="59"/>
        <v>120000</v>
      </c>
      <c r="DF26" s="23">
        <f t="shared" ca="1" si="60"/>
        <v>60000</v>
      </c>
      <c r="DG26" s="23"/>
      <c r="DH26" s="23"/>
      <c r="DS26" s="228">
        <f t="shared" ca="1" si="28"/>
        <v>334800</v>
      </c>
      <c r="DT26" s="93">
        <f t="shared" ca="1" si="29"/>
        <v>709200</v>
      </c>
      <c r="DU26" s="228">
        <f t="shared" ca="1" si="30"/>
        <v>709200</v>
      </c>
      <c r="DZ26" s="23">
        <f t="shared" ca="1" si="61"/>
        <v>60000</v>
      </c>
      <c r="EA26" s="23">
        <f t="shared" ca="1" si="62"/>
        <v>30000</v>
      </c>
      <c r="EB26" s="23">
        <f t="shared" ref="EB26:EB89" ca="1" si="69">$EB$7*$J$2*$J$5*$AB26</f>
        <v>26400</v>
      </c>
      <c r="EC26" s="23">
        <f t="shared" ref="EC26:EC89" ca="1" si="70">$EB$7*$J$3*$J$5*$AC26</f>
        <v>13200</v>
      </c>
      <c r="EN26" s="228">
        <f t="shared" ca="1" si="16"/>
        <v>39600</v>
      </c>
      <c r="EO26" s="93">
        <f t="shared" ca="1" si="17"/>
        <v>39600</v>
      </c>
      <c r="EP26" s="93">
        <f t="shared" ca="1" si="18"/>
        <v>129600</v>
      </c>
    </row>
    <row r="27" spans="1:146" x14ac:dyDescent="0.2">
      <c r="A27" s="172">
        <f ca="1">VLOOKUP($D27,Curves!$A$2:$I$1700,9)</f>
        <v>5.1960475846885998E-2</v>
      </c>
      <c r="B27" s="86">
        <f t="shared" ca="1" si="0"/>
        <v>0.92345663576553283</v>
      </c>
      <c r="C27" s="86">
        <f t="shared" si="1"/>
        <v>31</v>
      </c>
      <c r="D27" s="139">
        <v>37469</v>
      </c>
      <c r="E27" s="173">
        <f ca="1">VLOOKUP($D27,Curves!$A$2:$H$1700,2)*$B27</f>
        <v>3.918226505553156</v>
      </c>
      <c r="F27" s="172">
        <f ca="1">VLOOKUP($D27,Curves!$A$2:$H$1700,3)*$B27</f>
        <v>1.6068145462320271</v>
      </c>
      <c r="G27" s="172">
        <f ca="1">VLOOKUP($D27,Curves!$A$2:$H$1700,7)*$B27</f>
        <v>-0.30012340662379816</v>
      </c>
      <c r="H27" s="172">
        <f ca="1">VLOOKUP($D27,Curves!$A$2:$H$1700,5)*$B27</f>
        <v>-5.5407398145931964E-2</v>
      </c>
      <c r="I27" s="172">
        <f ca="1">VLOOKUP($D27,Curves!$A$2:$H$1700,4)*$B27</f>
        <v>-0.59101224688994103</v>
      </c>
      <c r="J27" s="174">
        <f ca="1">VLOOKUP($D27,Curves!$A$2:$H$1700,8)*$B27</f>
        <v>1.6991602098085805</v>
      </c>
      <c r="K27" s="172">
        <f t="shared" ca="1" si="2"/>
        <v>26.95410693997411</v>
      </c>
      <c r="L27" s="140">
        <f ca="1">VLOOKUP($D27,Curves!$N$2:$T$2600,2)*$B27</f>
        <v>156.98762808014058</v>
      </c>
      <c r="M27" s="141">
        <f ca="1">VLOOKUP($D27,Curves!$N$2:$T$2600,3)*$B27</f>
        <v>78.493814040070291</v>
      </c>
      <c r="N27" s="181">
        <f t="shared" ca="1" si="3"/>
        <v>1</v>
      </c>
      <c r="O27" s="182">
        <f t="shared" ca="1" si="4"/>
        <v>1</v>
      </c>
      <c r="P27" s="173">
        <f t="shared" ca="1" si="5"/>
        <v>44.130400365213028</v>
      </c>
      <c r="Q27" s="140">
        <f ca="1">VLOOKUP($D27,Curves!$N$2:$T$2600,4)*$B27</f>
        <v>156.98762808014058</v>
      </c>
      <c r="R27" s="141">
        <f ca="1">VLOOKUP($D27,Curves!$N$2:$T$2600,5)*$B27</f>
        <v>78.493814040070291</v>
      </c>
      <c r="S27" s="181">
        <f t="shared" ca="1" si="6"/>
        <v>1</v>
      </c>
      <c r="T27" s="182">
        <f t="shared" ca="1" si="7"/>
        <v>1</v>
      </c>
      <c r="U27" s="151">
        <f t="shared" ca="1" si="8"/>
        <v>29.135773241970181</v>
      </c>
      <c r="V27" s="151">
        <f t="shared" ca="1" si="9"/>
        <v>30.971143305554179</v>
      </c>
      <c r="W27" s="151">
        <f t="shared" ca="1" si="10"/>
        <v>26.95410693997411</v>
      </c>
      <c r="X27" s="343">
        <f ca="1">VLOOKUP($D27,[2]CurveFetch!$D$8:$S$13000,16,0)*$B27</f>
        <v>156.98762808014058</v>
      </c>
      <c r="Y27" s="141">
        <f ca="1">VLOOKUP($D27,Curves!$N$2:$T$2600,7)*$B27</f>
        <v>78.493814040070291</v>
      </c>
      <c r="Z27" s="200">
        <f t="shared" ca="1" si="11"/>
        <v>1</v>
      </c>
      <c r="AA27" s="181">
        <f t="shared" ca="1" si="12"/>
        <v>1</v>
      </c>
      <c r="AB27" s="181">
        <f t="shared" ca="1" si="13"/>
        <v>1</v>
      </c>
      <c r="AC27" s="181">
        <f t="shared" ca="1" si="13"/>
        <v>1</v>
      </c>
      <c r="AD27" s="181">
        <f t="shared" ca="1" si="14"/>
        <v>1</v>
      </c>
      <c r="AE27" s="182">
        <f t="shared" ca="1" si="15"/>
        <v>1</v>
      </c>
      <c r="AF27" s="23">
        <f t="shared" ca="1" si="33"/>
        <v>5880</v>
      </c>
      <c r="AG27" s="23">
        <f t="shared" ca="1" si="34"/>
        <v>5880</v>
      </c>
      <c r="AH27" s="23">
        <f t="shared" ca="1" si="51"/>
        <v>48000</v>
      </c>
      <c r="AI27" s="23">
        <f t="shared" ca="1" si="52"/>
        <v>48000</v>
      </c>
      <c r="AJ27" s="23">
        <f ca="1">$AJ$7*$J$2*$J$5*$N27</f>
        <v>54000</v>
      </c>
      <c r="AK27" s="23">
        <f ca="1">$AJ$7*$J$2*$J$5*$O27</f>
        <v>54000</v>
      </c>
      <c r="AL27" s="23"/>
      <c r="AM27" s="23"/>
      <c r="AN27" s="23"/>
      <c r="AO27" s="23"/>
      <c r="AT27" s="228">
        <f t="shared" ca="1" si="19"/>
        <v>11760</v>
      </c>
      <c r="AU27" s="26">
        <f t="shared" ca="1" si="20"/>
        <v>215760</v>
      </c>
      <c r="AV27" s="228">
        <f t="shared" ca="1" si="21"/>
        <v>215760</v>
      </c>
      <c r="AW27" s="23">
        <f t="shared" ca="1" si="47"/>
        <v>62400</v>
      </c>
      <c r="AX27" s="23">
        <f t="shared" ca="1" si="48"/>
        <v>31200</v>
      </c>
      <c r="AY27" s="23">
        <f t="shared" ca="1" si="31"/>
        <v>60000</v>
      </c>
      <c r="AZ27" s="23">
        <f t="shared" ca="1" si="32"/>
        <v>30000</v>
      </c>
      <c r="BA27" s="23">
        <f t="shared" ca="1" si="35"/>
        <v>10560</v>
      </c>
      <c r="BB27" s="23">
        <f t="shared" ca="1" si="36"/>
        <v>5280</v>
      </c>
      <c r="BC27" s="23">
        <f t="shared" ca="1" si="43"/>
        <v>6120</v>
      </c>
      <c r="BD27" s="23">
        <f t="shared" ca="1" si="44"/>
        <v>3060</v>
      </c>
      <c r="BE27" s="23">
        <f t="shared" ca="1" si="53"/>
        <v>20400</v>
      </c>
      <c r="BF27" s="23">
        <f t="shared" ca="1" si="54"/>
        <v>10200</v>
      </c>
      <c r="BG27" s="23">
        <f t="shared" ca="1" si="65"/>
        <v>105600</v>
      </c>
      <c r="BH27" s="23">
        <f t="shared" ca="1" si="66"/>
        <v>52800</v>
      </c>
      <c r="BI27" s="23">
        <f t="shared" ref="BI27:BI90" ca="1" si="71">$BI$7*$J$2*$J$5*$S27</f>
        <v>127200</v>
      </c>
      <c r="BJ27" s="23">
        <f t="shared" ref="BJ27:BJ90" ca="1" si="72">$BI$7*$J$3*$J$5*$T27</f>
        <v>63600</v>
      </c>
      <c r="BW27" s="389">
        <f t="shared" ca="1" si="22"/>
        <v>557820</v>
      </c>
      <c r="BX27" s="224">
        <f t="shared" ca="1" si="23"/>
        <v>557820</v>
      </c>
      <c r="BY27" s="93">
        <f t="shared" ca="1" si="24"/>
        <v>588420</v>
      </c>
      <c r="BZ27" s="23">
        <f t="shared" ca="1" si="49"/>
        <v>125760</v>
      </c>
      <c r="CA27" s="23">
        <f t="shared" ca="1" si="50"/>
        <v>62880</v>
      </c>
      <c r="CF27" s="228">
        <f t="shared" ca="1" si="25"/>
        <v>188640</v>
      </c>
      <c r="CG27" s="224">
        <f t="shared" ca="1" si="26"/>
        <v>188640</v>
      </c>
      <c r="CH27" s="228">
        <f t="shared" ca="1" si="27"/>
        <v>188640</v>
      </c>
      <c r="CI27" s="23">
        <f t="shared" ca="1" si="39"/>
        <v>65400</v>
      </c>
      <c r="CJ27" s="23">
        <f t="shared" ca="1" si="40"/>
        <v>32700</v>
      </c>
      <c r="CK27" s="23">
        <f t="shared" ca="1" si="41"/>
        <v>62400</v>
      </c>
      <c r="CL27" s="23">
        <f t="shared" ca="1" si="42"/>
        <v>31200</v>
      </c>
      <c r="CM27" s="23">
        <f t="shared" ca="1" si="37"/>
        <v>60000</v>
      </c>
      <c r="CN27" s="23">
        <f t="shared" ca="1" si="38"/>
        <v>30000</v>
      </c>
      <c r="CO27" s="23">
        <f t="shared" ca="1" si="45"/>
        <v>8400</v>
      </c>
      <c r="CP27" s="23">
        <f t="shared" ca="1" si="46"/>
        <v>4200</v>
      </c>
      <c r="CQ27" s="23">
        <f t="shared" ca="1" si="55"/>
        <v>27000</v>
      </c>
      <c r="CR27" s="23">
        <f t="shared" ca="1" si="56"/>
        <v>13500</v>
      </c>
      <c r="CS27" s="23">
        <f t="shared" ca="1" si="57"/>
        <v>15600</v>
      </c>
      <c r="CT27" s="23">
        <f t="shared" ca="1" si="58"/>
        <v>7800</v>
      </c>
      <c r="CU27" s="23">
        <f t="shared" ca="1" si="63"/>
        <v>42000</v>
      </c>
      <c r="CV27" s="23">
        <f t="shared" ca="1" si="64"/>
        <v>21000</v>
      </c>
      <c r="CY27" s="23">
        <f t="shared" ca="1" si="67"/>
        <v>72000</v>
      </c>
      <c r="CZ27" s="23">
        <f t="shared" ca="1" si="68"/>
        <v>36000</v>
      </c>
      <c r="DA27" s="23"/>
      <c r="DB27" s="23"/>
      <c r="DC27" s="23"/>
      <c r="DD27" s="23"/>
      <c r="DE27" s="23">
        <f t="shared" ca="1" si="59"/>
        <v>120000</v>
      </c>
      <c r="DF27" s="23">
        <f t="shared" ca="1" si="60"/>
        <v>60000</v>
      </c>
      <c r="DG27" s="23"/>
      <c r="DH27" s="23"/>
      <c r="DS27" s="228">
        <f t="shared" ca="1" si="28"/>
        <v>334800</v>
      </c>
      <c r="DT27" s="93">
        <f t="shared" ca="1" si="29"/>
        <v>709200</v>
      </c>
      <c r="DU27" s="228">
        <f t="shared" ca="1" si="30"/>
        <v>709200</v>
      </c>
      <c r="DZ27" s="23">
        <f t="shared" ca="1" si="61"/>
        <v>60000</v>
      </c>
      <c r="EA27" s="23">
        <f t="shared" ca="1" si="62"/>
        <v>30000</v>
      </c>
      <c r="EB27" s="23">
        <f t="shared" ca="1" si="69"/>
        <v>26400</v>
      </c>
      <c r="EC27" s="23">
        <f t="shared" ca="1" si="70"/>
        <v>13200</v>
      </c>
      <c r="EN27" s="228">
        <f t="shared" ca="1" si="16"/>
        <v>39600</v>
      </c>
      <c r="EO27" s="93">
        <f t="shared" ca="1" si="17"/>
        <v>39600</v>
      </c>
      <c r="EP27" s="93">
        <f t="shared" ca="1" si="18"/>
        <v>129600</v>
      </c>
    </row>
    <row r="28" spans="1:146" x14ac:dyDescent="0.2">
      <c r="A28" s="172">
        <f ca="1">VLOOKUP($D28,Curves!$A$2:$I$1700,9)</f>
        <v>5.1976770159798E-2</v>
      </c>
      <c r="B28" s="86">
        <f t="shared" ca="1" si="0"/>
        <v>0.91942097157427571</v>
      </c>
      <c r="C28" s="86">
        <f t="shared" si="1"/>
        <v>30</v>
      </c>
      <c r="D28" s="139">
        <v>37500</v>
      </c>
      <c r="E28" s="173">
        <f ca="1">VLOOKUP($D28,Curves!$A$2:$H$1700,2)*$B28</f>
        <v>3.9011031823896523</v>
      </c>
      <c r="F28" s="172">
        <f ca="1">VLOOKUP($D28,Curves!$A$2:$H$1700,3)*$B28</f>
        <v>1.5997924905392398</v>
      </c>
      <c r="G28" s="172">
        <f ca="1">VLOOKUP($D28,Curves!$A$2:$H$1700,7)*$B28</f>
        <v>-0.29881181576163962</v>
      </c>
      <c r="H28" s="172">
        <f ca="1">VLOOKUP($D28,Curves!$A$2:$H$1700,5)*$B28</f>
        <v>-5.5165258294456544E-2</v>
      </c>
      <c r="I28" s="172">
        <f ca="1">VLOOKUP($D28,Curves!$A$2:$H$1700,4)*$B28</f>
        <v>-0.58842942180753643</v>
      </c>
      <c r="J28" s="174">
        <f ca="1">VLOOKUP($D28,Curves!$A$2:$H$1700,8)*$B28</f>
        <v>1.6917345876966674</v>
      </c>
      <c r="K28" s="172">
        <f t="shared" ca="1" si="2"/>
        <v>26.845053204365868</v>
      </c>
      <c r="L28" s="140">
        <f ca="1">VLOOKUP($D28,Curves!$N$2:$T$2600,2)*$B28</f>
        <v>147.1073554518841</v>
      </c>
      <c r="M28" s="141">
        <f ca="1">VLOOKUP($D28,Curves!$N$2:$T$2600,3)*$B28</f>
        <v>73.553677725942052</v>
      </c>
      <c r="N28" s="181">
        <f t="shared" ca="1" si="3"/>
        <v>1</v>
      </c>
      <c r="O28" s="182">
        <f t="shared" ca="1" si="4"/>
        <v>1</v>
      </c>
      <c r="P28" s="173">
        <f t="shared" ca="1" si="5"/>
        <v>43.946283275647396</v>
      </c>
      <c r="Q28" s="140">
        <f ca="1">VLOOKUP($D28,Curves!$N$2:$T$2600,4)*$B28</f>
        <v>147.1073554518841</v>
      </c>
      <c r="R28" s="141">
        <f ca="1">VLOOKUP($D28,Curves!$N$2:$T$2600,5)*$B28</f>
        <v>73.553677725942052</v>
      </c>
      <c r="S28" s="181">
        <f t="shared" ca="1" si="6"/>
        <v>1</v>
      </c>
      <c r="T28" s="182">
        <f t="shared" ca="1" si="7"/>
        <v>1</v>
      </c>
      <c r="U28" s="151">
        <f t="shared" ca="1" si="8"/>
        <v>29.017185249710096</v>
      </c>
      <c r="V28" s="151">
        <f t="shared" ca="1" si="9"/>
        <v>30.844534430713967</v>
      </c>
      <c r="W28" s="151">
        <f t="shared" ca="1" si="10"/>
        <v>26.845053204365868</v>
      </c>
      <c r="X28" s="343">
        <f ca="1">VLOOKUP($D28,[2]CurveFetch!$D$8:$S$13000,16,0)*$B28</f>
        <v>147.1073554518841</v>
      </c>
      <c r="Y28" s="141">
        <f ca="1">VLOOKUP($D28,Curves!$N$2:$T$2600,7)*$B28</f>
        <v>73.553677725942052</v>
      </c>
      <c r="Z28" s="200">
        <f t="shared" ca="1" si="11"/>
        <v>1</v>
      </c>
      <c r="AA28" s="181">
        <f t="shared" ca="1" si="12"/>
        <v>1</v>
      </c>
      <c r="AB28" s="181">
        <f t="shared" ca="1" si="13"/>
        <v>1</v>
      </c>
      <c r="AC28" s="181">
        <f t="shared" ca="1" si="13"/>
        <v>1</v>
      </c>
      <c r="AD28" s="181">
        <f t="shared" ca="1" si="14"/>
        <v>1</v>
      </c>
      <c r="AE28" s="182">
        <f t="shared" ca="1" si="15"/>
        <v>1</v>
      </c>
      <c r="AF28" s="23">
        <f t="shared" ca="1" si="33"/>
        <v>5880</v>
      </c>
      <c r="AG28" s="23">
        <f t="shared" ca="1" si="34"/>
        <v>5880</v>
      </c>
      <c r="AH28" s="23">
        <f t="shared" ca="1" si="51"/>
        <v>48000</v>
      </c>
      <c r="AI28" s="23">
        <f t="shared" ca="1" si="52"/>
        <v>48000</v>
      </c>
      <c r="AJ28" s="23">
        <f t="shared" ref="AJ28:AJ91" ca="1" si="73">$AJ$7*$J$2*$J$5*$N28</f>
        <v>54000</v>
      </c>
      <c r="AK28" s="23">
        <f t="shared" ref="AK28:AK91" ca="1" si="74">$AJ$7*$J$2*$J$5*$O28</f>
        <v>54000</v>
      </c>
      <c r="AL28" s="23"/>
      <c r="AM28" s="23"/>
      <c r="AN28" s="23"/>
      <c r="AO28" s="23"/>
      <c r="AT28" s="228">
        <f t="shared" ca="1" si="19"/>
        <v>11760</v>
      </c>
      <c r="AU28" s="26">
        <f t="shared" ca="1" si="20"/>
        <v>215760</v>
      </c>
      <c r="AV28" s="228">
        <f t="shared" ca="1" si="21"/>
        <v>215760</v>
      </c>
      <c r="AW28" s="23">
        <f t="shared" ca="1" si="47"/>
        <v>62400</v>
      </c>
      <c r="AX28" s="23">
        <f t="shared" ca="1" si="48"/>
        <v>31200</v>
      </c>
      <c r="AY28" s="23">
        <f t="shared" ca="1" si="31"/>
        <v>60000</v>
      </c>
      <c r="AZ28" s="23">
        <f t="shared" ca="1" si="32"/>
        <v>30000</v>
      </c>
      <c r="BA28" s="23">
        <f t="shared" ca="1" si="35"/>
        <v>10560</v>
      </c>
      <c r="BB28" s="23">
        <f t="shared" ca="1" si="36"/>
        <v>5280</v>
      </c>
      <c r="BC28" s="23">
        <f t="shared" ca="1" si="43"/>
        <v>6120</v>
      </c>
      <c r="BD28" s="23">
        <f t="shared" ca="1" si="44"/>
        <v>3060</v>
      </c>
      <c r="BE28" s="23">
        <f t="shared" ca="1" si="53"/>
        <v>20400</v>
      </c>
      <c r="BF28" s="23">
        <f t="shared" ca="1" si="54"/>
        <v>10200</v>
      </c>
      <c r="BG28" s="23">
        <f t="shared" ca="1" si="65"/>
        <v>105600</v>
      </c>
      <c r="BH28" s="23">
        <f t="shared" ca="1" si="66"/>
        <v>52800</v>
      </c>
      <c r="BI28" s="23">
        <f t="shared" ca="1" si="71"/>
        <v>127200</v>
      </c>
      <c r="BJ28" s="23">
        <f t="shared" ca="1" si="72"/>
        <v>63600</v>
      </c>
      <c r="BW28" s="389">
        <f t="shared" ca="1" si="22"/>
        <v>557820</v>
      </c>
      <c r="BX28" s="224">
        <f t="shared" ca="1" si="23"/>
        <v>557820</v>
      </c>
      <c r="BY28" s="93">
        <f t="shared" ca="1" si="24"/>
        <v>588420</v>
      </c>
      <c r="BZ28" s="23">
        <f t="shared" ca="1" si="49"/>
        <v>125760</v>
      </c>
      <c r="CA28" s="23">
        <f t="shared" ca="1" si="50"/>
        <v>62880</v>
      </c>
      <c r="CF28" s="228">
        <f t="shared" ca="1" si="25"/>
        <v>188640</v>
      </c>
      <c r="CG28" s="224">
        <f t="shared" ca="1" si="26"/>
        <v>188640</v>
      </c>
      <c r="CH28" s="228">
        <f t="shared" ca="1" si="27"/>
        <v>188640</v>
      </c>
      <c r="CI28" s="23">
        <f t="shared" ca="1" si="39"/>
        <v>65400</v>
      </c>
      <c r="CJ28" s="23">
        <f t="shared" ca="1" si="40"/>
        <v>32700</v>
      </c>
      <c r="CK28" s="23">
        <f t="shared" ca="1" si="41"/>
        <v>62400</v>
      </c>
      <c r="CL28" s="23">
        <f t="shared" ca="1" si="42"/>
        <v>31200</v>
      </c>
      <c r="CM28" s="23">
        <f t="shared" ca="1" si="37"/>
        <v>60000</v>
      </c>
      <c r="CN28" s="23">
        <f t="shared" ca="1" si="38"/>
        <v>30000</v>
      </c>
      <c r="CO28" s="23">
        <f t="shared" ca="1" si="45"/>
        <v>8400</v>
      </c>
      <c r="CP28" s="23">
        <f t="shared" ca="1" si="46"/>
        <v>4200</v>
      </c>
      <c r="CQ28" s="23">
        <f t="shared" ca="1" si="55"/>
        <v>27000</v>
      </c>
      <c r="CR28" s="23">
        <f t="shared" ca="1" si="56"/>
        <v>13500</v>
      </c>
      <c r="CS28" s="23">
        <f t="shared" ca="1" si="57"/>
        <v>15600</v>
      </c>
      <c r="CT28" s="23">
        <f t="shared" ca="1" si="58"/>
        <v>7800</v>
      </c>
      <c r="CU28" s="23">
        <f t="shared" ca="1" si="63"/>
        <v>42000</v>
      </c>
      <c r="CV28" s="23">
        <f t="shared" ca="1" si="64"/>
        <v>21000</v>
      </c>
      <c r="CY28" s="23">
        <f t="shared" ca="1" si="67"/>
        <v>72000</v>
      </c>
      <c r="CZ28" s="23">
        <f t="shared" ca="1" si="68"/>
        <v>36000</v>
      </c>
      <c r="DA28" s="23"/>
      <c r="DB28" s="23"/>
      <c r="DC28" s="23"/>
      <c r="DD28" s="23"/>
      <c r="DE28" s="23">
        <f t="shared" ca="1" si="59"/>
        <v>120000</v>
      </c>
      <c r="DF28" s="23">
        <f t="shared" ca="1" si="60"/>
        <v>60000</v>
      </c>
      <c r="DG28" s="23"/>
      <c r="DH28" s="23"/>
      <c r="DS28" s="228">
        <f t="shared" ca="1" si="28"/>
        <v>334800</v>
      </c>
      <c r="DT28" s="93">
        <f t="shared" ca="1" si="29"/>
        <v>709200</v>
      </c>
      <c r="DU28" s="228">
        <f t="shared" ca="1" si="30"/>
        <v>709200</v>
      </c>
      <c r="DZ28" s="23">
        <f t="shared" ca="1" si="61"/>
        <v>60000</v>
      </c>
      <c r="EA28" s="23">
        <f t="shared" ca="1" si="62"/>
        <v>30000</v>
      </c>
      <c r="EB28" s="23">
        <f t="shared" ca="1" si="69"/>
        <v>26400</v>
      </c>
      <c r="EC28" s="23">
        <f t="shared" ca="1" si="70"/>
        <v>13200</v>
      </c>
      <c r="EN28" s="228">
        <f t="shared" ca="1" si="16"/>
        <v>39600</v>
      </c>
      <c r="EO28" s="93">
        <f t="shared" ca="1" si="17"/>
        <v>39600</v>
      </c>
      <c r="EP28" s="93">
        <f t="shared" ca="1" si="18"/>
        <v>129600</v>
      </c>
    </row>
    <row r="29" spans="1:146" x14ac:dyDescent="0.2">
      <c r="A29" s="172">
        <f ca="1">VLOOKUP($D29,Curves!$A$2:$I$1700,9)</f>
        <v>5.2004965429686002E-2</v>
      </c>
      <c r="B29" s="86">
        <f t="shared" ca="1" si="0"/>
        <v>0.91551086819370597</v>
      </c>
      <c r="C29" s="86">
        <f t="shared" si="1"/>
        <v>31</v>
      </c>
      <c r="D29" s="139">
        <v>37530</v>
      </c>
      <c r="E29" s="173">
        <f ca="1">VLOOKUP($D29,Curves!$A$2:$H$1700,2)*$B29</f>
        <v>3.9074003854507371</v>
      </c>
      <c r="F29" s="172">
        <f ca="1">VLOOKUP($D29,Curves!$A$2:$H$1700,3)*$B29</f>
        <v>1.0436823897408247</v>
      </c>
      <c r="G29" s="172">
        <f ca="1">VLOOKUP($D29,Curves!$A$2:$H$1700,7)*$B29</f>
        <v>-0.29754103216295447</v>
      </c>
      <c r="H29" s="172">
        <f ca="1">VLOOKUP($D29,Curves!$A$2:$H$1700,5)*$B29</f>
        <v>-5.4930652091622359E-2</v>
      </c>
      <c r="I29" s="172">
        <f ca="1">VLOOKUP($D29,Curves!$A$2:$H$1700,4)*$B29</f>
        <v>-0.58592695564397179</v>
      </c>
      <c r="J29" s="174">
        <f ca="1">VLOOKUP($D29,Curves!$A$2:$H$1700,8)*$B29</f>
        <v>1.1352334765601955</v>
      </c>
      <c r="K29" s="172">
        <f t="shared" ca="1" si="2"/>
        <v>26.911050723550741</v>
      </c>
      <c r="L29" s="140">
        <f ca="1">VLOOKUP($D29,Curves!$N$2:$T$2600,2)*$B29</f>
        <v>96.128641160339129</v>
      </c>
      <c r="M29" s="141">
        <f ca="1">VLOOKUP($D29,Curves!$N$2:$T$2600,3)*$B29</f>
        <v>48.064320580169564</v>
      </c>
      <c r="N29" s="181">
        <f t="shared" ca="1" si="3"/>
        <v>1</v>
      </c>
      <c r="O29" s="182">
        <f t="shared" ca="1" si="4"/>
        <v>1</v>
      </c>
      <c r="P29" s="173">
        <f t="shared" ca="1" si="5"/>
        <v>39.819753965081993</v>
      </c>
      <c r="Q29" s="140">
        <f ca="1">VLOOKUP($D29,Curves!$N$2:$T$2600,4)*$B29</f>
        <v>96.128641160339129</v>
      </c>
      <c r="R29" s="141">
        <f ca="1">VLOOKUP($D29,Curves!$N$2:$T$2600,5)*$B29</f>
        <v>48.064320580169564</v>
      </c>
      <c r="S29" s="181">
        <f t="shared" ca="1" si="6"/>
        <v>1</v>
      </c>
      <c r="T29" s="182">
        <f t="shared" ca="1" si="7"/>
        <v>1</v>
      </c>
      <c r="U29" s="151">
        <f t="shared" ca="1" si="8"/>
        <v>29.073945149658371</v>
      </c>
      <c r="V29" s="151">
        <f t="shared" ca="1" si="9"/>
        <v>30.893523000193362</v>
      </c>
      <c r="W29" s="151">
        <f t="shared" ca="1" si="10"/>
        <v>26.911050723550741</v>
      </c>
      <c r="X29" s="343">
        <f ca="1">VLOOKUP($D29,[2]CurveFetch!$D$8:$S$13000,16,0)*$B29</f>
        <v>96.128641160339129</v>
      </c>
      <c r="Y29" s="141">
        <f ca="1">VLOOKUP($D29,Curves!$N$2:$T$2600,7)*$B29</f>
        <v>48.064320580169564</v>
      </c>
      <c r="Z29" s="200">
        <f t="shared" ca="1" si="11"/>
        <v>1</v>
      </c>
      <c r="AA29" s="181">
        <f t="shared" ca="1" si="12"/>
        <v>1</v>
      </c>
      <c r="AB29" s="181">
        <f t="shared" ca="1" si="13"/>
        <v>1</v>
      </c>
      <c r="AC29" s="181">
        <f t="shared" ca="1" si="13"/>
        <v>1</v>
      </c>
      <c r="AD29" s="181">
        <f t="shared" ca="1" si="14"/>
        <v>1</v>
      </c>
      <c r="AE29" s="182">
        <f t="shared" ca="1" si="15"/>
        <v>1</v>
      </c>
      <c r="AF29" s="23">
        <f t="shared" ca="1" si="33"/>
        <v>5880</v>
      </c>
      <c r="AG29" s="23">
        <f t="shared" ca="1" si="34"/>
        <v>5880</v>
      </c>
      <c r="AH29" s="23">
        <f t="shared" ca="1" si="51"/>
        <v>48000</v>
      </c>
      <c r="AI29" s="23">
        <f t="shared" ca="1" si="52"/>
        <v>48000</v>
      </c>
      <c r="AJ29" s="23">
        <f t="shared" ca="1" si="73"/>
        <v>54000</v>
      </c>
      <c r="AK29" s="23">
        <f t="shared" ca="1" si="74"/>
        <v>54000</v>
      </c>
      <c r="AL29" s="23"/>
      <c r="AM29" s="23"/>
      <c r="AN29" s="23"/>
      <c r="AO29" s="23"/>
      <c r="AT29" s="228">
        <f t="shared" ca="1" si="19"/>
        <v>11760</v>
      </c>
      <c r="AU29" s="26">
        <f t="shared" ca="1" si="20"/>
        <v>215760</v>
      </c>
      <c r="AV29" s="228">
        <f t="shared" ca="1" si="21"/>
        <v>215760</v>
      </c>
      <c r="AW29" s="23">
        <f t="shared" ca="1" si="47"/>
        <v>62400</v>
      </c>
      <c r="AX29" s="23">
        <f t="shared" ca="1" si="48"/>
        <v>31200</v>
      </c>
      <c r="AY29" s="23">
        <f t="shared" ca="1" si="31"/>
        <v>60000</v>
      </c>
      <c r="AZ29" s="23">
        <f t="shared" ca="1" si="32"/>
        <v>30000</v>
      </c>
      <c r="BA29" s="23">
        <f t="shared" ca="1" si="35"/>
        <v>10560</v>
      </c>
      <c r="BB29" s="23">
        <f t="shared" ca="1" si="36"/>
        <v>5280</v>
      </c>
      <c r="BC29" s="23">
        <f t="shared" ca="1" si="43"/>
        <v>6120</v>
      </c>
      <c r="BD29" s="23">
        <f t="shared" ca="1" si="44"/>
        <v>3060</v>
      </c>
      <c r="BE29" s="23">
        <f t="shared" ca="1" si="53"/>
        <v>20400</v>
      </c>
      <c r="BF29" s="23">
        <f t="shared" ca="1" si="54"/>
        <v>10200</v>
      </c>
      <c r="BG29" s="23">
        <f t="shared" ca="1" si="65"/>
        <v>105600</v>
      </c>
      <c r="BH29" s="23">
        <f t="shared" ca="1" si="66"/>
        <v>52800</v>
      </c>
      <c r="BI29" s="23">
        <f t="shared" ca="1" si="71"/>
        <v>127200</v>
      </c>
      <c r="BJ29" s="23">
        <f t="shared" ca="1" si="72"/>
        <v>63600</v>
      </c>
      <c r="BW29" s="389">
        <f t="shared" ca="1" si="22"/>
        <v>557820</v>
      </c>
      <c r="BX29" s="224">
        <f t="shared" ca="1" si="23"/>
        <v>557820</v>
      </c>
      <c r="BY29" s="93">
        <f t="shared" ca="1" si="24"/>
        <v>588420</v>
      </c>
      <c r="BZ29" s="23">
        <f t="shared" ca="1" si="49"/>
        <v>125760</v>
      </c>
      <c r="CA29" s="23">
        <f t="shared" ca="1" si="50"/>
        <v>62880</v>
      </c>
      <c r="CF29" s="228">
        <f t="shared" ca="1" si="25"/>
        <v>188640</v>
      </c>
      <c r="CG29" s="224">
        <f t="shared" ca="1" si="26"/>
        <v>188640</v>
      </c>
      <c r="CH29" s="228">
        <f t="shared" ca="1" si="27"/>
        <v>188640</v>
      </c>
      <c r="CI29" s="23">
        <f t="shared" ca="1" si="39"/>
        <v>65400</v>
      </c>
      <c r="CJ29" s="23">
        <f t="shared" ca="1" si="40"/>
        <v>32700</v>
      </c>
      <c r="CK29" s="23">
        <f t="shared" ca="1" si="41"/>
        <v>62400</v>
      </c>
      <c r="CL29" s="23">
        <f t="shared" ca="1" si="42"/>
        <v>31200</v>
      </c>
      <c r="CM29" s="23">
        <f t="shared" ca="1" si="37"/>
        <v>60000</v>
      </c>
      <c r="CN29" s="23">
        <f t="shared" ca="1" si="38"/>
        <v>30000</v>
      </c>
      <c r="CO29" s="23">
        <f t="shared" ca="1" si="45"/>
        <v>8400</v>
      </c>
      <c r="CP29" s="23">
        <f t="shared" ca="1" si="46"/>
        <v>4200</v>
      </c>
      <c r="CQ29" s="23">
        <f t="shared" ca="1" si="55"/>
        <v>27000</v>
      </c>
      <c r="CR29" s="23">
        <f t="shared" ca="1" si="56"/>
        <v>13500</v>
      </c>
      <c r="CS29" s="23">
        <f t="shared" ca="1" si="57"/>
        <v>15600</v>
      </c>
      <c r="CT29" s="23">
        <f t="shared" ca="1" si="58"/>
        <v>7800</v>
      </c>
      <c r="CU29" s="23">
        <f t="shared" ca="1" si="63"/>
        <v>42000</v>
      </c>
      <c r="CV29" s="23">
        <f t="shared" ca="1" si="64"/>
        <v>21000</v>
      </c>
      <c r="CY29" s="23">
        <f t="shared" ca="1" si="67"/>
        <v>72000</v>
      </c>
      <c r="CZ29" s="23">
        <f t="shared" ca="1" si="68"/>
        <v>36000</v>
      </c>
      <c r="DA29" s="23"/>
      <c r="DB29" s="23"/>
      <c r="DC29" s="23"/>
      <c r="DD29" s="23"/>
      <c r="DE29" s="23">
        <f t="shared" ca="1" si="59"/>
        <v>120000</v>
      </c>
      <c r="DF29" s="23">
        <f t="shared" ca="1" si="60"/>
        <v>60000</v>
      </c>
      <c r="DG29" s="23"/>
      <c r="DH29" s="23"/>
      <c r="DS29" s="228">
        <f t="shared" ca="1" si="28"/>
        <v>334800</v>
      </c>
      <c r="DT29" s="93">
        <f t="shared" ca="1" si="29"/>
        <v>709200</v>
      </c>
      <c r="DU29" s="228">
        <f t="shared" ca="1" si="30"/>
        <v>709200</v>
      </c>
      <c r="DZ29" s="23">
        <f t="shared" ca="1" si="61"/>
        <v>60000</v>
      </c>
      <c r="EA29" s="23">
        <f t="shared" ca="1" si="62"/>
        <v>30000</v>
      </c>
      <c r="EB29" s="23">
        <f t="shared" ca="1" si="69"/>
        <v>26400</v>
      </c>
      <c r="EC29" s="23">
        <f t="shared" ca="1" si="70"/>
        <v>13200</v>
      </c>
      <c r="EN29" s="228">
        <f t="shared" ca="1" si="16"/>
        <v>39600</v>
      </c>
      <c r="EO29" s="93">
        <f t="shared" ca="1" si="17"/>
        <v>39600</v>
      </c>
      <c r="EP29" s="93">
        <f t="shared" ca="1" si="18"/>
        <v>129600</v>
      </c>
    </row>
    <row r="30" spans="1:146" x14ac:dyDescent="0.2">
      <c r="A30" s="172">
        <f ca="1">VLOOKUP($D30,Curves!$A$2:$I$1700,9)</f>
        <v>5.2051898402673998E-2</v>
      </c>
      <c r="B30" s="86">
        <f t="shared" ca="1" si="0"/>
        <v>0.91145504812234945</v>
      </c>
      <c r="C30" s="86">
        <f t="shared" si="1"/>
        <v>30</v>
      </c>
      <c r="D30" s="139">
        <v>37561</v>
      </c>
      <c r="E30" s="173">
        <f ca="1">VLOOKUP($D30,Curves!$A$2:$H$1700,2)*$B30</f>
        <v>3.9839700153427899</v>
      </c>
      <c r="F30" s="172">
        <f ca="1">VLOOKUP($D30,Curves!$A$2:$H$1700,3)*$B30</f>
        <v>0.73827858897910315</v>
      </c>
      <c r="G30" s="172">
        <f ca="1">VLOOKUP($D30,Curves!$A$2:$H$1700,7)*$B30</f>
        <v>-0.19140556010569337</v>
      </c>
      <c r="H30" s="172">
        <f ca="1">VLOOKUP($D30,Curves!$A$2:$H$1700,5)*$B30</f>
        <v>-3.6458201924893976E-2</v>
      </c>
      <c r="I30" s="172">
        <f ca="1">VLOOKUP($D30,Curves!$A$2:$H$1700,4)*$B30</f>
        <v>-0.22786376203058736</v>
      </c>
      <c r="J30" s="174">
        <f ca="1">VLOOKUP($D30,Curves!$A$2:$H$1700,8)*$B30</f>
        <v>0.87955412143806722</v>
      </c>
      <c r="K30" s="172">
        <f t="shared" ca="1" si="2"/>
        <v>30.17079689984152</v>
      </c>
      <c r="L30" s="140">
        <f ca="1">VLOOKUP($D30,Curves!$N$2:$T$2600,2)*$B30</f>
        <v>68.35912860917621</v>
      </c>
      <c r="M30" s="141">
        <f ca="1">VLOOKUP($D30,Curves!$N$2:$T$2600,3)*$B30</f>
        <v>34.179564304588105</v>
      </c>
      <c r="N30" s="181">
        <f t="shared" ca="1" si="3"/>
        <v>1</v>
      </c>
      <c r="O30" s="182">
        <f t="shared" ca="1" si="4"/>
        <v>1</v>
      </c>
      <c r="P30" s="173">
        <f t="shared" ca="1" si="5"/>
        <v>38.476431025856428</v>
      </c>
      <c r="Q30" s="140">
        <f ca="1">VLOOKUP($D30,Curves!$N$2:$T$2600,4)*$B30</f>
        <v>68.35912860917621</v>
      </c>
      <c r="R30" s="141">
        <f ca="1">VLOOKUP($D30,Curves!$N$2:$T$2600,5)*$B30</f>
        <v>34.179564304588105</v>
      </c>
      <c r="S30" s="181">
        <f t="shared" ca="1" si="6"/>
        <v>1</v>
      </c>
      <c r="T30" s="182">
        <f t="shared" ca="1" si="7"/>
        <v>0</v>
      </c>
      <c r="U30" s="151">
        <f t="shared" ca="1" si="8"/>
        <v>30.444233414278223</v>
      </c>
      <c r="V30" s="151">
        <f t="shared" ca="1" si="9"/>
        <v>31.606338600634221</v>
      </c>
      <c r="W30" s="151">
        <f t="shared" ca="1" si="10"/>
        <v>30.17079689984152</v>
      </c>
      <c r="X30" s="343">
        <f ca="1">VLOOKUP($D30,[2]CurveFetch!$D$8:$S$13000,16,0)*$B30</f>
        <v>68.35912860917621</v>
      </c>
      <c r="Y30" s="141">
        <f ca="1">VLOOKUP($D30,Curves!$N$2:$T$2600,7)*$B30</f>
        <v>34.179564304588105</v>
      </c>
      <c r="Z30" s="200">
        <f t="shared" ca="1" si="11"/>
        <v>1</v>
      </c>
      <c r="AA30" s="181">
        <f t="shared" ca="1" si="12"/>
        <v>1</v>
      </c>
      <c r="AB30" s="181">
        <f t="shared" ca="1" si="13"/>
        <v>1</v>
      </c>
      <c r="AC30" s="181">
        <f t="shared" ca="1" si="13"/>
        <v>1</v>
      </c>
      <c r="AD30" s="181">
        <f t="shared" ca="1" si="14"/>
        <v>1</v>
      </c>
      <c r="AE30" s="182">
        <f t="shared" ca="1" si="15"/>
        <v>1</v>
      </c>
      <c r="AF30" s="23">
        <f t="shared" ca="1" si="33"/>
        <v>5880</v>
      </c>
      <c r="AG30" s="23">
        <f t="shared" ca="1" si="34"/>
        <v>5880</v>
      </c>
      <c r="AH30" s="23">
        <f t="shared" ca="1" si="51"/>
        <v>48000</v>
      </c>
      <c r="AI30" s="23">
        <f t="shared" ca="1" si="52"/>
        <v>48000</v>
      </c>
      <c r="AJ30" s="23">
        <f t="shared" ca="1" si="73"/>
        <v>54000</v>
      </c>
      <c r="AK30" s="23">
        <f t="shared" ca="1" si="74"/>
        <v>54000</v>
      </c>
      <c r="AL30" s="23"/>
      <c r="AM30" s="23"/>
      <c r="AN30" s="23"/>
      <c r="AO30" s="23"/>
      <c r="AT30" s="228">
        <f t="shared" ca="1" si="19"/>
        <v>11760</v>
      </c>
      <c r="AU30" s="26">
        <f t="shared" ca="1" si="20"/>
        <v>215760</v>
      </c>
      <c r="AV30" s="228">
        <f t="shared" ca="1" si="21"/>
        <v>215760</v>
      </c>
      <c r="AW30" s="23">
        <f t="shared" ca="1" si="47"/>
        <v>62400</v>
      </c>
      <c r="AX30" s="23">
        <f t="shared" ca="1" si="48"/>
        <v>0</v>
      </c>
      <c r="AY30" s="23">
        <f t="shared" ca="1" si="31"/>
        <v>60000</v>
      </c>
      <c r="AZ30" s="23">
        <f t="shared" ca="1" si="32"/>
        <v>0</v>
      </c>
      <c r="BA30" s="23">
        <f t="shared" ca="1" si="35"/>
        <v>10560</v>
      </c>
      <c r="BB30" s="23">
        <f t="shared" ca="1" si="36"/>
        <v>0</v>
      </c>
      <c r="BC30" s="23">
        <f t="shared" ca="1" si="43"/>
        <v>6120</v>
      </c>
      <c r="BD30" s="23">
        <f t="shared" ca="1" si="44"/>
        <v>0</v>
      </c>
      <c r="BE30" s="23">
        <f t="shared" ca="1" si="53"/>
        <v>20400</v>
      </c>
      <c r="BF30" s="23">
        <f t="shared" ca="1" si="54"/>
        <v>0</v>
      </c>
      <c r="BG30" s="23">
        <f t="shared" ca="1" si="65"/>
        <v>105600</v>
      </c>
      <c r="BH30" s="23">
        <f t="shared" ca="1" si="66"/>
        <v>0</v>
      </c>
      <c r="BI30" s="23">
        <f t="shared" ca="1" si="71"/>
        <v>127200</v>
      </c>
      <c r="BJ30" s="23">
        <f t="shared" ca="1" si="72"/>
        <v>0</v>
      </c>
      <c r="BW30" s="389">
        <f t="shared" ca="1" si="22"/>
        <v>371880</v>
      </c>
      <c r="BX30" s="224">
        <f t="shared" ca="1" si="23"/>
        <v>371880</v>
      </c>
      <c r="BY30" s="93">
        <f t="shared" ca="1" si="24"/>
        <v>392280</v>
      </c>
      <c r="BZ30" s="23">
        <f ca="1">$BZ$7*$J$2*$J$5*$N30</f>
        <v>125760</v>
      </c>
      <c r="CA30" s="23">
        <f ca="1">$BZ$7*$J$3*$J$5*$O30</f>
        <v>62880</v>
      </c>
      <c r="CF30" s="228">
        <f t="shared" ca="1" si="25"/>
        <v>188640</v>
      </c>
      <c r="CG30" s="224">
        <f t="shared" ca="1" si="26"/>
        <v>188640</v>
      </c>
      <c r="CH30" s="228">
        <f t="shared" ca="1" si="27"/>
        <v>188640</v>
      </c>
      <c r="CI30" s="23">
        <f t="shared" ca="1" si="39"/>
        <v>65400</v>
      </c>
      <c r="CJ30" s="23">
        <f t="shared" ca="1" si="40"/>
        <v>32700</v>
      </c>
      <c r="CK30" s="23">
        <f t="shared" ca="1" si="41"/>
        <v>62400</v>
      </c>
      <c r="CL30" s="23">
        <f t="shared" ca="1" si="42"/>
        <v>31200</v>
      </c>
      <c r="CM30" s="23">
        <f t="shared" ca="1" si="37"/>
        <v>60000</v>
      </c>
      <c r="CN30" s="23">
        <f t="shared" ca="1" si="38"/>
        <v>30000</v>
      </c>
      <c r="CO30" s="23">
        <f t="shared" ca="1" si="45"/>
        <v>8400</v>
      </c>
      <c r="CP30" s="23">
        <f t="shared" ca="1" si="46"/>
        <v>4200</v>
      </c>
      <c r="CQ30" s="23">
        <f t="shared" ca="1" si="55"/>
        <v>27000</v>
      </c>
      <c r="CR30" s="23">
        <f t="shared" ca="1" si="56"/>
        <v>13500</v>
      </c>
      <c r="CS30" s="23">
        <f t="shared" ca="1" si="57"/>
        <v>15600</v>
      </c>
      <c r="CT30" s="23">
        <f t="shared" ca="1" si="58"/>
        <v>7800</v>
      </c>
      <c r="CU30" s="23">
        <f t="shared" ca="1" si="63"/>
        <v>42000</v>
      </c>
      <c r="CV30" s="23">
        <f t="shared" ca="1" si="64"/>
        <v>21000</v>
      </c>
      <c r="CY30" s="23">
        <f t="shared" ca="1" si="67"/>
        <v>72000</v>
      </c>
      <c r="CZ30" s="23">
        <f t="shared" ca="1" si="68"/>
        <v>36000</v>
      </c>
      <c r="DA30" s="23"/>
      <c r="DB30" s="23"/>
      <c r="DC30" s="23"/>
      <c r="DD30" s="23"/>
      <c r="DE30" s="23">
        <f t="shared" ca="1" si="59"/>
        <v>120000</v>
      </c>
      <c r="DF30" s="23">
        <f t="shared" ca="1" si="60"/>
        <v>60000</v>
      </c>
      <c r="DG30" s="23"/>
      <c r="DH30" s="23"/>
      <c r="DS30" s="228">
        <f t="shared" ca="1" si="28"/>
        <v>334800</v>
      </c>
      <c r="DT30" s="93">
        <f t="shared" ca="1" si="29"/>
        <v>709200</v>
      </c>
      <c r="DU30" s="228">
        <f t="shared" ca="1" si="30"/>
        <v>709200</v>
      </c>
      <c r="DZ30" s="23">
        <f t="shared" ca="1" si="61"/>
        <v>60000</v>
      </c>
      <c r="EA30" s="23">
        <f t="shared" ca="1" si="62"/>
        <v>30000</v>
      </c>
      <c r="EB30" s="23">
        <f t="shared" ca="1" si="69"/>
        <v>26400</v>
      </c>
      <c r="EC30" s="23">
        <f t="shared" ca="1" si="70"/>
        <v>13200</v>
      </c>
      <c r="EN30" s="228">
        <f t="shared" ca="1" si="16"/>
        <v>39600</v>
      </c>
      <c r="EO30" s="93">
        <f t="shared" ca="1" si="17"/>
        <v>39600</v>
      </c>
      <c r="EP30" s="93">
        <f t="shared" ca="1" si="18"/>
        <v>129600</v>
      </c>
    </row>
    <row r="31" spans="1:146" x14ac:dyDescent="0.2">
      <c r="A31" s="172">
        <f ca="1">VLOOKUP($D31,Curves!$A$2:$I$1700,9)</f>
        <v>5.2097317409492E-2</v>
      </c>
      <c r="B31" s="86">
        <f t="shared" ca="1" si="0"/>
        <v>0.90754046165389979</v>
      </c>
      <c r="C31" s="86">
        <f t="shared" si="1"/>
        <v>31</v>
      </c>
      <c r="D31" s="139">
        <v>37591</v>
      </c>
      <c r="E31" s="173">
        <f ca="1">VLOOKUP($D31,Curves!$A$2:$H$1700,2)*$B31</f>
        <v>4.0603360254395477</v>
      </c>
      <c r="F31" s="172">
        <f ca="1">VLOOKUP($D31,Curves!$A$2:$H$1700,3)*$B31</f>
        <v>0.73510777393965887</v>
      </c>
      <c r="G31" s="172">
        <f ca="1">VLOOKUP($D31,Curves!$A$2:$H$1700,7)*$B31</f>
        <v>-0.19058349694731894</v>
      </c>
      <c r="H31" s="172">
        <f ca="1">VLOOKUP($D31,Curves!$A$2:$H$1700,5)*$B31</f>
        <v>-3.630161846615599E-2</v>
      </c>
      <c r="I31" s="172">
        <f ca="1">VLOOKUP($D31,Curves!$A$2:$H$1700,4)*$B31</f>
        <v>-0.22688511541347495</v>
      </c>
      <c r="J31" s="174">
        <f ca="1">VLOOKUP($D31,Curves!$A$2:$H$1700,8)*$B31</f>
        <v>0.87577654549601325</v>
      </c>
      <c r="K31" s="172">
        <f t="shared" ca="1" si="2"/>
        <v>30.750881825195545</v>
      </c>
      <c r="L31" s="140">
        <f ca="1">VLOOKUP($D31,Curves!$N$2:$T$2600,2)*$B31</f>
        <v>54.452427699233986</v>
      </c>
      <c r="M31" s="141">
        <f ca="1">VLOOKUP($D31,Curves!$N$2:$T$2600,3)*$B31</f>
        <v>27.226213849616993</v>
      </c>
      <c r="N31" s="181">
        <f t="shared" ca="1" si="3"/>
        <v>1</v>
      </c>
      <c r="O31" s="182">
        <f t="shared" ca="1" si="4"/>
        <v>0</v>
      </c>
      <c r="P31" s="173">
        <f t="shared" ca="1" si="5"/>
        <v>39.020844282016704</v>
      </c>
      <c r="Q31" s="140">
        <f ca="1">VLOOKUP($D31,Curves!$N$2:$T$2600,4)*$B31</f>
        <v>54.452427699233986</v>
      </c>
      <c r="R31" s="141">
        <f ca="1">VLOOKUP($D31,Curves!$N$2:$T$2600,5)*$B31</f>
        <v>27.226213849616993</v>
      </c>
      <c r="S31" s="181">
        <f t="shared" ca="1" si="6"/>
        <v>1</v>
      </c>
      <c r="T31" s="182">
        <f t="shared" ca="1" si="7"/>
        <v>0</v>
      </c>
      <c r="U31" s="151">
        <f t="shared" ca="1" si="8"/>
        <v>31.023143963691716</v>
      </c>
      <c r="V31" s="151">
        <f t="shared" ca="1" si="9"/>
        <v>32.180258052300431</v>
      </c>
      <c r="W31" s="151">
        <f t="shared" ca="1" si="10"/>
        <v>30.750881825195545</v>
      </c>
      <c r="X31" s="343">
        <f ca="1">VLOOKUP($D31,[2]CurveFetch!$D$8:$S$13000,16,0)*$B31</f>
        <v>54.452427699233986</v>
      </c>
      <c r="Y31" s="141">
        <f ca="1">VLOOKUP($D31,Curves!$N$2:$T$2600,7)*$B31</f>
        <v>27.226213849616993</v>
      </c>
      <c r="Z31" s="200">
        <f t="shared" ca="1" si="11"/>
        <v>1</v>
      </c>
      <c r="AA31" s="181">
        <f t="shared" ca="1" si="12"/>
        <v>0</v>
      </c>
      <c r="AB31" s="181">
        <f t="shared" ca="1" si="13"/>
        <v>1</v>
      </c>
      <c r="AC31" s="181">
        <f t="shared" ca="1" si="13"/>
        <v>1</v>
      </c>
      <c r="AD31" s="181">
        <f t="shared" ca="1" si="14"/>
        <v>1</v>
      </c>
      <c r="AE31" s="182">
        <f t="shared" ca="1" si="15"/>
        <v>0</v>
      </c>
      <c r="AF31" s="23">
        <f t="shared" ca="1" si="33"/>
        <v>5880</v>
      </c>
      <c r="AG31" s="23">
        <f t="shared" ca="1" si="34"/>
        <v>0</v>
      </c>
      <c r="AH31" s="23">
        <f t="shared" ca="1" si="51"/>
        <v>48000</v>
      </c>
      <c r="AI31" s="23">
        <f t="shared" ca="1" si="52"/>
        <v>0</v>
      </c>
      <c r="AJ31" s="23">
        <f t="shared" ca="1" si="73"/>
        <v>54000</v>
      </c>
      <c r="AK31" s="23">
        <f t="shared" ca="1" si="74"/>
        <v>0</v>
      </c>
      <c r="AL31" s="23">
        <f ca="1">$AL$7*$J$2*$J$5*$N31</f>
        <v>60000</v>
      </c>
      <c r="AM31" s="23">
        <f ca="1">$AL$7*$J$3*$J$5*$O31</f>
        <v>0</v>
      </c>
      <c r="AN31" s="23">
        <f ca="1">$AN$7*$J$2*$J$5*$N31</f>
        <v>60000</v>
      </c>
      <c r="AO31" s="23">
        <f ca="1">$AN$7*$J$3*$J$5*$O31</f>
        <v>0</v>
      </c>
      <c r="AT31" s="228">
        <f t="shared" ca="1" si="19"/>
        <v>65880</v>
      </c>
      <c r="AU31" s="26">
        <f t="shared" ca="1" si="20"/>
        <v>167880</v>
      </c>
      <c r="AV31" s="228">
        <f t="shared" ca="1" si="21"/>
        <v>227880</v>
      </c>
      <c r="AW31" s="23">
        <f t="shared" ca="1" si="47"/>
        <v>62400</v>
      </c>
      <c r="AX31" s="23">
        <f t="shared" ca="1" si="48"/>
        <v>0</v>
      </c>
      <c r="AY31" s="23">
        <f t="shared" ca="1" si="31"/>
        <v>60000</v>
      </c>
      <c r="AZ31" s="23">
        <f t="shared" ca="1" si="32"/>
        <v>0</v>
      </c>
      <c r="BA31" s="23">
        <f t="shared" ca="1" si="35"/>
        <v>10560</v>
      </c>
      <c r="BB31" s="23">
        <f t="shared" ca="1" si="36"/>
        <v>0</v>
      </c>
      <c r="BC31" s="23">
        <f t="shared" ca="1" si="43"/>
        <v>6120</v>
      </c>
      <c r="BD31" s="23">
        <f t="shared" ca="1" si="44"/>
        <v>0</v>
      </c>
      <c r="BE31" s="23">
        <f t="shared" ca="1" si="53"/>
        <v>20400</v>
      </c>
      <c r="BF31" s="23">
        <f t="shared" ca="1" si="54"/>
        <v>0</v>
      </c>
      <c r="BG31" s="23">
        <f t="shared" ca="1" si="65"/>
        <v>105600</v>
      </c>
      <c r="BH31" s="23">
        <f t="shared" ca="1" si="66"/>
        <v>0</v>
      </c>
      <c r="BI31" s="23">
        <f t="shared" ca="1" si="71"/>
        <v>127200</v>
      </c>
      <c r="BJ31" s="23">
        <f t="shared" ca="1" si="72"/>
        <v>0</v>
      </c>
      <c r="BK31" s="23">
        <f ca="1">$BK$7*$J$2*$J$5*$S31</f>
        <v>60000</v>
      </c>
      <c r="BL31" s="23">
        <f ca="1">$BK$7*$J$3*$J$5*$T31</f>
        <v>0</v>
      </c>
      <c r="BW31" s="389">
        <f t="shared" ca="1" si="22"/>
        <v>371880</v>
      </c>
      <c r="BX31" s="224">
        <f t="shared" ca="1" si="23"/>
        <v>371880</v>
      </c>
      <c r="BY31" s="93">
        <f t="shared" ca="1" si="24"/>
        <v>452280</v>
      </c>
      <c r="BZ31" s="23">
        <f ca="1">$BZ$7*$J$2*$J$5*$N31</f>
        <v>125760</v>
      </c>
      <c r="CA31" s="23">
        <f ca="1">$BZ$7*$J$3*$J$5*$O31</f>
        <v>0</v>
      </c>
      <c r="CB31" s="23">
        <f t="shared" ref="CB31:CB62" ca="1" si="75">$CB$7*$J$2*$J$5*$N31</f>
        <v>115200</v>
      </c>
      <c r="CC31" s="23">
        <f t="shared" ref="CC31:CC62" ca="1" si="76">$CB$7*$J$3*$J$5*$O31</f>
        <v>0</v>
      </c>
      <c r="CF31" s="228">
        <f t="shared" ca="1" si="25"/>
        <v>125760</v>
      </c>
      <c r="CG31" s="224">
        <f t="shared" ca="1" si="26"/>
        <v>240960</v>
      </c>
      <c r="CH31" s="228">
        <f t="shared" ca="1" si="27"/>
        <v>240960</v>
      </c>
      <c r="CI31" s="23">
        <f t="shared" ca="1" si="39"/>
        <v>65400</v>
      </c>
      <c r="CJ31" s="23">
        <f t="shared" ca="1" si="40"/>
        <v>32700</v>
      </c>
      <c r="CK31" s="23">
        <f t="shared" ca="1" si="41"/>
        <v>62400</v>
      </c>
      <c r="CL31" s="23">
        <f t="shared" ca="1" si="42"/>
        <v>31200</v>
      </c>
      <c r="CM31" s="23">
        <f t="shared" ca="1" si="37"/>
        <v>60000</v>
      </c>
      <c r="CN31" s="23">
        <f t="shared" ca="1" si="38"/>
        <v>30000</v>
      </c>
      <c r="CO31" s="23">
        <f t="shared" ca="1" si="45"/>
        <v>8400</v>
      </c>
      <c r="CP31" s="23">
        <f t="shared" ca="1" si="46"/>
        <v>4200</v>
      </c>
      <c r="CQ31" s="23">
        <f t="shared" ca="1" si="55"/>
        <v>27000</v>
      </c>
      <c r="CR31" s="23">
        <f t="shared" ca="1" si="56"/>
        <v>13500</v>
      </c>
      <c r="CS31" s="23">
        <f t="shared" ca="1" si="57"/>
        <v>15600</v>
      </c>
      <c r="CT31" s="23">
        <f t="shared" ca="1" si="58"/>
        <v>7800</v>
      </c>
      <c r="CU31" s="23">
        <f t="shared" ca="1" si="63"/>
        <v>42000</v>
      </c>
      <c r="CV31" s="23">
        <f t="shared" ca="1" si="64"/>
        <v>21000</v>
      </c>
      <c r="CY31" s="23">
        <f t="shared" ca="1" si="67"/>
        <v>72000</v>
      </c>
      <c r="CZ31" s="23">
        <f t="shared" ca="1" si="68"/>
        <v>36000</v>
      </c>
      <c r="DA31" s="23">
        <f ca="1">$DA$7*$J$2*$J$5*$AB31</f>
        <v>99000</v>
      </c>
      <c r="DB31" s="23">
        <f ca="1">$DA$7*$J$3*$J$5*$AC31</f>
        <v>49500</v>
      </c>
      <c r="DC31" s="23"/>
      <c r="DD31" s="23"/>
      <c r="DE31" s="23">
        <f ca="1">$DF$7*$J$2*$J$5*$AB31</f>
        <v>240000</v>
      </c>
      <c r="DF31" s="23">
        <f ca="1">$DF$7*$J$3*$J$5*$AC31</f>
        <v>120000</v>
      </c>
      <c r="DG31" s="23"/>
      <c r="DH31" s="23"/>
      <c r="DS31" s="228">
        <f t="shared" ca="1" si="28"/>
        <v>334800</v>
      </c>
      <c r="DT31" s="93">
        <f t="shared" ca="1" si="29"/>
        <v>889200</v>
      </c>
      <c r="DU31" s="228">
        <f t="shared" ca="1" si="30"/>
        <v>1037700</v>
      </c>
      <c r="DZ31" s="23">
        <f t="shared" ca="1" si="61"/>
        <v>60000</v>
      </c>
      <c r="EA31" s="23">
        <f t="shared" ca="1" si="62"/>
        <v>30000</v>
      </c>
      <c r="EB31" s="23">
        <f t="shared" ca="1" si="69"/>
        <v>26400</v>
      </c>
      <c r="EC31" s="23">
        <f t="shared" ca="1" si="70"/>
        <v>13200</v>
      </c>
      <c r="EN31" s="228">
        <f t="shared" ca="1" si="16"/>
        <v>39600</v>
      </c>
      <c r="EO31" s="93">
        <f t="shared" ca="1" si="17"/>
        <v>39600</v>
      </c>
      <c r="EP31" s="93">
        <f t="shared" ca="1" si="18"/>
        <v>129600</v>
      </c>
    </row>
    <row r="32" spans="1:146" x14ac:dyDescent="0.2">
      <c r="A32" s="172">
        <f ca="1">VLOOKUP($D32,Curves!$A$2:$I$1700,9)</f>
        <v>5.2160533633525998E-2</v>
      </c>
      <c r="B32" s="86">
        <f t="shared" ca="1" si="0"/>
        <v>0.90347788676117136</v>
      </c>
      <c r="C32" s="86">
        <f t="shared" si="1"/>
        <v>31</v>
      </c>
      <c r="D32" s="139">
        <v>37622</v>
      </c>
      <c r="E32" s="173">
        <f ca="1">VLOOKUP($D32,Curves!$A$2:$H$1700,2)*$B32</f>
        <v>4.0710713577458382</v>
      </c>
      <c r="F32" s="172">
        <f ca="1">VLOOKUP($D32,Curves!$A$2:$H$1700,3)*$B32</f>
        <v>0.7318170882765489</v>
      </c>
      <c r="G32" s="172">
        <f ca="1">VLOOKUP($D32,Curves!$A$2:$H$1700,7)*$B32</f>
        <v>-0.18973035621984599</v>
      </c>
      <c r="H32" s="172">
        <f ca="1">VLOOKUP($D32,Curves!$A$2:$H$1700,5)*$B32</f>
        <v>-3.6139115470446855E-2</v>
      </c>
      <c r="I32" s="172">
        <f ca="1">VLOOKUP($D32,Curves!$A$2:$H$1700,4)*$B32</f>
        <v>-0.22586947169029284</v>
      </c>
      <c r="J32" s="174">
        <f ca="1">VLOOKUP($D32,Curves!$A$2:$H$1700,8)*$B32</f>
        <v>0.87185616072453032</v>
      </c>
      <c r="K32" s="172">
        <f t="shared" ca="1" si="2"/>
        <v>30.839014145416588</v>
      </c>
      <c r="L32" s="140">
        <f ca="1">VLOOKUP($D32,Curves!$N$2:$T$2600,2)*$B32</f>
        <v>62.656552838041932</v>
      </c>
      <c r="M32" s="141">
        <f ca="1">VLOOKUP($D32,Curves!$N$2:$T$2600,3)*$B32</f>
        <v>31.328276419020966</v>
      </c>
      <c r="N32" s="181">
        <f t="shared" ca="1" si="3"/>
        <v>1</v>
      </c>
      <c r="O32" s="182">
        <f t="shared" ca="1" si="4"/>
        <v>1</v>
      </c>
      <c r="P32" s="173">
        <f t="shared" ca="1" si="5"/>
        <v>39.071956388527759</v>
      </c>
      <c r="Q32" s="140">
        <f ca="1">VLOOKUP($D32,Curves!$N$2:$T$2600,4)*$B32</f>
        <v>62.656552838041932</v>
      </c>
      <c r="R32" s="141">
        <f ca="1">VLOOKUP($D32,Curves!$N$2:$T$2600,5)*$B32</f>
        <v>31.328276419020966</v>
      </c>
      <c r="S32" s="181">
        <f t="shared" ca="1" si="6"/>
        <v>1</v>
      </c>
      <c r="T32" s="182">
        <f t="shared" ca="1" si="7"/>
        <v>0</v>
      </c>
      <c r="U32" s="151">
        <f t="shared" ca="1" si="8"/>
        <v>31.110057511444943</v>
      </c>
      <c r="V32" s="151">
        <f t="shared" ca="1" si="9"/>
        <v>32.261991817065436</v>
      </c>
      <c r="W32" s="151">
        <f t="shared" ca="1" si="10"/>
        <v>30.839014145416588</v>
      </c>
      <c r="X32" s="343">
        <f ca="1">VLOOKUP($D32,[2]CurveFetch!$D$8:$S$13000,16,0)*$B32</f>
        <v>62.656552838041932</v>
      </c>
      <c r="Y32" s="141">
        <f ca="1">VLOOKUP($D32,Curves!$N$2:$T$2600,7)*$B32</f>
        <v>31.328276419020966</v>
      </c>
      <c r="Z32" s="200">
        <f t="shared" ca="1" si="11"/>
        <v>1</v>
      </c>
      <c r="AA32" s="181">
        <f t="shared" ca="1" si="12"/>
        <v>1</v>
      </c>
      <c r="AB32" s="181">
        <f t="shared" ca="1" si="13"/>
        <v>1</v>
      </c>
      <c r="AC32" s="181">
        <f t="shared" ca="1" si="13"/>
        <v>1</v>
      </c>
      <c r="AD32" s="181">
        <f t="shared" ca="1" si="14"/>
        <v>1</v>
      </c>
      <c r="AE32" s="182">
        <f t="shared" ca="1" si="15"/>
        <v>1</v>
      </c>
      <c r="AF32" s="23">
        <f t="shared" ca="1" si="33"/>
        <v>5880</v>
      </c>
      <c r="AG32" s="23">
        <f t="shared" ca="1" si="34"/>
        <v>5880</v>
      </c>
      <c r="AH32" s="23">
        <f t="shared" ca="1" si="51"/>
        <v>48000</v>
      </c>
      <c r="AI32" s="23">
        <f t="shared" ca="1" si="52"/>
        <v>48000</v>
      </c>
      <c r="AJ32" s="23">
        <f t="shared" ca="1" si="73"/>
        <v>54000</v>
      </c>
      <c r="AK32" s="23">
        <f t="shared" ca="1" si="74"/>
        <v>54000</v>
      </c>
      <c r="AL32" s="23">
        <f t="shared" ref="AL32:AL95" ca="1" si="77">$AL$7*$J$2*$J$5*$N32</f>
        <v>60000</v>
      </c>
      <c r="AM32" s="23">
        <f t="shared" ref="AM32:AM95" ca="1" si="78">$AL$7*$J$3*$J$5*$O32</f>
        <v>30000</v>
      </c>
      <c r="AN32" s="23">
        <f t="shared" ref="AN32:AN95" ca="1" si="79">$AN$7*$J$2*$J$5*$N32</f>
        <v>60000</v>
      </c>
      <c r="AO32" s="23">
        <f t="shared" ref="AO32:AO95" ca="1" si="80">$AN$7*$J$3*$J$5*$O32</f>
        <v>30000</v>
      </c>
      <c r="AT32" s="228">
        <f t="shared" ca="1" si="19"/>
        <v>101760</v>
      </c>
      <c r="AU32" s="26">
        <f t="shared" ca="1" si="20"/>
        <v>305760</v>
      </c>
      <c r="AV32" s="228">
        <f t="shared" ca="1" si="21"/>
        <v>395760</v>
      </c>
      <c r="AW32" s="23">
        <f t="shared" ca="1" si="47"/>
        <v>62400</v>
      </c>
      <c r="AX32" s="23">
        <f t="shared" ca="1" si="48"/>
        <v>0</v>
      </c>
      <c r="AY32" s="23">
        <f t="shared" ca="1" si="31"/>
        <v>60000</v>
      </c>
      <c r="AZ32" s="23">
        <f t="shared" ca="1" si="32"/>
        <v>0</v>
      </c>
      <c r="BA32" s="23">
        <f t="shared" ca="1" si="35"/>
        <v>10560</v>
      </c>
      <c r="BB32" s="23">
        <f t="shared" ca="1" si="36"/>
        <v>0</v>
      </c>
      <c r="BC32" s="23">
        <f t="shared" ca="1" si="43"/>
        <v>6120</v>
      </c>
      <c r="BD32" s="23">
        <f t="shared" ca="1" si="44"/>
        <v>0</v>
      </c>
      <c r="BE32" s="23">
        <f t="shared" ca="1" si="53"/>
        <v>20400</v>
      </c>
      <c r="BF32" s="23">
        <f t="shared" ca="1" si="54"/>
        <v>0</v>
      </c>
      <c r="BG32" s="23">
        <f t="shared" ca="1" si="65"/>
        <v>105600</v>
      </c>
      <c r="BH32" s="23">
        <f t="shared" ca="1" si="66"/>
        <v>0</v>
      </c>
      <c r="BI32" s="23">
        <f t="shared" ca="1" si="71"/>
        <v>127200</v>
      </c>
      <c r="BJ32" s="23">
        <f t="shared" ca="1" si="72"/>
        <v>0</v>
      </c>
      <c r="BK32" s="23">
        <f t="shared" ref="BK32:BK95" ca="1" si="81">$BK$7*$J$2*$J$5*$S32</f>
        <v>60000</v>
      </c>
      <c r="BL32" s="23">
        <f t="shared" ref="BL32:BL95" ca="1" si="82">$BK$7*$J$3*$J$5*$T32</f>
        <v>0</v>
      </c>
      <c r="BW32" s="389">
        <f t="shared" ca="1" si="22"/>
        <v>371880</v>
      </c>
      <c r="BX32" s="224">
        <f t="shared" ca="1" si="23"/>
        <v>371880</v>
      </c>
      <c r="BY32" s="93">
        <f t="shared" ca="1" si="24"/>
        <v>452280</v>
      </c>
      <c r="BZ32" s="23">
        <f t="shared" ca="1" si="49"/>
        <v>125760</v>
      </c>
      <c r="CA32" s="23">
        <f t="shared" ca="1" si="50"/>
        <v>62880</v>
      </c>
      <c r="CB32" s="23">
        <f t="shared" ca="1" si="75"/>
        <v>115200</v>
      </c>
      <c r="CC32" s="23">
        <f t="shared" ca="1" si="76"/>
        <v>57600</v>
      </c>
      <c r="CF32" s="228">
        <f t="shared" ca="1" si="25"/>
        <v>188640</v>
      </c>
      <c r="CG32" s="224">
        <f t="shared" ca="1" si="26"/>
        <v>361440</v>
      </c>
      <c r="CH32" s="228">
        <f t="shared" ca="1" si="27"/>
        <v>361440</v>
      </c>
      <c r="CI32" s="23">
        <f t="shared" ca="1" si="39"/>
        <v>65400</v>
      </c>
      <c r="CJ32" s="23">
        <f t="shared" ca="1" si="40"/>
        <v>32700</v>
      </c>
      <c r="CK32" s="23">
        <f t="shared" ca="1" si="41"/>
        <v>62400</v>
      </c>
      <c r="CL32" s="23">
        <f t="shared" ca="1" si="42"/>
        <v>31200</v>
      </c>
      <c r="CM32" s="23">
        <f t="shared" ca="1" si="37"/>
        <v>60000</v>
      </c>
      <c r="CN32" s="23">
        <f t="shared" ca="1" si="38"/>
        <v>30000</v>
      </c>
      <c r="CO32" s="23">
        <f t="shared" ca="1" si="45"/>
        <v>8400</v>
      </c>
      <c r="CP32" s="23">
        <f t="shared" ca="1" si="46"/>
        <v>4200</v>
      </c>
      <c r="CQ32" s="23">
        <f t="shared" ca="1" si="55"/>
        <v>27000</v>
      </c>
      <c r="CR32" s="23">
        <f t="shared" ca="1" si="56"/>
        <v>13500</v>
      </c>
      <c r="CS32" s="23">
        <f t="shared" ca="1" si="57"/>
        <v>15600</v>
      </c>
      <c r="CT32" s="23">
        <f t="shared" ca="1" si="58"/>
        <v>7800</v>
      </c>
      <c r="CU32" s="23">
        <f t="shared" ca="1" si="63"/>
        <v>42000</v>
      </c>
      <c r="CV32" s="23">
        <f t="shared" ca="1" si="64"/>
        <v>21000</v>
      </c>
      <c r="CY32" s="23">
        <f t="shared" ca="1" si="67"/>
        <v>72000</v>
      </c>
      <c r="CZ32" s="23">
        <f t="shared" ca="1" si="68"/>
        <v>36000</v>
      </c>
      <c r="DA32" s="23">
        <f t="shared" ref="DA32:DA95" ca="1" si="83">$DA$7*$J$2*$J$5*$AB32</f>
        <v>99000</v>
      </c>
      <c r="DB32" s="23">
        <f t="shared" ref="DB32:DB95" ca="1" si="84">$DA$7*$J$3*$J$5*$AC32</f>
        <v>49500</v>
      </c>
      <c r="DC32" s="23"/>
      <c r="DD32" s="23"/>
      <c r="DE32" s="23">
        <f t="shared" ref="DE32:DE95" ca="1" si="85">$DF$7*$J$2*$J$5*$AB32</f>
        <v>240000</v>
      </c>
      <c r="DF32" s="23">
        <f t="shared" ref="DF32:DF95" ca="1" si="86">$DF$7*$J$3*$J$5*$AC32</f>
        <v>120000</v>
      </c>
      <c r="DG32" s="23">
        <f ca="1">$DG$7*$J$2*$J$5*$AB32</f>
        <v>120000</v>
      </c>
      <c r="DH32" s="23">
        <f ca="1">$DG$7*$J$3*$J$5*$AC32</f>
        <v>60000</v>
      </c>
      <c r="DS32" s="228">
        <f t="shared" ca="1" si="28"/>
        <v>514800</v>
      </c>
      <c r="DT32" s="93">
        <f t="shared" ca="1" si="29"/>
        <v>1069200</v>
      </c>
      <c r="DU32" s="228">
        <f t="shared" ca="1" si="30"/>
        <v>1217700</v>
      </c>
      <c r="DZ32" s="23">
        <f t="shared" ca="1" si="61"/>
        <v>60000</v>
      </c>
      <c r="EA32" s="23">
        <f t="shared" ca="1" si="62"/>
        <v>30000</v>
      </c>
      <c r="EB32" s="23">
        <f t="shared" ca="1" si="69"/>
        <v>26400</v>
      </c>
      <c r="EC32" s="23">
        <f t="shared" ca="1" si="70"/>
        <v>13200</v>
      </c>
      <c r="ED32" s="23">
        <f ca="1">$ED$7*$J$2*$J$5*$AB32</f>
        <v>120000</v>
      </c>
      <c r="EE32" s="23">
        <f ca="1">$ED$7*$J$3*$J$5*$AC32</f>
        <v>60000</v>
      </c>
      <c r="EN32" s="228">
        <f t="shared" ca="1" si="16"/>
        <v>39600</v>
      </c>
      <c r="EO32" s="93">
        <f t="shared" ca="1" si="17"/>
        <v>219600</v>
      </c>
      <c r="EP32" s="93">
        <f t="shared" ca="1" si="18"/>
        <v>309600</v>
      </c>
    </row>
    <row r="33" spans="1:146" x14ac:dyDescent="0.2">
      <c r="A33" s="172">
        <f ca="1">VLOOKUP($D33,Curves!$A$2:$I$1700,9)</f>
        <v>5.2243522376795998E-2</v>
      </c>
      <c r="B33" s="86">
        <f t="shared" ca="1" si="0"/>
        <v>0.89938846047534526</v>
      </c>
      <c r="C33" s="86">
        <f t="shared" si="1"/>
        <v>28</v>
      </c>
      <c r="D33" s="139">
        <v>37653</v>
      </c>
      <c r="E33" s="173">
        <f ca="1">VLOOKUP($D33,Curves!$A$2:$H$1700,2)*$B33</f>
        <v>3.8952514223187209</v>
      </c>
      <c r="F33" s="172">
        <f ca="1">VLOOKUP($D33,Curves!$A$2:$H$1700,3)*$B33</f>
        <v>0.72850465298502975</v>
      </c>
      <c r="G33" s="172">
        <f ca="1">VLOOKUP($D33,Curves!$A$2:$H$1700,7)*$B33</f>
        <v>-0.18887157669982249</v>
      </c>
      <c r="H33" s="172">
        <f ca="1">VLOOKUP($D33,Curves!$A$2:$H$1700,5)*$B33</f>
        <v>-3.5975538419013811E-2</v>
      </c>
      <c r="I33" s="172">
        <f ca="1">VLOOKUP($D33,Curves!$A$2:$H$1700,4)*$B33</f>
        <v>-0.22484711511883632</v>
      </c>
      <c r="J33" s="174">
        <f ca="1">VLOOKUP($D33,Curves!$A$2:$H$1700,8)*$B33</f>
        <v>0.86790986435870821</v>
      </c>
      <c r="K33" s="172">
        <f t="shared" ca="1" si="2"/>
        <v>29.528032303999133</v>
      </c>
      <c r="L33" s="140">
        <f ca="1">VLOOKUP($D33,Curves!$N$2:$T$2600,2)*$B33</f>
        <v>53.379064884595934</v>
      </c>
      <c r="M33" s="141">
        <f ca="1">VLOOKUP($D33,Curves!$N$2:$T$2600,3)*$B33</f>
        <v>26.689532442297967</v>
      </c>
      <c r="N33" s="181">
        <f t="shared" ca="1" si="3"/>
        <v>1</v>
      </c>
      <c r="O33" s="182">
        <f t="shared" ca="1" si="4"/>
        <v>0</v>
      </c>
      <c r="P33" s="173">
        <f t="shared" ca="1" si="5"/>
        <v>37.723709650080714</v>
      </c>
      <c r="Q33" s="140">
        <f ca="1">VLOOKUP($D33,Curves!$N$2:$T$2600,4)*$B33</f>
        <v>53.379064884595934</v>
      </c>
      <c r="R33" s="141">
        <f ca="1">VLOOKUP($D33,Curves!$N$2:$T$2600,5)*$B33</f>
        <v>26.689532442297967</v>
      </c>
      <c r="S33" s="181">
        <f t="shared" ca="1" si="6"/>
        <v>1</v>
      </c>
      <c r="T33" s="182">
        <f t="shared" ca="1" si="7"/>
        <v>0</v>
      </c>
      <c r="U33" s="151">
        <f t="shared" ca="1" si="8"/>
        <v>29.79784884214174</v>
      </c>
      <c r="V33" s="151">
        <f t="shared" ca="1" si="9"/>
        <v>30.944569129247803</v>
      </c>
      <c r="W33" s="151">
        <f t="shared" ca="1" si="10"/>
        <v>29.528032303999133</v>
      </c>
      <c r="X33" s="343">
        <f ca="1">VLOOKUP($D33,[2]CurveFetch!$D$8:$S$13000,16,0)*$B33</f>
        <v>53.379064884595934</v>
      </c>
      <c r="Y33" s="141">
        <f ca="1">VLOOKUP($D33,Curves!$N$2:$T$2600,7)*$B33</f>
        <v>26.689532442297967</v>
      </c>
      <c r="Z33" s="200">
        <f t="shared" ca="1" si="11"/>
        <v>1</v>
      </c>
      <c r="AA33" s="181">
        <f t="shared" ca="1" si="12"/>
        <v>0</v>
      </c>
      <c r="AB33" s="181">
        <f t="shared" ca="1" si="13"/>
        <v>1</v>
      </c>
      <c r="AC33" s="181">
        <f t="shared" ca="1" si="13"/>
        <v>1</v>
      </c>
      <c r="AD33" s="181">
        <f t="shared" ca="1" si="14"/>
        <v>1</v>
      </c>
      <c r="AE33" s="182">
        <f t="shared" ca="1" si="15"/>
        <v>0</v>
      </c>
      <c r="AF33" s="23">
        <f t="shared" ca="1" si="33"/>
        <v>5880</v>
      </c>
      <c r="AG33" s="23">
        <f t="shared" ca="1" si="34"/>
        <v>0</v>
      </c>
      <c r="AH33" s="23">
        <f t="shared" ca="1" si="51"/>
        <v>48000</v>
      </c>
      <c r="AI33" s="23">
        <f t="shared" ca="1" si="52"/>
        <v>0</v>
      </c>
      <c r="AJ33" s="23">
        <f t="shared" ca="1" si="73"/>
        <v>54000</v>
      </c>
      <c r="AK33" s="23">
        <f t="shared" ca="1" si="74"/>
        <v>0</v>
      </c>
      <c r="AL33" s="23">
        <f t="shared" ca="1" si="77"/>
        <v>60000</v>
      </c>
      <c r="AM33" s="23">
        <f t="shared" ca="1" si="78"/>
        <v>0</v>
      </c>
      <c r="AN33" s="23">
        <f t="shared" ca="1" si="79"/>
        <v>60000</v>
      </c>
      <c r="AO33" s="23">
        <f t="shared" ca="1" si="80"/>
        <v>0</v>
      </c>
      <c r="AT33" s="228">
        <f t="shared" ca="1" si="19"/>
        <v>65880</v>
      </c>
      <c r="AU33" s="26">
        <f t="shared" ca="1" si="20"/>
        <v>167880</v>
      </c>
      <c r="AV33" s="228">
        <f t="shared" ca="1" si="21"/>
        <v>227880</v>
      </c>
      <c r="AW33" s="23">
        <f t="shared" ca="1" si="47"/>
        <v>62400</v>
      </c>
      <c r="AX33" s="23">
        <f t="shared" ca="1" si="48"/>
        <v>0</v>
      </c>
      <c r="AY33" s="23">
        <f t="shared" ca="1" si="31"/>
        <v>60000</v>
      </c>
      <c r="AZ33" s="23">
        <f t="shared" ca="1" si="32"/>
        <v>0</v>
      </c>
      <c r="BA33" s="23">
        <f t="shared" ca="1" si="35"/>
        <v>10560</v>
      </c>
      <c r="BB33" s="23">
        <f t="shared" ca="1" si="36"/>
        <v>0</v>
      </c>
      <c r="BC33" s="23">
        <f t="shared" ca="1" si="43"/>
        <v>6120</v>
      </c>
      <c r="BD33" s="23">
        <f t="shared" ca="1" si="44"/>
        <v>0</v>
      </c>
      <c r="BE33" s="23">
        <f t="shared" ca="1" si="53"/>
        <v>20400</v>
      </c>
      <c r="BF33" s="23">
        <f t="shared" ca="1" si="54"/>
        <v>0</v>
      </c>
      <c r="BG33" s="23">
        <f t="shared" ca="1" si="65"/>
        <v>105600</v>
      </c>
      <c r="BH33" s="23">
        <f t="shared" ca="1" si="66"/>
        <v>0</v>
      </c>
      <c r="BI33" s="23">
        <f t="shared" ca="1" si="71"/>
        <v>127200</v>
      </c>
      <c r="BJ33" s="23">
        <f t="shared" ca="1" si="72"/>
        <v>0</v>
      </c>
      <c r="BK33" s="23">
        <f t="shared" ca="1" si="81"/>
        <v>60000</v>
      </c>
      <c r="BL33" s="23">
        <f t="shared" ca="1" si="82"/>
        <v>0</v>
      </c>
      <c r="BW33" s="389">
        <f t="shared" ca="1" si="22"/>
        <v>371880</v>
      </c>
      <c r="BX33" s="224">
        <f t="shared" ca="1" si="23"/>
        <v>371880</v>
      </c>
      <c r="BY33" s="93">
        <f t="shared" ca="1" si="24"/>
        <v>452280</v>
      </c>
      <c r="BZ33" s="23">
        <f t="shared" ca="1" si="49"/>
        <v>125760</v>
      </c>
      <c r="CA33" s="23">
        <f t="shared" ca="1" si="50"/>
        <v>0</v>
      </c>
      <c r="CB33" s="23">
        <f t="shared" ca="1" si="75"/>
        <v>115200</v>
      </c>
      <c r="CC33" s="23">
        <f t="shared" ca="1" si="76"/>
        <v>0</v>
      </c>
      <c r="CF33" s="228">
        <f t="shared" ca="1" si="25"/>
        <v>125760</v>
      </c>
      <c r="CG33" s="224">
        <f t="shared" ca="1" si="26"/>
        <v>240960</v>
      </c>
      <c r="CH33" s="228">
        <f t="shared" ca="1" si="27"/>
        <v>240960</v>
      </c>
      <c r="CI33" s="23">
        <f t="shared" ca="1" si="39"/>
        <v>65400</v>
      </c>
      <c r="CJ33" s="23">
        <f t="shared" ca="1" si="40"/>
        <v>32700</v>
      </c>
      <c r="CK33" s="23">
        <f t="shared" ca="1" si="41"/>
        <v>62400</v>
      </c>
      <c r="CL33" s="23">
        <f t="shared" ca="1" si="42"/>
        <v>31200</v>
      </c>
      <c r="CM33" s="23">
        <f t="shared" ca="1" si="37"/>
        <v>60000</v>
      </c>
      <c r="CN33" s="23">
        <f t="shared" ca="1" si="38"/>
        <v>30000</v>
      </c>
      <c r="CO33" s="23">
        <f t="shared" ca="1" si="45"/>
        <v>8400</v>
      </c>
      <c r="CP33" s="23">
        <f t="shared" ca="1" si="46"/>
        <v>4200</v>
      </c>
      <c r="CQ33" s="23">
        <f t="shared" ca="1" si="55"/>
        <v>27000</v>
      </c>
      <c r="CR33" s="23">
        <f t="shared" ca="1" si="56"/>
        <v>13500</v>
      </c>
      <c r="CS33" s="23">
        <f t="shared" ca="1" si="57"/>
        <v>15600</v>
      </c>
      <c r="CT33" s="23">
        <f t="shared" ca="1" si="58"/>
        <v>7800</v>
      </c>
      <c r="CU33" s="23">
        <f t="shared" ca="1" si="63"/>
        <v>42000</v>
      </c>
      <c r="CV33" s="23">
        <f t="shared" ca="1" si="64"/>
        <v>21000</v>
      </c>
      <c r="CY33" s="23">
        <f t="shared" ca="1" si="67"/>
        <v>72000</v>
      </c>
      <c r="CZ33" s="23">
        <f t="shared" ca="1" si="68"/>
        <v>36000</v>
      </c>
      <c r="DA33" s="23">
        <f t="shared" ca="1" si="83"/>
        <v>99000</v>
      </c>
      <c r="DB33" s="23">
        <f t="shared" ca="1" si="84"/>
        <v>49500</v>
      </c>
      <c r="DC33" s="23"/>
      <c r="DD33" s="23"/>
      <c r="DE33" s="23">
        <f t="shared" ca="1" si="85"/>
        <v>240000</v>
      </c>
      <c r="DF33" s="23">
        <f t="shared" ca="1" si="86"/>
        <v>120000</v>
      </c>
      <c r="DG33" s="23">
        <f t="shared" ref="DG33:DG96" ca="1" si="87">$DG$7*$J$2*$J$5*$AB33</f>
        <v>120000</v>
      </c>
      <c r="DH33" s="23">
        <f t="shared" ref="DH33:DH96" ca="1" si="88">$DG$7*$J$3*$J$5*$AC33</f>
        <v>60000</v>
      </c>
      <c r="DS33" s="228">
        <f t="shared" ca="1" si="28"/>
        <v>514800</v>
      </c>
      <c r="DT33" s="93">
        <f t="shared" ca="1" si="29"/>
        <v>1069200</v>
      </c>
      <c r="DU33" s="228">
        <f t="shared" ca="1" si="30"/>
        <v>1217700</v>
      </c>
      <c r="DZ33" s="23">
        <f t="shared" ca="1" si="61"/>
        <v>60000</v>
      </c>
      <c r="EA33" s="23">
        <f t="shared" ca="1" si="62"/>
        <v>30000</v>
      </c>
      <c r="EB33" s="23">
        <f t="shared" ca="1" si="69"/>
        <v>26400</v>
      </c>
      <c r="EC33" s="23">
        <f t="shared" ca="1" si="70"/>
        <v>13200</v>
      </c>
      <c r="ED33" s="23">
        <f t="shared" ref="ED33:ED96" ca="1" si="89">$ED$7*$J$2*$J$5*$AB33</f>
        <v>120000</v>
      </c>
      <c r="EE33" s="23">
        <f t="shared" ref="EE33:EE96" ca="1" si="90">$ED$7*$J$3*$J$5*$AC33</f>
        <v>60000</v>
      </c>
      <c r="EN33" s="228">
        <f t="shared" ca="1" si="16"/>
        <v>39600</v>
      </c>
      <c r="EO33" s="93">
        <f t="shared" ca="1" si="17"/>
        <v>219600</v>
      </c>
      <c r="EP33" s="93">
        <f t="shared" ca="1" si="18"/>
        <v>309600</v>
      </c>
    </row>
    <row r="34" spans="1:146" x14ac:dyDescent="0.2">
      <c r="A34" s="172">
        <f ca="1">VLOOKUP($D34,Curves!$A$2:$I$1700,9)</f>
        <v>5.2318479953338E-2</v>
      </c>
      <c r="B34" s="86">
        <f t="shared" ca="1" si="0"/>
        <v>0.89570013313249186</v>
      </c>
      <c r="C34" s="86">
        <f t="shared" si="1"/>
        <v>31</v>
      </c>
      <c r="D34" s="139">
        <v>37681</v>
      </c>
      <c r="E34" s="173">
        <f ca="1">VLOOKUP($D34,Curves!$A$2:$H$1700,2)*$B34</f>
        <v>3.6669963450444221</v>
      </c>
      <c r="F34" s="172">
        <f ca="1">VLOOKUP($D34,Curves!$A$2:$H$1700,3)*$B34</f>
        <v>0.72551710783731849</v>
      </c>
      <c r="G34" s="172">
        <f ca="1">VLOOKUP($D34,Curves!$A$2:$H$1700,7)*$B34</f>
        <v>-0.18809702795782329</v>
      </c>
      <c r="H34" s="172">
        <f ca="1">VLOOKUP($D34,Curves!$A$2:$H$1700,5)*$B34</f>
        <v>-3.5828005325299672E-2</v>
      </c>
      <c r="I34" s="172">
        <f ca="1">VLOOKUP($D34,Curves!$A$2:$H$1700,4)*$B34</f>
        <v>-0.22392503328312297</v>
      </c>
      <c r="J34" s="174">
        <f ca="1">VLOOKUP($D34,Curves!$A$2:$H$1700,8)*$B34</f>
        <v>0.8643506284728546</v>
      </c>
      <c r="K34" s="172">
        <f t="shared" ca="1" si="2"/>
        <v>27.823034838209743</v>
      </c>
      <c r="L34" s="140">
        <f ca="1">VLOOKUP($D34,Curves!$N$2:$T$2600,2)*$B34</f>
        <v>44.203159850141724</v>
      </c>
      <c r="M34" s="141">
        <f ca="1">VLOOKUP($D34,Curves!$N$2:$T$2600,3)*$B34</f>
        <v>22.101579925070862</v>
      </c>
      <c r="N34" s="181">
        <f t="shared" ca="1" si="3"/>
        <v>1</v>
      </c>
      <c r="O34" s="182">
        <f t="shared" ca="1" si="4"/>
        <v>0</v>
      </c>
      <c r="P34" s="173">
        <f t="shared" ca="1" si="5"/>
        <v>35.985102301379577</v>
      </c>
      <c r="Q34" s="140">
        <f ca="1">VLOOKUP($D34,Curves!$N$2:$T$2600,4)*$B34</f>
        <v>44.203159850141724</v>
      </c>
      <c r="R34" s="141">
        <f ca="1">VLOOKUP($D34,Curves!$N$2:$T$2600,5)*$B34</f>
        <v>22.101579925070862</v>
      </c>
      <c r="S34" s="181">
        <f t="shared" ca="1" si="6"/>
        <v>1</v>
      </c>
      <c r="T34" s="182">
        <f t="shared" ca="1" si="7"/>
        <v>0</v>
      </c>
      <c r="U34" s="151">
        <f t="shared" ca="1" si="8"/>
        <v>28.091744878149491</v>
      </c>
      <c r="V34" s="151">
        <f t="shared" ca="1" si="9"/>
        <v>29.233762547893416</v>
      </c>
      <c r="W34" s="151">
        <f t="shared" ca="1" si="10"/>
        <v>27.823034838209743</v>
      </c>
      <c r="X34" s="343">
        <f ca="1">VLOOKUP($D34,[2]CurveFetch!$D$8:$S$13000,16,0)*$B34</f>
        <v>44.203159850141724</v>
      </c>
      <c r="Y34" s="141">
        <f ca="1">VLOOKUP($D34,Curves!$N$2:$T$2600,7)*$B34</f>
        <v>22.101579925070862</v>
      </c>
      <c r="Z34" s="200">
        <f t="shared" ca="1" si="11"/>
        <v>1</v>
      </c>
      <c r="AA34" s="181">
        <f t="shared" ca="1" si="12"/>
        <v>0</v>
      </c>
      <c r="AB34" s="181">
        <f t="shared" ca="1" si="13"/>
        <v>1</v>
      </c>
      <c r="AC34" s="181">
        <f t="shared" ca="1" si="13"/>
        <v>1</v>
      </c>
      <c r="AD34" s="181">
        <f t="shared" ca="1" si="14"/>
        <v>1</v>
      </c>
      <c r="AE34" s="182">
        <f t="shared" ca="1" si="15"/>
        <v>0</v>
      </c>
      <c r="AF34" s="23">
        <f t="shared" ca="1" si="33"/>
        <v>5880</v>
      </c>
      <c r="AG34" s="23">
        <f t="shared" ca="1" si="34"/>
        <v>0</v>
      </c>
      <c r="AH34" s="23">
        <f t="shared" ca="1" si="51"/>
        <v>48000</v>
      </c>
      <c r="AI34" s="23">
        <f t="shared" ca="1" si="52"/>
        <v>0</v>
      </c>
      <c r="AJ34" s="23">
        <f t="shared" ca="1" si="73"/>
        <v>54000</v>
      </c>
      <c r="AK34" s="23">
        <f t="shared" ca="1" si="74"/>
        <v>0</v>
      </c>
      <c r="AL34" s="23">
        <f t="shared" ca="1" si="77"/>
        <v>60000</v>
      </c>
      <c r="AM34" s="23">
        <f t="shared" ca="1" si="78"/>
        <v>0</v>
      </c>
      <c r="AN34" s="23">
        <f t="shared" ca="1" si="79"/>
        <v>60000</v>
      </c>
      <c r="AO34" s="23">
        <f t="shared" ca="1" si="80"/>
        <v>0</v>
      </c>
      <c r="AT34" s="228">
        <f t="shared" ca="1" si="19"/>
        <v>65880</v>
      </c>
      <c r="AU34" s="26">
        <f t="shared" ca="1" si="20"/>
        <v>167880</v>
      </c>
      <c r="AV34" s="228">
        <f t="shared" ca="1" si="21"/>
        <v>227880</v>
      </c>
      <c r="AW34" s="23">
        <f t="shared" ca="1" si="47"/>
        <v>62400</v>
      </c>
      <c r="AX34" s="23">
        <f t="shared" ca="1" si="48"/>
        <v>0</v>
      </c>
      <c r="AY34" s="23">
        <f t="shared" ca="1" si="31"/>
        <v>60000</v>
      </c>
      <c r="AZ34" s="23">
        <f t="shared" ca="1" si="32"/>
        <v>0</v>
      </c>
      <c r="BA34" s="23">
        <f t="shared" ca="1" si="35"/>
        <v>10560</v>
      </c>
      <c r="BB34" s="23">
        <f t="shared" ca="1" si="36"/>
        <v>0</v>
      </c>
      <c r="BC34" s="23">
        <f t="shared" ca="1" si="43"/>
        <v>6120</v>
      </c>
      <c r="BD34" s="23">
        <f t="shared" ca="1" si="44"/>
        <v>0</v>
      </c>
      <c r="BE34" s="23">
        <f t="shared" ca="1" si="53"/>
        <v>20400</v>
      </c>
      <c r="BF34" s="23">
        <f t="shared" ca="1" si="54"/>
        <v>0</v>
      </c>
      <c r="BG34" s="23">
        <f t="shared" ca="1" si="65"/>
        <v>105600</v>
      </c>
      <c r="BH34" s="23">
        <f t="shared" ca="1" si="66"/>
        <v>0</v>
      </c>
      <c r="BI34" s="23">
        <f t="shared" ca="1" si="71"/>
        <v>127200</v>
      </c>
      <c r="BJ34" s="23">
        <f t="shared" ca="1" si="72"/>
        <v>0</v>
      </c>
      <c r="BK34" s="23">
        <f t="shared" ca="1" si="81"/>
        <v>60000</v>
      </c>
      <c r="BL34" s="23">
        <f t="shared" ca="1" si="82"/>
        <v>0</v>
      </c>
      <c r="BW34" s="389">
        <f t="shared" ca="1" si="22"/>
        <v>371880</v>
      </c>
      <c r="BX34" s="224">
        <f t="shared" ca="1" si="23"/>
        <v>371880</v>
      </c>
      <c r="BY34" s="93">
        <f t="shared" ca="1" si="24"/>
        <v>452280</v>
      </c>
      <c r="BZ34" s="23">
        <f t="shared" ca="1" si="49"/>
        <v>125760</v>
      </c>
      <c r="CA34" s="23">
        <f t="shared" ca="1" si="50"/>
        <v>0</v>
      </c>
      <c r="CB34" s="23">
        <f t="shared" ca="1" si="75"/>
        <v>115200</v>
      </c>
      <c r="CC34" s="23">
        <f t="shared" ca="1" si="76"/>
        <v>0</v>
      </c>
      <c r="CF34" s="228">
        <f t="shared" ca="1" si="25"/>
        <v>125760</v>
      </c>
      <c r="CG34" s="224">
        <f t="shared" ca="1" si="26"/>
        <v>240960</v>
      </c>
      <c r="CH34" s="228">
        <f t="shared" ca="1" si="27"/>
        <v>240960</v>
      </c>
      <c r="CI34" s="23">
        <f t="shared" ca="1" si="39"/>
        <v>65400</v>
      </c>
      <c r="CJ34" s="23">
        <f t="shared" ca="1" si="40"/>
        <v>32700</v>
      </c>
      <c r="CK34" s="23">
        <f t="shared" ca="1" si="41"/>
        <v>62400</v>
      </c>
      <c r="CL34" s="23">
        <f t="shared" ca="1" si="42"/>
        <v>31200</v>
      </c>
      <c r="CM34" s="23">
        <f t="shared" ca="1" si="37"/>
        <v>60000</v>
      </c>
      <c r="CN34" s="23">
        <f t="shared" ca="1" si="38"/>
        <v>30000</v>
      </c>
      <c r="CO34" s="23">
        <f t="shared" ca="1" si="45"/>
        <v>8400</v>
      </c>
      <c r="CP34" s="23">
        <f t="shared" ca="1" si="46"/>
        <v>4200</v>
      </c>
      <c r="CQ34" s="23">
        <f t="shared" ca="1" si="55"/>
        <v>27000</v>
      </c>
      <c r="CR34" s="23">
        <f t="shared" ca="1" si="56"/>
        <v>13500</v>
      </c>
      <c r="CS34" s="23">
        <f t="shared" ca="1" si="57"/>
        <v>15600</v>
      </c>
      <c r="CT34" s="23">
        <f t="shared" ca="1" si="58"/>
        <v>7800</v>
      </c>
      <c r="CU34" s="23">
        <f t="shared" ca="1" si="63"/>
        <v>42000</v>
      </c>
      <c r="CV34" s="23">
        <f t="shared" ca="1" si="64"/>
        <v>21000</v>
      </c>
      <c r="CY34" s="23">
        <f t="shared" ca="1" si="67"/>
        <v>72000</v>
      </c>
      <c r="CZ34" s="23">
        <f t="shared" ca="1" si="68"/>
        <v>36000</v>
      </c>
      <c r="DA34" s="23">
        <f t="shared" ca="1" si="83"/>
        <v>99000</v>
      </c>
      <c r="DB34" s="23">
        <f t="shared" ca="1" si="84"/>
        <v>49500</v>
      </c>
      <c r="DC34" s="23"/>
      <c r="DD34" s="23"/>
      <c r="DE34" s="23">
        <f t="shared" ca="1" si="85"/>
        <v>240000</v>
      </c>
      <c r="DF34" s="23">
        <f t="shared" ca="1" si="86"/>
        <v>120000</v>
      </c>
      <c r="DG34" s="23">
        <f t="shared" ca="1" si="87"/>
        <v>120000</v>
      </c>
      <c r="DH34" s="23">
        <f t="shared" ca="1" si="88"/>
        <v>60000</v>
      </c>
      <c r="DS34" s="228">
        <f t="shared" ca="1" si="28"/>
        <v>514800</v>
      </c>
      <c r="DT34" s="93">
        <f t="shared" ca="1" si="29"/>
        <v>1069200</v>
      </c>
      <c r="DU34" s="228">
        <f t="shared" ca="1" si="30"/>
        <v>1217700</v>
      </c>
      <c r="DZ34" s="23">
        <f t="shared" ca="1" si="61"/>
        <v>60000</v>
      </c>
      <c r="EA34" s="23">
        <f t="shared" ca="1" si="62"/>
        <v>30000</v>
      </c>
      <c r="EB34" s="23">
        <f t="shared" ca="1" si="69"/>
        <v>26400</v>
      </c>
      <c r="EC34" s="23">
        <f t="shared" ca="1" si="70"/>
        <v>13200</v>
      </c>
      <c r="ED34" s="23">
        <f t="shared" ca="1" si="89"/>
        <v>120000</v>
      </c>
      <c r="EE34" s="23">
        <f t="shared" ca="1" si="90"/>
        <v>60000</v>
      </c>
      <c r="EN34" s="228">
        <f t="shared" ca="1" si="16"/>
        <v>39600</v>
      </c>
      <c r="EO34" s="93">
        <f t="shared" ca="1" si="17"/>
        <v>219600</v>
      </c>
      <c r="EP34" s="93">
        <f t="shared" ca="1" si="18"/>
        <v>309600</v>
      </c>
    </row>
    <row r="35" spans="1:146" x14ac:dyDescent="0.2">
      <c r="A35" s="172">
        <f ca="1">VLOOKUP($D35,Curves!$A$2:$I$1700,9)</f>
        <v>5.2390719145196003E-2</v>
      </c>
      <c r="B35" s="86">
        <f t="shared" ca="1" si="0"/>
        <v>0.8916433393885741</v>
      </c>
      <c r="C35" s="86">
        <f t="shared" si="1"/>
        <v>30</v>
      </c>
      <c r="D35" s="139">
        <v>37712</v>
      </c>
      <c r="E35" s="173">
        <f ca="1">VLOOKUP($D35,Curves!$A$2:$H$1700,2)*$B35</f>
        <v>3.3811115429614729</v>
      </c>
      <c r="F35" s="172">
        <f ca="1">VLOOKUP($D35,Curves!$A$2:$H$1700,3)*$B35</f>
        <v>0.7668132718741737</v>
      </c>
      <c r="G35" s="172">
        <f ca="1">VLOOKUP($D35,Curves!$A$2:$H$1700,7)*$B35</f>
        <v>-0.2273690515440864</v>
      </c>
      <c r="H35" s="172">
        <f ca="1">VLOOKUP($D35,Curves!$A$2:$H$1700,5)*$B35</f>
        <v>-3.5665733575542966E-2</v>
      </c>
      <c r="I35" s="172">
        <f ca="1">VLOOKUP($D35,Curves!$A$2:$H$1700,4)*$B35</f>
        <v>-0.30761695208905804</v>
      </c>
      <c r="J35" s="174">
        <f ca="1">VLOOKUP($D35,Curves!$A$2:$H$1700,8)*$B35</f>
        <v>0.9050179894794026</v>
      </c>
      <c r="K35" s="172">
        <f t="shared" ca="1" si="2"/>
        <v>25.051209431543111</v>
      </c>
      <c r="L35" s="140">
        <f ca="1">VLOOKUP($D35,Curves!$N$2:$T$2600,2)*$B35</f>
        <v>43.886506836037739</v>
      </c>
      <c r="M35" s="141">
        <f ca="1">VLOOKUP($D35,Curves!$N$2:$T$2600,3)*$B35</f>
        <v>21.94325341801887</v>
      </c>
      <c r="N35" s="181">
        <f t="shared" ca="1" si="3"/>
        <v>1</v>
      </c>
      <c r="O35" s="182">
        <f t="shared" ca="1" si="4"/>
        <v>0</v>
      </c>
      <c r="P35" s="173">
        <f t="shared" ca="1" si="5"/>
        <v>34.145971493306561</v>
      </c>
      <c r="Q35" s="140">
        <f ca="1">VLOOKUP($D35,Curves!$N$2:$T$2600,4)*$B35</f>
        <v>43.886506836037739</v>
      </c>
      <c r="R35" s="141">
        <f ca="1">VLOOKUP($D35,Curves!$N$2:$T$2600,5)*$B35</f>
        <v>21.94325341801887</v>
      </c>
      <c r="S35" s="181">
        <f t="shared" ca="1" si="6"/>
        <v>1</v>
      </c>
      <c r="T35" s="182">
        <f t="shared" ca="1" si="7"/>
        <v>0</v>
      </c>
      <c r="U35" s="151">
        <f t="shared" ca="1" si="8"/>
        <v>25.653068685630398</v>
      </c>
      <c r="V35" s="151">
        <f t="shared" ca="1" si="9"/>
        <v>27.090843570394476</v>
      </c>
      <c r="W35" s="151">
        <f t="shared" ca="1" si="10"/>
        <v>25.051209431543111</v>
      </c>
      <c r="X35" s="343">
        <f ca="1">VLOOKUP($D35,[2]CurveFetch!$D$8:$S$13000,16,0)*$B35</f>
        <v>43.886506836037739</v>
      </c>
      <c r="Y35" s="141">
        <f ca="1">VLOOKUP($D35,Curves!$N$2:$T$2600,7)*$B35</f>
        <v>21.94325341801887</v>
      </c>
      <c r="Z35" s="200">
        <f t="shared" ca="1" si="11"/>
        <v>1</v>
      </c>
      <c r="AA35" s="181">
        <f t="shared" ca="1" si="12"/>
        <v>0</v>
      </c>
      <c r="AB35" s="181">
        <f t="shared" ca="1" si="13"/>
        <v>1</v>
      </c>
      <c r="AC35" s="181">
        <f t="shared" ca="1" si="13"/>
        <v>1</v>
      </c>
      <c r="AD35" s="181">
        <f t="shared" ca="1" si="14"/>
        <v>1</v>
      </c>
      <c r="AE35" s="182">
        <f t="shared" ca="1" si="15"/>
        <v>0</v>
      </c>
      <c r="AF35" s="23">
        <f t="shared" ca="1" si="33"/>
        <v>5880</v>
      </c>
      <c r="AG35" s="23">
        <f t="shared" ca="1" si="34"/>
        <v>0</v>
      </c>
      <c r="AH35" s="23">
        <f t="shared" ca="1" si="51"/>
        <v>48000</v>
      </c>
      <c r="AI35" s="23">
        <f t="shared" ca="1" si="52"/>
        <v>0</v>
      </c>
      <c r="AJ35" s="23">
        <f t="shared" ca="1" si="73"/>
        <v>54000</v>
      </c>
      <c r="AK35" s="23">
        <f t="shared" ca="1" si="74"/>
        <v>0</v>
      </c>
      <c r="AL35" s="23">
        <f t="shared" ca="1" si="77"/>
        <v>60000</v>
      </c>
      <c r="AM35" s="23">
        <f t="shared" ca="1" si="78"/>
        <v>0</v>
      </c>
      <c r="AN35" s="23">
        <f t="shared" ca="1" si="79"/>
        <v>60000</v>
      </c>
      <c r="AO35" s="23">
        <f t="shared" ca="1" si="80"/>
        <v>0</v>
      </c>
      <c r="AT35" s="228">
        <f t="shared" ca="1" si="19"/>
        <v>65880</v>
      </c>
      <c r="AU35" s="26">
        <f t="shared" ca="1" si="20"/>
        <v>167880</v>
      </c>
      <c r="AV35" s="228">
        <f t="shared" ca="1" si="21"/>
        <v>227880</v>
      </c>
      <c r="AW35" s="23">
        <f t="shared" ca="1" si="47"/>
        <v>62400</v>
      </c>
      <c r="AX35" s="23">
        <f t="shared" ca="1" si="48"/>
        <v>0</v>
      </c>
      <c r="AY35" s="23">
        <f t="shared" ca="1" si="31"/>
        <v>60000</v>
      </c>
      <c r="AZ35" s="23">
        <f t="shared" ca="1" si="32"/>
        <v>0</v>
      </c>
      <c r="BA35" s="23">
        <f t="shared" ca="1" si="35"/>
        <v>10560</v>
      </c>
      <c r="BB35" s="23">
        <f t="shared" ca="1" si="36"/>
        <v>0</v>
      </c>
      <c r="BC35" s="23">
        <f t="shared" ca="1" si="43"/>
        <v>6120</v>
      </c>
      <c r="BD35" s="23">
        <f t="shared" ca="1" si="44"/>
        <v>0</v>
      </c>
      <c r="BE35" s="23">
        <f t="shared" ca="1" si="53"/>
        <v>20400</v>
      </c>
      <c r="BF35" s="23">
        <f t="shared" ca="1" si="54"/>
        <v>0</v>
      </c>
      <c r="BG35" s="23">
        <f t="shared" ca="1" si="65"/>
        <v>105600</v>
      </c>
      <c r="BH35" s="23">
        <f t="shared" ca="1" si="66"/>
        <v>0</v>
      </c>
      <c r="BI35" s="23">
        <f t="shared" ca="1" si="71"/>
        <v>127200</v>
      </c>
      <c r="BJ35" s="23">
        <f t="shared" ca="1" si="72"/>
        <v>0</v>
      </c>
      <c r="BK35" s="23">
        <f t="shared" ca="1" si="81"/>
        <v>60000</v>
      </c>
      <c r="BL35" s="23">
        <f t="shared" ca="1" si="82"/>
        <v>0</v>
      </c>
      <c r="BM35" s="23">
        <f ca="1">$BM$7*$J$2*$J$5*$S35</f>
        <v>63600</v>
      </c>
      <c r="BN35" s="23">
        <f ca="1">$BM$7*$J$3*$J$5*$T35</f>
        <v>0</v>
      </c>
      <c r="BO35" s="23"/>
      <c r="BP35" s="23"/>
      <c r="BW35" s="389">
        <f t="shared" ca="1" si="22"/>
        <v>371880</v>
      </c>
      <c r="BX35" s="224">
        <f t="shared" ca="1" si="23"/>
        <v>371880</v>
      </c>
      <c r="BY35" s="93">
        <f t="shared" ca="1" si="24"/>
        <v>515880</v>
      </c>
      <c r="BZ35" s="23">
        <f t="shared" ca="1" si="49"/>
        <v>125760</v>
      </c>
      <c r="CA35" s="23">
        <f t="shared" ca="1" si="50"/>
        <v>0</v>
      </c>
      <c r="CB35" s="23">
        <f t="shared" ca="1" si="75"/>
        <v>115200</v>
      </c>
      <c r="CC35" s="23">
        <f t="shared" ca="1" si="76"/>
        <v>0</v>
      </c>
      <c r="CF35" s="228">
        <f t="shared" ca="1" si="25"/>
        <v>125760</v>
      </c>
      <c r="CG35" s="224">
        <f t="shared" ca="1" si="26"/>
        <v>240960</v>
      </c>
      <c r="CH35" s="228">
        <f t="shared" ca="1" si="27"/>
        <v>240960</v>
      </c>
      <c r="CI35" s="23">
        <f t="shared" ca="1" si="39"/>
        <v>65400</v>
      </c>
      <c r="CJ35" s="23">
        <f t="shared" ca="1" si="40"/>
        <v>32700</v>
      </c>
      <c r="CK35" s="23">
        <f t="shared" ca="1" si="41"/>
        <v>62400</v>
      </c>
      <c r="CL35" s="23">
        <f t="shared" ca="1" si="42"/>
        <v>31200</v>
      </c>
      <c r="CM35" s="23">
        <f t="shared" ca="1" si="37"/>
        <v>60000</v>
      </c>
      <c r="CN35" s="23">
        <f t="shared" ca="1" si="38"/>
        <v>30000</v>
      </c>
      <c r="CO35" s="23">
        <f t="shared" ca="1" si="45"/>
        <v>8400</v>
      </c>
      <c r="CP35" s="23">
        <f t="shared" ca="1" si="46"/>
        <v>4200</v>
      </c>
      <c r="CQ35" s="23">
        <f t="shared" ca="1" si="55"/>
        <v>27000</v>
      </c>
      <c r="CR35" s="23">
        <f t="shared" ca="1" si="56"/>
        <v>13500</v>
      </c>
      <c r="CS35" s="23">
        <f t="shared" ca="1" si="57"/>
        <v>15600</v>
      </c>
      <c r="CT35" s="23">
        <f t="shared" ca="1" si="58"/>
        <v>7800</v>
      </c>
      <c r="CU35" s="23">
        <f t="shared" ca="1" si="63"/>
        <v>42000</v>
      </c>
      <c r="CV35" s="23">
        <f t="shared" ca="1" si="64"/>
        <v>21000</v>
      </c>
      <c r="CY35" s="23">
        <f t="shared" ca="1" si="67"/>
        <v>72000</v>
      </c>
      <c r="CZ35" s="23">
        <f t="shared" ca="1" si="68"/>
        <v>36000</v>
      </c>
      <c r="DA35" s="23">
        <f t="shared" ca="1" si="83"/>
        <v>99000</v>
      </c>
      <c r="DB35" s="23">
        <f t="shared" ca="1" si="84"/>
        <v>49500</v>
      </c>
      <c r="DC35" s="23"/>
      <c r="DD35" s="23"/>
      <c r="DE35" s="23">
        <f t="shared" ca="1" si="85"/>
        <v>240000</v>
      </c>
      <c r="DF35" s="23">
        <f t="shared" ca="1" si="86"/>
        <v>120000</v>
      </c>
      <c r="DG35" s="23">
        <f t="shared" ca="1" si="87"/>
        <v>120000</v>
      </c>
      <c r="DH35" s="23">
        <f t="shared" ca="1" si="88"/>
        <v>60000</v>
      </c>
      <c r="DS35" s="228">
        <f t="shared" ca="1" si="28"/>
        <v>514800</v>
      </c>
      <c r="DT35" s="93">
        <f t="shared" ca="1" si="29"/>
        <v>1069200</v>
      </c>
      <c r="DU35" s="228">
        <f t="shared" ca="1" si="30"/>
        <v>1217700</v>
      </c>
      <c r="DZ35" s="23">
        <f t="shared" ca="1" si="61"/>
        <v>60000</v>
      </c>
      <c r="EA35" s="23">
        <f t="shared" ca="1" si="62"/>
        <v>30000</v>
      </c>
      <c r="EB35" s="23">
        <f t="shared" ca="1" si="69"/>
        <v>26400</v>
      </c>
      <c r="EC35" s="23">
        <f t="shared" ca="1" si="70"/>
        <v>13200</v>
      </c>
      <c r="ED35" s="23">
        <f t="shared" ca="1" si="89"/>
        <v>120000</v>
      </c>
      <c r="EE35" s="23">
        <f t="shared" ca="1" si="90"/>
        <v>60000</v>
      </c>
      <c r="EN35" s="228">
        <f t="shared" ca="1" si="16"/>
        <v>39600</v>
      </c>
      <c r="EO35" s="93">
        <f t="shared" ca="1" si="17"/>
        <v>219600</v>
      </c>
      <c r="EP35" s="93">
        <f t="shared" ca="1" si="18"/>
        <v>309600</v>
      </c>
    </row>
    <row r="36" spans="1:146" x14ac:dyDescent="0.2">
      <c r="A36" s="172">
        <f ca="1">VLOOKUP($D36,Curves!$A$2:$I$1700,9)</f>
        <v>5.2446569137628997E-2</v>
      </c>
      <c r="B36" s="86">
        <f t="shared" ca="1" si="0"/>
        <v>0.88775277923999263</v>
      </c>
      <c r="C36" s="86">
        <f t="shared" si="1"/>
        <v>31</v>
      </c>
      <c r="D36" s="139">
        <v>37742</v>
      </c>
      <c r="E36" s="173">
        <f ca="1">VLOOKUP($D36,Curves!$A$2:$H$1700,2)*$B36</f>
        <v>3.2997770804350526</v>
      </c>
      <c r="F36" s="172">
        <f ca="1">VLOOKUP($D36,Curves!$A$2:$H$1700,3)*$B36</f>
        <v>0.76346739014639364</v>
      </c>
      <c r="G36" s="172">
        <f ca="1">VLOOKUP($D36,Curves!$A$2:$H$1700,7)*$B36</f>
        <v>-0.22637695870619812</v>
      </c>
      <c r="H36" s="172">
        <f ca="1">VLOOKUP($D36,Curves!$A$2:$H$1700,5)*$B36</f>
        <v>-3.5510111169599706E-2</v>
      </c>
      <c r="I36" s="172">
        <f ca="1">VLOOKUP($D36,Curves!$A$2:$H$1700,4)*$B36</f>
        <v>-0.30627470883779745</v>
      </c>
      <c r="J36" s="174">
        <f ca="1">VLOOKUP($D36,Curves!$A$2:$H$1700,8)*$B36</f>
        <v>0.90106907092859245</v>
      </c>
      <c r="K36" s="172">
        <f t="shared" ca="1" si="2"/>
        <v>24.451267786979415</v>
      </c>
      <c r="L36" s="140">
        <f ca="1">VLOOKUP($D36,Curves!$N$2:$T$2600,2)*$B36</f>
        <v>48.133778139836551</v>
      </c>
      <c r="M36" s="141">
        <f ca="1">VLOOKUP($D36,Curves!$N$2:$T$2600,3)*$B36</f>
        <v>24.066889069918275</v>
      </c>
      <c r="N36" s="181">
        <f t="shared" ca="1" si="3"/>
        <v>1</v>
      </c>
      <c r="O36" s="182">
        <f t="shared" ca="1" si="4"/>
        <v>0</v>
      </c>
      <c r="P36" s="173">
        <f t="shared" ca="1" si="5"/>
        <v>33.506346135227339</v>
      </c>
      <c r="Q36" s="140">
        <f ca="1">VLOOKUP($D36,Curves!$N$2:$T$2600,4)*$B36</f>
        <v>48.133778139836551</v>
      </c>
      <c r="R36" s="141">
        <f ca="1">VLOOKUP($D36,Curves!$N$2:$T$2600,5)*$B36</f>
        <v>24.066889069918275</v>
      </c>
      <c r="S36" s="181">
        <f t="shared" ca="1" si="6"/>
        <v>1</v>
      </c>
      <c r="T36" s="182">
        <f t="shared" ca="1" si="7"/>
        <v>0</v>
      </c>
      <c r="U36" s="151">
        <f t="shared" ca="1" si="8"/>
        <v>25.05050091296641</v>
      </c>
      <c r="V36" s="151">
        <f t="shared" ca="1" si="9"/>
        <v>26.482002269490899</v>
      </c>
      <c r="W36" s="151">
        <f t="shared" ca="1" si="10"/>
        <v>24.451267786979415</v>
      </c>
      <c r="X36" s="343">
        <f ca="1">VLOOKUP($D36,[2]CurveFetch!$D$8:$S$13000,16,0)*$B36</f>
        <v>48.133778139836551</v>
      </c>
      <c r="Y36" s="141">
        <f ca="1">VLOOKUP($D36,Curves!$N$2:$T$2600,7)*$B36</f>
        <v>24.066889069918275</v>
      </c>
      <c r="Z36" s="200">
        <f t="shared" ca="1" si="11"/>
        <v>1</v>
      </c>
      <c r="AA36" s="181">
        <f t="shared" ca="1" si="12"/>
        <v>0</v>
      </c>
      <c r="AB36" s="181">
        <f t="shared" ca="1" si="13"/>
        <v>1</v>
      </c>
      <c r="AC36" s="181">
        <f t="shared" ca="1" si="13"/>
        <v>1</v>
      </c>
      <c r="AD36" s="181">
        <f t="shared" ca="1" si="14"/>
        <v>1</v>
      </c>
      <c r="AE36" s="182">
        <f t="shared" ca="1" si="15"/>
        <v>0</v>
      </c>
      <c r="AF36" s="23">
        <f t="shared" ca="1" si="33"/>
        <v>5880</v>
      </c>
      <c r="AG36" s="23">
        <f t="shared" ca="1" si="34"/>
        <v>0</v>
      </c>
      <c r="AH36" s="23">
        <f t="shared" ca="1" si="51"/>
        <v>48000</v>
      </c>
      <c r="AI36" s="23">
        <f t="shared" ca="1" si="52"/>
        <v>0</v>
      </c>
      <c r="AJ36" s="23">
        <f t="shared" ca="1" si="73"/>
        <v>54000</v>
      </c>
      <c r="AK36" s="23">
        <f t="shared" ca="1" si="74"/>
        <v>0</v>
      </c>
      <c r="AL36" s="23">
        <f t="shared" ca="1" si="77"/>
        <v>60000</v>
      </c>
      <c r="AM36" s="23">
        <f t="shared" ca="1" si="78"/>
        <v>0</v>
      </c>
      <c r="AN36" s="23">
        <f t="shared" ca="1" si="79"/>
        <v>60000</v>
      </c>
      <c r="AO36" s="23">
        <f t="shared" ca="1" si="80"/>
        <v>0</v>
      </c>
      <c r="AT36" s="228">
        <f t="shared" ca="1" si="19"/>
        <v>65880</v>
      </c>
      <c r="AU36" s="26">
        <f t="shared" ca="1" si="20"/>
        <v>167880</v>
      </c>
      <c r="AV36" s="228">
        <f t="shared" ca="1" si="21"/>
        <v>227880</v>
      </c>
      <c r="AW36" s="23">
        <f t="shared" ca="1" si="47"/>
        <v>62400</v>
      </c>
      <c r="AX36" s="23">
        <f t="shared" ca="1" si="48"/>
        <v>0</v>
      </c>
      <c r="AY36" s="23">
        <f t="shared" ca="1" si="31"/>
        <v>60000</v>
      </c>
      <c r="AZ36" s="23">
        <f t="shared" ca="1" si="32"/>
        <v>0</v>
      </c>
      <c r="BA36" s="23">
        <f t="shared" ca="1" si="35"/>
        <v>10560</v>
      </c>
      <c r="BB36" s="23">
        <f t="shared" ca="1" si="36"/>
        <v>0</v>
      </c>
      <c r="BC36" s="23">
        <f t="shared" ca="1" si="43"/>
        <v>6120</v>
      </c>
      <c r="BD36" s="23">
        <f t="shared" ca="1" si="44"/>
        <v>0</v>
      </c>
      <c r="BE36" s="23">
        <f t="shared" ca="1" si="53"/>
        <v>20400</v>
      </c>
      <c r="BF36" s="23">
        <f t="shared" ca="1" si="54"/>
        <v>0</v>
      </c>
      <c r="BG36" s="23">
        <f t="shared" ca="1" si="65"/>
        <v>105600</v>
      </c>
      <c r="BH36" s="23">
        <f t="shared" ca="1" si="66"/>
        <v>0</v>
      </c>
      <c r="BI36" s="23">
        <f t="shared" ca="1" si="71"/>
        <v>127200</v>
      </c>
      <c r="BJ36" s="23">
        <f t="shared" ca="1" si="72"/>
        <v>0</v>
      </c>
      <c r="BK36" s="23">
        <f t="shared" ca="1" si="81"/>
        <v>60000</v>
      </c>
      <c r="BL36" s="23">
        <f t="shared" ca="1" si="82"/>
        <v>0</v>
      </c>
      <c r="BM36" s="23">
        <f t="shared" ref="BM36:BM99" ca="1" si="91">$BM$7*$J$2*$J$5*$S36</f>
        <v>63600</v>
      </c>
      <c r="BN36" s="23">
        <f t="shared" ref="BN36:BN99" ca="1" si="92">$BM$7*$J$3*$J$5*$T36</f>
        <v>0</v>
      </c>
      <c r="BO36" s="23"/>
      <c r="BP36" s="23"/>
      <c r="BW36" s="389">
        <f t="shared" ca="1" si="22"/>
        <v>371880</v>
      </c>
      <c r="BX36" s="224">
        <f t="shared" ca="1" si="23"/>
        <v>371880</v>
      </c>
      <c r="BY36" s="93">
        <f t="shared" ca="1" si="24"/>
        <v>515880</v>
      </c>
      <c r="BZ36" s="23">
        <f t="shared" ca="1" si="49"/>
        <v>125760</v>
      </c>
      <c r="CA36" s="23">
        <f t="shared" ca="1" si="50"/>
        <v>0</v>
      </c>
      <c r="CB36" s="23">
        <f t="shared" ca="1" si="75"/>
        <v>115200</v>
      </c>
      <c r="CC36" s="23">
        <f t="shared" ca="1" si="76"/>
        <v>0</v>
      </c>
      <c r="CF36" s="228">
        <f t="shared" ca="1" si="25"/>
        <v>125760</v>
      </c>
      <c r="CG36" s="224">
        <f t="shared" ca="1" si="26"/>
        <v>240960</v>
      </c>
      <c r="CH36" s="228">
        <f t="shared" ca="1" si="27"/>
        <v>240960</v>
      </c>
      <c r="CI36" s="23">
        <f t="shared" ca="1" si="39"/>
        <v>65400</v>
      </c>
      <c r="CJ36" s="23">
        <f t="shared" ca="1" si="40"/>
        <v>32700</v>
      </c>
      <c r="CK36" s="23">
        <f t="shared" ca="1" si="41"/>
        <v>62400</v>
      </c>
      <c r="CL36" s="23">
        <f t="shared" ca="1" si="42"/>
        <v>31200</v>
      </c>
      <c r="CM36" s="23">
        <f t="shared" ca="1" si="37"/>
        <v>60000</v>
      </c>
      <c r="CN36" s="23">
        <f t="shared" ca="1" si="38"/>
        <v>30000</v>
      </c>
      <c r="CO36" s="23">
        <f t="shared" ca="1" si="45"/>
        <v>8400</v>
      </c>
      <c r="CP36" s="23">
        <f t="shared" ca="1" si="46"/>
        <v>4200</v>
      </c>
      <c r="CQ36" s="23">
        <f t="shared" ca="1" si="55"/>
        <v>27000</v>
      </c>
      <c r="CR36" s="23">
        <f t="shared" ca="1" si="56"/>
        <v>13500</v>
      </c>
      <c r="CS36" s="23">
        <f t="shared" ca="1" si="57"/>
        <v>15600</v>
      </c>
      <c r="CT36" s="23">
        <f t="shared" ca="1" si="58"/>
        <v>7800</v>
      </c>
      <c r="CU36" s="23">
        <f t="shared" ca="1" si="63"/>
        <v>42000</v>
      </c>
      <c r="CV36" s="23">
        <f t="shared" ca="1" si="64"/>
        <v>21000</v>
      </c>
      <c r="CY36" s="23">
        <f t="shared" ca="1" si="67"/>
        <v>72000</v>
      </c>
      <c r="CZ36" s="23">
        <f t="shared" ca="1" si="68"/>
        <v>36000</v>
      </c>
      <c r="DA36" s="23">
        <f t="shared" ca="1" si="83"/>
        <v>99000</v>
      </c>
      <c r="DB36" s="23">
        <f t="shared" ca="1" si="84"/>
        <v>49500</v>
      </c>
      <c r="DC36" s="23"/>
      <c r="DD36" s="23"/>
      <c r="DE36" s="23">
        <f t="shared" ca="1" si="85"/>
        <v>240000</v>
      </c>
      <c r="DF36" s="23">
        <f t="shared" ca="1" si="86"/>
        <v>120000</v>
      </c>
      <c r="DG36" s="23">
        <f t="shared" ca="1" si="87"/>
        <v>120000</v>
      </c>
      <c r="DH36" s="23">
        <f t="shared" ca="1" si="88"/>
        <v>60000</v>
      </c>
      <c r="DS36" s="228">
        <f t="shared" ca="1" si="28"/>
        <v>514800</v>
      </c>
      <c r="DT36" s="93">
        <f t="shared" ca="1" si="29"/>
        <v>1069200</v>
      </c>
      <c r="DU36" s="228">
        <f t="shared" ca="1" si="30"/>
        <v>1217700</v>
      </c>
      <c r="DZ36" s="23">
        <f t="shared" ca="1" si="61"/>
        <v>60000</v>
      </c>
      <c r="EA36" s="23">
        <f t="shared" ca="1" si="62"/>
        <v>30000</v>
      </c>
      <c r="EB36" s="23">
        <f t="shared" ca="1" si="69"/>
        <v>26400</v>
      </c>
      <c r="EC36" s="23">
        <f t="shared" ca="1" si="70"/>
        <v>13200</v>
      </c>
      <c r="ED36" s="23">
        <f t="shared" ca="1" si="89"/>
        <v>120000</v>
      </c>
      <c r="EE36" s="23">
        <f t="shared" ca="1" si="90"/>
        <v>60000</v>
      </c>
      <c r="EN36" s="228">
        <f t="shared" ca="1" si="16"/>
        <v>39600</v>
      </c>
      <c r="EO36" s="93">
        <f t="shared" ca="1" si="17"/>
        <v>219600</v>
      </c>
      <c r="EP36" s="93">
        <f t="shared" ca="1" si="18"/>
        <v>309600</v>
      </c>
    </row>
    <row r="37" spans="1:146" x14ac:dyDescent="0.2">
      <c r="A37" s="172">
        <f ca="1">VLOOKUP($D37,Curves!$A$2:$I$1700,9)</f>
        <v>5.2504280797568997E-2</v>
      </c>
      <c r="B37" s="86">
        <f t="shared" ca="1" si="0"/>
        <v>0.88374206998308202</v>
      </c>
      <c r="C37" s="86">
        <f t="shared" si="1"/>
        <v>30</v>
      </c>
      <c r="D37" s="139">
        <v>37773</v>
      </c>
      <c r="E37" s="173">
        <f ca="1">VLOOKUP($D37,Curves!$A$2:$H$1700,2)*$B37</f>
        <v>3.2884042424070481</v>
      </c>
      <c r="F37" s="172">
        <f ca="1">VLOOKUP($D37,Curves!$A$2:$H$1700,3)*$B37</f>
        <v>0.76001818018545053</v>
      </c>
      <c r="G37" s="172">
        <f ca="1">VLOOKUP($D37,Curves!$A$2:$H$1700,7)*$B37</f>
        <v>-0.22535422784568593</v>
      </c>
      <c r="H37" s="172">
        <f ca="1">VLOOKUP($D37,Curves!$A$2:$H$1700,5)*$B37</f>
        <v>-3.5349682799323282E-2</v>
      </c>
      <c r="I37" s="172">
        <f ca="1">VLOOKUP($D37,Curves!$A$2:$H$1700,4)*$B37</f>
        <v>-0.30489101414416325</v>
      </c>
      <c r="J37" s="174">
        <f ca="1">VLOOKUP($D37,Curves!$A$2:$H$1700,8)*$B37</f>
        <v>0.89699820103282812</v>
      </c>
      <c r="K37" s="172">
        <f t="shared" ca="1" si="2"/>
        <v>24.376349211971636</v>
      </c>
      <c r="L37" s="140">
        <f ca="1">VLOOKUP($D37,Curves!$N$2:$T$2600,2)*$B37</f>
        <v>70.009870035645761</v>
      </c>
      <c r="M37" s="141">
        <f ca="1">VLOOKUP($D37,Curves!$N$2:$T$2600,3)*$B37</f>
        <v>35.004935017822881</v>
      </c>
      <c r="N37" s="181">
        <f t="shared" ca="1" si="3"/>
        <v>1</v>
      </c>
      <c r="O37" s="182">
        <f t="shared" ca="1" si="4"/>
        <v>1</v>
      </c>
      <c r="P37" s="173">
        <f t="shared" ca="1" si="5"/>
        <v>33.390518325799079</v>
      </c>
      <c r="Q37" s="140">
        <f ca="1">VLOOKUP($D37,Curves!$N$2:$T$2600,4)*$B37</f>
        <v>70.009870035645761</v>
      </c>
      <c r="R37" s="141">
        <f ca="1">VLOOKUP($D37,Curves!$N$2:$T$2600,5)*$B37</f>
        <v>35.004935017822881</v>
      </c>
      <c r="S37" s="181">
        <f t="shared" ca="1" si="6"/>
        <v>1</v>
      </c>
      <c r="T37" s="182">
        <f t="shared" ca="1" si="7"/>
        <v>1</v>
      </c>
      <c r="U37" s="151">
        <f t="shared" ca="1" si="8"/>
        <v>24.972875109210218</v>
      </c>
      <c r="V37" s="151">
        <f t="shared" ca="1" si="9"/>
        <v>26.397909197057935</v>
      </c>
      <c r="W37" s="151">
        <f t="shared" ca="1" si="10"/>
        <v>24.376349211971636</v>
      </c>
      <c r="X37" s="343">
        <f ca="1">VLOOKUP($D37,[2]CurveFetch!$D$8:$S$13000,16,0)*$B37</f>
        <v>70.009870035645761</v>
      </c>
      <c r="Y37" s="141">
        <f ca="1">VLOOKUP($D37,Curves!$N$2:$T$2600,7)*$B37</f>
        <v>35.004935017822881</v>
      </c>
      <c r="Z37" s="200">
        <f t="shared" ca="1" si="11"/>
        <v>1</v>
      </c>
      <c r="AA37" s="181">
        <f t="shared" ca="1" si="12"/>
        <v>1</v>
      </c>
      <c r="AB37" s="181">
        <f t="shared" ca="1" si="13"/>
        <v>1</v>
      </c>
      <c r="AC37" s="181">
        <f t="shared" ca="1" si="13"/>
        <v>1</v>
      </c>
      <c r="AD37" s="181">
        <f t="shared" ca="1" si="14"/>
        <v>1</v>
      </c>
      <c r="AE37" s="182">
        <f t="shared" ca="1" si="15"/>
        <v>1</v>
      </c>
      <c r="AF37" s="23">
        <f t="shared" ca="1" si="33"/>
        <v>5880</v>
      </c>
      <c r="AG37" s="23">
        <f t="shared" ca="1" si="34"/>
        <v>5880</v>
      </c>
      <c r="AH37" s="23">
        <f t="shared" ca="1" si="51"/>
        <v>48000</v>
      </c>
      <c r="AI37" s="23">
        <f t="shared" ca="1" si="52"/>
        <v>48000</v>
      </c>
      <c r="AJ37" s="23">
        <f t="shared" ca="1" si="73"/>
        <v>54000</v>
      </c>
      <c r="AK37" s="23">
        <f t="shared" ca="1" si="74"/>
        <v>54000</v>
      </c>
      <c r="AL37" s="23">
        <f t="shared" ca="1" si="77"/>
        <v>60000</v>
      </c>
      <c r="AM37" s="23">
        <f t="shared" ca="1" si="78"/>
        <v>30000</v>
      </c>
      <c r="AN37" s="23">
        <f t="shared" ca="1" si="79"/>
        <v>60000</v>
      </c>
      <c r="AO37" s="23">
        <f t="shared" ca="1" si="80"/>
        <v>30000</v>
      </c>
      <c r="AP37" s="23">
        <f ca="1">$AP$7*$J$2*$J$5*$N37</f>
        <v>61200</v>
      </c>
      <c r="AQ37" s="23">
        <f ca="1">$AP$7*$J$3*$J$5*$O37</f>
        <v>30600</v>
      </c>
      <c r="AT37" s="228">
        <f t="shared" ca="1" si="19"/>
        <v>101760</v>
      </c>
      <c r="AU37" s="26">
        <f t="shared" ca="1" si="20"/>
        <v>397560</v>
      </c>
      <c r="AV37" s="228">
        <f t="shared" ca="1" si="21"/>
        <v>487560</v>
      </c>
      <c r="AW37" s="23">
        <f t="shared" ca="1" si="47"/>
        <v>62400</v>
      </c>
      <c r="AX37" s="23">
        <f t="shared" ca="1" si="48"/>
        <v>31200</v>
      </c>
      <c r="AY37" s="23">
        <f t="shared" ca="1" si="31"/>
        <v>60000</v>
      </c>
      <c r="AZ37" s="23">
        <f t="shared" ca="1" si="32"/>
        <v>30000</v>
      </c>
      <c r="BA37" s="23">
        <f t="shared" ca="1" si="35"/>
        <v>10560</v>
      </c>
      <c r="BB37" s="23">
        <f t="shared" ca="1" si="36"/>
        <v>5280</v>
      </c>
      <c r="BC37" s="23">
        <f t="shared" ca="1" si="43"/>
        <v>6120</v>
      </c>
      <c r="BD37" s="23">
        <f t="shared" ca="1" si="44"/>
        <v>3060</v>
      </c>
      <c r="BE37" s="23">
        <f t="shared" ca="1" si="53"/>
        <v>20400</v>
      </c>
      <c r="BF37" s="23">
        <f t="shared" ca="1" si="54"/>
        <v>10200</v>
      </c>
      <c r="BG37" s="23">
        <f t="shared" ca="1" si="65"/>
        <v>105600</v>
      </c>
      <c r="BH37" s="23">
        <f t="shared" ca="1" si="66"/>
        <v>52800</v>
      </c>
      <c r="BI37" s="23">
        <f t="shared" ca="1" si="71"/>
        <v>127200</v>
      </c>
      <c r="BJ37" s="23">
        <f t="shared" ca="1" si="72"/>
        <v>63600</v>
      </c>
      <c r="BK37" s="23">
        <f t="shared" ca="1" si="81"/>
        <v>60000</v>
      </c>
      <c r="BL37" s="23">
        <f t="shared" ca="1" si="82"/>
        <v>30000</v>
      </c>
      <c r="BM37" s="23">
        <f t="shared" ca="1" si="91"/>
        <v>63600</v>
      </c>
      <c r="BN37" s="23">
        <f t="shared" ca="1" si="92"/>
        <v>31800</v>
      </c>
      <c r="BO37" s="23">
        <f ca="1">$BO$7*$J$2*$J$5*$S37</f>
        <v>86400</v>
      </c>
      <c r="BP37" s="23">
        <f ca="1">$BO$7*$J$3*$J$5*$T37</f>
        <v>43200</v>
      </c>
      <c r="BW37" s="389">
        <f t="shared" ca="1" si="22"/>
        <v>687420</v>
      </c>
      <c r="BX37" s="224">
        <f t="shared" ca="1" si="23"/>
        <v>687420</v>
      </c>
      <c r="BY37" s="93">
        <f t="shared" ca="1" si="24"/>
        <v>903420</v>
      </c>
      <c r="BZ37" s="23">
        <f t="shared" ca="1" si="49"/>
        <v>125760</v>
      </c>
      <c r="CA37" s="23">
        <f t="shared" ca="1" si="50"/>
        <v>62880</v>
      </c>
      <c r="CB37" s="23">
        <f t="shared" ca="1" si="75"/>
        <v>115200</v>
      </c>
      <c r="CC37" s="23">
        <f t="shared" ca="1" si="76"/>
        <v>57600</v>
      </c>
      <c r="CF37" s="228">
        <f t="shared" ca="1" si="25"/>
        <v>188640</v>
      </c>
      <c r="CG37" s="224">
        <f t="shared" ca="1" si="26"/>
        <v>361440</v>
      </c>
      <c r="CH37" s="228">
        <f t="shared" ca="1" si="27"/>
        <v>361440</v>
      </c>
      <c r="CI37" s="23">
        <f t="shared" ca="1" si="39"/>
        <v>65400</v>
      </c>
      <c r="CJ37" s="23">
        <f t="shared" ca="1" si="40"/>
        <v>32700</v>
      </c>
      <c r="CK37" s="23">
        <f t="shared" ca="1" si="41"/>
        <v>62400</v>
      </c>
      <c r="CL37" s="23">
        <f t="shared" ca="1" si="42"/>
        <v>31200</v>
      </c>
      <c r="CM37" s="23">
        <f t="shared" ca="1" si="37"/>
        <v>60000</v>
      </c>
      <c r="CN37" s="23">
        <f t="shared" ca="1" si="38"/>
        <v>30000</v>
      </c>
      <c r="CO37" s="23">
        <f t="shared" ca="1" si="45"/>
        <v>8400</v>
      </c>
      <c r="CP37" s="23">
        <f t="shared" ca="1" si="46"/>
        <v>4200</v>
      </c>
      <c r="CQ37" s="23">
        <f t="shared" ca="1" si="55"/>
        <v>27000</v>
      </c>
      <c r="CR37" s="23">
        <f t="shared" ca="1" si="56"/>
        <v>13500</v>
      </c>
      <c r="CS37" s="23">
        <f t="shared" ca="1" si="57"/>
        <v>15600</v>
      </c>
      <c r="CT37" s="23">
        <f t="shared" ca="1" si="58"/>
        <v>7800</v>
      </c>
      <c r="CU37" s="23">
        <f t="shared" ca="1" si="63"/>
        <v>42000</v>
      </c>
      <c r="CV37" s="23">
        <f t="shared" ca="1" si="64"/>
        <v>21000</v>
      </c>
      <c r="CY37" s="23">
        <f t="shared" ca="1" si="67"/>
        <v>72000</v>
      </c>
      <c r="CZ37" s="23">
        <f t="shared" ca="1" si="68"/>
        <v>36000</v>
      </c>
      <c r="DA37" s="23">
        <f t="shared" ca="1" si="83"/>
        <v>99000</v>
      </c>
      <c r="DB37" s="23">
        <f t="shared" ca="1" si="84"/>
        <v>49500</v>
      </c>
      <c r="DC37" s="23"/>
      <c r="DD37" s="23"/>
      <c r="DE37" s="23">
        <f t="shared" ca="1" si="85"/>
        <v>240000</v>
      </c>
      <c r="DF37" s="23">
        <f t="shared" ca="1" si="86"/>
        <v>120000</v>
      </c>
      <c r="DG37" s="23">
        <f t="shared" ca="1" si="87"/>
        <v>120000</v>
      </c>
      <c r="DH37" s="23">
        <f t="shared" ca="1" si="88"/>
        <v>60000</v>
      </c>
      <c r="DI37" s="23">
        <f ca="1">$DI$7*$J$2*$J$5*$AB37</f>
        <v>63600</v>
      </c>
      <c r="DJ37" s="23">
        <f ca="1">$DI$7*$J$3*$J$5*$AC37</f>
        <v>31800</v>
      </c>
      <c r="DS37" s="228">
        <f t="shared" ca="1" si="28"/>
        <v>514800</v>
      </c>
      <c r="DT37" s="93">
        <f t="shared" ca="1" si="29"/>
        <v>1164600</v>
      </c>
      <c r="DU37" s="228">
        <f t="shared" ca="1" si="30"/>
        <v>1313100</v>
      </c>
      <c r="DZ37" s="23">
        <f t="shared" ca="1" si="61"/>
        <v>60000</v>
      </c>
      <c r="EA37" s="23">
        <f t="shared" ca="1" si="62"/>
        <v>30000</v>
      </c>
      <c r="EB37" s="23">
        <f t="shared" ca="1" si="69"/>
        <v>26400</v>
      </c>
      <c r="EC37" s="23">
        <f t="shared" ca="1" si="70"/>
        <v>13200</v>
      </c>
      <c r="ED37" s="23">
        <f t="shared" ca="1" si="89"/>
        <v>120000</v>
      </c>
      <c r="EE37" s="23">
        <f t="shared" ca="1" si="90"/>
        <v>60000</v>
      </c>
      <c r="EH37" s="23">
        <f t="shared" ref="EH37:EH68" ca="1" si="93">$EH$7*$J$2*$J$5*$AB37</f>
        <v>60000</v>
      </c>
      <c r="EI37" s="23">
        <f t="shared" ref="EI37:EI68" ca="1" si="94">$EH$7*$J$3*$J$5*$AC37</f>
        <v>30000</v>
      </c>
      <c r="EN37" s="228">
        <f t="shared" ca="1" si="16"/>
        <v>39600</v>
      </c>
      <c r="EO37" s="93">
        <f t="shared" ca="1" si="17"/>
        <v>219600</v>
      </c>
      <c r="EP37" s="93">
        <f t="shared" ca="1" si="18"/>
        <v>399600</v>
      </c>
    </row>
    <row r="38" spans="1:146" x14ac:dyDescent="0.2">
      <c r="A38" s="172">
        <f ca="1">VLOOKUP($D38,Curves!$A$2:$I$1700,9)</f>
        <v>5.2562639272850001E-2</v>
      </c>
      <c r="B38" s="86">
        <f t="shared" ca="1" si="0"/>
        <v>0.87986469260502975</v>
      </c>
      <c r="C38" s="86">
        <f t="shared" si="1"/>
        <v>31</v>
      </c>
      <c r="D38" s="139">
        <v>37803</v>
      </c>
      <c r="E38" s="173">
        <f ca="1">VLOOKUP($D38,Curves!$A$2:$H$1700,2)*$B38</f>
        <v>3.2871744915723915</v>
      </c>
      <c r="F38" s="172">
        <f ca="1">VLOOKUP($D38,Curves!$A$2:$H$1700,3)*$B38</f>
        <v>0.75668363564032559</v>
      </c>
      <c r="G38" s="172">
        <f ca="1">VLOOKUP($D38,Curves!$A$2:$H$1700,7)*$B38</f>
        <v>-0.22436549661428259</v>
      </c>
      <c r="H38" s="172">
        <f ca="1">VLOOKUP($D38,Curves!$A$2:$H$1700,5)*$B38</f>
        <v>-3.519458770420119E-2</v>
      </c>
      <c r="I38" s="172">
        <f ca="1">VLOOKUP($D38,Curves!$A$2:$H$1700,4)*$B38</f>
        <v>-0.30355331894873522</v>
      </c>
      <c r="J38" s="174">
        <f ca="1">VLOOKUP($D38,Curves!$A$2:$H$1700,8)*$B38</f>
        <v>0.89306266299410508</v>
      </c>
      <c r="K38" s="172">
        <f t="shared" ca="1" si="2"/>
        <v>24.37715879467742</v>
      </c>
      <c r="L38" s="140">
        <f ca="1">VLOOKUP($D38,Curves!$N$2:$T$2600,2)*$B38</f>
        <v>100.02389812003238</v>
      </c>
      <c r="M38" s="141">
        <f ca="1">VLOOKUP($D38,Curves!$N$2:$T$2600,3)*$B38</f>
        <v>50.011949060016192</v>
      </c>
      <c r="N38" s="181">
        <f t="shared" ca="1" si="3"/>
        <v>1</v>
      </c>
      <c r="O38" s="182">
        <f t="shared" ca="1" si="4"/>
        <v>1</v>
      </c>
      <c r="P38" s="173">
        <f t="shared" ca="1" si="5"/>
        <v>33.351778659248723</v>
      </c>
      <c r="Q38" s="140">
        <f ca="1">VLOOKUP($D38,Curves!$N$2:$T$2600,4)*$B38</f>
        <v>100.02389812003238</v>
      </c>
      <c r="R38" s="141">
        <f ca="1">VLOOKUP($D38,Curves!$N$2:$T$2600,5)*$B38</f>
        <v>50.011949060016192</v>
      </c>
      <c r="S38" s="181">
        <f t="shared" ca="1" si="6"/>
        <v>1</v>
      </c>
      <c r="T38" s="182">
        <f t="shared" ca="1" si="7"/>
        <v>1</v>
      </c>
      <c r="U38" s="151">
        <f t="shared" ca="1" si="8"/>
        <v>24.971067462185815</v>
      </c>
      <c r="V38" s="151">
        <f t="shared" ca="1" si="9"/>
        <v>26.389849279011429</v>
      </c>
      <c r="W38" s="151">
        <f t="shared" ca="1" si="10"/>
        <v>24.37715879467742</v>
      </c>
      <c r="X38" s="343">
        <f ca="1">VLOOKUP($D38,[2]CurveFetch!$D$8:$S$13000,16,0)*$B38</f>
        <v>100.02389812003238</v>
      </c>
      <c r="Y38" s="141">
        <f ca="1">VLOOKUP($D38,Curves!$N$2:$T$2600,7)*$B38</f>
        <v>50.011949060016192</v>
      </c>
      <c r="Z38" s="200">
        <f t="shared" ca="1" si="11"/>
        <v>1</v>
      </c>
      <c r="AA38" s="181">
        <f t="shared" ca="1" si="12"/>
        <v>1</v>
      </c>
      <c r="AB38" s="181">
        <f t="shared" ca="1" si="13"/>
        <v>1</v>
      </c>
      <c r="AC38" s="181">
        <f t="shared" ca="1" si="13"/>
        <v>1</v>
      </c>
      <c r="AD38" s="181">
        <f t="shared" ca="1" si="14"/>
        <v>1</v>
      </c>
      <c r="AE38" s="182">
        <f t="shared" ca="1" si="15"/>
        <v>1</v>
      </c>
      <c r="AF38" s="23">
        <f t="shared" ca="1" si="33"/>
        <v>5880</v>
      </c>
      <c r="AG38" s="23">
        <f t="shared" ca="1" si="34"/>
        <v>5880</v>
      </c>
      <c r="AH38" s="23">
        <f t="shared" ca="1" si="51"/>
        <v>48000</v>
      </c>
      <c r="AI38" s="23">
        <f t="shared" ca="1" si="52"/>
        <v>48000</v>
      </c>
      <c r="AJ38" s="23">
        <f t="shared" ca="1" si="73"/>
        <v>54000</v>
      </c>
      <c r="AK38" s="23">
        <f t="shared" ca="1" si="74"/>
        <v>54000</v>
      </c>
      <c r="AL38" s="23">
        <f t="shared" ca="1" si="77"/>
        <v>60000</v>
      </c>
      <c r="AM38" s="23">
        <f t="shared" ca="1" si="78"/>
        <v>30000</v>
      </c>
      <c r="AN38" s="23">
        <f t="shared" ca="1" si="79"/>
        <v>60000</v>
      </c>
      <c r="AO38" s="23">
        <f t="shared" ca="1" si="80"/>
        <v>30000</v>
      </c>
      <c r="AP38" s="23">
        <f t="shared" ref="AP38:AP101" ca="1" si="95">$AP$7*$J$2*$J$5*$N38</f>
        <v>61200</v>
      </c>
      <c r="AQ38" s="23">
        <f t="shared" ref="AQ38:AQ101" ca="1" si="96">$AP$7*$J$3*$J$5*$O38</f>
        <v>30600</v>
      </c>
      <c r="AT38" s="228">
        <f t="shared" ca="1" si="19"/>
        <v>101760</v>
      </c>
      <c r="AU38" s="26">
        <f t="shared" ca="1" si="20"/>
        <v>397560</v>
      </c>
      <c r="AV38" s="228">
        <f t="shared" ca="1" si="21"/>
        <v>487560</v>
      </c>
      <c r="AW38" s="23">
        <f t="shared" ca="1" si="47"/>
        <v>62400</v>
      </c>
      <c r="AX38" s="23">
        <f t="shared" ca="1" si="48"/>
        <v>31200</v>
      </c>
      <c r="AY38" s="23">
        <f t="shared" ca="1" si="31"/>
        <v>60000</v>
      </c>
      <c r="AZ38" s="23">
        <f t="shared" ca="1" si="32"/>
        <v>30000</v>
      </c>
      <c r="BA38" s="23">
        <f t="shared" ca="1" si="35"/>
        <v>10560</v>
      </c>
      <c r="BB38" s="23">
        <f t="shared" ca="1" si="36"/>
        <v>5280</v>
      </c>
      <c r="BC38" s="23">
        <f t="shared" ca="1" si="43"/>
        <v>6120</v>
      </c>
      <c r="BD38" s="23">
        <f t="shared" ca="1" si="44"/>
        <v>3060</v>
      </c>
      <c r="BE38" s="23">
        <f t="shared" ca="1" si="53"/>
        <v>20400</v>
      </c>
      <c r="BF38" s="23">
        <f t="shared" ca="1" si="54"/>
        <v>10200</v>
      </c>
      <c r="BG38" s="23">
        <f t="shared" ca="1" si="65"/>
        <v>105600</v>
      </c>
      <c r="BH38" s="23">
        <f t="shared" ca="1" si="66"/>
        <v>52800</v>
      </c>
      <c r="BI38" s="23">
        <f t="shared" ca="1" si="71"/>
        <v>127200</v>
      </c>
      <c r="BJ38" s="23">
        <f t="shared" ca="1" si="72"/>
        <v>63600</v>
      </c>
      <c r="BK38" s="23">
        <f t="shared" ca="1" si="81"/>
        <v>60000</v>
      </c>
      <c r="BL38" s="23">
        <f t="shared" ca="1" si="82"/>
        <v>30000</v>
      </c>
      <c r="BM38" s="23">
        <f t="shared" ca="1" si="91"/>
        <v>63600</v>
      </c>
      <c r="BN38" s="23">
        <f t="shared" ca="1" si="92"/>
        <v>31800</v>
      </c>
      <c r="BO38" s="23">
        <f t="shared" ref="BO38:BO101" ca="1" si="97">$BO$7*$J$2*$J$5*$S38</f>
        <v>86400</v>
      </c>
      <c r="BP38" s="23">
        <f t="shared" ref="BP38:BP101" ca="1" si="98">$BO$7*$J$3*$J$5*$T38</f>
        <v>43200</v>
      </c>
      <c r="BW38" s="389">
        <f t="shared" ca="1" si="22"/>
        <v>687420</v>
      </c>
      <c r="BX38" s="224">
        <f t="shared" ca="1" si="23"/>
        <v>687420</v>
      </c>
      <c r="BY38" s="93">
        <f t="shared" ca="1" si="24"/>
        <v>903420</v>
      </c>
      <c r="BZ38" s="23">
        <f t="shared" ca="1" si="49"/>
        <v>125760</v>
      </c>
      <c r="CA38" s="23">
        <f t="shared" ca="1" si="50"/>
        <v>62880</v>
      </c>
      <c r="CB38" s="23">
        <f t="shared" ca="1" si="75"/>
        <v>115200</v>
      </c>
      <c r="CC38" s="23">
        <f t="shared" ca="1" si="76"/>
        <v>57600</v>
      </c>
      <c r="CF38" s="228">
        <f t="shared" ca="1" si="25"/>
        <v>188640</v>
      </c>
      <c r="CG38" s="224">
        <f t="shared" ca="1" si="26"/>
        <v>361440</v>
      </c>
      <c r="CH38" s="228">
        <f t="shared" ca="1" si="27"/>
        <v>361440</v>
      </c>
      <c r="CI38" s="23">
        <f t="shared" ca="1" si="39"/>
        <v>65400</v>
      </c>
      <c r="CJ38" s="23">
        <f t="shared" ca="1" si="40"/>
        <v>32700</v>
      </c>
      <c r="CK38" s="23">
        <f t="shared" ca="1" si="41"/>
        <v>62400</v>
      </c>
      <c r="CL38" s="23">
        <f t="shared" ca="1" si="42"/>
        <v>31200</v>
      </c>
      <c r="CM38" s="23">
        <f t="shared" ca="1" si="37"/>
        <v>60000</v>
      </c>
      <c r="CN38" s="23">
        <f t="shared" ca="1" si="38"/>
        <v>30000</v>
      </c>
      <c r="CO38" s="23">
        <f t="shared" ca="1" si="45"/>
        <v>8400</v>
      </c>
      <c r="CP38" s="23">
        <f t="shared" ca="1" si="46"/>
        <v>4200</v>
      </c>
      <c r="CQ38" s="23">
        <f t="shared" ca="1" si="55"/>
        <v>27000</v>
      </c>
      <c r="CR38" s="23">
        <f t="shared" ca="1" si="56"/>
        <v>13500</v>
      </c>
      <c r="CS38" s="23">
        <f t="shared" ca="1" si="57"/>
        <v>15600</v>
      </c>
      <c r="CT38" s="23">
        <f t="shared" ca="1" si="58"/>
        <v>7800</v>
      </c>
      <c r="CU38" s="23">
        <f t="shared" ca="1" si="63"/>
        <v>42000</v>
      </c>
      <c r="CV38" s="23">
        <f t="shared" ca="1" si="64"/>
        <v>21000</v>
      </c>
      <c r="CY38" s="23">
        <f t="shared" ca="1" si="67"/>
        <v>72000</v>
      </c>
      <c r="CZ38" s="23">
        <f t="shared" ca="1" si="68"/>
        <v>36000</v>
      </c>
      <c r="DA38" s="23">
        <f t="shared" ca="1" si="83"/>
        <v>99000</v>
      </c>
      <c r="DB38" s="23">
        <f t="shared" ca="1" si="84"/>
        <v>49500</v>
      </c>
      <c r="DC38" s="23"/>
      <c r="DD38" s="23"/>
      <c r="DE38" s="23">
        <f t="shared" ca="1" si="85"/>
        <v>240000</v>
      </c>
      <c r="DF38" s="23">
        <f t="shared" ca="1" si="86"/>
        <v>120000</v>
      </c>
      <c r="DG38" s="23">
        <f t="shared" ca="1" si="87"/>
        <v>120000</v>
      </c>
      <c r="DH38" s="23">
        <f t="shared" ca="1" si="88"/>
        <v>60000</v>
      </c>
      <c r="DI38" s="23">
        <f t="shared" ref="DI38:DI101" ca="1" si="99">$DI$7*$J$2*$J$5*$AB38</f>
        <v>63600</v>
      </c>
      <c r="DJ38" s="23">
        <f t="shared" ref="DJ38:DJ101" ca="1" si="100">$DI$7*$J$3*$J$5*$AC38</f>
        <v>31800</v>
      </c>
      <c r="DS38" s="228">
        <f t="shared" ca="1" si="28"/>
        <v>514800</v>
      </c>
      <c r="DT38" s="93">
        <f t="shared" ca="1" si="29"/>
        <v>1164600</v>
      </c>
      <c r="DU38" s="228">
        <f t="shared" ca="1" si="30"/>
        <v>1313100</v>
      </c>
      <c r="DZ38" s="23">
        <f t="shared" ca="1" si="61"/>
        <v>60000</v>
      </c>
      <c r="EA38" s="23">
        <f t="shared" ca="1" si="62"/>
        <v>30000</v>
      </c>
      <c r="EB38" s="23">
        <f t="shared" ca="1" si="69"/>
        <v>26400</v>
      </c>
      <c r="EC38" s="23">
        <f t="shared" ca="1" si="70"/>
        <v>13200</v>
      </c>
      <c r="ED38" s="23">
        <f t="shared" ca="1" si="89"/>
        <v>120000</v>
      </c>
      <c r="EE38" s="23">
        <f t="shared" ca="1" si="90"/>
        <v>60000</v>
      </c>
      <c r="EH38" s="23">
        <f t="shared" ca="1" si="93"/>
        <v>60000</v>
      </c>
      <c r="EI38" s="23">
        <f t="shared" ca="1" si="94"/>
        <v>30000</v>
      </c>
      <c r="EN38" s="228">
        <f t="shared" ca="1" si="16"/>
        <v>39600</v>
      </c>
      <c r="EO38" s="93">
        <f t="shared" ca="1" si="17"/>
        <v>219600</v>
      </c>
      <c r="EP38" s="93">
        <f t="shared" ca="1" si="18"/>
        <v>399600</v>
      </c>
    </row>
    <row r="39" spans="1:146" x14ac:dyDescent="0.2">
      <c r="A39" s="172">
        <f ca="1">VLOOKUP($D39,Curves!$A$2:$I$1700,9)</f>
        <v>5.2626544993430002E-2</v>
      </c>
      <c r="B39" s="86">
        <f t="shared" ca="1" si="0"/>
        <v>0.87585950501710064</v>
      </c>
      <c r="C39" s="86">
        <f t="shared" si="1"/>
        <v>31</v>
      </c>
      <c r="D39" s="139">
        <v>37834</v>
      </c>
      <c r="E39" s="173">
        <f ca="1">VLOOKUP($D39,Curves!$A$2:$H$1700,2)*$B39</f>
        <v>3.2722111107438883</v>
      </c>
      <c r="F39" s="172">
        <f ca="1">VLOOKUP($D39,Curves!$A$2:$H$1700,3)*$B39</f>
        <v>0.75323917431470655</v>
      </c>
      <c r="G39" s="172">
        <f ca="1">VLOOKUP($D39,Curves!$A$2:$H$1700,7)*$B39</f>
        <v>-0.22334417377936067</v>
      </c>
      <c r="H39" s="172">
        <f ca="1">VLOOKUP($D39,Curves!$A$2:$H$1700,5)*$B39</f>
        <v>-3.5034380200684029E-2</v>
      </c>
      <c r="I39" s="172">
        <f ca="1">VLOOKUP($D39,Curves!$A$2:$H$1700,4)*$B39</f>
        <v>-0.30217152923089968</v>
      </c>
      <c r="J39" s="174">
        <f ca="1">VLOOKUP($D39,Curves!$A$2:$H$1700,8)*$B39</f>
        <v>0.88899739759235707</v>
      </c>
      <c r="K39" s="172">
        <f t="shared" ca="1" si="2"/>
        <v>24.275296861347414</v>
      </c>
      <c r="L39" s="140">
        <f ca="1">VLOOKUP($D39,Curves!$N$2:$T$2600,2)*$B39</f>
        <v>112.70647696510554</v>
      </c>
      <c r="M39" s="141">
        <f ca="1">VLOOKUP($D39,Curves!$N$2:$T$2600,3)*$B39</f>
        <v>56.353238482552769</v>
      </c>
      <c r="N39" s="181">
        <f t="shared" ca="1" si="3"/>
        <v>1</v>
      </c>
      <c r="O39" s="182">
        <f t="shared" ca="1" si="4"/>
        <v>1</v>
      </c>
      <c r="P39" s="173">
        <f t="shared" ca="1" si="5"/>
        <v>33.20906381252184</v>
      </c>
      <c r="Q39" s="140">
        <f ca="1">VLOOKUP($D39,Curves!$N$2:$T$2600,4)*$B39</f>
        <v>112.70647696510554</v>
      </c>
      <c r="R39" s="141">
        <f ca="1">VLOOKUP($D39,Curves!$N$2:$T$2600,5)*$B39</f>
        <v>56.353238482552769</v>
      </c>
      <c r="S39" s="181">
        <f t="shared" ca="1" si="6"/>
        <v>1</v>
      </c>
      <c r="T39" s="182">
        <f t="shared" ca="1" si="7"/>
        <v>1</v>
      </c>
      <c r="U39" s="151">
        <f t="shared" ca="1" si="8"/>
        <v>24.866502027233956</v>
      </c>
      <c r="V39" s="151">
        <f t="shared" ca="1" si="9"/>
        <v>26.278825479074033</v>
      </c>
      <c r="W39" s="151">
        <f t="shared" ca="1" si="10"/>
        <v>24.275296861347414</v>
      </c>
      <c r="X39" s="343">
        <f ca="1">VLOOKUP($D39,[2]CurveFetch!$D$8:$S$13000,16,0)*$B39</f>
        <v>112.70647696510554</v>
      </c>
      <c r="Y39" s="141">
        <f ca="1">VLOOKUP($D39,Curves!$N$2:$T$2600,7)*$B39</f>
        <v>56.353238482552769</v>
      </c>
      <c r="Z39" s="200">
        <f t="shared" ca="1" si="11"/>
        <v>1</v>
      </c>
      <c r="AA39" s="181">
        <f t="shared" ca="1" si="12"/>
        <v>1</v>
      </c>
      <c r="AB39" s="181">
        <f t="shared" ca="1" si="13"/>
        <v>1</v>
      </c>
      <c r="AC39" s="181">
        <f t="shared" ca="1" si="13"/>
        <v>1</v>
      </c>
      <c r="AD39" s="181">
        <f t="shared" ca="1" si="14"/>
        <v>1</v>
      </c>
      <c r="AE39" s="182">
        <f t="shared" ca="1" si="15"/>
        <v>1</v>
      </c>
      <c r="AF39" s="23">
        <f t="shared" ca="1" si="33"/>
        <v>5880</v>
      </c>
      <c r="AG39" s="23">
        <f t="shared" ca="1" si="34"/>
        <v>5880</v>
      </c>
      <c r="AH39" s="23">
        <f t="shared" ca="1" si="51"/>
        <v>48000</v>
      </c>
      <c r="AI39" s="23">
        <f t="shared" ca="1" si="52"/>
        <v>48000</v>
      </c>
      <c r="AJ39" s="23">
        <f t="shared" ca="1" si="73"/>
        <v>54000</v>
      </c>
      <c r="AK39" s="23">
        <f t="shared" ca="1" si="74"/>
        <v>54000</v>
      </c>
      <c r="AL39" s="23">
        <f t="shared" ca="1" si="77"/>
        <v>60000</v>
      </c>
      <c r="AM39" s="23">
        <f t="shared" ca="1" si="78"/>
        <v>30000</v>
      </c>
      <c r="AN39" s="23">
        <f t="shared" ca="1" si="79"/>
        <v>60000</v>
      </c>
      <c r="AO39" s="23">
        <f t="shared" ca="1" si="80"/>
        <v>30000</v>
      </c>
      <c r="AP39" s="23">
        <f t="shared" ca="1" si="95"/>
        <v>61200</v>
      </c>
      <c r="AQ39" s="23">
        <f t="shared" ca="1" si="96"/>
        <v>30600</v>
      </c>
      <c r="AT39" s="228">
        <f t="shared" ca="1" si="19"/>
        <v>101760</v>
      </c>
      <c r="AU39" s="26">
        <f t="shared" ca="1" si="20"/>
        <v>397560</v>
      </c>
      <c r="AV39" s="228">
        <f t="shared" ca="1" si="21"/>
        <v>487560</v>
      </c>
      <c r="AW39" s="23">
        <f t="shared" ca="1" si="47"/>
        <v>62400</v>
      </c>
      <c r="AX39" s="23">
        <f t="shared" ca="1" si="48"/>
        <v>31200</v>
      </c>
      <c r="AY39" s="23">
        <f t="shared" ca="1" si="31"/>
        <v>60000</v>
      </c>
      <c r="AZ39" s="23">
        <f t="shared" ca="1" si="32"/>
        <v>30000</v>
      </c>
      <c r="BA39" s="23">
        <f t="shared" ca="1" si="35"/>
        <v>10560</v>
      </c>
      <c r="BB39" s="23">
        <f t="shared" ca="1" si="36"/>
        <v>5280</v>
      </c>
      <c r="BC39" s="23">
        <f t="shared" ca="1" si="43"/>
        <v>6120</v>
      </c>
      <c r="BD39" s="23">
        <f t="shared" ca="1" si="44"/>
        <v>3060</v>
      </c>
      <c r="BE39" s="23">
        <f t="shared" ca="1" si="53"/>
        <v>20400</v>
      </c>
      <c r="BF39" s="23">
        <f t="shared" ca="1" si="54"/>
        <v>10200</v>
      </c>
      <c r="BG39" s="23">
        <f t="shared" ca="1" si="65"/>
        <v>105600</v>
      </c>
      <c r="BH39" s="23">
        <f t="shared" ca="1" si="66"/>
        <v>52800</v>
      </c>
      <c r="BI39" s="23">
        <f t="shared" ca="1" si="71"/>
        <v>127200</v>
      </c>
      <c r="BJ39" s="23">
        <f t="shared" ca="1" si="72"/>
        <v>63600</v>
      </c>
      <c r="BK39" s="23">
        <f t="shared" ca="1" si="81"/>
        <v>60000</v>
      </c>
      <c r="BL39" s="23">
        <f t="shared" ca="1" si="82"/>
        <v>30000</v>
      </c>
      <c r="BM39" s="23">
        <f t="shared" ca="1" si="91"/>
        <v>63600</v>
      </c>
      <c r="BN39" s="23">
        <f t="shared" ca="1" si="92"/>
        <v>31800</v>
      </c>
      <c r="BO39" s="23">
        <f t="shared" ca="1" si="97"/>
        <v>86400</v>
      </c>
      <c r="BP39" s="23">
        <f t="shared" ca="1" si="98"/>
        <v>43200</v>
      </c>
      <c r="BW39" s="389">
        <f t="shared" ca="1" si="22"/>
        <v>687420</v>
      </c>
      <c r="BX39" s="224">
        <f t="shared" ca="1" si="23"/>
        <v>687420</v>
      </c>
      <c r="BY39" s="93">
        <f t="shared" ca="1" si="24"/>
        <v>903420</v>
      </c>
      <c r="BZ39" s="23">
        <f t="shared" ca="1" si="49"/>
        <v>125760</v>
      </c>
      <c r="CA39" s="23">
        <f t="shared" ca="1" si="50"/>
        <v>62880</v>
      </c>
      <c r="CB39" s="23">
        <f t="shared" ca="1" si="75"/>
        <v>115200</v>
      </c>
      <c r="CC39" s="23">
        <f t="shared" ca="1" si="76"/>
        <v>57600</v>
      </c>
      <c r="CF39" s="228">
        <f t="shared" ca="1" si="25"/>
        <v>188640</v>
      </c>
      <c r="CG39" s="224">
        <f t="shared" ca="1" si="26"/>
        <v>361440</v>
      </c>
      <c r="CH39" s="228">
        <f t="shared" ca="1" si="27"/>
        <v>361440</v>
      </c>
      <c r="CI39" s="23">
        <f t="shared" ca="1" si="39"/>
        <v>65400</v>
      </c>
      <c r="CJ39" s="23">
        <f t="shared" ca="1" si="40"/>
        <v>32700</v>
      </c>
      <c r="CK39" s="23">
        <f t="shared" ca="1" si="41"/>
        <v>62400</v>
      </c>
      <c r="CL39" s="23">
        <f t="shared" ca="1" si="42"/>
        <v>31200</v>
      </c>
      <c r="CM39" s="23">
        <f t="shared" ca="1" si="37"/>
        <v>60000</v>
      </c>
      <c r="CN39" s="23">
        <f t="shared" ca="1" si="38"/>
        <v>30000</v>
      </c>
      <c r="CO39" s="23">
        <f t="shared" ca="1" si="45"/>
        <v>8400</v>
      </c>
      <c r="CP39" s="23">
        <f t="shared" ca="1" si="46"/>
        <v>4200</v>
      </c>
      <c r="CQ39" s="23">
        <f t="shared" ca="1" si="55"/>
        <v>27000</v>
      </c>
      <c r="CR39" s="23">
        <f t="shared" ca="1" si="56"/>
        <v>13500</v>
      </c>
      <c r="CS39" s="23">
        <f t="shared" ca="1" si="57"/>
        <v>15600</v>
      </c>
      <c r="CT39" s="23">
        <f t="shared" ca="1" si="58"/>
        <v>7800</v>
      </c>
      <c r="CU39" s="23">
        <f t="shared" ca="1" si="63"/>
        <v>42000</v>
      </c>
      <c r="CV39" s="23">
        <f t="shared" ca="1" si="64"/>
        <v>21000</v>
      </c>
      <c r="CY39" s="23">
        <f t="shared" ca="1" si="67"/>
        <v>72000</v>
      </c>
      <c r="CZ39" s="23">
        <f t="shared" ca="1" si="68"/>
        <v>36000</v>
      </c>
      <c r="DA39" s="23">
        <f t="shared" ca="1" si="83"/>
        <v>99000</v>
      </c>
      <c r="DB39" s="23">
        <f t="shared" ca="1" si="84"/>
        <v>49500</v>
      </c>
      <c r="DC39" s="23"/>
      <c r="DD39" s="23"/>
      <c r="DE39" s="23">
        <f t="shared" ca="1" si="85"/>
        <v>240000</v>
      </c>
      <c r="DF39" s="23">
        <f t="shared" ca="1" si="86"/>
        <v>120000</v>
      </c>
      <c r="DG39" s="23">
        <f t="shared" ca="1" si="87"/>
        <v>120000</v>
      </c>
      <c r="DH39" s="23">
        <f t="shared" ca="1" si="88"/>
        <v>60000</v>
      </c>
      <c r="DI39" s="23">
        <f t="shared" ca="1" si="99"/>
        <v>63600</v>
      </c>
      <c r="DJ39" s="23">
        <f t="shared" ca="1" si="100"/>
        <v>31800</v>
      </c>
      <c r="DS39" s="228">
        <f t="shared" ca="1" si="28"/>
        <v>514800</v>
      </c>
      <c r="DT39" s="93">
        <f t="shared" ca="1" si="29"/>
        <v>1164600</v>
      </c>
      <c r="DU39" s="228">
        <f t="shared" ca="1" si="30"/>
        <v>1313100</v>
      </c>
      <c r="DZ39" s="23">
        <f t="shared" ca="1" si="61"/>
        <v>60000</v>
      </c>
      <c r="EA39" s="23">
        <f t="shared" ca="1" si="62"/>
        <v>30000</v>
      </c>
      <c r="EB39" s="23">
        <f t="shared" ca="1" si="69"/>
        <v>26400</v>
      </c>
      <c r="EC39" s="23">
        <f t="shared" ca="1" si="70"/>
        <v>13200</v>
      </c>
      <c r="ED39" s="23">
        <f t="shared" ca="1" si="89"/>
        <v>120000</v>
      </c>
      <c r="EE39" s="23">
        <f t="shared" ca="1" si="90"/>
        <v>60000</v>
      </c>
      <c r="EH39" s="23">
        <f t="shared" ca="1" si="93"/>
        <v>60000</v>
      </c>
      <c r="EI39" s="23">
        <f t="shared" ca="1" si="94"/>
        <v>30000</v>
      </c>
      <c r="EN39" s="228">
        <f t="shared" ca="1" si="16"/>
        <v>39600</v>
      </c>
      <c r="EO39" s="93">
        <f t="shared" ca="1" si="17"/>
        <v>219600</v>
      </c>
      <c r="EP39" s="93">
        <f t="shared" ca="1" si="18"/>
        <v>399600</v>
      </c>
    </row>
    <row r="40" spans="1:146" x14ac:dyDescent="0.2">
      <c r="A40" s="172">
        <f ca="1">VLOOKUP($D40,Curves!$A$2:$I$1700,9)</f>
        <v>5.2690450715372997E-2</v>
      </c>
      <c r="B40" s="86">
        <f t="shared" ca="1" si="0"/>
        <v>0.87186333819813999</v>
      </c>
      <c r="C40" s="86">
        <f t="shared" si="1"/>
        <v>30</v>
      </c>
      <c r="D40" s="139">
        <v>37865</v>
      </c>
      <c r="E40" s="173">
        <f ca="1">VLOOKUP($D40,Curves!$A$2:$H$1700,2)*$B40</f>
        <v>3.2755905616104122</v>
      </c>
      <c r="F40" s="172">
        <f ca="1">VLOOKUP($D40,Curves!$A$2:$H$1700,3)*$B40</f>
        <v>0.74980247085040042</v>
      </c>
      <c r="G40" s="172">
        <f ca="1">VLOOKUP($D40,Curves!$A$2:$H$1700,7)*$B40</f>
        <v>-0.22232515124052571</v>
      </c>
      <c r="H40" s="172">
        <f ca="1">VLOOKUP($D40,Curves!$A$2:$H$1700,5)*$B40</f>
        <v>-3.4874533527925598E-2</v>
      </c>
      <c r="I40" s="172">
        <f ca="1">VLOOKUP($D40,Curves!$A$2:$H$1700,4)*$B40</f>
        <v>-0.30079285167835829</v>
      </c>
      <c r="J40" s="174">
        <f ca="1">VLOOKUP($D40,Curves!$A$2:$H$1700,8)*$B40</f>
        <v>0.88494128827111196</v>
      </c>
      <c r="K40" s="172">
        <f t="shared" ca="1" si="2"/>
        <v>24.310982824490402</v>
      </c>
      <c r="L40" s="140">
        <f ca="1">VLOOKUP($D40,Curves!$N$2:$T$2600,2)*$B40</f>
        <v>103.47361284069345</v>
      </c>
      <c r="M40" s="141">
        <f ca="1">VLOOKUP($D40,Curves!$N$2:$T$2600,3)*$B40</f>
        <v>51.736806420346724</v>
      </c>
      <c r="N40" s="181">
        <f t="shared" ca="1" si="3"/>
        <v>1</v>
      </c>
      <c r="O40" s="182">
        <f t="shared" ca="1" si="4"/>
        <v>1</v>
      </c>
      <c r="P40" s="173">
        <f t="shared" ca="1" si="5"/>
        <v>33.203988874111431</v>
      </c>
      <c r="Q40" s="140">
        <f ca="1">VLOOKUP($D40,Curves!$N$2:$T$2600,4)*$B40</f>
        <v>103.47361284069345</v>
      </c>
      <c r="R40" s="141">
        <f ca="1">VLOOKUP($D40,Curves!$N$2:$T$2600,5)*$B40</f>
        <v>51.736806420346724</v>
      </c>
      <c r="S40" s="181">
        <f t="shared" ca="1" si="6"/>
        <v>1</v>
      </c>
      <c r="T40" s="182">
        <f t="shared" ca="1" si="7"/>
        <v>1</v>
      </c>
      <c r="U40" s="151">
        <f t="shared" ca="1" si="8"/>
        <v>24.899490577774149</v>
      </c>
      <c r="V40" s="151">
        <f t="shared" ca="1" si="9"/>
        <v>26.305370210618648</v>
      </c>
      <c r="W40" s="151">
        <f t="shared" ca="1" si="10"/>
        <v>24.310982824490402</v>
      </c>
      <c r="X40" s="343">
        <f ca="1">VLOOKUP($D40,[2]CurveFetch!$D$8:$S$13000,16,0)*$B40</f>
        <v>103.47361284069345</v>
      </c>
      <c r="Y40" s="141">
        <f ca="1">VLOOKUP($D40,Curves!$N$2:$T$2600,7)*$B40</f>
        <v>51.736806420346724</v>
      </c>
      <c r="Z40" s="200">
        <f t="shared" ca="1" si="11"/>
        <v>1</v>
      </c>
      <c r="AA40" s="181">
        <f t="shared" ca="1" si="12"/>
        <v>1</v>
      </c>
      <c r="AB40" s="181">
        <f t="shared" ca="1" si="13"/>
        <v>1</v>
      </c>
      <c r="AC40" s="181">
        <f t="shared" ca="1" si="13"/>
        <v>1</v>
      </c>
      <c r="AD40" s="181">
        <f t="shared" ca="1" si="14"/>
        <v>1</v>
      </c>
      <c r="AE40" s="182">
        <f t="shared" ca="1" si="15"/>
        <v>1</v>
      </c>
      <c r="AF40" s="23">
        <f t="shared" ca="1" si="33"/>
        <v>5880</v>
      </c>
      <c r="AG40" s="23">
        <f t="shared" ca="1" si="34"/>
        <v>5880</v>
      </c>
      <c r="AH40" s="23">
        <f t="shared" ca="1" si="51"/>
        <v>48000</v>
      </c>
      <c r="AI40" s="23">
        <f t="shared" ca="1" si="52"/>
        <v>48000</v>
      </c>
      <c r="AJ40" s="23">
        <f t="shared" ca="1" si="73"/>
        <v>54000</v>
      </c>
      <c r="AK40" s="23">
        <f t="shared" ca="1" si="74"/>
        <v>54000</v>
      </c>
      <c r="AL40" s="23">
        <f t="shared" ca="1" si="77"/>
        <v>60000</v>
      </c>
      <c r="AM40" s="23">
        <f t="shared" ca="1" si="78"/>
        <v>30000</v>
      </c>
      <c r="AN40" s="23">
        <f t="shared" ca="1" si="79"/>
        <v>60000</v>
      </c>
      <c r="AO40" s="23">
        <f t="shared" ca="1" si="80"/>
        <v>30000</v>
      </c>
      <c r="AP40" s="23">
        <f t="shared" ca="1" si="95"/>
        <v>61200</v>
      </c>
      <c r="AQ40" s="23">
        <f t="shared" ca="1" si="96"/>
        <v>30600</v>
      </c>
      <c r="AT40" s="228">
        <f t="shared" ca="1" si="19"/>
        <v>101760</v>
      </c>
      <c r="AU40" s="26">
        <f t="shared" ca="1" si="20"/>
        <v>397560</v>
      </c>
      <c r="AV40" s="228">
        <f t="shared" ca="1" si="21"/>
        <v>487560</v>
      </c>
      <c r="AW40" s="23">
        <f t="shared" ca="1" si="47"/>
        <v>62400</v>
      </c>
      <c r="AX40" s="23">
        <f t="shared" ca="1" si="48"/>
        <v>31200</v>
      </c>
      <c r="AY40" s="23">
        <f t="shared" ca="1" si="31"/>
        <v>60000</v>
      </c>
      <c r="AZ40" s="23">
        <f t="shared" ca="1" si="32"/>
        <v>30000</v>
      </c>
      <c r="BA40" s="23">
        <f t="shared" ca="1" si="35"/>
        <v>10560</v>
      </c>
      <c r="BB40" s="23">
        <f t="shared" ca="1" si="36"/>
        <v>5280</v>
      </c>
      <c r="BC40" s="23">
        <f t="shared" ca="1" si="43"/>
        <v>6120</v>
      </c>
      <c r="BD40" s="23">
        <f t="shared" ca="1" si="44"/>
        <v>3060</v>
      </c>
      <c r="BE40" s="23">
        <f t="shared" ca="1" si="53"/>
        <v>20400</v>
      </c>
      <c r="BF40" s="23">
        <f t="shared" ca="1" si="54"/>
        <v>10200</v>
      </c>
      <c r="BG40" s="23">
        <f t="shared" ca="1" si="65"/>
        <v>105600</v>
      </c>
      <c r="BH40" s="23">
        <f t="shared" ca="1" si="66"/>
        <v>52800</v>
      </c>
      <c r="BI40" s="23">
        <f t="shared" ca="1" si="71"/>
        <v>127200</v>
      </c>
      <c r="BJ40" s="23">
        <f t="shared" ca="1" si="72"/>
        <v>63600</v>
      </c>
      <c r="BK40" s="23">
        <f t="shared" ca="1" si="81"/>
        <v>60000</v>
      </c>
      <c r="BL40" s="23">
        <f t="shared" ca="1" si="82"/>
        <v>30000</v>
      </c>
      <c r="BM40" s="23">
        <f t="shared" ca="1" si="91"/>
        <v>63600</v>
      </c>
      <c r="BN40" s="23">
        <f t="shared" ca="1" si="92"/>
        <v>31800</v>
      </c>
      <c r="BO40" s="23">
        <f t="shared" ca="1" si="97"/>
        <v>86400</v>
      </c>
      <c r="BP40" s="23">
        <f t="shared" ca="1" si="98"/>
        <v>43200</v>
      </c>
      <c r="BQ40" s="23">
        <f ca="1">$BQ$7*$J$2*$J$5*$S40</f>
        <v>62400</v>
      </c>
      <c r="BR40" s="23">
        <f ca="1">$BQ$7*$J$3*$J$5*$T40</f>
        <v>31200</v>
      </c>
      <c r="BS40" s="23"/>
      <c r="BT40" s="23"/>
      <c r="BU40" s="23"/>
      <c r="BV40" s="23"/>
      <c r="BW40" s="389">
        <f t="shared" ca="1" si="22"/>
        <v>687420</v>
      </c>
      <c r="BX40" s="224">
        <f t="shared" ca="1" si="23"/>
        <v>687420</v>
      </c>
      <c r="BY40" s="93">
        <f t="shared" ca="1" si="24"/>
        <v>997020</v>
      </c>
      <c r="BZ40" s="23">
        <f t="shared" ca="1" si="49"/>
        <v>125760</v>
      </c>
      <c r="CA40" s="23">
        <f t="shared" ca="1" si="50"/>
        <v>62880</v>
      </c>
      <c r="CB40" s="23">
        <f t="shared" ca="1" si="75"/>
        <v>115200</v>
      </c>
      <c r="CC40" s="23">
        <f t="shared" ca="1" si="76"/>
        <v>57600</v>
      </c>
      <c r="CD40" s="23"/>
      <c r="CE40" s="23"/>
      <c r="CF40" s="228">
        <f t="shared" ca="1" si="25"/>
        <v>188640</v>
      </c>
      <c r="CG40" s="224">
        <f t="shared" ca="1" si="26"/>
        <v>361440</v>
      </c>
      <c r="CH40" s="228">
        <f t="shared" ca="1" si="27"/>
        <v>361440</v>
      </c>
      <c r="CI40" s="23">
        <f t="shared" ca="1" si="39"/>
        <v>65400</v>
      </c>
      <c r="CJ40" s="23">
        <f t="shared" ca="1" si="40"/>
        <v>32700</v>
      </c>
      <c r="CK40" s="23">
        <f t="shared" ca="1" si="41"/>
        <v>62400</v>
      </c>
      <c r="CL40" s="23">
        <f t="shared" ca="1" si="42"/>
        <v>31200</v>
      </c>
      <c r="CM40" s="23">
        <f t="shared" ca="1" si="37"/>
        <v>60000</v>
      </c>
      <c r="CN40" s="23">
        <f t="shared" ca="1" si="38"/>
        <v>30000</v>
      </c>
      <c r="CO40" s="23">
        <f t="shared" ca="1" si="45"/>
        <v>8400</v>
      </c>
      <c r="CP40" s="23">
        <f t="shared" ca="1" si="46"/>
        <v>4200</v>
      </c>
      <c r="CQ40" s="23">
        <f t="shared" ca="1" si="55"/>
        <v>27000</v>
      </c>
      <c r="CR40" s="23">
        <f t="shared" ca="1" si="56"/>
        <v>13500</v>
      </c>
      <c r="CS40" s="23">
        <f t="shared" ca="1" si="57"/>
        <v>15600</v>
      </c>
      <c r="CT40" s="23">
        <f t="shared" ca="1" si="58"/>
        <v>7800</v>
      </c>
      <c r="CU40" s="23">
        <f t="shared" ca="1" si="63"/>
        <v>42000</v>
      </c>
      <c r="CV40" s="23">
        <f t="shared" ca="1" si="64"/>
        <v>21000</v>
      </c>
      <c r="CY40" s="23">
        <f t="shared" ca="1" si="67"/>
        <v>72000</v>
      </c>
      <c r="CZ40" s="23">
        <f t="shared" ca="1" si="68"/>
        <v>36000</v>
      </c>
      <c r="DA40" s="23">
        <f t="shared" ca="1" si="83"/>
        <v>99000</v>
      </c>
      <c r="DB40" s="23">
        <f t="shared" ca="1" si="84"/>
        <v>49500</v>
      </c>
      <c r="DC40" s="23"/>
      <c r="DD40" s="23"/>
      <c r="DE40" s="23">
        <f t="shared" ca="1" si="85"/>
        <v>240000</v>
      </c>
      <c r="DF40" s="23">
        <f t="shared" ca="1" si="86"/>
        <v>120000</v>
      </c>
      <c r="DG40" s="23">
        <f t="shared" ca="1" si="87"/>
        <v>120000</v>
      </c>
      <c r="DH40" s="23">
        <f t="shared" ca="1" si="88"/>
        <v>60000</v>
      </c>
      <c r="DI40" s="23">
        <f t="shared" ca="1" si="99"/>
        <v>63600</v>
      </c>
      <c r="DJ40" s="23">
        <f t="shared" ca="1" si="100"/>
        <v>31800</v>
      </c>
      <c r="DS40" s="228">
        <f t="shared" ca="1" si="28"/>
        <v>514800</v>
      </c>
      <c r="DT40" s="93">
        <f t="shared" ca="1" si="29"/>
        <v>1164600</v>
      </c>
      <c r="DU40" s="228">
        <f t="shared" ca="1" si="30"/>
        <v>1313100</v>
      </c>
      <c r="DZ40" s="23">
        <f t="shared" ca="1" si="61"/>
        <v>60000</v>
      </c>
      <c r="EA40" s="23">
        <f t="shared" ca="1" si="62"/>
        <v>30000</v>
      </c>
      <c r="EB40" s="23">
        <f t="shared" ca="1" si="69"/>
        <v>26400</v>
      </c>
      <c r="EC40" s="23">
        <f t="shared" ca="1" si="70"/>
        <v>13200</v>
      </c>
      <c r="ED40" s="23">
        <f t="shared" ca="1" si="89"/>
        <v>120000</v>
      </c>
      <c r="EE40" s="23">
        <f t="shared" ca="1" si="90"/>
        <v>60000</v>
      </c>
      <c r="EH40" s="23">
        <f t="shared" ca="1" si="93"/>
        <v>60000</v>
      </c>
      <c r="EI40" s="23">
        <f t="shared" ca="1" si="94"/>
        <v>30000</v>
      </c>
      <c r="EN40" s="228">
        <f t="shared" ca="1" si="16"/>
        <v>39600</v>
      </c>
      <c r="EO40" s="93">
        <f t="shared" ca="1" si="17"/>
        <v>219600</v>
      </c>
      <c r="EP40" s="93">
        <f t="shared" ca="1" si="18"/>
        <v>399600</v>
      </c>
    </row>
    <row r="41" spans="1:146" x14ac:dyDescent="0.2">
      <c r="A41" s="172">
        <f ca="1">VLOOKUP($D41,Curves!$A$2:$I$1700,9)</f>
        <v>5.2754917920649E-2</v>
      </c>
      <c r="B41" s="86">
        <f t="shared" ca="1" si="0"/>
        <v>0.86799867930158159</v>
      </c>
      <c r="C41" s="86">
        <f t="shared" si="1"/>
        <v>31</v>
      </c>
      <c r="D41" s="139">
        <v>37895</v>
      </c>
      <c r="E41" s="173">
        <f ca="1">VLOOKUP($D41,Curves!$A$2:$H$1700,2)*$B41</f>
        <v>3.2827710051185814</v>
      </c>
      <c r="F41" s="172">
        <f ca="1">VLOOKUP($D41,Curves!$A$2:$H$1700,3)*$B41</f>
        <v>0.74647886419936016</v>
      </c>
      <c r="G41" s="172">
        <f ca="1">VLOOKUP($D41,Curves!$A$2:$H$1700,7)*$B41</f>
        <v>-0.22133966322190332</v>
      </c>
      <c r="H41" s="172">
        <f ca="1">VLOOKUP($D41,Curves!$A$2:$H$1700,5)*$B41</f>
        <v>-3.4719947172063267E-2</v>
      </c>
      <c r="I41" s="172">
        <f ca="1">VLOOKUP($D41,Curves!$A$2:$H$1700,4)*$B41</f>
        <v>-0.29945954435904565</v>
      </c>
      <c r="J41" s="174">
        <f ca="1">VLOOKUP($D41,Curves!$A$2:$H$1700,8)*$B41</f>
        <v>0.88101865949110525</v>
      </c>
      <c r="K41" s="172">
        <f t="shared" ca="1" si="2"/>
        <v>24.374835955696518</v>
      </c>
      <c r="L41" s="140">
        <f ca="1">VLOOKUP($D41,Curves!$N$2:$T$2600,2)*$B41</f>
        <v>70.33888057627918</v>
      </c>
      <c r="M41" s="141">
        <f ca="1">VLOOKUP($D41,Curves!$N$2:$T$2600,3)*$B41</f>
        <v>35.16944028813959</v>
      </c>
      <c r="N41" s="181">
        <f t="shared" ca="1" si="3"/>
        <v>1</v>
      </c>
      <c r="O41" s="182">
        <f t="shared" ca="1" si="4"/>
        <v>1</v>
      </c>
      <c r="P41" s="173">
        <f t="shared" ca="1" si="5"/>
        <v>33.228422484572647</v>
      </c>
      <c r="Q41" s="140">
        <f ca="1">VLOOKUP($D41,Curves!$N$2:$T$2600,4)*$B41</f>
        <v>70.33888057627918</v>
      </c>
      <c r="R41" s="141">
        <f ca="1">VLOOKUP($D41,Curves!$N$2:$T$2600,5)*$B41</f>
        <v>35.16944028813959</v>
      </c>
      <c r="S41" s="181">
        <f t="shared" ca="1" si="6"/>
        <v>1</v>
      </c>
      <c r="T41" s="182">
        <f t="shared" ca="1" si="7"/>
        <v>1</v>
      </c>
      <c r="U41" s="151">
        <f t="shared" ca="1" si="8"/>
        <v>24.960735064225087</v>
      </c>
      <c r="V41" s="151">
        <f t="shared" ca="1" si="9"/>
        <v>26.360382934598885</v>
      </c>
      <c r="W41" s="151">
        <f t="shared" ca="1" si="10"/>
        <v>24.374835955696518</v>
      </c>
      <c r="X41" s="343">
        <f ca="1">VLOOKUP($D41,[2]CurveFetch!$D$8:$S$13000,16,0)*$B41</f>
        <v>70.33888057627918</v>
      </c>
      <c r="Y41" s="141">
        <f ca="1">VLOOKUP($D41,Curves!$N$2:$T$2600,7)*$B41</f>
        <v>35.16944028813959</v>
      </c>
      <c r="Z41" s="200">
        <f t="shared" ca="1" si="11"/>
        <v>1</v>
      </c>
      <c r="AA41" s="181">
        <f t="shared" ca="1" si="12"/>
        <v>1</v>
      </c>
      <c r="AB41" s="181">
        <f t="shared" ca="1" si="13"/>
        <v>1</v>
      </c>
      <c r="AC41" s="181">
        <f t="shared" ca="1" si="13"/>
        <v>1</v>
      </c>
      <c r="AD41" s="181">
        <f t="shared" ca="1" si="14"/>
        <v>1</v>
      </c>
      <c r="AE41" s="182">
        <f t="shared" ca="1" si="15"/>
        <v>1</v>
      </c>
      <c r="AF41" s="23">
        <f t="shared" ca="1" si="33"/>
        <v>5880</v>
      </c>
      <c r="AG41" s="23">
        <f t="shared" ca="1" si="34"/>
        <v>5880</v>
      </c>
      <c r="AH41" s="23">
        <f t="shared" ca="1" si="51"/>
        <v>48000</v>
      </c>
      <c r="AI41" s="23">
        <f t="shared" ca="1" si="52"/>
        <v>48000</v>
      </c>
      <c r="AJ41" s="23">
        <f t="shared" ca="1" si="73"/>
        <v>54000</v>
      </c>
      <c r="AK41" s="23">
        <f t="shared" ca="1" si="74"/>
        <v>54000</v>
      </c>
      <c r="AL41" s="23">
        <f t="shared" ca="1" si="77"/>
        <v>60000</v>
      </c>
      <c r="AM41" s="23">
        <f t="shared" ca="1" si="78"/>
        <v>30000</v>
      </c>
      <c r="AN41" s="23">
        <f t="shared" ca="1" si="79"/>
        <v>60000</v>
      </c>
      <c r="AO41" s="23">
        <f t="shared" ca="1" si="80"/>
        <v>30000</v>
      </c>
      <c r="AP41" s="23">
        <f t="shared" ca="1" si="95"/>
        <v>61200</v>
      </c>
      <c r="AQ41" s="23">
        <f t="shared" ca="1" si="96"/>
        <v>30600</v>
      </c>
      <c r="AT41" s="228">
        <f t="shared" ca="1" si="19"/>
        <v>101760</v>
      </c>
      <c r="AU41" s="26">
        <f t="shared" ca="1" si="20"/>
        <v>397560</v>
      </c>
      <c r="AV41" s="228">
        <f t="shared" ca="1" si="21"/>
        <v>487560</v>
      </c>
      <c r="AW41" s="23">
        <f t="shared" ca="1" si="47"/>
        <v>62400</v>
      </c>
      <c r="AX41" s="23">
        <f t="shared" ca="1" si="48"/>
        <v>31200</v>
      </c>
      <c r="AY41" s="23">
        <f t="shared" ca="1" si="31"/>
        <v>60000</v>
      </c>
      <c r="AZ41" s="23">
        <f t="shared" ca="1" si="32"/>
        <v>30000</v>
      </c>
      <c r="BA41" s="23">
        <f t="shared" ca="1" si="35"/>
        <v>10560</v>
      </c>
      <c r="BB41" s="23">
        <f t="shared" ca="1" si="36"/>
        <v>5280</v>
      </c>
      <c r="BC41" s="23">
        <f t="shared" ca="1" si="43"/>
        <v>6120</v>
      </c>
      <c r="BD41" s="23">
        <f t="shared" ca="1" si="44"/>
        <v>3060</v>
      </c>
      <c r="BE41" s="23">
        <f t="shared" ca="1" si="53"/>
        <v>20400</v>
      </c>
      <c r="BF41" s="23">
        <f t="shared" ca="1" si="54"/>
        <v>10200</v>
      </c>
      <c r="BG41" s="23">
        <f t="shared" ca="1" si="65"/>
        <v>105600</v>
      </c>
      <c r="BH41" s="23">
        <f t="shared" ca="1" si="66"/>
        <v>52800</v>
      </c>
      <c r="BI41" s="23">
        <f t="shared" ca="1" si="71"/>
        <v>127200</v>
      </c>
      <c r="BJ41" s="23">
        <f t="shared" ca="1" si="72"/>
        <v>63600</v>
      </c>
      <c r="BK41" s="23">
        <f t="shared" ca="1" si="81"/>
        <v>60000</v>
      </c>
      <c r="BL41" s="23">
        <f t="shared" ca="1" si="82"/>
        <v>30000</v>
      </c>
      <c r="BM41" s="23">
        <f t="shared" ca="1" si="91"/>
        <v>63600</v>
      </c>
      <c r="BN41" s="23">
        <f t="shared" ca="1" si="92"/>
        <v>31800</v>
      </c>
      <c r="BO41" s="23">
        <f t="shared" ca="1" si="97"/>
        <v>86400</v>
      </c>
      <c r="BP41" s="23">
        <f t="shared" ca="1" si="98"/>
        <v>43200</v>
      </c>
      <c r="BQ41" s="23">
        <f t="shared" ref="BQ41:BQ104" ca="1" si="101">$BQ$7*$J$2*$J$5*$S41</f>
        <v>62400</v>
      </c>
      <c r="BR41" s="23">
        <f t="shared" ref="BR41:BR104" ca="1" si="102">$BQ$7*$J$3*$J$5*$T41</f>
        <v>31200</v>
      </c>
      <c r="BS41" s="23"/>
      <c r="BT41" s="23"/>
      <c r="BU41" s="23"/>
      <c r="BV41" s="23"/>
      <c r="BW41" s="389">
        <f t="shared" ca="1" si="22"/>
        <v>687420</v>
      </c>
      <c r="BX41" s="224">
        <f t="shared" ca="1" si="23"/>
        <v>687420</v>
      </c>
      <c r="BY41" s="93">
        <f t="shared" ca="1" si="24"/>
        <v>997020</v>
      </c>
      <c r="BZ41" s="23">
        <f t="shared" ca="1" si="49"/>
        <v>125760</v>
      </c>
      <c r="CA41" s="23">
        <f t="shared" ca="1" si="50"/>
        <v>62880</v>
      </c>
      <c r="CB41" s="23">
        <f t="shared" ca="1" si="75"/>
        <v>115200</v>
      </c>
      <c r="CC41" s="23">
        <f t="shared" ca="1" si="76"/>
        <v>57600</v>
      </c>
      <c r="CD41" s="23"/>
      <c r="CE41" s="23"/>
      <c r="CF41" s="228">
        <f t="shared" ca="1" si="25"/>
        <v>188640</v>
      </c>
      <c r="CG41" s="224">
        <f t="shared" ca="1" si="26"/>
        <v>361440</v>
      </c>
      <c r="CH41" s="228">
        <f t="shared" ca="1" si="27"/>
        <v>361440</v>
      </c>
      <c r="CI41" s="23">
        <f t="shared" ca="1" si="39"/>
        <v>65400</v>
      </c>
      <c r="CJ41" s="23">
        <f t="shared" ca="1" si="40"/>
        <v>32700</v>
      </c>
      <c r="CK41" s="23">
        <f t="shared" ca="1" si="41"/>
        <v>62400</v>
      </c>
      <c r="CL41" s="23">
        <f t="shared" ca="1" si="42"/>
        <v>31200</v>
      </c>
      <c r="CM41" s="23">
        <f t="shared" ca="1" si="37"/>
        <v>60000</v>
      </c>
      <c r="CN41" s="23">
        <f t="shared" ca="1" si="38"/>
        <v>30000</v>
      </c>
      <c r="CO41" s="23">
        <f t="shared" ca="1" si="45"/>
        <v>8400</v>
      </c>
      <c r="CP41" s="23">
        <f t="shared" ca="1" si="46"/>
        <v>4200</v>
      </c>
      <c r="CQ41" s="23">
        <f t="shared" ca="1" si="55"/>
        <v>27000</v>
      </c>
      <c r="CR41" s="23">
        <f t="shared" ca="1" si="56"/>
        <v>13500</v>
      </c>
      <c r="CS41" s="23">
        <f t="shared" ca="1" si="57"/>
        <v>15600</v>
      </c>
      <c r="CT41" s="23">
        <f t="shared" ca="1" si="58"/>
        <v>7800</v>
      </c>
      <c r="CU41" s="23">
        <f t="shared" ca="1" si="63"/>
        <v>42000</v>
      </c>
      <c r="CV41" s="23">
        <f t="shared" ca="1" si="64"/>
        <v>21000</v>
      </c>
      <c r="CY41" s="23">
        <f t="shared" ca="1" si="67"/>
        <v>72000</v>
      </c>
      <c r="CZ41" s="23">
        <f t="shared" ca="1" si="68"/>
        <v>36000</v>
      </c>
      <c r="DA41" s="23">
        <f t="shared" ca="1" si="83"/>
        <v>99000</v>
      </c>
      <c r="DB41" s="23">
        <f t="shared" ca="1" si="84"/>
        <v>49500</v>
      </c>
      <c r="DC41" s="23"/>
      <c r="DD41" s="23"/>
      <c r="DE41" s="23">
        <f t="shared" ca="1" si="85"/>
        <v>240000</v>
      </c>
      <c r="DF41" s="23">
        <f t="shared" ca="1" si="86"/>
        <v>120000</v>
      </c>
      <c r="DG41" s="23">
        <f t="shared" ca="1" si="87"/>
        <v>120000</v>
      </c>
      <c r="DH41" s="23">
        <f t="shared" ca="1" si="88"/>
        <v>60000</v>
      </c>
      <c r="DI41" s="23">
        <f t="shared" ca="1" si="99"/>
        <v>63600</v>
      </c>
      <c r="DJ41" s="23">
        <f t="shared" ca="1" si="100"/>
        <v>31800</v>
      </c>
      <c r="DS41" s="228">
        <f t="shared" ca="1" si="28"/>
        <v>514800</v>
      </c>
      <c r="DT41" s="93">
        <f t="shared" ca="1" si="29"/>
        <v>1164600</v>
      </c>
      <c r="DU41" s="228">
        <f t="shared" ca="1" si="30"/>
        <v>1313100</v>
      </c>
      <c r="DZ41" s="23">
        <f t="shared" ca="1" si="61"/>
        <v>60000</v>
      </c>
      <c r="EA41" s="23">
        <f t="shared" ca="1" si="62"/>
        <v>30000</v>
      </c>
      <c r="EB41" s="23">
        <f t="shared" ca="1" si="69"/>
        <v>26400</v>
      </c>
      <c r="EC41" s="23">
        <f t="shared" ca="1" si="70"/>
        <v>13200</v>
      </c>
      <c r="ED41" s="23">
        <f t="shared" ca="1" si="89"/>
        <v>120000</v>
      </c>
      <c r="EE41" s="23">
        <f t="shared" ca="1" si="90"/>
        <v>60000</v>
      </c>
      <c r="EH41" s="23">
        <f t="shared" ca="1" si="93"/>
        <v>60000</v>
      </c>
      <c r="EI41" s="23">
        <f t="shared" ca="1" si="94"/>
        <v>30000</v>
      </c>
      <c r="EN41" s="228">
        <f t="shared" ca="1" si="16"/>
        <v>39600</v>
      </c>
      <c r="EO41" s="93">
        <f t="shared" ca="1" si="17"/>
        <v>219600</v>
      </c>
      <c r="EP41" s="93">
        <f t="shared" ca="1" si="18"/>
        <v>399600</v>
      </c>
    </row>
    <row r="42" spans="1:146" x14ac:dyDescent="0.2">
      <c r="A42" s="172">
        <f ca="1">VLOOKUP($D42,Curves!$A$2:$I$1700,9)</f>
        <v>5.2824826296392999E-2</v>
      </c>
      <c r="B42" s="86">
        <f t="shared" ca="1" si="0"/>
        <v>0.86400606389520807</v>
      </c>
      <c r="C42" s="86">
        <f t="shared" si="1"/>
        <v>30</v>
      </c>
      <c r="D42" s="139">
        <v>37926</v>
      </c>
      <c r="E42" s="173">
        <f ca="1">VLOOKUP($D42,Curves!$A$2:$H$1700,2)*$B42</f>
        <v>3.3843117522775299</v>
      </c>
      <c r="F42" s="172">
        <f ca="1">VLOOKUP($D42,Curves!$A$2:$H$1700,3)*$B42</f>
        <v>0.38880272875284366</v>
      </c>
      <c r="G42" s="172">
        <f ca="1">VLOOKUP($D42,Curves!$A$2:$H$1700,7)*$B42</f>
        <v>-0.17280121277904162</v>
      </c>
      <c r="H42" s="172">
        <f ca="1">VLOOKUP($D42,Curves!$A$2:$H$1700,5)*$B42</f>
        <v>-2.5920181916856241E-2</v>
      </c>
      <c r="I42" s="172">
        <f ca="1">VLOOKUP($D42,Curves!$A$2:$H$1700,4)*$B42</f>
        <v>-0.25056175852961032</v>
      </c>
      <c r="J42" s="174">
        <f ca="1">VLOOKUP($D42,Curves!$A$2:$H$1700,8)*$B42</f>
        <v>0.52272366865660091</v>
      </c>
      <c r="K42" s="172">
        <f t="shared" ca="1" si="2"/>
        <v>25.503124953109396</v>
      </c>
      <c r="L42" s="140">
        <f ca="1">VLOOKUP($D42,Curves!$N$2:$T$2600,2)*$B42</f>
        <v>44.095154275136672</v>
      </c>
      <c r="M42" s="141">
        <f ca="1">VLOOKUP($D42,Curves!$N$2:$T$2600,3)*$B42</f>
        <v>22.047577137568336</v>
      </c>
      <c r="N42" s="181">
        <f t="shared" ca="1" si="3"/>
        <v>1</v>
      </c>
      <c r="O42" s="182">
        <f t="shared" ca="1" si="4"/>
        <v>0</v>
      </c>
      <c r="P42" s="173">
        <f t="shared" ca="1" si="5"/>
        <v>31.302765657005981</v>
      </c>
      <c r="Q42" s="140">
        <f ca="1">VLOOKUP($D42,Curves!$N$2:$T$2600,4)*$B42</f>
        <v>44.095154275136672</v>
      </c>
      <c r="R42" s="141">
        <f ca="1">VLOOKUP($D42,Curves!$N$2:$T$2600,5)*$B42</f>
        <v>22.047577137568336</v>
      </c>
      <c r="S42" s="181">
        <f t="shared" ca="1" si="6"/>
        <v>1</v>
      </c>
      <c r="T42" s="182">
        <f t="shared" ca="1" si="7"/>
        <v>0</v>
      </c>
      <c r="U42" s="151">
        <f t="shared" ca="1" si="8"/>
        <v>26.08632904623866</v>
      </c>
      <c r="V42" s="151">
        <f t="shared" ca="1" si="9"/>
        <v>27.187936777705051</v>
      </c>
      <c r="W42" s="151">
        <f t="shared" ca="1" si="10"/>
        <v>25.503124953109396</v>
      </c>
      <c r="X42" s="343">
        <f ca="1">VLOOKUP($D42,[2]CurveFetch!$D$8:$S$13000,16,0)*$B42</f>
        <v>44.095154275136672</v>
      </c>
      <c r="Y42" s="141">
        <f ca="1">VLOOKUP($D42,Curves!$N$2:$T$2600,7)*$B42</f>
        <v>22.047577137568336</v>
      </c>
      <c r="Z42" s="200">
        <f t="shared" ca="1" si="11"/>
        <v>1</v>
      </c>
      <c r="AA42" s="181">
        <f t="shared" ca="1" si="12"/>
        <v>0</v>
      </c>
      <c r="AB42" s="181">
        <f t="shared" ca="1" si="13"/>
        <v>1</v>
      </c>
      <c r="AC42" s="181">
        <f t="shared" ca="1" si="13"/>
        <v>1</v>
      </c>
      <c r="AD42" s="181">
        <f t="shared" ca="1" si="14"/>
        <v>1</v>
      </c>
      <c r="AE42" s="182">
        <f t="shared" ca="1" si="15"/>
        <v>0</v>
      </c>
      <c r="AF42" s="23">
        <f t="shared" ca="1" si="33"/>
        <v>5880</v>
      </c>
      <c r="AG42" s="23">
        <f t="shared" ca="1" si="34"/>
        <v>0</v>
      </c>
      <c r="AH42" s="23">
        <f t="shared" ca="1" si="51"/>
        <v>48000</v>
      </c>
      <c r="AI42" s="23">
        <f t="shared" ca="1" si="52"/>
        <v>0</v>
      </c>
      <c r="AJ42" s="23">
        <f t="shared" ca="1" si="73"/>
        <v>54000</v>
      </c>
      <c r="AK42" s="23">
        <f t="shared" ca="1" si="74"/>
        <v>0</v>
      </c>
      <c r="AL42" s="23">
        <f t="shared" ca="1" si="77"/>
        <v>60000</v>
      </c>
      <c r="AM42" s="23">
        <f t="shared" ca="1" si="78"/>
        <v>0</v>
      </c>
      <c r="AN42" s="23">
        <f t="shared" ca="1" si="79"/>
        <v>60000</v>
      </c>
      <c r="AO42" s="23">
        <f t="shared" ca="1" si="80"/>
        <v>0</v>
      </c>
      <c r="AP42" s="23">
        <f t="shared" ca="1" si="95"/>
        <v>61200</v>
      </c>
      <c r="AQ42" s="23">
        <f t="shared" ca="1" si="96"/>
        <v>0</v>
      </c>
      <c r="AT42" s="228">
        <f t="shared" ca="1" si="19"/>
        <v>65880</v>
      </c>
      <c r="AU42" s="26">
        <f t="shared" ca="1" si="20"/>
        <v>229080</v>
      </c>
      <c r="AV42" s="228">
        <f t="shared" ca="1" si="21"/>
        <v>289080</v>
      </c>
      <c r="AW42" s="23">
        <f t="shared" ca="1" si="47"/>
        <v>62400</v>
      </c>
      <c r="AX42" s="23">
        <f t="shared" ca="1" si="48"/>
        <v>0</v>
      </c>
      <c r="AY42" s="23">
        <f t="shared" ca="1" si="31"/>
        <v>60000</v>
      </c>
      <c r="AZ42" s="23">
        <f t="shared" ca="1" si="32"/>
        <v>0</v>
      </c>
      <c r="BA42" s="23">
        <f t="shared" ca="1" si="35"/>
        <v>10560</v>
      </c>
      <c r="BB42" s="23">
        <f t="shared" ca="1" si="36"/>
        <v>0</v>
      </c>
      <c r="BC42" s="23">
        <f t="shared" ca="1" si="43"/>
        <v>6120</v>
      </c>
      <c r="BD42" s="23">
        <f t="shared" ca="1" si="44"/>
        <v>0</v>
      </c>
      <c r="BE42" s="23">
        <f t="shared" ca="1" si="53"/>
        <v>20400</v>
      </c>
      <c r="BF42" s="23">
        <f t="shared" ca="1" si="54"/>
        <v>0</v>
      </c>
      <c r="BG42" s="23">
        <f t="shared" ca="1" si="65"/>
        <v>105600</v>
      </c>
      <c r="BH42" s="23">
        <f t="shared" ca="1" si="66"/>
        <v>0</v>
      </c>
      <c r="BI42" s="23">
        <f t="shared" ca="1" si="71"/>
        <v>127200</v>
      </c>
      <c r="BJ42" s="23">
        <f t="shared" ca="1" si="72"/>
        <v>0</v>
      </c>
      <c r="BK42" s="23">
        <f t="shared" ca="1" si="81"/>
        <v>60000</v>
      </c>
      <c r="BL42" s="23">
        <f t="shared" ca="1" si="82"/>
        <v>0</v>
      </c>
      <c r="BM42" s="23">
        <f t="shared" ca="1" si="91"/>
        <v>63600</v>
      </c>
      <c r="BN42" s="23">
        <f t="shared" ca="1" si="92"/>
        <v>0</v>
      </c>
      <c r="BO42" s="23">
        <f t="shared" ca="1" si="97"/>
        <v>86400</v>
      </c>
      <c r="BP42" s="23">
        <f t="shared" ca="1" si="98"/>
        <v>0</v>
      </c>
      <c r="BQ42" s="23">
        <f t="shared" ca="1" si="101"/>
        <v>62400</v>
      </c>
      <c r="BR42" s="23">
        <f t="shared" ca="1" si="102"/>
        <v>0</v>
      </c>
      <c r="BS42" s="23"/>
      <c r="BT42" s="23"/>
      <c r="BU42" s="23"/>
      <c r="BV42" s="23"/>
      <c r="BW42" s="389">
        <f t="shared" ca="1" si="22"/>
        <v>458280</v>
      </c>
      <c r="BX42" s="224">
        <f t="shared" ca="1" si="23"/>
        <v>458280</v>
      </c>
      <c r="BY42" s="93">
        <f t="shared" ca="1" si="24"/>
        <v>664680</v>
      </c>
      <c r="BZ42" s="23">
        <f t="shared" ca="1" si="49"/>
        <v>125760</v>
      </c>
      <c r="CA42" s="23">
        <f t="shared" ca="1" si="50"/>
        <v>0</v>
      </c>
      <c r="CB42" s="23">
        <f t="shared" ca="1" si="75"/>
        <v>115200</v>
      </c>
      <c r="CC42" s="23">
        <f t="shared" ca="1" si="76"/>
        <v>0</v>
      </c>
      <c r="CD42" s="23"/>
      <c r="CE42" s="23"/>
      <c r="CF42" s="228">
        <f t="shared" ca="1" si="25"/>
        <v>125760</v>
      </c>
      <c r="CG42" s="224">
        <f t="shared" ca="1" si="26"/>
        <v>240960</v>
      </c>
      <c r="CH42" s="228">
        <f t="shared" ca="1" si="27"/>
        <v>240960</v>
      </c>
      <c r="CI42" s="23">
        <f t="shared" ca="1" si="39"/>
        <v>65400</v>
      </c>
      <c r="CJ42" s="23">
        <f t="shared" ca="1" si="40"/>
        <v>32700</v>
      </c>
      <c r="CK42" s="23">
        <f t="shared" ca="1" si="41"/>
        <v>62400</v>
      </c>
      <c r="CL42" s="23">
        <f t="shared" ca="1" si="42"/>
        <v>31200</v>
      </c>
      <c r="CM42" s="23">
        <f t="shared" ca="1" si="37"/>
        <v>60000</v>
      </c>
      <c r="CN42" s="23">
        <f t="shared" ca="1" si="38"/>
        <v>30000</v>
      </c>
      <c r="CO42" s="23">
        <f t="shared" ca="1" si="45"/>
        <v>8400</v>
      </c>
      <c r="CP42" s="23">
        <f t="shared" ca="1" si="46"/>
        <v>4200</v>
      </c>
      <c r="CQ42" s="23">
        <f t="shared" ca="1" si="55"/>
        <v>27000</v>
      </c>
      <c r="CR42" s="23">
        <f t="shared" ca="1" si="56"/>
        <v>13500</v>
      </c>
      <c r="CS42" s="23">
        <f t="shared" ca="1" si="57"/>
        <v>15600</v>
      </c>
      <c r="CT42" s="23">
        <f t="shared" ca="1" si="58"/>
        <v>7800</v>
      </c>
      <c r="CU42" s="23">
        <f t="shared" ca="1" si="63"/>
        <v>42000</v>
      </c>
      <c r="CV42" s="23">
        <f t="shared" ca="1" si="64"/>
        <v>21000</v>
      </c>
      <c r="CY42" s="23">
        <f t="shared" ca="1" si="67"/>
        <v>72000</v>
      </c>
      <c r="CZ42" s="23">
        <f t="shared" ca="1" si="68"/>
        <v>36000</v>
      </c>
      <c r="DA42" s="23">
        <f t="shared" ca="1" si="83"/>
        <v>99000</v>
      </c>
      <c r="DB42" s="23">
        <f t="shared" ca="1" si="84"/>
        <v>49500</v>
      </c>
      <c r="DC42" s="23"/>
      <c r="DD42" s="23"/>
      <c r="DE42" s="23">
        <f t="shared" ca="1" si="85"/>
        <v>240000</v>
      </c>
      <c r="DF42" s="23">
        <f t="shared" ca="1" si="86"/>
        <v>120000</v>
      </c>
      <c r="DG42" s="23">
        <f t="shared" ca="1" si="87"/>
        <v>120000</v>
      </c>
      <c r="DH42" s="23">
        <f t="shared" ca="1" si="88"/>
        <v>60000</v>
      </c>
      <c r="DI42" s="23">
        <f t="shared" ca="1" si="99"/>
        <v>63600</v>
      </c>
      <c r="DJ42" s="23">
        <f t="shared" ca="1" si="100"/>
        <v>31800</v>
      </c>
      <c r="DK42" s="23">
        <f t="shared" ref="DK42:DK105" ca="1" si="103">$DK$7*$J$2*$J$5*$AB42</f>
        <v>63600</v>
      </c>
      <c r="DL42" s="23">
        <f t="shared" ref="DL42:DL105" ca="1" si="104">$DK$7*$J$3*$J$5*$AC42</f>
        <v>31800</v>
      </c>
      <c r="DM42" s="23"/>
      <c r="DN42" s="23"/>
      <c r="DO42" s="23"/>
      <c r="DP42" s="23"/>
      <c r="DQ42" s="23"/>
      <c r="DR42" s="23"/>
      <c r="DS42" s="228">
        <f t="shared" ca="1" si="28"/>
        <v>514800</v>
      </c>
      <c r="DT42" s="93">
        <f t="shared" ca="1" si="29"/>
        <v>1260000</v>
      </c>
      <c r="DU42" s="228">
        <f t="shared" ca="1" si="30"/>
        <v>1408500</v>
      </c>
      <c r="DZ42" s="23">
        <f t="shared" ca="1" si="61"/>
        <v>60000</v>
      </c>
      <c r="EA42" s="23">
        <f t="shared" ca="1" si="62"/>
        <v>30000</v>
      </c>
      <c r="EB42" s="23">
        <f t="shared" ca="1" si="69"/>
        <v>26400</v>
      </c>
      <c r="EC42" s="23">
        <f t="shared" ca="1" si="70"/>
        <v>13200</v>
      </c>
      <c r="ED42" s="23">
        <f t="shared" ca="1" si="89"/>
        <v>120000</v>
      </c>
      <c r="EE42" s="23">
        <f t="shared" ca="1" si="90"/>
        <v>60000</v>
      </c>
      <c r="EH42" s="23">
        <f t="shared" ca="1" si="93"/>
        <v>60000</v>
      </c>
      <c r="EI42" s="23">
        <f t="shared" ca="1" si="94"/>
        <v>30000</v>
      </c>
      <c r="EN42" s="228">
        <f t="shared" ca="1" si="16"/>
        <v>39600</v>
      </c>
      <c r="EO42" s="93">
        <f t="shared" ca="1" si="17"/>
        <v>219600</v>
      </c>
      <c r="EP42" s="93">
        <f t="shared" ca="1" si="18"/>
        <v>399600</v>
      </c>
    </row>
    <row r="43" spans="1:146" x14ac:dyDescent="0.2">
      <c r="A43" s="172">
        <f ca="1">VLOOKUP($D43,Curves!$A$2:$I$1700,9)</f>
        <v>5.2892479564793003E-2</v>
      </c>
      <c r="B43" s="86">
        <f t="shared" ca="1" si="0"/>
        <v>0.86015026629848457</v>
      </c>
      <c r="C43" s="86">
        <f t="shared" si="1"/>
        <v>31</v>
      </c>
      <c r="D43" s="139">
        <v>37956</v>
      </c>
      <c r="E43" s="173">
        <f ca="1">VLOOKUP($D43,Curves!$A$2:$H$1700,2)*$B43</f>
        <v>3.4767273763784745</v>
      </c>
      <c r="F43" s="172">
        <f ca="1">VLOOKUP($D43,Curves!$A$2:$H$1700,3)*$B43</f>
        <v>0.38706761983431809</v>
      </c>
      <c r="G43" s="172">
        <f ca="1">VLOOKUP($D43,Curves!$A$2:$H$1700,7)*$B43</f>
        <v>-0.17203005325969692</v>
      </c>
      <c r="H43" s="172">
        <f ca="1">VLOOKUP($D43,Curves!$A$2:$H$1700,5)*$B43</f>
        <v>-2.5804507988954537E-2</v>
      </c>
      <c r="I43" s="172">
        <f ca="1">VLOOKUP($D43,Curves!$A$2:$H$1700,4)*$B43</f>
        <v>-0.24944357722656052</v>
      </c>
      <c r="J43" s="174">
        <f ca="1">VLOOKUP($D43,Curves!$A$2:$H$1700,8)*$B43</f>
        <v>0.52039091111058311</v>
      </c>
      <c r="K43" s="172">
        <f t="shared" ca="1" si="2"/>
        <v>26.204628493639355</v>
      </c>
      <c r="L43" s="140">
        <f ca="1">VLOOKUP($D43,Curves!$N$2:$T$2600,2)*$B43</f>
        <v>30.996116951252301</v>
      </c>
      <c r="M43" s="141">
        <f ca="1">VLOOKUP($D43,Curves!$N$2:$T$2600,3)*$B43</f>
        <v>15.49805847562615</v>
      </c>
      <c r="N43" s="181">
        <f t="shared" ca="1" si="3"/>
        <v>1</v>
      </c>
      <c r="O43" s="182">
        <f t="shared" ca="1" si="4"/>
        <v>0</v>
      </c>
      <c r="P43" s="173">
        <f t="shared" ca="1" si="5"/>
        <v>31.978387156167933</v>
      </c>
      <c r="Q43" s="140">
        <f ca="1">VLOOKUP($D43,Curves!$N$2:$T$2600,4)*$B43</f>
        <v>30.996116951252301</v>
      </c>
      <c r="R43" s="141">
        <f ca="1">VLOOKUP($D43,Curves!$N$2:$T$2600,5)*$B43</f>
        <v>15.49805847562615</v>
      </c>
      <c r="S43" s="181">
        <f t="shared" ca="1" si="6"/>
        <v>0</v>
      </c>
      <c r="T43" s="182">
        <f t="shared" ca="1" si="7"/>
        <v>0</v>
      </c>
      <c r="U43" s="151">
        <f t="shared" ca="1" si="8"/>
        <v>26.78522992339083</v>
      </c>
      <c r="V43" s="151">
        <f t="shared" ca="1" si="9"/>
        <v>27.881921512921402</v>
      </c>
      <c r="W43" s="151">
        <f t="shared" ca="1" si="10"/>
        <v>26.204628493639355</v>
      </c>
      <c r="X43" s="343">
        <f ca="1">VLOOKUP($D43,[2]CurveFetch!$D$8:$S$13000,16,0)*$B43</f>
        <v>30.996116951252301</v>
      </c>
      <c r="Y43" s="141">
        <f ca="1">VLOOKUP($D43,Curves!$N$2:$T$2600,7)*$B43</f>
        <v>15.49805847562615</v>
      </c>
      <c r="Z43" s="200">
        <f t="shared" ca="1" si="11"/>
        <v>1</v>
      </c>
      <c r="AA43" s="181">
        <f t="shared" ca="1" si="12"/>
        <v>0</v>
      </c>
      <c r="AB43" s="181">
        <f t="shared" ca="1" si="13"/>
        <v>1</v>
      </c>
      <c r="AC43" s="181">
        <f t="shared" ca="1" si="13"/>
        <v>1</v>
      </c>
      <c r="AD43" s="181">
        <f t="shared" ca="1" si="14"/>
        <v>1</v>
      </c>
      <c r="AE43" s="182">
        <f t="shared" ca="1" si="15"/>
        <v>0</v>
      </c>
      <c r="AF43" s="23">
        <f t="shared" ca="1" si="33"/>
        <v>5880</v>
      </c>
      <c r="AG43" s="23">
        <f t="shared" ca="1" si="34"/>
        <v>0</v>
      </c>
      <c r="AH43" s="23">
        <f t="shared" ca="1" si="51"/>
        <v>48000</v>
      </c>
      <c r="AI43" s="23">
        <f t="shared" ca="1" si="52"/>
        <v>0</v>
      </c>
      <c r="AJ43" s="23">
        <f t="shared" ca="1" si="73"/>
        <v>54000</v>
      </c>
      <c r="AK43" s="23">
        <f t="shared" ca="1" si="74"/>
        <v>0</v>
      </c>
      <c r="AL43" s="23">
        <f t="shared" ca="1" si="77"/>
        <v>60000</v>
      </c>
      <c r="AM43" s="23">
        <f t="shared" ca="1" si="78"/>
        <v>0</v>
      </c>
      <c r="AN43" s="23">
        <f t="shared" ca="1" si="79"/>
        <v>60000</v>
      </c>
      <c r="AO43" s="23">
        <f t="shared" ca="1" si="80"/>
        <v>0</v>
      </c>
      <c r="AP43" s="23">
        <f t="shared" ca="1" si="95"/>
        <v>61200</v>
      </c>
      <c r="AQ43" s="23">
        <f t="shared" ca="1" si="96"/>
        <v>0</v>
      </c>
      <c r="AT43" s="228">
        <f t="shared" ca="1" si="19"/>
        <v>65880</v>
      </c>
      <c r="AU43" s="26">
        <f t="shared" ca="1" si="20"/>
        <v>229080</v>
      </c>
      <c r="AV43" s="228">
        <f t="shared" ca="1" si="21"/>
        <v>289080</v>
      </c>
      <c r="AW43" s="23">
        <f t="shared" ca="1" si="47"/>
        <v>0</v>
      </c>
      <c r="AX43" s="23">
        <f t="shared" ca="1" si="48"/>
        <v>0</v>
      </c>
      <c r="AY43" s="23">
        <f t="shared" ca="1" si="31"/>
        <v>0</v>
      </c>
      <c r="AZ43" s="23">
        <f t="shared" ca="1" si="32"/>
        <v>0</v>
      </c>
      <c r="BA43" s="23">
        <f t="shared" ca="1" si="35"/>
        <v>0</v>
      </c>
      <c r="BB43" s="23">
        <f t="shared" ca="1" si="36"/>
        <v>0</v>
      </c>
      <c r="BC43" s="23">
        <f t="shared" ca="1" si="43"/>
        <v>0</v>
      </c>
      <c r="BD43" s="23">
        <f t="shared" ca="1" si="44"/>
        <v>0</v>
      </c>
      <c r="BE43" s="23">
        <f t="shared" ca="1" si="53"/>
        <v>0</v>
      </c>
      <c r="BF43" s="23">
        <f t="shared" ca="1" si="54"/>
        <v>0</v>
      </c>
      <c r="BG43" s="23">
        <f t="shared" ca="1" si="65"/>
        <v>0</v>
      </c>
      <c r="BH43" s="23">
        <f t="shared" ca="1" si="66"/>
        <v>0</v>
      </c>
      <c r="BI43" s="23">
        <f t="shared" ca="1" si="71"/>
        <v>0</v>
      </c>
      <c r="BJ43" s="23">
        <f t="shared" ca="1" si="72"/>
        <v>0</v>
      </c>
      <c r="BK43" s="23">
        <f t="shared" ca="1" si="81"/>
        <v>0</v>
      </c>
      <c r="BL43" s="23">
        <f t="shared" ca="1" si="82"/>
        <v>0</v>
      </c>
      <c r="BM43" s="23">
        <f t="shared" ca="1" si="91"/>
        <v>0</v>
      </c>
      <c r="BN43" s="23">
        <f t="shared" ca="1" si="92"/>
        <v>0</v>
      </c>
      <c r="BO43" s="23">
        <f t="shared" ca="1" si="97"/>
        <v>0</v>
      </c>
      <c r="BP43" s="23">
        <f t="shared" ca="1" si="98"/>
        <v>0</v>
      </c>
      <c r="BQ43" s="23">
        <f t="shared" ca="1" si="101"/>
        <v>0</v>
      </c>
      <c r="BR43" s="23">
        <f t="shared" ca="1" si="102"/>
        <v>0</v>
      </c>
      <c r="BS43" s="23"/>
      <c r="BT43" s="23"/>
      <c r="BU43" s="23"/>
      <c r="BV43" s="23"/>
      <c r="BW43" s="389">
        <f t="shared" ca="1" si="22"/>
        <v>0</v>
      </c>
      <c r="BX43" s="224">
        <f t="shared" ca="1" si="23"/>
        <v>0</v>
      </c>
      <c r="BY43" s="93">
        <f t="shared" ca="1" si="24"/>
        <v>0</v>
      </c>
      <c r="BZ43" s="23">
        <f t="shared" ca="1" si="49"/>
        <v>125760</v>
      </c>
      <c r="CA43" s="23">
        <f t="shared" ca="1" si="50"/>
        <v>0</v>
      </c>
      <c r="CB43" s="23">
        <f t="shared" ca="1" si="75"/>
        <v>115200</v>
      </c>
      <c r="CC43" s="23">
        <f t="shared" ca="1" si="76"/>
        <v>0</v>
      </c>
      <c r="CD43" s="23">
        <f ca="1">$CD$7*$J$2*$J$5*$N43</f>
        <v>120000</v>
      </c>
      <c r="CE43" s="23">
        <f ca="1">$CD$7*$J$3*$J$5*$O43</f>
        <v>0</v>
      </c>
      <c r="CF43" s="228">
        <f t="shared" ca="1" si="25"/>
        <v>125760</v>
      </c>
      <c r="CG43" s="224">
        <f t="shared" ca="1" si="26"/>
        <v>240960</v>
      </c>
      <c r="CH43" s="228">
        <f t="shared" ca="1" si="27"/>
        <v>360960</v>
      </c>
      <c r="CI43" s="23">
        <f t="shared" ca="1" si="39"/>
        <v>65400</v>
      </c>
      <c r="CJ43" s="23">
        <f t="shared" ca="1" si="40"/>
        <v>32700</v>
      </c>
      <c r="CK43" s="23">
        <f t="shared" ca="1" si="41"/>
        <v>62400</v>
      </c>
      <c r="CL43" s="23">
        <f t="shared" ca="1" si="42"/>
        <v>31200</v>
      </c>
      <c r="CM43" s="23">
        <f t="shared" ca="1" si="37"/>
        <v>60000</v>
      </c>
      <c r="CN43" s="23">
        <f t="shared" ca="1" si="38"/>
        <v>30000</v>
      </c>
      <c r="CO43" s="23">
        <f t="shared" ca="1" si="45"/>
        <v>8400</v>
      </c>
      <c r="CP43" s="23">
        <f t="shared" ca="1" si="46"/>
        <v>4200</v>
      </c>
      <c r="CQ43" s="23">
        <f t="shared" ca="1" si="55"/>
        <v>27000</v>
      </c>
      <c r="CR43" s="23">
        <f t="shared" ca="1" si="56"/>
        <v>13500</v>
      </c>
      <c r="CS43" s="23">
        <f t="shared" ca="1" si="57"/>
        <v>15600</v>
      </c>
      <c r="CT43" s="23">
        <f t="shared" ca="1" si="58"/>
        <v>7800</v>
      </c>
      <c r="CU43" s="23">
        <f t="shared" ca="1" si="63"/>
        <v>42000</v>
      </c>
      <c r="CV43" s="23">
        <f t="shared" ca="1" si="64"/>
        <v>21000</v>
      </c>
      <c r="CW43" s="23">
        <f ca="1">$CW$7*$J$2*$J$5*$AB43</f>
        <v>60000</v>
      </c>
      <c r="CX43" s="23">
        <f ca="1">$CW$7*$J$3*$J$5*$AC43</f>
        <v>30000</v>
      </c>
      <c r="CY43" s="23">
        <f t="shared" ca="1" si="67"/>
        <v>72000</v>
      </c>
      <c r="CZ43" s="23">
        <f t="shared" ca="1" si="68"/>
        <v>36000</v>
      </c>
      <c r="DA43" s="23">
        <f t="shared" ca="1" si="83"/>
        <v>99000</v>
      </c>
      <c r="DB43" s="23">
        <f t="shared" ca="1" si="84"/>
        <v>49500</v>
      </c>
      <c r="DC43" s="23"/>
      <c r="DD43" s="23"/>
      <c r="DE43" s="23">
        <f t="shared" ca="1" si="85"/>
        <v>240000</v>
      </c>
      <c r="DF43" s="23">
        <f t="shared" ca="1" si="86"/>
        <v>120000</v>
      </c>
      <c r="DG43" s="23">
        <f t="shared" ca="1" si="87"/>
        <v>120000</v>
      </c>
      <c r="DH43" s="23">
        <f t="shared" ca="1" si="88"/>
        <v>60000</v>
      </c>
      <c r="DI43" s="23">
        <f t="shared" ca="1" si="99"/>
        <v>63600</v>
      </c>
      <c r="DJ43" s="23">
        <f t="shared" ca="1" si="100"/>
        <v>31800</v>
      </c>
      <c r="DK43" s="23">
        <f t="shared" ca="1" si="103"/>
        <v>63600</v>
      </c>
      <c r="DL43" s="23">
        <f t="shared" ca="1" si="104"/>
        <v>31800</v>
      </c>
      <c r="DM43" s="23">
        <f ca="1">$DM$7*$J$2*$J$5*$AB43</f>
        <v>120000</v>
      </c>
      <c r="DN43" s="23">
        <f ca="1">$DM$7*$J$3*$J$5*$AC43</f>
        <v>60000</v>
      </c>
      <c r="DO43" s="23">
        <f ca="1">$DO$7*$J$2*$J$5*$AB43</f>
        <v>66000</v>
      </c>
      <c r="DP43" s="23">
        <f ca="1">$DO$7*$J$3*$J$5*$AC43</f>
        <v>33000</v>
      </c>
      <c r="DQ43" s="23"/>
      <c r="DR43" s="23"/>
      <c r="DS43" s="228">
        <f t="shared" ca="1" si="28"/>
        <v>604800</v>
      </c>
      <c r="DT43" s="93">
        <f t="shared" ca="1" si="29"/>
        <v>1350000</v>
      </c>
      <c r="DU43" s="228">
        <f t="shared" ca="1" si="30"/>
        <v>1777500</v>
      </c>
      <c r="DZ43" s="23">
        <f t="shared" ca="1" si="61"/>
        <v>60000</v>
      </c>
      <c r="EA43" s="23">
        <f t="shared" ca="1" si="62"/>
        <v>30000</v>
      </c>
      <c r="EB43" s="23">
        <f t="shared" ca="1" si="69"/>
        <v>26400</v>
      </c>
      <c r="EC43" s="23">
        <f t="shared" ca="1" si="70"/>
        <v>13200</v>
      </c>
      <c r="ED43" s="23">
        <f t="shared" ca="1" si="89"/>
        <v>120000</v>
      </c>
      <c r="EE43" s="23">
        <f t="shared" ca="1" si="90"/>
        <v>60000</v>
      </c>
      <c r="EH43" s="23">
        <f t="shared" ca="1" si="93"/>
        <v>60000</v>
      </c>
      <c r="EI43" s="23">
        <f t="shared" ca="1" si="94"/>
        <v>30000</v>
      </c>
      <c r="EJ43" s="23">
        <f t="shared" ref="EJ43:EJ74" ca="1" si="105">$EJ$7*$J$2*$J$5*$AB43</f>
        <v>60000</v>
      </c>
      <c r="EK43" s="23">
        <f t="shared" ref="EK43:EK74" ca="1" si="106">$EJ$7*$J$3*$J$5*$AC43</f>
        <v>30000</v>
      </c>
      <c r="EN43" s="228">
        <f t="shared" ca="1" si="16"/>
        <v>39600</v>
      </c>
      <c r="EO43" s="93">
        <f t="shared" ca="1" si="17"/>
        <v>309600</v>
      </c>
      <c r="EP43" s="93">
        <f t="shared" ca="1" si="18"/>
        <v>489600</v>
      </c>
    </row>
    <row r="44" spans="1:146" x14ac:dyDescent="0.2">
      <c r="A44" s="172">
        <f ca="1">VLOOKUP($D44,Curves!$A$2:$I$1700,9)</f>
        <v>5.2970726045982998E-2</v>
      </c>
      <c r="B44" s="86">
        <f t="shared" ca="1" si="0"/>
        <v>0.8561536263019538</v>
      </c>
      <c r="C44" s="86">
        <f t="shared" si="1"/>
        <v>31</v>
      </c>
      <c r="D44" s="139">
        <v>37987</v>
      </c>
      <c r="E44" s="173">
        <f ca="1">VLOOKUP($D44,Curves!$A$2:$H$1700,2)*$B44</f>
        <v>3.4734152619070269</v>
      </c>
      <c r="F44" s="172">
        <f ca="1">VLOOKUP($D44,Curves!$A$2:$H$1700,3)*$B44</f>
        <v>0.38526913183587924</v>
      </c>
      <c r="G44" s="172">
        <f ca="1">VLOOKUP($D44,Curves!$A$2:$H$1700,7)*$B44</f>
        <v>-0.17123072526039076</v>
      </c>
      <c r="H44" s="172">
        <f ca="1">VLOOKUP($D44,Curves!$A$2:$H$1700,5)*$B44</f>
        <v>-2.5684608789058611E-2</v>
      </c>
      <c r="I44" s="172">
        <f ca="1">VLOOKUP($D44,Curves!$A$2:$H$1700,4)*$B44</f>
        <v>-0.24828455162756657</v>
      </c>
      <c r="J44" s="174">
        <f ca="1">VLOOKUP($D44,Curves!$A$2:$H$1700,8)*$B44</f>
        <v>0.517972943912682</v>
      </c>
      <c r="K44" s="172">
        <f t="shared" ca="1" si="2"/>
        <v>26.188480327095952</v>
      </c>
      <c r="L44" s="140">
        <f ca="1">VLOOKUP($D44,Curves!$N$2:$T$2600,2)*$B44</f>
        <v>49.029264102071359</v>
      </c>
      <c r="M44" s="141">
        <f ca="1">VLOOKUP($D44,Curves!$N$2:$T$2600,3)*$B44</f>
        <v>24.514632051035679</v>
      </c>
      <c r="N44" s="181">
        <f t="shared" ca="1" si="3"/>
        <v>1</v>
      </c>
      <c r="O44" s="182">
        <f t="shared" ca="1" si="4"/>
        <v>0</v>
      </c>
      <c r="P44" s="173">
        <f t="shared" ca="1" si="5"/>
        <v>31.935411543647817</v>
      </c>
      <c r="Q44" s="140">
        <f ca="1">VLOOKUP($D44,Curves!$N$2:$T$2600,4)*$B44</f>
        <v>49.029264102071359</v>
      </c>
      <c r="R44" s="141">
        <f ca="1">VLOOKUP($D44,Curves!$N$2:$T$2600,5)*$B44</f>
        <v>24.514632051035679</v>
      </c>
      <c r="S44" s="181">
        <f t="shared" ca="1" si="6"/>
        <v>1</v>
      </c>
      <c r="T44" s="182">
        <f t="shared" ca="1" si="7"/>
        <v>0</v>
      </c>
      <c r="U44" s="151">
        <f t="shared" ca="1" si="8"/>
        <v>26.766384024849771</v>
      </c>
      <c r="V44" s="151">
        <f t="shared" ca="1" si="9"/>
        <v>27.857979898384762</v>
      </c>
      <c r="W44" s="151">
        <f t="shared" ca="1" si="10"/>
        <v>26.188480327095952</v>
      </c>
      <c r="X44" s="343">
        <f ca="1">VLOOKUP($D44,[2]CurveFetch!$D$8:$S$13000,16,0)*$B44</f>
        <v>49.029264102071359</v>
      </c>
      <c r="Y44" s="141">
        <f ca="1">VLOOKUP($D44,Curves!$N$2:$T$2600,7)*$B44</f>
        <v>24.514632051035679</v>
      </c>
      <c r="Z44" s="200">
        <f t="shared" ca="1" si="11"/>
        <v>1</v>
      </c>
      <c r="AA44" s="181">
        <f t="shared" ca="1" si="12"/>
        <v>0</v>
      </c>
      <c r="AB44" s="181">
        <f t="shared" ca="1" si="13"/>
        <v>1</v>
      </c>
      <c r="AC44" s="181">
        <f t="shared" ca="1" si="13"/>
        <v>1</v>
      </c>
      <c r="AD44" s="181">
        <f t="shared" ca="1" si="14"/>
        <v>1</v>
      </c>
      <c r="AE44" s="182">
        <f t="shared" ca="1" si="15"/>
        <v>0</v>
      </c>
      <c r="AF44" s="23">
        <f t="shared" ca="1" si="33"/>
        <v>5880</v>
      </c>
      <c r="AG44" s="23">
        <f t="shared" ca="1" si="34"/>
        <v>0</v>
      </c>
      <c r="AH44" s="23">
        <f t="shared" ca="1" si="51"/>
        <v>48000</v>
      </c>
      <c r="AI44" s="23">
        <f t="shared" ca="1" si="52"/>
        <v>0</v>
      </c>
      <c r="AJ44" s="23">
        <f t="shared" ca="1" si="73"/>
        <v>54000</v>
      </c>
      <c r="AK44" s="23">
        <f t="shared" ca="1" si="74"/>
        <v>0</v>
      </c>
      <c r="AL44" s="23">
        <f t="shared" ca="1" si="77"/>
        <v>60000</v>
      </c>
      <c r="AM44" s="23">
        <f t="shared" ca="1" si="78"/>
        <v>0</v>
      </c>
      <c r="AN44" s="23">
        <f t="shared" ca="1" si="79"/>
        <v>60000</v>
      </c>
      <c r="AO44" s="23">
        <f t="shared" ca="1" si="80"/>
        <v>0</v>
      </c>
      <c r="AP44" s="23">
        <f t="shared" ca="1" si="95"/>
        <v>61200</v>
      </c>
      <c r="AQ44" s="23">
        <f t="shared" ca="1" si="96"/>
        <v>0</v>
      </c>
      <c r="AR44" s="23">
        <f t="shared" ref="AR44:AR107" ca="1" si="107">$AR$7*$J$2*$J$5*$N44</f>
        <v>132000</v>
      </c>
      <c r="AS44" s="23">
        <f t="shared" ref="AS44:AS107" ca="1" si="108">$AR$7*$J$3*$J$5*$O44</f>
        <v>0</v>
      </c>
      <c r="AT44" s="228">
        <f t="shared" ca="1" si="19"/>
        <v>65880</v>
      </c>
      <c r="AU44" s="26">
        <f t="shared" ca="1" si="20"/>
        <v>361080</v>
      </c>
      <c r="AV44" s="228">
        <f t="shared" ca="1" si="21"/>
        <v>421080</v>
      </c>
      <c r="AW44" s="23">
        <f t="shared" ca="1" si="47"/>
        <v>62400</v>
      </c>
      <c r="AX44" s="23">
        <f t="shared" ca="1" si="48"/>
        <v>0</v>
      </c>
      <c r="AY44" s="23">
        <f t="shared" ref="AY44:AY76" ca="1" si="109">$AY$7*$J$2*$J$5*$S44</f>
        <v>60000</v>
      </c>
      <c r="AZ44" s="23">
        <f t="shared" ca="1" si="32"/>
        <v>0</v>
      </c>
      <c r="BA44" s="23">
        <f t="shared" ca="1" si="35"/>
        <v>10560</v>
      </c>
      <c r="BB44" s="23">
        <f t="shared" ca="1" si="36"/>
        <v>0</v>
      </c>
      <c r="BC44" s="23">
        <f t="shared" ca="1" si="43"/>
        <v>6120</v>
      </c>
      <c r="BD44" s="23">
        <f t="shared" ca="1" si="44"/>
        <v>0</v>
      </c>
      <c r="BE44" s="23">
        <f t="shared" ca="1" si="53"/>
        <v>20400</v>
      </c>
      <c r="BF44" s="23">
        <f t="shared" ca="1" si="54"/>
        <v>0</v>
      </c>
      <c r="BG44" s="23">
        <f t="shared" ca="1" si="65"/>
        <v>105600</v>
      </c>
      <c r="BH44" s="23">
        <f t="shared" ca="1" si="66"/>
        <v>0</v>
      </c>
      <c r="BI44" s="23">
        <f t="shared" ca="1" si="71"/>
        <v>127200</v>
      </c>
      <c r="BJ44" s="23">
        <f t="shared" ca="1" si="72"/>
        <v>0</v>
      </c>
      <c r="BK44" s="23">
        <f t="shared" ca="1" si="81"/>
        <v>60000</v>
      </c>
      <c r="BL44" s="23">
        <f t="shared" ca="1" si="82"/>
        <v>0</v>
      </c>
      <c r="BM44" s="23">
        <f t="shared" ca="1" si="91"/>
        <v>63600</v>
      </c>
      <c r="BN44" s="23">
        <f t="shared" ca="1" si="92"/>
        <v>0</v>
      </c>
      <c r="BO44" s="23">
        <f t="shared" ca="1" si="97"/>
        <v>86400</v>
      </c>
      <c r="BP44" s="23">
        <f t="shared" ca="1" si="98"/>
        <v>0</v>
      </c>
      <c r="BQ44" s="23">
        <f t="shared" ca="1" si="101"/>
        <v>62400</v>
      </c>
      <c r="BR44" s="23">
        <f t="shared" ca="1" si="102"/>
        <v>0</v>
      </c>
      <c r="BS44" s="23"/>
      <c r="BT44" s="23"/>
      <c r="BU44" s="23"/>
      <c r="BV44" s="23"/>
      <c r="BW44" s="389">
        <f t="shared" ca="1" si="22"/>
        <v>458280</v>
      </c>
      <c r="BX44" s="224">
        <f t="shared" ca="1" si="23"/>
        <v>458280</v>
      </c>
      <c r="BY44" s="93">
        <f t="shared" ca="1" si="24"/>
        <v>664680</v>
      </c>
      <c r="BZ44" s="23">
        <f t="shared" ca="1" si="49"/>
        <v>125760</v>
      </c>
      <c r="CA44" s="23">
        <f t="shared" ca="1" si="50"/>
        <v>0</v>
      </c>
      <c r="CB44" s="23">
        <f t="shared" ca="1" si="75"/>
        <v>115200</v>
      </c>
      <c r="CC44" s="23">
        <f t="shared" ca="1" si="76"/>
        <v>0</v>
      </c>
      <c r="CD44" s="23">
        <f t="shared" ref="CD44:CD107" ca="1" si="110">$CD$7*$J$2*$J$5*$N44</f>
        <v>120000</v>
      </c>
      <c r="CE44" s="23">
        <f t="shared" ref="CE44:CE107" ca="1" si="111">$CD$7*$J$3*$J$5*$O44</f>
        <v>0</v>
      </c>
      <c r="CF44" s="228">
        <f t="shared" ca="1" si="25"/>
        <v>125760</v>
      </c>
      <c r="CG44" s="224">
        <f t="shared" ca="1" si="26"/>
        <v>240960</v>
      </c>
      <c r="CH44" s="228">
        <f t="shared" ca="1" si="27"/>
        <v>360960</v>
      </c>
      <c r="CI44" s="23">
        <f t="shared" ca="1" si="39"/>
        <v>65400</v>
      </c>
      <c r="CJ44" s="23">
        <f t="shared" ca="1" si="40"/>
        <v>32700</v>
      </c>
      <c r="CK44" s="23">
        <f t="shared" ca="1" si="41"/>
        <v>62400</v>
      </c>
      <c r="CL44" s="23">
        <f t="shared" ca="1" si="42"/>
        <v>31200</v>
      </c>
      <c r="CM44" s="23">
        <f t="shared" ca="1" si="37"/>
        <v>60000</v>
      </c>
      <c r="CN44" s="23">
        <f t="shared" ca="1" si="38"/>
        <v>30000</v>
      </c>
      <c r="CO44" s="23">
        <f t="shared" ca="1" si="45"/>
        <v>8400</v>
      </c>
      <c r="CP44" s="23">
        <f t="shared" ca="1" si="46"/>
        <v>4200</v>
      </c>
      <c r="CQ44" s="23">
        <f t="shared" ca="1" si="55"/>
        <v>27000</v>
      </c>
      <c r="CR44" s="23">
        <f t="shared" ca="1" si="56"/>
        <v>13500</v>
      </c>
      <c r="CS44" s="23">
        <f t="shared" ca="1" si="57"/>
        <v>15600</v>
      </c>
      <c r="CT44" s="23">
        <f t="shared" ca="1" si="58"/>
        <v>7800</v>
      </c>
      <c r="CU44" s="23">
        <f t="shared" ca="1" si="63"/>
        <v>42000</v>
      </c>
      <c r="CV44" s="23">
        <f t="shared" ca="1" si="64"/>
        <v>21000</v>
      </c>
      <c r="CW44" s="23">
        <f t="shared" ref="CW44:CW107" ca="1" si="112">$CW$7*$J$2*$J$5*$AB44</f>
        <v>60000</v>
      </c>
      <c r="CX44" s="23">
        <f t="shared" ref="CX44:CX107" ca="1" si="113">$CW$7*$J$3*$J$5*$AC44</f>
        <v>30000</v>
      </c>
      <c r="CY44" s="23">
        <f t="shared" ca="1" si="67"/>
        <v>72000</v>
      </c>
      <c r="CZ44" s="23">
        <f t="shared" ca="1" si="68"/>
        <v>36000</v>
      </c>
      <c r="DA44" s="23">
        <f t="shared" ca="1" si="83"/>
        <v>99000</v>
      </c>
      <c r="DB44" s="23">
        <f t="shared" ca="1" si="84"/>
        <v>49500</v>
      </c>
      <c r="DC44" s="23"/>
      <c r="DD44" s="23"/>
      <c r="DE44" s="23">
        <f t="shared" ca="1" si="85"/>
        <v>240000</v>
      </c>
      <c r="DF44" s="23">
        <f t="shared" ca="1" si="86"/>
        <v>120000</v>
      </c>
      <c r="DG44" s="23">
        <f t="shared" ca="1" si="87"/>
        <v>120000</v>
      </c>
      <c r="DH44" s="23">
        <f t="shared" ca="1" si="88"/>
        <v>60000</v>
      </c>
      <c r="DI44" s="23">
        <f t="shared" ca="1" si="99"/>
        <v>63600</v>
      </c>
      <c r="DJ44" s="23">
        <f t="shared" ca="1" si="100"/>
        <v>31800</v>
      </c>
      <c r="DK44" s="23">
        <f t="shared" ca="1" si="103"/>
        <v>63600</v>
      </c>
      <c r="DL44" s="23">
        <f t="shared" ca="1" si="104"/>
        <v>31800</v>
      </c>
      <c r="DM44" s="23">
        <f t="shared" ref="DM44:DM107" ca="1" si="114">$DM$7*$J$2*$J$5*$AB44</f>
        <v>120000</v>
      </c>
      <c r="DN44" s="23">
        <f t="shared" ref="DN44:DN107" ca="1" si="115">$DM$7*$J$3*$J$5*$AC44</f>
        <v>60000</v>
      </c>
      <c r="DO44" s="23">
        <f t="shared" ref="DO44:DO107" ca="1" si="116">$DO$7*$J$2*$J$5*$AB44</f>
        <v>66000</v>
      </c>
      <c r="DP44" s="23">
        <f t="shared" ref="DP44:DP107" ca="1" si="117">$DO$7*$J$3*$J$5*$AC44</f>
        <v>33000</v>
      </c>
      <c r="DQ44" s="23"/>
      <c r="DR44" s="23"/>
      <c r="DS44" s="228">
        <f t="shared" ca="1" si="28"/>
        <v>604800</v>
      </c>
      <c r="DT44" s="93">
        <f t="shared" ca="1" si="29"/>
        <v>1350000</v>
      </c>
      <c r="DU44" s="228">
        <f t="shared" ca="1" si="30"/>
        <v>1777500</v>
      </c>
      <c r="DZ44" s="23">
        <f t="shared" ca="1" si="61"/>
        <v>60000</v>
      </c>
      <c r="EA44" s="23">
        <f t="shared" ca="1" si="62"/>
        <v>30000</v>
      </c>
      <c r="EB44" s="23">
        <f t="shared" ca="1" si="69"/>
        <v>26400</v>
      </c>
      <c r="EC44" s="23">
        <f t="shared" ca="1" si="70"/>
        <v>13200</v>
      </c>
      <c r="ED44" s="23">
        <f t="shared" ca="1" si="89"/>
        <v>120000</v>
      </c>
      <c r="EE44" s="23">
        <f t="shared" ca="1" si="90"/>
        <v>60000</v>
      </c>
      <c r="EF44" s="23">
        <f ca="1">$EF$7*$J$2*$J$5*$AB44</f>
        <v>168000</v>
      </c>
      <c r="EG44" s="23">
        <f ca="1">$EF$7*$J$3*$J$5*$AC44</f>
        <v>84000</v>
      </c>
      <c r="EH44" s="23">
        <f t="shared" ca="1" si="93"/>
        <v>60000</v>
      </c>
      <c r="EI44" s="23">
        <f t="shared" ca="1" si="94"/>
        <v>30000</v>
      </c>
      <c r="EJ44" s="23">
        <f t="shared" ca="1" si="105"/>
        <v>60000</v>
      </c>
      <c r="EK44" s="23">
        <f t="shared" ca="1" si="106"/>
        <v>30000</v>
      </c>
      <c r="EN44" s="228">
        <f t="shared" ca="1" si="16"/>
        <v>39600</v>
      </c>
      <c r="EO44" s="93">
        <f t="shared" ca="1" si="17"/>
        <v>309600</v>
      </c>
      <c r="EP44" s="93">
        <f t="shared" ca="1" si="18"/>
        <v>741600</v>
      </c>
    </row>
    <row r="45" spans="1:146" x14ac:dyDescent="0.2">
      <c r="A45" s="172">
        <f ca="1">VLOOKUP($D45,Curves!$A$2:$I$1700,9)</f>
        <v>5.3057866505192001E-2</v>
      </c>
      <c r="B45" s="86">
        <f t="shared" ca="1" si="0"/>
        <v>0.85214197839333938</v>
      </c>
      <c r="C45" s="86">
        <f t="shared" si="1"/>
        <v>29</v>
      </c>
      <c r="D45" s="139">
        <v>38018</v>
      </c>
      <c r="E45" s="173">
        <f ca="1">VLOOKUP($D45,Curves!$A$2:$H$1700,2)*$B45</f>
        <v>3.3753343764160171</v>
      </c>
      <c r="F45" s="172">
        <f ca="1">VLOOKUP($D45,Curves!$A$2:$H$1700,3)*$B45</f>
        <v>0.38346389027700273</v>
      </c>
      <c r="G45" s="172">
        <f ca="1">VLOOKUP($D45,Curves!$A$2:$H$1700,7)*$B45</f>
        <v>-0.17042839567866788</v>
      </c>
      <c r="H45" s="172">
        <f ca="1">VLOOKUP($D45,Curves!$A$2:$H$1700,5)*$B45</f>
        <v>-2.5564259351800182E-2</v>
      </c>
      <c r="I45" s="172">
        <f ca="1">VLOOKUP($D45,Curves!$A$2:$H$1700,4)*$B45</f>
        <v>-0.24712117373406842</v>
      </c>
      <c r="J45" s="174">
        <f ca="1">VLOOKUP($D45,Curves!$A$2:$H$1700,8)*$B45</f>
        <v>0.51554589692797026</v>
      </c>
      <c r="K45" s="172">
        <f t="shared" ca="1" si="2"/>
        <v>25.461599020114615</v>
      </c>
      <c r="L45" s="140">
        <f ca="1">VLOOKUP($D45,Curves!$N$2:$T$2600,2)*$B45</f>
        <v>40.278109678520131</v>
      </c>
      <c r="M45" s="141">
        <f ca="1">VLOOKUP($D45,Curves!$N$2:$T$2600,3)*$B45</f>
        <v>20.139054839260066</v>
      </c>
      <c r="N45" s="181">
        <f t="shared" ca="1" si="3"/>
        <v>1</v>
      </c>
      <c r="O45" s="182">
        <f t="shared" ca="1" si="4"/>
        <v>0</v>
      </c>
      <c r="P45" s="173">
        <f t="shared" ca="1" si="5"/>
        <v>31.181602050079906</v>
      </c>
      <c r="Q45" s="140">
        <f ca="1">VLOOKUP($D45,Curves!$N$2:$T$2600,4)*$B45</f>
        <v>40.278109678520131</v>
      </c>
      <c r="R45" s="141">
        <f ca="1">VLOOKUP($D45,Curves!$N$2:$T$2600,5)*$B45</f>
        <v>20.139054839260066</v>
      </c>
      <c r="S45" s="181">
        <f t="shared" ca="1" si="6"/>
        <v>1</v>
      </c>
      <c r="T45" s="182">
        <f t="shared" ca="1" si="7"/>
        <v>0</v>
      </c>
      <c r="U45" s="151">
        <f t="shared" ca="1" si="8"/>
        <v>26.036794855530118</v>
      </c>
      <c r="V45" s="151">
        <f t="shared" ca="1" si="9"/>
        <v>27.123275877981627</v>
      </c>
      <c r="W45" s="151">
        <f t="shared" ca="1" si="10"/>
        <v>25.461599020114615</v>
      </c>
      <c r="X45" s="343">
        <f ca="1">VLOOKUP($D45,[2]CurveFetch!$D$8:$S$13000,16,0)*$B45</f>
        <v>40.278109678520131</v>
      </c>
      <c r="Y45" s="141">
        <f ca="1">VLOOKUP($D45,Curves!$N$2:$T$2600,7)*$B45</f>
        <v>20.139054839260066</v>
      </c>
      <c r="Z45" s="200">
        <f t="shared" ca="1" si="11"/>
        <v>1</v>
      </c>
      <c r="AA45" s="181">
        <f t="shared" ca="1" si="12"/>
        <v>0</v>
      </c>
      <c r="AB45" s="181">
        <f t="shared" ca="1" si="13"/>
        <v>1</v>
      </c>
      <c r="AC45" s="181">
        <f t="shared" ca="1" si="13"/>
        <v>1</v>
      </c>
      <c r="AD45" s="181">
        <f t="shared" ca="1" si="14"/>
        <v>1</v>
      </c>
      <c r="AE45" s="182">
        <f t="shared" ca="1" si="15"/>
        <v>0</v>
      </c>
      <c r="AF45" s="23">
        <f t="shared" ca="1" si="33"/>
        <v>5880</v>
      </c>
      <c r="AG45" s="23">
        <f t="shared" ca="1" si="34"/>
        <v>0</v>
      </c>
      <c r="AH45" s="23">
        <f t="shared" ca="1" si="51"/>
        <v>48000</v>
      </c>
      <c r="AI45" s="23">
        <f t="shared" ca="1" si="52"/>
        <v>0</v>
      </c>
      <c r="AJ45" s="23">
        <f t="shared" ca="1" si="73"/>
        <v>54000</v>
      </c>
      <c r="AK45" s="23">
        <f t="shared" ca="1" si="74"/>
        <v>0</v>
      </c>
      <c r="AL45" s="23">
        <f t="shared" ca="1" si="77"/>
        <v>60000</v>
      </c>
      <c r="AM45" s="23">
        <f t="shared" ca="1" si="78"/>
        <v>0</v>
      </c>
      <c r="AN45" s="23">
        <f t="shared" ca="1" si="79"/>
        <v>60000</v>
      </c>
      <c r="AO45" s="23">
        <f t="shared" ca="1" si="80"/>
        <v>0</v>
      </c>
      <c r="AP45" s="23">
        <f t="shared" ca="1" si="95"/>
        <v>61200</v>
      </c>
      <c r="AQ45" s="23">
        <f t="shared" ca="1" si="96"/>
        <v>0</v>
      </c>
      <c r="AR45" s="23">
        <f t="shared" ca="1" si="107"/>
        <v>132000</v>
      </c>
      <c r="AS45" s="23">
        <f t="shared" ca="1" si="108"/>
        <v>0</v>
      </c>
      <c r="AT45" s="228">
        <f t="shared" ca="1" si="19"/>
        <v>65880</v>
      </c>
      <c r="AU45" s="26">
        <f t="shared" ca="1" si="20"/>
        <v>361080</v>
      </c>
      <c r="AV45" s="228">
        <f t="shared" ca="1" si="21"/>
        <v>421080</v>
      </c>
      <c r="AW45" s="23">
        <f t="shared" ca="1" si="47"/>
        <v>62400</v>
      </c>
      <c r="AX45" s="23">
        <f t="shared" ca="1" si="48"/>
        <v>0</v>
      </c>
      <c r="AY45" s="23">
        <f t="shared" ca="1" si="109"/>
        <v>60000</v>
      </c>
      <c r="AZ45" s="23">
        <f t="shared" ca="1" si="32"/>
        <v>0</v>
      </c>
      <c r="BA45" s="23">
        <f t="shared" ca="1" si="35"/>
        <v>10560</v>
      </c>
      <c r="BB45" s="23">
        <f t="shared" ca="1" si="36"/>
        <v>0</v>
      </c>
      <c r="BC45" s="23">
        <f t="shared" ca="1" si="43"/>
        <v>6120</v>
      </c>
      <c r="BD45" s="23">
        <f t="shared" ca="1" si="44"/>
        <v>0</v>
      </c>
      <c r="BE45" s="23">
        <f t="shared" ca="1" si="53"/>
        <v>20400</v>
      </c>
      <c r="BF45" s="23">
        <f t="shared" ca="1" si="54"/>
        <v>0</v>
      </c>
      <c r="BG45" s="23">
        <f t="shared" ca="1" si="65"/>
        <v>105600</v>
      </c>
      <c r="BH45" s="23">
        <f t="shared" ca="1" si="66"/>
        <v>0</v>
      </c>
      <c r="BI45" s="23">
        <f t="shared" ca="1" si="71"/>
        <v>127200</v>
      </c>
      <c r="BJ45" s="23">
        <f t="shared" ca="1" si="72"/>
        <v>0</v>
      </c>
      <c r="BK45" s="23">
        <f t="shared" ca="1" si="81"/>
        <v>60000</v>
      </c>
      <c r="BL45" s="23">
        <f t="shared" ca="1" si="82"/>
        <v>0</v>
      </c>
      <c r="BM45" s="23">
        <f t="shared" ca="1" si="91"/>
        <v>63600</v>
      </c>
      <c r="BN45" s="23">
        <f t="shared" ca="1" si="92"/>
        <v>0</v>
      </c>
      <c r="BO45" s="23">
        <f t="shared" ca="1" si="97"/>
        <v>86400</v>
      </c>
      <c r="BP45" s="23">
        <f t="shared" ca="1" si="98"/>
        <v>0</v>
      </c>
      <c r="BQ45" s="23">
        <f t="shared" ca="1" si="101"/>
        <v>62400</v>
      </c>
      <c r="BR45" s="23">
        <f t="shared" ca="1" si="102"/>
        <v>0</v>
      </c>
      <c r="BS45" s="23"/>
      <c r="BT45" s="23"/>
      <c r="BU45" s="23"/>
      <c r="BV45" s="23"/>
      <c r="BW45" s="389">
        <f t="shared" ca="1" si="22"/>
        <v>458280</v>
      </c>
      <c r="BX45" s="224">
        <f t="shared" ca="1" si="23"/>
        <v>458280</v>
      </c>
      <c r="BY45" s="93">
        <f t="shared" ca="1" si="24"/>
        <v>664680</v>
      </c>
      <c r="BZ45" s="23">
        <f t="shared" ca="1" si="49"/>
        <v>125760</v>
      </c>
      <c r="CA45" s="23">
        <f t="shared" ca="1" si="50"/>
        <v>0</v>
      </c>
      <c r="CB45" s="23">
        <f t="shared" ca="1" si="75"/>
        <v>115200</v>
      </c>
      <c r="CC45" s="23">
        <f t="shared" ca="1" si="76"/>
        <v>0</v>
      </c>
      <c r="CD45" s="23">
        <f t="shared" ca="1" si="110"/>
        <v>120000</v>
      </c>
      <c r="CE45" s="23">
        <f t="shared" ca="1" si="111"/>
        <v>0</v>
      </c>
      <c r="CF45" s="228">
        <f t="shared" ca="1" si="25"/>
        <v>125760</v>
      </c>
      <c r="CG45" s="224">
        <f t="shared" ca="1" si="26"/>
        <v>240960</v>
      </c>
      <c r="CH45" s="228">
        <f t="shared" ca="1" si="27"/>
        <v>360960</v>
      </c>
      <c r="CI45" s="23">
        <f t="shared" ca="1" si="39"/>
        <v>65400</v>
      </c>
      <c r="CJ45" s="23">
        <f t="shared" ca="1" si="40"/>
        <v>32700</v>
      </c>
      <c r="CK45" s="23">
        <f t="shared" ca="1" si="41"/>
        <v>62400</v>
      </c>
      <c r="CL45" s="23">
        <f t="shared" ca="1" si="42"/>
        <v>31200</v>
      </c>
      <c r="CM45" s="23">
        <f t="shared" ca="1" si="37"/>
        <v>60000</v>
      </c>
      <c r="CN45" s="23">
        <f t="shared" ca="1" si="38"/>
        <v>30000</v>
      </c>
      <c r="CO45" s="23">
        <f t="shared" ca="1" si="45"/>
        <v>8400</v>
      </c>
      <c r="CP45" s="23">
        <f t="shared" ca="1" si="46"/>
        <v>4200</v>
      </c>
      <c r="CQ45" s="23">
        <f t="shared" ca="1" si="55"/>
        <v>27000</v>
      </c>
      <c r="CR45" s="23">
        <f t="shared" ca="1" si="56"/>
        <v>13500</v>
      </c>
      <c r="CS45" s="23">
        <f t="shared" ca="1" si="57"/>
        <v>15600</v>
      </c>
      <c r="CT45" s="23">
        <f t="shared" ca="1" si="58"/>
        <v>7800</v>
      </c>
      <c r="CU45" s="23">
        <f t="shared" ca="1" si="63"/>
        <v>42000</v>
      </c>
      <c r="CV45" s="23">
        <f t="shared" ca="1" si="64"/>
        <v>21000</v>
      </c>
      <c r="CW45" s="23">
        <f t="shared" ca="1" si="112"/>
        <v>60000</v>
      </c>
      <c r="CX45" s="23">
        <f t="shared" ca="1" si="113"/>
        <v>30000</v>
      </c>
      <c r="CY45" s="23">
        <f t="shared" ca="1" si="67"/>
        <v>72000</v>
      </c>
      <c r="CZ45" s="23">
        <f t="shared" ca="1" si="68"/>
        <v>36000</v>
      </c>
      <c r="DA45" s="23">
        <f t="shared" ca="1" si="83"/>
        <v>99000</v>
      </c>
      <c r="DB45" s="23">
        <f t="shared" ca="1" si="84"/>
        <v>49500</v>
      </c>
      <c r="DC45" s="23"/>
      <c r="DD45" s="23"/>
      <c r="DE45" s="23">
        <f t="shared" ca="1" si="85"/>
        <v>240000</v>
      </c>
      <c r="DF45" s="23">
        <f t="shared" ca="1" si="86"/>
        <v>120000</v>
      </c>
      <c r="DG45" s="23">
        <f t="shared" ca="1" si="87"/>
        <v>120000</v>
      </c>
      <c r="DH45" s="23">
        <f t="shared" ca="1" si="88"/>
        <v>60000</v>
      </c>
      <c r="DI45" s="23">
        <f t="shared" ca="1" si="99"/>
        <v>63600</v>
      </c>
      <c r="DJ45" s="23">
        <f t="shared" ca="1" si="100"/>
        <v>31800</v>
      </c>
      <c r="DK45" s="23">
        <f t="shared" ca="1" si="103"/>
        <v>63600</v>
      </c>
      <c r="DL45" s="23">
        <f t="shared" ca="1" si="104"/>
        <v>31800</v>
      </c>
      <c r="DM45" s="23">
        <f t="shared" ca="1" si="114"/>
        <v>120000</v>
      </c>
      <c r="DN45" s="23">
        <f t="shared" ca="1" si="115"/>
        <v>60000</v>
      </c>
      <c r="DO45" s="23">
        <f t="shared" ca="1" si="116"/>
        <v>66000</v>
      </c>
      <c r="DP45" s="23">
        <f t="shared" ca="1" si="117"/>
        <v>33000</v>
      </c>
      <c r="DQ45" s="23"/>
      <c r="DR45" s="23"/>
      <c r="DS45" s="228">
        <f t="shared" ca="1" si="28"/>
        <v>604800</v>
      </c>
      <c r="DT45" s="93">
        <f t="shared" ca="1" si="29"/>
        <v>1350000</v>
      </c>
      <c r="DU45" s="228">
        <f t="shared" ca="1" si="30"/>
        <v>1777500</v>
      </c>
      <c r="DZ45" s="23">
        <f t="shared" ca="1" si="61"/>
        <v>60000</v>
      </c>
      <c r="EA45" s="23">
        <f t="shared" ca="1" si="62"/>
        <v>30000</v>
      </c>
      <c r="EB45" s="23">
        <f t="shared" ca="1" si="69"/>
        <v>26400</v>
      </c>
      <c r="EC45" s="23">
        <f t="shared" ca="1" si="70"/>
        <v>13200</v>
      </c>
      <c r="ED45" s="23">
        <f t="shared" ca="1" si="89"/>
        <v>120000</v>
      </c>
      <c r="EE45" s="23">
        <f t="shared" ca="1" si="90"/>
        <v>60000</v>
      </c>
      <c r="EF45" s="23">
        <f t="shared" ref="EF45:EF108" ca="1" si="118">$EF$7*$J$2*$J$5*$AB45</f>
        <v>168000</v>
      </c>
      <c r="EG45" s="23">
        <f t="shared" ref="EG45:EG108" ca="1" si="119">$EF$7*$J$3*$J$5*$AC45</f>
        <v>84000</v>
      </c>
      <c r="EH45" s="23">
        <f t="shared" ca="1" si="93"/>
        <v>60000</v>
      </c>
      <c r="EI45" s="23">
        <f t="shared" ca="1" si="94"/>
        <v>30000</v>
      </c>
      <c r="EJ45" s="23">
        <f t="shared" ca="1" si="105"/>
        <v>60000</v>
      </c>
      <c r="EK45" s="23">
        <f t="shared" ca="1" si="106"/>
        <v>30000</v>
      </c>
      <c r="EN45" s="228">
        <f t="shared" ca="1" si="16"/>
        <v>39600</v>
      </c>
      <c r="EO45" s="93">
        <f t="shared" ca="1" si="17"/>
        <v>309600</v>
      </c>
      <c r="EP45" s="93">
        <f t="shared" ca="1" si="18"/>
        <v>741600</v>
      </c>
    </row>
    <row r="46" spans="1:146" x14ac:dyDescent="0.2">
      <c r="A46" s="172">
        <f ca="1">VLOOKUP($D46,Curves!$A$2:$I$1700,9)</f>
        <v>5.3139385001584001E-2</v>
      </c>
      <c r="B46" s="86">
        <f t="shared" ca="1" si="0"/>
        <v>0.84839510646134753</v>
      </c>
      <c r="C46" s="86">
        <f t="shared" si="1"/>
        <v>31</v>
      </c>
      <c r="D46" s="139">
        <v>38047</v>
      </c>
      <c r="E46" s="173">
        <f ca="1">VLOOKUP($D46,Curves!$A$2:$H$1700,2)*$B46</f>
        <v>3.2442628871081927</v>
      </c>
      <c r="F46" s="172">
        <f ca="1">VLOOKUP($D46,Curves!$A$2:$H$1700,3)*$B46</f>
        <v>0.38177779790760641</v>
      </c>
      <c r="G46" s="172">
        <f ca="1">VLOOKUP($D46,Curves!$A$2:$H$1700,7)*$B46</f>
        <v>-0.16967902129226953</v>
      </c>
      <c r="H46" s="172">
        <f ca="1">VLOOKUP($D46,Curves!$A$2:$H$1700,5)*$B46</f>
        <v>-2.5451853193840426E-2</v>
      </c>
      <c r="I46" s="172">
        <f ca="1">VLOOKUP($D46,Curves!$A$2:$H$1700,4)*$B46</f>
        <v>-0.24603458087379076</v>
      </c>
      <c r="J46" s="174">
        <f ca="1">VLOOKUP($D46,Curves!$A$2:$H$1700,8)*$B46</f>
        <v>0.51327903940911523</v>
      </c>
      <c r="K46" s="172">
        <f t="shared" ca="1" si="2"/>
        <v>24.486712296758014</v>
      </c>
      <c r="L46" s="140">
        <f ca="1">VLOOKUP($D46,Curves!$N$2:$T$2600,2)*$B46</f>
        <v>31.617055592984393</v>
      </c>
      <c r="M46" s="141">
        <f ca="1">VLOOKUP($D46,Curves!$N$2:$T$2600,3)*$B46</f>
        <v>15.808527796492196</v>
      </c>
      <c r="N46" s="181">
        <f t="shared" ca="1" si="3"/>
        <v>1</v>
      </c>
      <c r="O46" s="182">
        <f t="shared" ca="1" si="4"/>
        <v>0</v>
      </c>
      <c r="P46" s="173">
        <f t="shared" ca="1" si="5"/>
        <v>30.181564448879811</v>
      </c>
      <c r="Q46" s="140">
        <f ca="1">VLOOKUP($D46,Curves!$N$2:$T$2600,4)*$B46</f>
        <v>31.617055592984393</v>
      </c>
      <c r="R46" s="141">
        <f ca="1">VLOOKUP($D46,Curves!$N$2:$T$2600,5)*$B46</f>
        <v>15.808527796492196</v>
      </c>
      <c r="S46" s="181">
        <f t="shared" ca="1" si="6"/>
        <v>1</v>
      </c>
      <c r="T46" s="182">
        <f t="shared" ca="1" si="7"/>
        <v>0</v>
      </c>
      <c r="U46" s="151">
        <f t="shared" ca="1" si="8"/>
        <v>25.059378993619422</v>
      </c>
      <c r="V46" s="151">
        <f t="shared" ca="1" si="9"/>
        <v>26.141082754357644</v>
      </c>
      <c r="W46" s="151">
        <f t="shared" ca="1" si="10"/>
        <v>24.486712296758014</v>
      </c>
      <c r="X46" s="343">
        <f ca="1">VLOOKUP($D46,[2]CurveFetch!$D$8:$S$13000,16,0)*$B46</f>
        <v>31.617055592984393</v>
      </c>
      <c r="Y46" s="141">
        <f ca="1">VLOOKUP($D46,Curves!$N$2:$T$2600,7)*$B46</f>
        <v>15.808527796492196</v>
      </c>
      <c r="Z46" s="200">
        <f t="shared" ca="1" si="11"/>
        <v>1</v>
      </c>
      <c r="AA46" s="181">
        <f t="shared" ca="1" si="12"/>
        <v>0</v>
      </c>
      <c r="AB46" s="181">
        <f t="shared" ca="1" si="13"/>
        <v>1</v>
      </c>
      <c r="AC46" s="181">
        <f t="shared" ca="1" si="13"/>
        <v>1</v>
      </c>
      <c r="AD46" s="181">
        <f t="shared" ca="1" si="14"/>
        <v>1</v>
      </c>
      <c r="AE46" s="182">
        <f t="shared" ca="1" si="15"/>
        <v>0</v>
      </c>
      <c r="AF46" s="23">
        <f t="shared" ca="1" si="33"/>
        <v>5880</v>
      </c>
      <c r="AG46" s="23">
        <f t="shared" ca="1" si="34"/>
        <v>0</v>
      </c>
      <c r="AH46" s="23">
        <f t="shared" ca="1" si="51"/>
        <v>48000</v>
      </c>
      <c r="AI46" s="23">
        <f t="shared" ca="1" si="52"/>
        <v>0</v>
      </c>
      <c r="AJ46" s="23">
        <f t="shared" ca="1" si="73"/>
        <v>54000</v>
      </c>
      <c r="AK46" s="23">
        <f t="shared" ca="1" si="74"/>
        <v>0</v>
      </c>
      <c r="AL46" s="23">
        <f t="shared" ca="1" si="77"/>
        <v>60000</v>
      </c>
      <c r="AM46" s="23">
        <f t="shared" ca="1" si="78"/>
        <v>0</v>
      </c>
      <c r="AN46" s="23">
        <f t="shared" ca="1" si="79"/>
        <v>60000</v>
      </c>
      <c r="AO46" s="23">
        <f t="shared" ca="1" si="80"/>
        <v>0</v>
      </c>
      <c r="AP46" s="23">
        <f t="shared" ca="1" si="95"/>
        <v>61200</v>
      </c>
      <c r="AQ46" s="23">
        <f t="shared" ca="1" si="96"/>
        <v>0</v>
      </c>
      <c r="AR46" s="23">
        <f t="shared" ca="1" si="107"/>
        <v>132000</v>
      </c>
      <c r="AS46" s="23">
        <f t="shared" ca="1" si="108"/>
        <v>0</v>
      </c>
      <c r="AT46" s="228">
        <f t="shared" ca="1" si="19"/>
        <v>65880</v>
      </c>
      <c r="AU46" s="26">
        <f t="shared" ca="1" si="20"/>
        <v>361080</v>
      </c>
      <c r="AV46" s="228">
        <f t="shared" ca="1" si="21"/>
        <v>421080</v>
      </c>
      <c r="AW46" s="23">
        <f t="shared" ca="1" si="47"/>
        <v>62400</v>
      </c>
      <c r="AX46" s="23">
        <f t="shared" ca="1" si="48"/>
        <v>0</v>
      </c>
      <c r="AY46" s="23">
        <f t="shared" ca="1" si="109"/>
        <v>60000</v>
      </c>
      <c r="AZ46" s="23">
        <f t="shared" ca="1" si="32"/>
        <v>0</v>
      </c>
      <c r="BA46" s="23">
        <f t="shared" ca="1" si="35"/>
        <v>10560</v>
      </c>
      <c r="BB46" s="23">
        <f t="shared" ca="1" si="36"/>
        <v>0</v>
      </c>
      <c r="BC46" s="23">
        <f t="shared" ca="1" si="43"/>
        <v>6120</v>
      </c>
      <c r="BD46" s="23">
        <f t="shared" ca="1" si="44"/>
        <v>0</v>
      </c>
      <c r="BE46" s="23">
        <f t="shared" ca="1" si="53"/>
        <v>20400</v>
      </c>
      <c r="BF46" s="23">
        <f t="shared" ca="1" si="54"/>
        <v>0</v>
      </c>
      <c r="BG46" s="23">
        <f t="shared" ca="1" si="65"/>
        <v>105600</v>
      </c>
      <c r="BH46" s="23">
        <f t="shared" ca="1" si="66"/>
        <v>0</v>
      </c>
      <c r="BI46" s="23">
        <f t="shared" ca="1" si="71"/>
        <v>127200</v>
      </c>
      <c r="BJ46" s="23">
        <f t="shared" ca="1" si="72"/>
        <v>0</v>
      </c>
      <c r="BK46" s="23">
        <f t="shared" ca="1" si="81"/>
        <v>60000</v>
      </c>
      <c r="BL46" s="23">
        <f t="shared" ca="1" si="82"/>
        <v>0</v>
      </c>
      <c r="BM46" s="23">
        <f t="shared" ca="1" si="91"/>
        <v>63600</v>
      </c>
      <c r="BN46" s="23">
        <f t="shared" ca="1" si="92"/>
        <v>0</v>
      </c>
      <c r="BO46" s="23">
        <f t="shared" ca="1" si="97"/>
        <v>86400</v>
      </c>
      <c r="BP46" s="23">
        <f t="shared" ca="1" si="98"/>
        <v>0</v>
      </c>
      <c r="BQ46" s="23">
        <f t="shared" ca="1" si="101"/>
        <v>62400</v>
      </c>
      <c r="BR46" s="23">
        <f t="shared" ca="1" si="102"/>
        <v>0</v>
      </c>
      <c r="BS46" s="23"/>
      <c r="BT46" s="23"/>
      <c r="BU46" s="23"/>
      <c r="BV46" s="23"/>
      <c r="BW46" s="389">
        <f t="shared" ca="1" si="22"/>
        <v>458280</v>
      </c>
      <c r="BX46" s="224">
        <f t="shared" ca="1" si="23"/>
        <v>458280</v>
      </c>
      <c r="BY46" s="93">
        <f t="shared" ca="1" si="24"/>
        <v>664680</v>
      </c>
      <c r="BZ46" s="23">
        <f t="shared" ca="1" si="49"/>
        <v>125760</v>
      </c>
      <c r="CA46" s="23">
        <f t="shared" ca="1" si="50"/>
        <v>0</v>
      </c>
      <c r="CB46" s="23">
        <f t="shared" ca="1" si="75"/>
        <v>115200</v>
      </c>
      <c r="CC46" s="23">
        <f t="shared" ca="1" si="76"/>
        <v>0</v>
      </c>
      <c r="CD46" s="23">
        <f t="shared" ca="1" si="110"/>
        <v>120000</v>
      </c>
      <c r="CE46" s="23">
        <f t="shared" ca="1" si="111"/>
        <v>0</v>
      </c>
      <c r="CF46" s="228">
        <f t="shared" ca="1" si="25"/>
        <v>125760</v>
      </c>
      <c r="CG46" s="224">
        <f t="shared" ca="1" si="26"/>
        <v>240960</v>
      </c>
      <c r="CH46" s="228">
        <f t="shared" ca="1" si="27"/>
        <v>360960</v>
      </c>
      <c r="CI46" s="23">
        <f t="shared" ca="1" si="39"/>
        <v>65400</v>
      </c>
      <c r="CJ46" s="23">
        <f t="shared" ca="1" si="40"/>
        <v>32700</v>
      </c>
      <c r="CK46" s="23">
        <f t="shared" ca="1" si="41"/>
        <v>62400</v>
      </c>
      <c r="CL46" s="23">
        <f t="shared" ca="1" si="42"/>
        <v>31200</v>
      </c>
      <c r="CM46" s="23">
        <f t="shared" ca="1" si="37"/>
        <v>60000</v>
      </c>
      <c r="CN46" s="23">
        <f t="shared" ca="1" si="38"/>
        <v>30000</v>
      </c>
      <c r="CO46" s="23">
        <f t="shared" ca="1" si="45"/>
        <v>8400</v>
      </c>
      <c r="CP46" s="23">
        <f t="shared" ca="1" si="46"/>
        <v>4200</v>
      </c>
      <c r="CQ46" s="23">
        <f t="shared" ca="1" si="55"/>
        <v>27000</v>
      </c>
      <c r="CR46" s="23">
        <f t="shared" ca="1" si="56"/>
        <v>13500</v>
      </c>
      <c r="CS46" s="23">
        <f t="shared" ca="1" si="57"/>
        <v>15600</v>
      </c>
      <c r="CT46" s="23">
        <f t="shared" ca="1" si="58"/>
        <v>7800</v>
      </c>
      <c r="CU46" s="23">
        <f t="shared" ca="1" si="63"/>
        <v>42000</v>
      </c>
      <c r="CV46" s="23">
        <f t="shared" ca="1" si="64"/>
        <v>21000</v>
      </c>
      <c r="CW46" s="23">
        <f t="shared" ca="1" si="112"/>
        <v>60000</v>
      </c>
      <c r="CX46" s="23">
        <f t="shared" ca="1" si="113"/>
        <v>30000</v>
      </c>
      <c r="CY46" s="23">
        <f t="shared" ca="1" si="67"/>
        <v>72000</v>
      </c>
      <c r="CZ46" s="23">
        <f t="shared" ca="1" si="68"/>
        <v>36000</v>
      </c>
      <c r="DA46" s="23">
        <f t="shared" ca="1" si="83"/>
        <v>99000</v>
      </c>
      <c r="DB46" s="23">
        <f t="shared" ca="1" si="84"/>
        <v>49500</v>
      </c>
      <c r="DC46" s="23"/>
      <c r="DD46" s="23"/>
      <c r="DE46" s="23">
        <f t="shared" ca="1" si="85"/>
        <v>240000</v>
      </c>
      <c r="DF46" s="23">
        <f t="shared" ca="1" si="86"/>
        <v>120000</v>
      </c>
      <c r="DG46" s="23">
        <f t="shared" ca="1" si="87"/>
        <v>120000</v>
      </c>
      <c r="DH46" s="23">
        <f t="shared" ca="1" si="88"/>
        <v>60000</v>
      </c>
      <c r="DI46" s="23">
        <f t="shared" ca="1" si="99"/>
        <v>63600</v>
      </c>
      <c r="DJ46" s="23">
        <f t="shared" ca="1" si="100"/>
        <v>31800</v>
      </c>
      <c r="DK46" s="23">
        <f t="shared" ca="1" si="103"/>
        <v>63600</v>
      </c>
      <c r="DL46" s="23">
        <f t="shared" ca="1" si="104"/>
        <v>31800</v>
      </c>
      <c r="DM46" s="23">
        <f t="shared" ca="1" si="114"/>
        <v>120000</v>
      </c>
      <c r="DN46" s="23">
        <f t="shared" ca="1" si="115"/>
        <v>60000</v>
      </c>
      <c r="DO46" s="23">
        <f t="shared" ca="1" si="116"/>
        <v>66000</v>
      </c>
      <c r="DP46" s="23">
        <f t="shared" ca="1" si="117"/>
        <v>33000</v>
      </c>
      <c r="DQ46" s="23"/>
      <c r="DR46" s="23"/>
      <c r="DS46" s="228">
        <f t="shared" ca="1" si="28"/>
        <v>604800</v>
      </c>
      <c r="DT46" s="93">
        <f t="shared" ca="1" si="29"/>
        <v>1350000</v>
      </c>
      <c r="DU46" s="228">
        <f t="shared" ca="1" si="30"/>
        <v>1777500</v>
      </c>
      <c r="DZ46" s="23">
        <f t="shared" ca="1" si="61"/>
        <v>60000</v>
      </c>
      <c r="EA46" s="23">
        <f t="shared" ca="1" si="62"/>
        <v>30000</v>
      </c>
      <c r="EB46" s="23">
        <f t="shared" ca="1" si="69"/>
        <v>26400</v>
      </c>
      <c r="EC46" s="23">
        <f t="shared" ca="1" si="70"/>
        <v>13200</v>
      </c>
      <c r="ED46" s="23">
        <f t="shared" ca="1" si="89"/>
        <v>120000</v>
      </c>
      <c r="EE46" s="23">
        <f t="shared" ca="1" si="90"/>
        <v>60000</v>
      </c>
      <c r="EF46" s="23">
        <f t="shared" ca="1" si="118"/>
        <v>168000</v>
      </c>
      <c r="EG46" s="23">
        <f t="shared" ca="1" si="119"/>
        <v>84000</v>
      </c>
      <c r="EH46" s="23">
        <f t="shared" ca="1" si="93"/>
        <v>60000</v>
      </c>
      <c r="EI46" s="23">
        <f t="shared" ca="1" si="94"/>
        <v>30000</v>
      </c>
      <c r="EJ46" s="23">
        <f t="shared" ca="1" si="105"/>
        <v>60000</v>
      </c>
      <c r="EK46" s="23">
        <f t="shared" ca="1" si="106"/>
        <v>30000</v>
      </c>
      <c r="EN46" s="228">
        <f t="shared" ca="1" si="16"/>
        <v>39600</v>
      </c>
      <c r="EO46" s="93">
        <f t="shared" ca="1" si="17"/>
        <v>309600</v>
      </c>
      <c r="EP46" s="93">
        <f t="shared" ca="1" si="18"/>
        <v>741600</v>
      </c>
    </row>
    <row r="47" spans="1:146" x14ac:dyDescent="0.2">
      <c r="A47" s="172">
        <f ca="1">VLOOKUP($D47,Curves!$A$2:$I$1700,9)</f>
        <v>5.3216404856447998E-2</v>
      </c>
      <c r="B47" s="86">
        <f t="shared" ca="1" si="0"/>
        <v>0.844423083229766</v>
      </c>
      <c r="C47" s="86">
        <f t="shared" si="1"/>
        <v>30</v>
      </c>
      <c r="D47" s="139">
        <v>38078</v>
      </c>
      <c r="E47" s="173">
        <f ca="1">VLOOKUP($D47,Curves!$A$2:$H$1700,2)*$B47</f>
        <v>3.0753888691228077</v>
      </c>
      <c r="F47" s="172">
        <f ca="1">VLOOKUP($D47,Curves!$A$2:$H$1700,3)*$B47</f>
        <v>0.422211541614883</v>
      </c>
      <c r="G47" s="172">
        <f ca="1">VLOOKUP($D47,Curves!$A$2:$H$1700,7)*$B47</f>
        <v>-0.20266153997514383</v>
      </c>
      <c r="H47" s="172">
        <f ca="1">VLOOKUP($D47,Curves!$A$2:$H$1700,5)*$B47</f>
        <v>0</v>
      </c>
      <c r="I47" s="172">
        <f ca="1">VLOOKUP($D47,Curves!$A$2:$H$1700,4)*$B47</f>
        <v>-0.29554807913041808</v>
      </c>
      <c r="J47" s="174">
        <f ca="1">VLOOKUP($D47,Curves!$A$2:$H$1700,8)*$B47</f>
        <v>0.33776923329190645</v>
      </c>
      <c r="K47" s="172">
        <f t="shared" ca="1" si="2"/>
        <v>22.848805924942923</v>
      </c>
      <c r="L47" s="140">
        <f ca="1">VLOOKUP($D47,Curves!$N$2:$T$2600,2)*$B47</f>
        <v>31.073587270538866</v>
      </c>
      <c r="M47" s="141">
        <f ca="1">VLOOKUP($D47,Curves!$N$2:$T$2600,3)*$B47</f>
        <v>15.536793635269433</v>
      </c>
      <c r="N47" s="181">
        <f t="shared" ca="1" si="3"/>
        <v>1</v>
      </c>
      <c r="O47" s="182">
        <f t="shared" ca="1" si="4"/>
        <v>0</v>
      </c>
      <c r="P47" s="173">
        <f t="shared" ca="1" si="5"/>
        <v>27.598685768110357</v>
      </c>
      <c r="Q47" s="140">
        <f ca="1">VLOOKUP($D47,Curves!$N$2:$T$2600,4)*$B47</f>
        <v>31.073587270538866</v>
      </c>
      <c r="R47" s="141">
        <f ca="1">VLOOKUP($D47,Curves!$N$2:$T$2600,5)*$B47</f>
        <v>15.536793635269433</v>
      </c>
      <c r="S47" s="181">
        <f t="shared" ca="1" si="6"/>
        <v>1</v>
      </c>
      <c r="T47" s="182">
        <f t="shared" ca="1" si="7"/>
        <v>0</v>
      </c>
      <c r="U47" s="151">
        <f t="shared" ca="1" si="8"/>
        <v>23.54545496860748</v>
      </c>
      <c r="V47" s="151">
        <f t="shared" ca="1" si="9"/>
        <v>25.06541651842106</v>
      </c>
      <c r="W47" s="151">
        <f t="shared" ca="1" si="10"/>
        <v>22.848805924942923</v>
      </c>
      <c r="X47" s="343">
        <f ca="1">VLOOKUP($D47,[2]CurveFetch!$D$8:$S$13000,16,0)*$B47</f>
        <v>31.073587270538866</v>
      </c>
      <c r="Y47" s="141">
        <f ca="1">VLOOKUP($D47,Curves!$N$2:$T$2600,7)*$B47</f>
        <v>15.536793635269433</v>
      </c>
      <c r="Z47" s="200">
        <f t="shared" ca="1" si="11"/>
        <v>1</v>
      </c>
      <c r="AA47" s="181">
        <f t="shared" ca="1" si="12"/>
        <v>0</v>
      </c>
      <c r="AB47" s="181">
        <f t="shared" ca="1" si="13"/>
        <v>1</v>
      </c>
      <c r="AC47" s="181">
        <f t="shared" ca="1" si="13"/>
        <v>1</v>
      </c>
      <c r="AD47" s="181">
        <f t="shared" ca="1" si="14"/>
        <v>1</v>
      </c>
      <c r="AE47" s="182">
        <f t="shared" ca="1" si="15"/>
        <v>0</v>
      </c>
      <c r="AF47" s="23">
        <f t="shared" ca="1" si="33"/>
        <v>5880</v>
      </c>
      <c r="AG47" s="23">
        <f t="shared" ca="1" si="34"/>
        <v>0</v>
      </c>
      <c r="AH47" s="23">
        <f t="shared" ca="1" si="51"/>
        <v>48000</v>
      </c>
      <c r="AI47" s="23">
        <f t="shared" ca="1" si="52"/>
        <v>0</v>
      </c>
      <c r="AJ47" s="23">
        <f t="shared" ca="1" si="73"/>
        <v>54000</v>
      </c>
      <c r="AK47" s="23">
        <f t="shared" ca="1" si="74"/>
        <v>0</v>
      </c>
      <c r="AL47" s="23">
        <f t="shared" ca="1" si="77"/>
        <v>60000</v>
      </c>
      <c r="AM47" s="23">
        <f t="shared" ca="1" si="78"/>
        <v>0</v>
      </c>
      <c r="AN47" s="23">
        <f t="shared" ca="1" si="79"/>
        <v>60000</v>
      </c>
      <c r="AO47" s="23">
        <f t="shared" ca="1" si="80"/>
        <v>0</v>
      </c>
      <c r="AP47" s="23">
        <f t="shared" ca="1" si="95"/>
        <v>61200</v>
      </c>
      <c r="AQ47" s="23">
        <f t="shared" ca="1" si="96"/>
        <v>0</v>
      </c>
      <c r="AR47" s="23">
        <f t="shared" ca="1" si="107"/>
        <v>132000</v>
      </c>
      <c r="AS47" s="23">
        <f t="shared" ca="1" si="108"/>
        <v>0</v>
      </c>
      <c r="AT47" s="228">
        <f t="shared" ca="1" si="19"/>
        <v>65880</v>
      </c>
      <c r="AU47" s="26">
        <f t="shared" ca="1" si="20"/>
        <v>361080</v>
      </c>
      <c r="AV47" s="228">
        <f t="shared" ca="1" si="21"/>
        <v>421080</v>
      </c>
      <c r="AW47" s="23">
        <f t="shared" ca="1" si="47"/>
        <v>62400</v>
      </c>
      <c r="AX47" s="23">
        <f t="shared" ca="1" si="48"/>
        <v>0</v>
      </c>
      <c r="AY47" s="23">
        <f t="shared" ca="1" si="109"/>
        <v>60000</v>
      </c>
      <c r="AZ47" s="23">
        <f t="shared" ca="1" si="32"/>
        <v>0</v>
      </c>
      <c r="BA47" s="23">
        <f t="shared" ca="1" si="35"/>
        <v>10560</v>
      </c>
      <c r="BB47" s="23">
        <f t="shared" ca="1" si="36"/>
        <v>0</v>
      </c>
      <c r="BC47" s="23">
        <f t="shared" ca="1" si="43"/>
        <v>6120</v>
      </c>
      <c r="BD47" s="23">
        <f t="shared" ca="1" si="44"/>
        <v>0</v>
      </c>
      <c r="BE47" s="23">
        <f t="shared" ca="1" si="53"/>
        <v>20400</v>
      </c>
      <c r="BF47" s="23">
        <f t="shared" ca="1" si="54"/>
        <v>0</v>
      </c>
      <c r="BG47" s="23">
        <f t="shared" ca="1" si="65"/>
        <v>105600</v>
      </c>
      <c r="BH47" s="23">
        <f t="shared" ca="1" si="66"/>
        <v>0</v>
      </c>
      <c r="BI47" s="23">
        <f t="shared" ca="1" si="71"/>
        <v>127200</v>
      </c>
      <c r="BJ47" s="23">
        <f t="shared" ca="1" si="72"/>
        <v>0</v>
      </c>
      <c r="BK47" s="23">
        <f t="shared" ca="1" si="81"/>
        <v>60000</v>
      </c>
      <c r="BL47" s="23">
        <f t="shared" ca="1" si="82"/>
        <v>0</v>
      </c>
      <c r="BM47" s="23">
        <f t="shared" ca="1" si="91"/>
        <v>63600</v>
      </c>
      <c r="BN47" s="23">
        <f t="shared" ca="1" si="92"/>
        <v>0</v>
      </c>
      <c r="BO47" s="23">
        <f t="shared" ca="1" si="97"/>
        <v>86400</v>
      </c>
      <c r="BP47" s="23">
        <f t="shared" ca="1" si="98"/>
        <v>0</v>
      </c>
      <c r="BQ47" s="23">
        <f t="shared" ca="1" si="101"/>
        <v>62400</v>
      </c>
      <c r="BR47" s="23">
        <f t="shared" ca="1" si="102"/>
        <v>0</v>
      </c>
      <c r="BS47" s="23"/>
      <c r="BT47" s="23"/>
      <c r="BU47" s="23"/>
      <c r="BV47" s="23"/>
      <c r="BW47" s="389">
        <f t="shared" ca="1" si="22"/>
        <v>458280</v>
      </c>
      <c r="BX47" s="224">
        <f t="shared" ca="1" si="23"/>
        <v>458280</v>
      </c>
      <c r="BY47" s="93">
        <f t="shared" ca="1" si="24"/>
        <v>664680</v>
      </c>
      <c r="BZ47" s="23">
        <f t="shared" ca="1" si="49"/>
        <v>125760</v>
      </c>
      <c r="CA47" s="23">
        <f t="shared" ca="1" si="50"/>
        <v>0</v>
      </c>
      <c r="CB47" s="23">
        <f t="shared" ca="1" si="75"/>
        <v>115200</v>
      </c>
      <c r="CC47" s="23">
        <f t="shared" ca="1" si="76"/>
        <v>0</v>
      </c>
      <c r="CD47" s="23">
        <f t="shared" ca="1" si="110"/>
        <v>120000</v>
      </c>
      <c r="CE47" s="23">
        <f t="shared" ca="1" si="111"/>
        <v>0</v>
      </c>
      <c r="CF47" s="228">
        <f t="shared" ca="1" si="25"/>
        <v>125760</v>
      </c>
      <c r="CG47" s="224">
        <f t="shared" ca="1" si="26"/>
        <v>240960</v>
      </c>
      <c r="CH47" s="228">
        <f t="shared" ca="1" si="27"/>
        <v>360960</v>
      </c>
      <c r="CI47" s="23">
        <f t="shared" ca="1" si="39"/>
        <v>65400</v>
      </c>
      <c r="CJ47" s="23">
        <f t="shared" ca="1" si="40"/>
        <v>32700</v>
      </c>
      <c r="CK47" s="23">
        <f t="shared" ca="1" si="41"/>
        <v>62400</v>
      </c>
      <c r="CL47" s="23">
        <f t="shared" ca="1" si="42"/>
        <v>31200</v>
      </c>
      <c r="CM47" s="23">
        <f t="shared" ca="1" si="37"/>
        <v>60000</v>
      </c>
      <c r="CN47" s="23">
        <f t="shared" ca="1" si="38"/>
        <v>30000</v>
      </c>
      <c r="CO47" s="23">
        <f t="shared" ca="1" si="45"/>
        <v>8400</v>
      </c>
      <c r="CP47" s="23">
        <f t="shared" ca="1" si="46"/>
        <v>4200</v>
      </c>
      <c r="CQ47" s="23">
        <f t="shared" ca="1" si="55"/>
        <v>27000</v>
      </c>
      <c r="CR47" s="23">
        <f t="shared" ca="1" si="56"/>
        <v>13500</v>
      </c>
      <c r="CS47" s="23">
        <f t="shared" ca="1" si="57"/>
        <v>15600</v>
      </c>
      <c r="CT47" s="23">
        <f t="shared" ca="1" si="58"/>
        <v>7800</v>
      </c>
      <c r="CU47" s="23">
        <f t="shared" ca="1" si="63"/>
        <v>42000</v>
      </c>
      <c r="CV47" s="23">
        <f t="shared" ca="1" si="64"/>
        <v>21000</v>
      </c>
      <c r="CW47" s="23">
        <f t="shared" ca="1" si="112"/>
        <v>60000</v>
      </c>
      <c r="CX47" s="23">
        <f t="shared" ca="1" si="113"/>
        <v>30000</v>
      </c>
      <c r="CY47" s="23">
        <f t="shared" ca="1" si="67"/>
        <v>72000</v>
      </c>
      <c r="CZ47" s="23">
        <f t="shared" ca="1" si="68"/>
        <v>36000</v>
      </c>
      <c r="DA47" s="23">
        <f t="shared" ca="1" si="83"/>
        <v>99000</v>
      </c>
      <c r="DB47" s="23">
        <f t="shared" ca="1" si="84"/>
        <v>49500</v>
      </c>
      <c r="DC47" s="23"/>
      <c r="DD47" s="23"/>
      <c r="DE47" s="23">
        <f t="shared" ca="1" si="85"/>
        <v>240000</v>
      </c>
      <c r="DF47" s="23">
        <f t="shared" ca="1" si="86"/>
        <v>120000</v>
      </c>
      <c r="DG47" s="23">
        <f t="shared" ca="1" si="87"/>
        <v>120000</v>
      </c>
      <c r="DH47" s="23">
        <f t="shared" ca="1" si="88"/>
        <v>60000</v>
      </c>
      <c r="DI47" s="23">
        <f t="shared" ca="1" si="99"/>
        <v>63600</v>
      </c>
      <c r="DJ47" s="23">
        <f t="shared" ca="1" si="100"/>
        <v>31800</v>
      </c>
      <c r="DK47" s="23">
        <f t="shared" ca="1" si="103"/>
        <v>63600</v>
      </c>
      <c r="DL47" s="23">
        <f t="shared" ca="1" si="104"/>
        <v>31800</v>
      </c>
      <c r="DM47" s="23">
        <f t="shared" ca="1" si="114"/>
        <v>120000</v>
      </c>
      <c r="DN47" s="23">
        <f t="shared" ca="1" si="115"/>
        <v>60000</v>
      </c>
      <c r="DO47" s="23">
        <f t="shared" ca="1" si="116"/>
        <v>66000</v>
      </c>
      <c r="DP47" s="23">
        <f t="shared" ca="1" si="117"/>
        <v>33000</v>
      </c>
      <c r="DQ47" s="23"/>
      <c r="DR47" s="23"/>
      <c r="DS47" s="228">
        <f t="shared" ca="1" si="28"/>
        <v>604800</v>
      </c>
      <c r="DT47" s="93">
        <f t="shared" ca="1" si="29"/>
        <v>1350000</v>
      </c>
      <c r="DU47" s="228">
        <f t="shared" ca="1" si="30"/>
        <v>1777500</v>
      </c>
      <c r="DZ47" s="23">
        <f t="shared" ca="1" si="61"/>
        <v>60000</v>
      </c>
      <c r="EA47" s="23">
        <f t="shared" ca="1" si="62"/>
        <v>30000</v>
      </c>
      <c r="EB47" s="23">
        <f t="shared" ca="1" si="69"/>
        <v>26400</v>
      </c>
      <c r="EC47" s="23">
        <f t="shared" ca="1" si="70"/>
        <v>13200</v>
      </c>
      <c r="ED47" s="23">
        <f t="shared" ca="1" si="89"/>
        <v>120000</v>
      </c>
      <c r="EE47" s="23">
        <f t="shared" ca="1" si="90"/>
        <v>60000</v>
      </c>
      <c r="EF47" s="23">
        <f t="shared" ca="1" si="118"/>
        <v>168000</v>
      </c>
      <c r="EG47" s="23">
        <f t="shared" ca="1" si="119"/>
        <v>84000</v>
      </c>
      <c r="EH47" s="23">
        <f t="shared" ca="1" si="93"/>
        <v>60000</v>
      </c>
      <c r="EI47" s="23">
        <f t="shared" ca="1" si="94"/>
        <v>30000</v>
      </c>
      <c r="EJ47" s="23">
        <f t="shared" ca="1" si="105"/>
        <v>60000</v>
      </c>
      <c r="EK47" s="23">
        <f t="shared" ca="1" si="106"/>
        <v>30000</v>
      </c>
      <c r="EN47" s="228">
        <f t="shared" ca="1" si="16"/>
        <v>39600</v>
      </c>
      <c r="EO47" s="93">
        <f t="shared" ca="1" si="17"/>
        <v>309600</v>
      </c>
      <c r="EP47" s="93">
        <f t="shared" ca="1" si="18"/>
        <v>741600</v>
      </c>
    </row>
    <row r="48" spans="1:146" x14ac:dyDescent="0.2">
      <c r="A48" s="172">
        <f ca="1">VLOOKUP($D48,Curves!$A$2:$I$1700,9)</f>
        <v>5.3280493121009999E-2</v>
      </c>
      <c r="B48" s="86">
        <f t="shared" ca="1" si="0"/>
        <v>0.84061495524105134</v>
      </c>
      <c r="C48" s="86">
        <f t="shared" si="1"/>
        <v>31</v>
      </c>
      <c r="D48" s="139">
        <v>38108</v>
      </c>
      <c r="E48" s="173">
        <f ca="1">VLOOKUP($D48,Curves!$A$2:$H$1700,2)*$B48</f>
        <v>3.0405042931068826</v>
      </c>
      <c r="F48" s="172">
        <f ca="1">VLOOKUP($D48,Curves!$A$2:$H$1700,3)*$B48</f>
        <v>0.42030747762052567</v>
      </c>
      <c r="G48" s="172">
        <f ca="1">VLOOKUP($D48,Curves!$A$2:$H$1700,7)*$B48</f>
        <v>-0.20174758925785233</v>
      </c>
      <c r="H48" s="172">
        <f ca="1">VLOOKUP($D48,Curves!$A$2:$H$1700,5)*$B48</f>
        <v>0</v>
      </c>
      <c r="I48" s="172">
        <f ca="1">VLOOKUP($D48,Curves!$A$2:$H$1700,4)*$B48</f>
        <v>-0.29421523433436797</v>
      </c>
      <c r="J48" s="174">
        <f ca="1">VLOOKUP($D48,Curves!$A$2:$H$1700,8)*$B48</f>
        <v>0.33624598209642054</v>
      </c>
      <c r="K48" s="172">
        <f t="shared" ca="1" si="2"/>
        <v>22.597167940793859</v>
      </c>
      <c r="L48" s="140">
        <f ca="1">VLOOKUP($D48,Curves!$N$2:$T$2600,2)*$B48</f>
        <v>35.136528268138612</v>
      </c>
      <c r="M48" s="141">
        <f ca="1">VLOOKUP($D48,Curves!$N$2:$T$2600,3)*$B48</f>
        <v>17.568264134069306</v>
      </c>
      <c r="N48" s="181">
        <f t="shared" ca="1" si="3"/>
        <v>1</v>
      </c>
      <c r="O48" s="182">
        <f t="shared" ca="1" si="4"/>
        <v>0</v>
      </c>
      <c r="P48" s="173">
        <f t="shared" ca="1" si="5"/>
        <v>27.325627064024772</v>
      </c>
      <c r="Q48" s="140">
        <f ca="1">VLOOKUP($D48,Curves!$N$2:$T$2600,4)*$B48</f>
        <v>35.136528268138612</v>
      </c>
      <c r="R48" s="141">
        <f ca="1">VLOOKUP($D48,Curves!$N$2:$T$2600,5)*$B48</f>
        <v>17.568264134069306</v>
      </c>
      <c r="S48" s="181">
        <f t="shared" ca="1" si="6"/>
        <v>1</v>
      </c>
      <c r="T48" s="182">
        <f t="shared" ca="1" si="7"/>
        <v>0</v>
      </c>
      <c r="U48" s="151">
        <f t="shared" ca="1" si="8"/>
        <v>23.290675278867727</v>
      </c>
      <c r="V48" s="151">
        <f t="shared" ca="1" si="9"/>
        <v>24.803782198301619</v>
      </c>
      <c r="W48" s="151">
        <f t="shared" ca="1" si="10"/>
        <v>22.597167940793859</v>
      </c>
      <c r="X48" s="343">
        <f ca="1">VLOOKUP($D48,[2]CurveFetch!$D$8:$S$13000,16,0)*$B48</f>
        <v>35.136528268138612</v>
      </c>
      <c r="Y48" s="141">
        <f ca="1">VLOOKUP($D48,Curves!$N$2:$T$2600,7)*$B48</f>
        <v>17.568264134069306</v>
      </c>
      <c r="Z48" s="200">
        <f t="shared" ca="1" si="11"/>
        <v>1</v>
      </c>
      <c r="AA48" s="181">
        <f t="shared" ca="1" si="12"/>
        <v>0</v>
      </c>
      <c r="AB48" s="181">
        <f t="shared" ca="1" si="13"/>
        <v>1</v>
      </c>
      <c r="AC48" s="181">
        <f t="shared" ca="1" si="13"/>
        <v>1</v>
      </c>
      <c r="AD48" s="181">
        <f t="shared" ca="1" si="14"/>
        <v>1</v>
      </c>
      <c r="AE48" s="182">
        <f t="shared" ca="1" si="15"/>
        <v>0</v>
      </c>
      <c r="AF48" s="23">
        <f t="shared" ca="1" si="33"/>
        <v>5880</v>
      </c>
      <c r="AG48" s="23">
        <f t="shared" ca="1" si="34"/>
        <v>0</v>
      </c>
      <c r="AH48" s="23">
        <f t="shared" ca="1" si="51"/>
        <v>48000</v>
      </c>
      <c r="AI48" s="23">
        <f t="shared" ca="1" si="52"/>
        <v>0</v>
      </c>
      <c r="AJ48" s="23">
        <f t="shared" ca="1" si="73"/>
        <v>54000</v>
      </c>
      <c r="AK48" s="23">
        <f t="shared" ca="1" si="74"/>
        <v>0</v>
      </c>
      <c r="AL48" s="23">
        <f t="shared" ca="1" si="77"/>
        <v>60000</v>
      </c>
      <c r="AM48" s="23">
        <f t="shared" ca="1" si="78"/>
        <v>0</v>
      </c>
      <c r="AN48" s="23">
        <f t="shared" ca="1" si="79"/>
        <v>60000</v>
      </c>
      <c r="AO48" s="23">
        <f t="shared" ca="1" si="80"/>
        <v>0</v>
      </c>
      <c r="AP48" s="23">
        <f t="shared" ca="1" si="95"/>
        <v>61200</v>
      </c>
      <c r="AQ48" s="23">
        <f t="shared" ca="1" si="96"/>
        <v>0</v>
      </c>
      <c r="AR48" s="23">
        <f t="shared" ca="1" si="107"/>
        <v>132000</v>
      </c>
      <c r="AS48" s="23">
        <f t="shared" ca="1" si="108"/>
        <v>0</v>
      </c>
      <c r="AT48" s="228">
        <f t="shared" ca="1" si="19"/>
        <v>65880</v>
      </c>
      <c r="AU48" s="26">
        <f t="shared" ca="1" si="20"/>
        <v>361080</v>
      </c>
      <c r="AV48" s="228">
        <f t="shared" ca="1" si="21"/>
        <v>421080</v>
      </c>
      <c r="AW48" s="23">
        <f t="shared" ca="1" si="47"/>
        <v>62400</v>
      </c>
      <c r="AX48" s="23">
        <f t="shared" ca="1" si="48"/>
        <v>0</v>
      </c>
      <c r="AY48" s="23">
        <f t="shared" ca="1" si="109"/>
        <v>60000</v>
      </c>
      <c r="AZ48" s="23">
        <f t="shared" ca="1" si="32"/>
        <v>0</v>
      </c>
      <c r="BA48" s="23">
        <f t="shared" ca="1" si="35"/>
        <v>10560</v>
      </c>
      <c r="BB48" s="23">
        <f t="shared" ca="1" si="36"/>
        <v>0</v>
      </c>
      <c r="BC48" s="23">
        <f t="shared" ca="1" si="43"/>
        <v>6120</v>
      </c>
      <c r="BD48" s="23">
        <f t="shared" ca="1" si="44"/>
        <v>0</v>
      </c>
      <c r="BE48" s="23">
        <f t="shared" ca="1" si="53"/>
        <v>20400</v>
      </c>
      <c r="BF48" s="23">
        <f t="shared" ca="1" si="54"/>
        <v>0</v>
      </c>
      <c r="BG48" s="23">
        <f t="shared" ca="1" si="65"/>
        <v>105600</v>
      </c>
      <c r="BH48" s="23">
        <f t="shared" ca="1" si="66"/>
        <v>0</v>
      </c>
      <c r="BI48" s="23">
        <f t="shared" ca="1" si="71"/>
        <v>127200</v>
      </c>
      <c r="BJ48" s="23">
        <f t="shared" ca="1" si="72"/>
        <v>0</v>
      </c>
      <c r="BK48" s="23">
        <f t="shared" ca="1" si="81"/>
        <v>60000</v>
      </c>
      <c r="BL48" s="23">
        <f t="shared" ca="1" si="82"/>
        <v>0</v>
      </c>
      <c r="BM48" s="23">
        <f t="shared" ca="1" si="91"/>
        <v>63600</v>
      </c>
      <c r="BN48" s="23">
        <f t="shared" ca="1" si="92"/>
        <v>0</v>
      </c>
      <c r="BO48" s="23">
        <f t="shared" ca="1" si="97"/>
        <v>86400</v>
      </c>
      <c r="BP48" s="23">
        <f t="shared" ca="1" si="98"/>
        <v>0</v>
      </c>
      <c r="BQ48" s="23">
        <f t="shared" ca="1" si="101"/>
        <v>62400</v>
      </c>
      <c r="BR48" s="23">
        <f t="shared" ca="1" si="102"/>
        <v>0</v>
      </c>
      <c r="BS48" s="23"/>
      <c r="BT48" s="23"/>
      <c r="BU48" s="23"/>
      <c r="BV48" s="23"/>
      <c r="BW48" s="389">
        <f t="shared" ca="1" si="22"/>
        <v>458280</v>
      </c>
      <c r="BX48" s="224">
        <f t="shared" ca="1" si="23"/>
        <v>458280</v>
      </c>
      <c r="BY48" s="93">
        <f t="shared" ca="1" si="24"/>
        <v>664680</v>
      </c>
      <c r="BZ48" s="23">
        <f t="shared" ca="1" si="49"/>
        <v>125760</v>
      </c>
      <c r="CA48" s="23">
        <f t="shared" ca="1" si="50"/>
        <v>0</v>
      </c>
      <c r="CB48" s="23">
        <f t="shared" ca="1" si="75"/>
        <v>115200</v>
      </c>
      <c r="CC48" s="23">
        <f t="shared" ca="1" si="76"/>
        <v>0</v>
      </c>
      <c r="CD48" s="23">
        <f t="shared" ca="1" si="110"/>
        <v>120000</v>
      </c>
      <c r="CE48" s="23">
        <f t="shared" ca="1" si="111"/>
        <v>0</v>
      </c>
      <c r="CF48" s="228">
        <f t="shared" ca="1" si="25"/>
        <v>125760</v>
      </c>
      <c r="CG48" s="224">
        <f t="shared" ca="1" si="26"/>
        <v>240960</v>
      </c>
      <c r="CH48" s="228">
        <f t="shared" ca="1" si="27"/>
        <v>360960</v>
      </c>
      <c r="CI48" s="23">
        <f t="shared" ca="1" si="39"/>
        <v>65400</v>
      </c>
      <c r="CJ48" s="23">
        <f t="shared" ca="1" si="40"/>
        <v>32700</v>
      </c>
      <c r="CK48" s="23">
        <f t="shared" ca="1" si="41"/>
        <v>62400</v>
      </c>
      <c r="CL48" s="23">
        <f t="shared" ca="1" si="42"/>
        <v>31200</v>
      </c>
      <c r="CM48" s="23">
        <f t="shared" ca="1" si="37"/>
        <v>60000</v>
      </c>
      <c r="CN48" s="23">
        <f t="shared" ca="1" si="38"/>
        <v>30000</v>
      </c>
      <c r="CO48" s="23">
        <f t="shared" ca="1" si="45"/>
        <v>8400</v>
      </c>
      <c r="CP48" s="23">
        <f t="shared" ca="1" si="46"/>
        <v>4200</v>
      </c>
      <c r="CQ48" s="23">
        <f t="shared" ca="1" si="55"/>
        <v>27000</v>
      </c>
      <c r="CR48" s="23">
        <f t="shared" ca="1" si="56"/>
        <v>13500</v>
      </c>
      <c r="CS48" s="23">
        <f t="shared" ca="1" si="57"/>
        <v>15600</v>
      </c>
      <c r="CT48" s="23">
        <f t="shared" ca="1" si="58"/>
        <v>7800</v>
      </c>
      <c r="CU48" s="23">
        <f t="shared" ca="1" si="63"/>
        <v>42000</v>
      </c>
      <c r="CV48" s="23">
        <f t="shared" ca="1" si="64"/>
        <v>21000</v>
      </c>
      <c r="CW48" s="23">
        <f t="shared" ca="1" si="112"/>
        <v>60000</v>
      </c>
      <c r="CX48" s="23">
        <f t="shared" ca="1" si="113"/>
        <v>30000</v>
      </c>
      <c r="CY48" s="23">
        <f t="shared" ca="1" si="67"/>
        <v>72000</v>
      </c>
      <c r="CZ48" s="23">
        <f t="shared" ca="1" si="68"/>
        <v>36000</v>
      </c>
      <c r="DA48" s="23">
        <f t="shared" ca="1" si="83"/>
        <v>99000</v>
      </c>
      <c r="DB48" s="23">
        <f t="shared" ca="1" si="84"/>
        <v>49500</v>
      </c>
      <c r="DC48" s="23"/>
      <c r="DD48" s="23"/>
      <c r="DE48" s="23">
        <f t="shared" ca="1" si="85"/>
        <v>240000</v>
      </c>
      <c r="DF48" s="23">
        <f t="shared" ca="1" si="86"/>
        <v>120000</v>
      </c>
      <c r="DG48" s="23">
        <f t="shared" ca="1" si="87"/>
        <v>120000</v>
      </c>
      <c r="DH48" s="23">
        <f t="shared" ca="1" si="88"/>
        <v>60000</v>
      </c>
      <c r="DI48" s="23">
        <f t="shared" ca="1" si="99"/>
        <v>63600</v>
      </c>
      <c r="DJ48" s="23">
        <f t="shared" ca="1" si="100"/>
        <v>31800</v>
      </c>
      <c r="DK48" s="23">
        <f t="shared" ca="1" si="103"/>
        <v>63600</v>
      </c>
      <c r="DL48" s="23">
        <f t="shared" ca="1" si="104"/>
        <v>31800</v>
      </c>
      <c r="DM48" s="23">
        <f t="shared" ca="1" si="114"/>
        <v>120000</v>
      </c>
      <c r="DN48" s="23">
        <f t="shared" ca="1" si="115"/>
        <v>60000</v>
      </c>
      <c r="DO48" s="23">
        <f t="shared" ca="1" si="116"/>
        <v>66000</v>
      </c>
      <c r="DP48" s="23">
        <f t="shared" ca="1" si="117"/>
        <v>33000</v>
      </c>
      <c r="DQ48" s="23"/>
      <c r="DR48" s="23"/>
      <c r="DS48" s="228">
        <f t="shared" ca="1" si="28"/>
        <v>604800</v>
      </c>
      <c r="DT48" s="93">
        <f t="shared" ca="1" si="29"/>
        <v>1350000</v>
      </c>
      <c r="DU48" s="228">
        <f t="shared" ca="1" si="30"/>
        <v>1777500</v>
      </c>
      <c r="DZ48" s="23">
        <f t="shared" ca="1" si="61"/>
        <v>60000</v>
      </c>
      <c r="EA48" s="23">
        <f t="shared" ca="1" si="62"/>
        <v>30000</v>
      </c>
      <c r="EB48" s="23">
        <f t="shared" ca="1" si="69"/>
        <v>26400</v>
      </c>
      <c r="EC48" s="23">
        <f t="shared" ca="1" si="70"/>
        <v>13200</v>
      </c>
      <c r="ED48" s="23">
        <f t="shared" ca="1" si="89"/>
        <v>120000</v>
      </c>
      <c r="EE48" s="23">
        <f t="shared" ca="1" si="90"/>
        <v>60000</v>
      </c>
      <c r="EF48" s="23">
        <f t="shared" ca="1" si="118"/>
        <v>168000</v>
      </c>
      <c r="EG48" s="23">
        <f t="shared" ca="1" si="119"/>
        <v>84000</v>
      </c>
      <c r="EH48" s="23">
        <f t="shared" ca="1" si="93"/>
        <v>60000</v>
      </c>
      <c r="EI48" s="23">
        <f t="shared" ca="1" si="94"/>
        <v>30000</v>
      </c>
      <c r="EJ48" s="23">
        <f t="shared" ca="1" si="105"/>
        <v>60000</v>
      </c>
      <c r="EK48" s="23">
        <f t="shared" ca="1" si="106"/>
        <v>30000</v>
      </c>
      <c r="EN48" s="228">
        <f t="shared" ca="1" si="16"/>
        <v>39600</v>
      </c>
      <c r="EO48" s="93">
        <f t="shared" ca="1" si="17"/>
        <v>309600</v>
      </c>
      <c r="EP48" s="93">
        <f t="shared" ca="1" si="18"/>
        <v>741600</v>
      </c>
    </row>
    <row r="49" spans="1:146" x14ac:dyDescent="0.2">
      <c r="A49" s="172">
        <f ca="1">VLOOKUP($D49,Curves!$A$2:$I$1700,9)</f>
        <v>5.3346717662496997E-2</v>
      </c>
      <c r="B49" s="86">
        <f t="shared" ca="1" si="0"/>
        <v>0.83668892251877758</v>
      </c>
      <c r="C49" s="86">
        <f t="shared" si="1"/>
        <v>30</v>
      </c>
      <c r="D49" s="139">
        <v>38139</v>
      </c>
      <c r="E49" s="173">
        <f ca="1">VLOOKUP($D49,Curves!$A$2:$H$1700,2)*$B49</f>
        <v>3.0505678115034631</v>
      </c>
      <c r="F49" s="172">
        <f ca="1">VLOOKUP($D49,Curves!$A$2:$H$1700,3)*$B49</f>
        <v>0.41834446125938879</v>
      </c>
      <c r="G49" s="172">
        <f ca="1">VLOOKUP($D49,Curves!$A$2:$H$1700,7)*$B49</f>
        <v>-0.20080534140450662</v>
      </c>
      <c r="H49" s="172">
        <f ca="1">VLOOKUP($D49,Curves!$A$2:$H$1700,5)*$B49</f>
        <v>0</v>
      </c>
      <c r="I49" s="172">
        <f ca="1">VLOOKUP($D49,Curves!$A$2:$H$1700,4)*$B49</f>
        <v>-0.29284112288157216</v>
      </c>
      <c r="J49" s="174">
        <f ca="1">VLOOKUP($D49,Curves!$A$2:$H$1700,8)*$B49</f>
        <v>0.33467556900751105</v>
      </c>
      <c r="K49" s="172">
        <f t="shared" ca="1" si="2"/>
        <v>22.682950164664181</v>
      </c>
      <c r="L49" s="140">
        <f ca="1">VLOOKUP($D49,Curves!$N$2:$T$2600,2)*$B49</f>
        <v>55.889648659762813</v>
      </c>
      <c r="M49" s="141">
        <f ca="1">VLOOKUP($D49,Curves!$N$2:$T$2600,3)*$B49</f>
        <v>27.944824329881406</v>
      </c>
      <c r="N49" s="181">
        <f t="shared" ca="1" si="3"/>
        <v>1</v>
      </c>
      <c r="O49" s="182">
        <f t="shared" ca="1" si="4"/>
        <v>1</v>
      </c>
      <c r="P49" s="173">
        <f t="shared" ca="1" si="5"/>
        <v>27.389325353832309</v>
      </c>
      <c r="Q49" s="140">
        <f ca="1">VLOOKUP($D49,Curves!$N$2:$T$2600,4)*$B49</f>
        <v>55.889648659762813</v>
      </c>
      <c r="R49" s="141">
        <f ca="1">VLOOKUP($D49,Curves!$N$2:$T$2600,5)*$B49</f>
        <v>27.944824329881406</v>
      </c>
      <c r="S49" s="181">
        <f t="shared" ca="1" si="6"/>
        <v>1</v>
      </c>
      <c r="T49" s="182">
        <f t="shared" ca="1" si="7"/>
        <v>1</v>
      </c>
      <c r="U49" s="151">
        <f t="shared" ca="1" si="8"/>
        <v>23.373218525742171</v>
      </c>
      <c r="V49" s="151">
        <f t="shared" ca="1" si="9"/>
        <v>24.879258586275974</v>
      </c>
      <c r="W49" s="151">
        <f t="shared" ca="1" si="10"/>
        <v>22.682950164664181</v>
      </c>
      <c r="X49" s="343">
        <f ca="1">VLOOKUP($D49,[2]CurveFetch!$D$8:$S$13000,16,0)*$B49</f>
        <v>55.889648659762813</v>
      </c>
      <c r="Y49" s="141">
        <f ca="1">VLOOKUP($D49,Curves!$N$2:$T$2600,7)*$B49</f>
        <v>27.944824329881406</v>
      </c>
      <c r="Z49" s="200">
        <f t="shared" ca="1" si="11"/>
        <v>1</v>
      </c>
      <c r="AA49" s="181">
        <f t="shared" ca="1" si="12"/>
        <v>1</v>
      </c>
      <c r="AB49" s="181">
        <f t="shared" ca="1" si="13"/>
        <v>1</v>
      </c>
      <c r="AC49" s="181">
        <f t="shared" ca="1" si="13"/>
        <v>1</v>
      </c>
      <c r="AD49" s="181">
        <f t="shared" ca="1" si="14"/>
        <v>1</v>
      </c>
      <c r="AE49" s="182">
        <f t="shared" ca="1" si="15"/>
        <v>1</v>
      </c>
      <c r="AF49" s="23">
        <f t="shared" ca="1" si="33"/>
        <v>5880</v>
      </c>
      <c r="AG49" s="23">
        <f t="shared" ca="1" si="34"/>
        <v>5880</v>
      </c>
      <c r="AH49" s="23">
        <f t="shared" ca="1" si="51"/>
        <v>48000</v>
      </c>
      <c r="AI49" s="23">
        <f t="shared" ca="1" si="52"/>
        <v>48000</v>
      </c>
      <c r="AJ49" s="23">
        <f t="shared" ca="1" si="73"/>
        <v>54000</v>
      </c>
      <c r="AK49" s="23">
        <f t="shared" ca="1" si="74"/>
        <v>54000</v>
      </c>
      <c r="AL49" s="23">
        <f t="shared" ca="1" si="77"/>
        <v>60000</v>
      </c>
      <c r="AM49" s="23">
        <f t="shared" ca="1" si="78"/>
        <v>30000</v>
      </c>
      <c r="AN49" s="23">
        <f t="shared" ca="1" si="79"/>
        <v>60000</v>
      </c>
      <c r="AO49" s="23">
        <f t="shared" ca="1" si="80"/>
        <v>30000</v>
      </c>
      <c r="AP49" s="23">
        <f t="shared" ca="1" si="95"/>
        <v>61200</v>
      </c>
      <c r="AQ49" s="23">
        <f t="shared" ca="1" si="96"/>
        <v>30600</v>
      </c>
      <c r="AR49" s="23">
        <f t="shared" ca="1" si="107"/>
        <v>132000</v>
      </c>
      <c r="AS49" s="23">
        <f t="shared" ca="1" si="108"/>
        <v>66000</v>
      </c>
      <c r="AT49" s="228">
        <f t="shared" ca="1" si="19"/>
        <v>101760</v>
      </c>
      <c r="AU49" s="26">
        <f t="shared" ca="1" si="20"/>
        <v>595560</v>
      </c>
      <c r="AV49" s="228">
        <f t="shared" ca="1" si="21"/>
        <v>685560</v>
      </c>
      <c r="AW49" s="23">
        <f t="shared" ca="1" si="47"/>
        <v>62400</v>
      </c>
      <c r="AX49" s="23">
        <f t="shared" ca="1" si="48"/>
        <v>31200</v>
      </c>
      <c r="AY49" s="23">
        <f t="shared" ca="1" si="109"/>
        <v>60000</v>
      </c>
      <c r="AZ49" s="23">
        <f t="shared" ca="1" si="32"/>
        <v>30000</v>
      </c>
      <c r="BA49" s="23">
        <f t="shared" ca="1" si="35"/>
        <v>10560</v>
      </c>
      <c r="BB49" s="23">
        <f t="shared" ca="1" si="36"/>
        <v>5280</v>
      </c>
      <c r="BC49" s="23">
        <f t="shared" ca="1" si="43"/>
        <v>6120</v>
      </c>
      <c r="BD49" s="23">
        <f t="shared" ca="1" si="44"/>
        <v>3060</v>
      </c>
      <c r="BE49" s="23">
        <f t="shared" ca="1" si="53"/>
        <v>20400</v>
      </c>
      <c r="BF49" s="23">
        <f t="shared" ca="1" si="54"/>
        <v>10200</v>
      </c>
      <c r="BG49" s="23">
        <f t="shared" ca="1" si="65"/>
        <v>105600</v>
      </c>
      <c r="BH49" s="23">
        <f t="shared" ca="1" si="66"/>
        <v>52800</v>
      </c>
      <c r="BI49" s="23">
        <f t="shared" ca="1" si="71"/>
        <v>127200</v>
      </c>
      <c r="BJ49" s="23">
        <f t="shared" ca="1" si="72"/>
        <v>63600</v>
      </c>
      <c r="BK49" s="23">
        <f t="shared" ca="1" si="81"/>
        <v>60000</v>
      </c>
      <c r="BL49" s="23">
        <f t="shared" ca="1" si="82"/>
        <v>30000</v>
      </c>
      <c r="BM49" s="23">
        <f t="shared" ca="1" si="91"/>
        <v>63600</v>
      </c>
      <c r="BN49" s="23">
        <f t="shared" ca="1" si="92"/>
        <v>31800</v>
      </c>
      <c r="BO49" s="23">
        <f t="shared" ca="1" si="97"/>
        <v>86400</v>
      </c>
      <c r="BP49" s="23">
        <f t="shared" ca="1" si="98"/>
        <v>43200</v>
      </c>
      <c r="BQ49" s="23">
        <f t="shared" ca="1" si="101"/>
        <v>62400</v>
      </c>
      <c r="BR49" s="23">
        <f t="shared" ca="1" si="102"/>
        <v>31200</v>
      </c>
      <c r="BS49" s="23">
        <f ca="1">$BS$7*$J$2*$J$5*$S49</f>
        <v>132000</v>
      </c>
      <c r="BT49" s="23">
        <f ca="1">$BS$7*$J$3*$J$5*$T49</f>
        <v>66000</v>
      </c>
      <c r="BU49" s="23"/>
      <c r="BV49" s="23"/>
      <c r="BW49" s="389">
        <f t="shared" ca="1" si="22"/>
        <v>687420</v>
      </c>
      <c r="BX49" s="224">
        <f t="shared" ca="1" si="23"/>
        <v>885420</v>
      </c>
      <c r="BY49" s="93">
        <f t="shared" ca="1" si="24"/>
        <v>1195020</v>
      </c>
      <c r="BZ49" s="23">
        <f t="shared" ca="1" si="49"/>
        <v>125760</v>
      </c>
      <c r="CA49" s="23">
        <f t="shared" ca="1" si="50"/>
        <v>62880</v>
      </c>
      <c r="CB49" s="23">
        <f t="shared" ca="1" si="75"/>
        <v>115200</v>
      </c>
      <c r="CC49" s="23">
        <f t="shared" ca="1" si="76"/>
        <v>57600</v>
      </c>
      <c r="CD49" s="23">
        <f t="shared" ca="1" si="110"/>
        <v>120000</v>
      </c>
      <c r="CE49" s="23">
        <f t="shared" ca="1" si="111"/>
        <v>60000</v>
      </c>
      <c r="CF49" s="228">
        <f t="shared" ca="1" si="25"/>
        <v>188640</v>
      </c>
      <c r="CG49" s="224">
        <f t="shared" ca="1" si="26"/>
        <v>361440</v>
      </c>
      <c r="CH49" s="228">
        <f t="shared" ca="1" si="27"/>
        <v>541440</v>
      </c>
      <c r="CI49" s="23">
        <f t="shared" ca="1" si="39"/>
        <v>65400</v>
      </c>
      <c r="CJ49" s="23">
        <f t="shared" ca="1" si="40"/>
        <v>32700</v>
      </c>
      <c r="CK49" s="23">
        <f t="shared" ca="1" si="41"/>
        <v>62400</v>
      </c>
      <c r="CL49" s="23">
        <f t="shared" ca="1" si="42"/>
        <v>31200</v>
      </c>
      <c r="CM49" s="23">
        <f t="shared" ca="1" si="37"/>
        <v>60000</v>
      </c>
      <c r="CN49" s="23">
        <f t="shared" ca="1" si="38"/>
        <v>30000</v>
      </c>
      <c r="CO49" s="23">
        <f t="shared" ca="1" si="45"/>
        <v>8400</v>
      </c>
      <c r="CP49" s="23">
        <f t="shared" ca="1" si="46"/>
        <v>4200</v>
      </c>
      <c r="CQ49" s="23">
        <f t="shared" ca="1" si="55"/>
        <v>27000</v>
      </c>
      <c r="CR49" s="23">
        <f t="shared" ca="1" si="56"/>
        <v>13500</v>
      </c>
      <c r="CS49" s="23">
        <f t="shared" ca="1" si="57"/>
        <v>15600</v>
      </c>
      <c r="CT49" s="23">
        <f t="shared" ca="1" si="58"/>
        <v>7800</v>
      </c>
      <c r="CU49" s="23">
        <f t="shared" ca="1" si="63"/>
        <v>42000</v>
      </c>
      <c r="CV49" s="23">
        <f t="shared" ca="1" si="64"/>
        <v>21000</v>
      </c>
      <c r="CW49" s="23">
        <f t="shared" ca="1" si="112"/>
        <v>60000</v>
      </c>
      <c r="CX49" s="23">
        <f t="shared" ca="1" si="113"/>
        <v>30000</v>
      </c>
      <c r="CY49" s="23">
        <f t="shared" ca="1" si="67"/>
        <v>72000</v>
      </c>
      <c r="CZ49" s="23">
        <f t="shared" ca="1" si="68"/>
        <v>36000</v>
      </c>
      <c r="DA49" s="23">
        <f t="shared" ca="1" si="83"/>
        <v>99000</v>
      </c>
      <c r="DB49" s="23">
        <f t="shared" ca="1" si="84"/>
        <v>49500</v>
      </c>
      <c r="DC49" s="23"/>
      <c r="DD49" s="23"/>
      <c r="DE49" s="23">
        <f t="shared" ca="1" si="85"/>
        <v>240000</v>
      </c>
      <c r="DF49" s="23">
        <f t="shared" ca="1" si="86"/>
        <v>120000</v>
      </c>
      <c r="DG49" s="23">
        <f t="shared" ca="1" si="87"/>
        <v>120000</v>
      </c>
      <c r="DH49" s="23">
        <f t="shared" ca="1" si="88"/>
        <v>60000</v>
      </c>
      <c r="DI49" s="23">
        <f t="shared" ca="1" si="99"/>
        <v>63600</v>
      </c>
      <c r="DJ49" s="23">
        <f t="shared" ca="1" si="100"/>
        <v>31800</v>
      </c>
      <c r="DK49" s="23">
        <f t="shared" ca="1" si="103"/>
        <v>63600</v>
      </c>
      <c r="DL49" s="23">
        <f t="shared" ca="1" si="104"/>
        <v>31800</v>
      </c>
      <c r="DM49" s="23">
        <f t="shared" ca="1" si="114"/>
        <v>120000</v>
      </c>
      <c r="DN49" s="23">
        <f t="shared" ca="1" si="115"/>
        <v>60000</v>
      </c>
      <c r="DO49" s="23">
        <f t="shared" ca="1" si="116"/>
        <v>66000</v>
      </c>
      <c r="DP49" s="23">
        <f t="shared" ca="1" si="117"/>
        <v>33000</v>
      </c>
      <c r="DQ49" s="23"/>
      <c r="DR49" s="23"/>
      <c r="DS49" s="228">
        <f t="shared" ca="1" si="28"/>
        <v>604800</v>
      </c>
      <c r="DT49" s="93">
        <f t="shared" ca="1" si="29"/>
        <v>1350000</v>
      </c>
      <c r="DU49" s="228">
        <f t="shared" ca="1" si="30"/>
        <v>1777500</v>
      </c>
      <c r="DZ49" s="23">
        <f t="shared" ca="1" si="61"/>
        <v>60000</v>
      </c>
      <c r="EA49" s="23">
        <f t="shared" ca="1" si="62"/>
        <v>30000</v>
      </c>
      <c r="EB49" s="23">
        <f t="shared" ca="1" si="69"/>
        <v>26400</v>
      </c>
      <c r="EC49" s="23">
        <f t="shared" ca="1" si="70"/>
        <v>13200</v>
      </c>
      <c r="ED49" s="23">
        <f t="shared" ca="1" si="89"/>
        <v>120000</v>
      </c>
      <c r="EE49" s="23">
        <f t="shared" ca="1" si="90"/>
        <v>60000</v>
      </c>
      <c r="EF49" s="23">
        <f t="shared" ca="1" si="118"/>
        <v>168000</v>
      </c>
      <c r="EG49" s="23">
        <f t="shared" ca="1" si="119"/>
        <v>84000</v>
      </c>
      <c r="EH49" s="23">
        <f t="shared" ca="1" si="93"/>
        <v>60000</v>
      </c>
      <c r="EI49" s="23">
        <f t="shared" ca="1" si="94"/>
        <v>30000</v>
      </c>
      <c r="EJ49" s="23">
        <f t="shared" ca="1" si="105"/>
        <v>60000</v>
      </c>
      <c r="EK49" s="23">
        <f t="shared" ca="1" si="106"/>
        <v>30000</v>
      </c>
      <c r="EN49" s="228">
        <f t="shared" ca="1" si="16"/>
        <v>39600</v>
      </c>
      <c r="EO49" s="93">
        <f t="shared" ca="1" si="17"/>
        <v>309600</v>
      </c>
      <c r="EP49" s="93">
        <f t="shared" ca="1" si="18"/>
        <v>741600</v>
      </c>
    </row>
    <row r="50" spans="1:146" x14ac:dyDescent="0.2">
      <c r="A50" s="172">
        <f ca="1">VLOOKUP($D50,Curves!$A$2:$I$1700,9)</f>
        <v>5.3411496713800001E-2</v>
      </c>
      <c r="B50" s="86">
        <f t="shared" ca="1" si="0"/>
        <v>0.83289637392353677</v>
      </c>
      <c r="C50" s="86">
        <f t="shared" si="1"/>
        <v>31</v>
      </c>
      <c r="D50" s="139">
        <v>38169</v>
      </c>
      <c r="E50" s="173">
        <f ca="1">VLOOKUP($D50,Curves!$A$2:$H$1700,2)*$B50</f>
        <v>3.0617270705429211</v>
      </c>
      <c r="F50" s="172">
        <f ca="1">VLOOKUP($D50,Curves!$A$2:$H$1700,3)*$B50</f>
        <v>0.41644818696176839</v>
      </c>
      <c r="G50" s="172">
        <f ca="1">VLOOKUP($D50,Curves!$A$2:$H$1700,7)*$B50</f>
        <v>-0.19989512974164883</v>
      </c>
      <c r="H50" s="172">
        <f ca="1">VLOOKUP($D50,Curves!$A$2:$H$1700,5)*$B50</f>
        <v>0</v>
      </c>
      <c r="I50" s="172">
        <f ca="1">VLOOKUP($D50,Curves!$A$2:$H$1700,4)*$B50</f>
        <v>-0.29151373087323784</v>
      </c>
      <c r="J50" s="174">
        <f ca="1">VLOOKUP($D50,Curves!$A$2:$H$1700,8)*$B50</f>
        <v>0.33315854956941471</v>
      </c>
      <c r="K50" s="172">
        <f t="shared" ca="1" si="2"/>
        <v>22.776600047522628</v>
      </c>
      <c r="L50" s="140">
        <f ca="1">VLOOKUP($D50,Curves!$N$2:$T$2600,2)*$B50</f>
        <v>67.552810013804987</v>
      </c>
      <c r="M50" s="141">
        <f ca="1">VLOOKUP($D50,Curves!$N$2:$T$2600,3)*$B50</f>
        <v>33.776405006902493</v>
      </c>
      <c r="N50" s="181">
        <f t="shared" ca="1" si="3"/>
        <v>1</v>
      </c>
      <c r="O50" s="182">
        <f t="shared" ca="1" si="4"/>
        <v>1</v>
      </c>
      <c r="P50" s="173">
        <f t="shared" ca="1" si="5"/>
        <v>27.461642150842522</v>
      </c>
      <c r="Q50" s="140">
        <f ca="1">VLOOKUP($D50,Curves!$N$2:$T$2600,4)*$B50</f>
        <v>67.552810013804987</v>
      </c>
      <c r="R50" s="141">
        <f ca="1">VLOOKUP($D50,Curves!$N$2:$T$2600,5)*$B50</f>
        <v>33.776405006902493</v>
      </c>
      <c r="S50" s="181">
        <f t="shared" ca="1" si="6"/>
        <v>1</v>
      </c>
      <c r="T50" s="182">
        <f t="shared" ca="1" si="7"/>
        <v>1</v>
      </c>
      <c r="U50" s="151">
        <f t="shared" ca="1" si="8"/>
        <v>23.463739556009543</v>
      </c>
      <c r="V50" s="151">
        <f t="shared" ca="1" si="9"/>
        <v>24.962953029071908</v>
      </c>
      <c r="W50" s="151">
        <f t="shared" ca="1" si="10"/>
        <v>22.776600047522628</v>
      </c>
      <c r="X50" s="343">
        <f ca="1">VLOOKUP($D50,[2]CurveFetch!$D$8:$S$13000,16,0)*$B50</f>
        <v>67.552810013804987</v>
      </c>
      <c r="Y50" s="141">
        <f ca="1">VLOOKUP($D50,Curves!$N$2:$T$2600,7)*$B50</f>
        <v>33.776405006902493</v>
      </c>
      <c r="Z50" s="200">
        <f t="shared" ca="1" si="11"/>
        <v>1</v>
      </c>
      <c r="AA50" s="181">
        <f t="shared" ca="1" si="12"/>
        <v>1</v>
      </c>
      <c r="AB50" s="181">
        <f t="shared" ca="1" si="13"/>
        <v>1</v>
      </c>
      <c r="AC50" s="181">
        <f t="shared" ca="1" si="13"/>
        <v>1</v>
      </c>
      <c r="AD50" s="181">
        <f t="shared" ca="1" si="14"/>
        <v>1</v>
      </c>
      <c r="AE50" s="182">
        <f t="shared" ca="1" si="15"/>
        <v>1</v>
      </c>
      <c r="AF50" s="23">
        <f t="shared" ca="1" si="33"/>
        <v>5880</v>
      </c>
      <c r="AG50" s="23">
        <f t="shared" ca="1" si="34"/>
        <v>5880</v>
      </c>
      <c r="AH50" s="23">
        <f t="shared" ca="1" si="51"/>
        <v>48000</v>
      </c>
      <c r="AI50" s="23">
        <f t="shared" ca="1" si="52"/>
        <v>48000</v>
      </c>
      <c r="AJ50" s="23">
        <f t="shared" ca="1" si="73"/>
        <v>54000</v>
      </c>
      <c r="AK50" s="23">
        <f t="shared" ca="1" si="74"/>
        <v>54000</v>
      </c>
      <c r="AL50" s="23">
        <f t="shared" ca="1" si="77"/>
        <v>60000</v>
      </c>
      <c r="AM50" s="23">
        <f t="shared" ca="1" si="78"/>
        <v>30000</v>
      </c>
      <c r="AN50" s="23">
        <f t="shared" ca="1" si="79"/>
        <v>60000</v>
      </c>
      <c r="AO50" s="23">
        <f t="shared" ca="1" si="80"/>
        <v>30000</v>
      </c>
      <c r="AP50" s="23">
        <f t="shared" ca="1" si="95"/>
        <v>61200</v>
      </c>
      <c r="AQ50" s="23">
        <f t="shared" ca="1" si="96"/>
        <v>30600</v>
      </c>
      <c r="AR50" s="23">
        <f t="shared" ca="1" si="107"/>
        <v>132000</v>
      </c>
      <c r="AS50" s="23">
        <f t="shared" ca="1" si="108"/>
        <v>66000</v>
      </c>
      <c r="AT50" s="228">
        <f t="shared" ca="1" si="19"/>
        <v>101760</v>
      </c>
      <c r="AU50" s="26">
        <f t="shared" ca="1" si="20"/>
        <v>595560</v>
      </c>
      <c r="AV50" s="228">
        <f t="shared" ca="1" si="21"/>
        <v>685560</v>
      </c>
      <c r="AW50" s="23">
        <f t="shared" ca="1" si="47"/>
        <v>62400</v>
      </c>
      <c r="AX50" s="23">
        <f t="shared" ca="1" si="48"/>
        <v>31200</v>
      </c>
      <c r="AY50" s="23">
        <f t="shared" ca="1" si="109"/>
        <v>60000</v>
      </c>
      <c r="AZ50" s="23">
        <f t="shared" ca="1" si="32"/>
        <v>30000</v>
      </c>
      <c r="BA50" s="23">
        <f t="shared" ca="1" si="35"/>
        <v>10560</v>
      </c>
      <c r="BB50" s="23">
        <f t="shared" ca="1" si="36"/>
        <v>5280</v>
      </c>
      <c r="BC50" s="23">
        <f t="shared" ca="1" si="43"/>
        <v>6120</v>
      </c>
      <c r="BD50" s="23">
        <f t="shared" ca="1" si="44"/>
        <v>3060</v>
      </c>
      <c r="BE50" s="23">
        <f t="shared" ca="1" si="53"/>
        <v>20400</v>
      </c>
      <c r="BF50" s="23">
        <f t="shared" ca="1" si="54"/>
        <v>10200</v>
      </c>
      <c r="BG50" s="23">
        <f t="shared" ca="1" si="65"/>
        <v>105600</v>
      </c>
      <c r="BH50" s="23">
        <f t="shared" ca="1" si="66"/>
        <v>52800</v>
      </c>
      <c r="BI50" s="23">
        <f t="shared" ca="1" si="71"/>
        <v>127200</v>
      </c>
      <c r="BJ50" s="23">
        <f t="shared" ca="1" si="72"/>
        <v>63600</v>
      </c>
      <c r="BK50" s="23">
        <f t="shared" ca="1" si="81"/>
        <v>60000</v>
      </c>
      <c r="BL50" s="23">
        <f t="shared" ca="1" si="82"/>
        <v>30000</v>
      </c>
      <c r="BM50" s="23">
        <f t="shared" ca="1" si="91"/>
        <v>63600</v>
      </c>
      <c r="BN50" s="23">
        <f t="shared" ca="1" si="92"/>
        <v>31800</v>
      </c>
      <c r="BO50" s="23">
        <f t="shared" ca="1" si="97"/>
        <v>86400</v>
      </c>
      <c r="BP50" s="23">
        <f t="shared" ca="1" si="98"/>
        <v>43200</v>
      </c>
      <c r="BQ50" s="23">
        <f t="shared" ca="1" si="101"/>
        <v>62400</v>
      </c>
      <c r="BR50" s="23">
        <f t="shared" ca="1" si="102"/>
        <v>31200</v>
      </c>
      <c r="BS50" s="23">
        <f t="shared" ref="BS50:BS113" ca="1" si="120">$BS$7*$J$2*$J$5*$S50</f>
        <v>132000</v>
      </c>
      <c r="BT50" s="23">
        <f t="shared" ref="BT50:BT113" ca="1" si="121">$BS$7*$J$3*$J$5*$T50</f>
        <v>66000</v>
      </c>
      <c r="BU50" s="23"/>
      <c r="BV50" s="23"/>
      <c r="BW50" s="389">
        <f t="shared" ca="1" si="22"/>
        <v>687420</v>
      </c>
      <c r="BX50" s="224">
        <f t="shared" ca="1" si="23"/>
        <v>885420</v>
      </c>
      <c r="BY50" s="93">
        <f t="shared" ca="1" si="24"/>
        <v>1195020</v>
      </c>
      <c r="BZ50" s="23">
        <f t="shared" ca="1" si="49"/>
        <v>125760</v>
      </c>
      <c r="CA50" s="23">
        <f t="shared" ca="1" si="50"/>
        <v>62880</v>
      </c>
      <c r="CB50" s="23">
        <f t="shared" ca="1" si="75"/>
        <v>115200</v>
      </c>
      <c r="CC50" s="23">
        <f t="shared" ca="1" si="76"/>
        <v>57600</v>
      </c>
      <c r="CD50" s="23">
        <f t="shared" ca="1" si="110"/>
        <v>120000</v>
      </c>
      <c r="CE50" s="23">
        <f t="shared" ca="1" si="111"/>
        <v>60000</v>
      </c>
      <c r="CF50" s="228">
        <f t="shared" ca="1" si="25"/>
        <v>188640</v>
      </c>
      <c r="CG50" s="224">
        <f t="shared" ca="1" si="26"/>
        <v>361440</v>
      </c>
      <c r="CH50" s="228">
        <f t="shared" ca="1" si="27"/>
        <v>541440</v>
      </c>
      <c r="CI50" s="23">
        <f t="shared" ca="1" si="39"/>
        <v>65400</v>
      </c>
      <c r="CJ50" s="23">
        <f t="shared" ca="1" si="40"/>
        <v>32700</v>
      </c>
      <c r="CK50" s="23">
        <f t="shared" ca="1" si="41"/>
        <v>62400</v>
      </c>
      <c r="CL50" s="23">
        <f t="shared" ca="1" si="42"/>
        <v>31200</v>
      </c>
      <c r="CM50" s="23">
        <f t="shared" ca="1" si="37"/>
        <v>60000</v>
      </c>
      <c r="CN50" s="23">
        <f t="shared" ca="1" si="38"/>
        <v>30000</v>
      </c>
      <c r="CO50" s="23">
        <f t="shared" ca="1" si="45"/>
        <v>8400</v>
      </c>
      <c r="CP50" s="23">
        <f t="shared" ca="1" si="46"/>
        <v>4200</v>
      </c>
      <c r="CQ50" s="23">
        <f t="shared" ca="1" si="55"/>
        <v>27000</v>
      </c>
      <c r="CR50" s="23">
        <f t="shared" ca="1" si="56"/>
        <v>13500</v>
      </c>
      <c r="CS50" s="23">
        <f t="shared" ca="1" si="57"/>
        <v>15600</v>
      </c>
      <c r="CT50" s="23">
        <f t="shared" ca="1" si="58"/>
        <v>7800</v>
      </c>
      <c r="CU50" s="23">
        <f t="shared" ca="1" si="63"/>
        <v>42000</v>
      </c>
      <c r="CV50" s="23">
        <f t="shared" ca="1" si="64"/>
        <v>21000</v>
      </c>
      <c r="CW50" s="23">
        <f t="shared" ca="1" si="112"/>
        <v>60000</v>
      </c>
      <c r="CX50" s="23">
        <f t="shared" ca="1" si="113"/>
        <v>30000</v>
      </c>
      <c r="CY50" s="23">
        <f t="shared" ca="1" si="67"/>
        <v>72000</v>
      </c>
      <c r="CZ50" s="23">
        <f t="shared" ca="1" si="68"/>
        <v>36000</v>
      </c>
      <c r="DA50" s="23">
        <f t="shared" ca="1" si="83"/>
        <v>99000</v>
      </c>
      <c r="DB50" s="23">
        <f t="shared" ca="1" si="84"/>
        <v>49500</v>
      </c>
      <c r="DC50" s="23"/>
      <c r="DD50" s="23"/>
      <c r="DE50" s="23">
        <f t="shared" ca="1" si="85"/>
        <v>240000</v>
      </c>
      <c r="DF50" s="23">
        <f t="shared" ca="1" si="86"/>
        <v>120000</v>
      </c>
      <c r="DG50" s="23">
        <f t="shared" ca="1" si="87"/>
        <v>120000</v>
      </c>
      <c r="DH50" s="23">
        <f t="shared" ca="1" si="88"/>
        <v>60000</v>
      </c>
      <c r="DI50" s="23">
        <f t="shared" ca="1" si="99"/>
        <v>63600</v>
      </c>
      <c r="DJ50" s="23">
        <f t="shared" ca="1" si="100"/>
        <v>31800</v>
      </c>
      <c r="DK50" s="23">
        <f t="shared" ca="1" si="103"/>
        <v>63600</v>
      </c>
      <c r="DL50" s="23">
        <f t="shared" ca="1" si="104"/>
        <v>31800</v>
      </c>
      <c r="DM50" s="23">
        <f t="shared" ca="1" si="114"/>
        <v>120000</v>
      </c>
      <c r="DN50" s="23">
        <f t="shared" ca="1" si="115"/>
        <v>60000</v>
      </c>
      <c r="DO50" s="23">
        <f t="shared" ca="1" si="116"/>
        <v>66000</v>
      </c>
      <c r="DP50" s="23">
        <f t="shared" ca="1" si="117"/>
        <v>33000</v>
      </c>
      <c r="DQ50" s="23"/>
      <c r="DR50" s="23"/>
      <c r="DS50" s="228">
        <f t="shared" ca="1" si="28"/>
        <v>604800</v>
      </c>
      <c r="DT50" s="93">
        <f t="shared" ca="1" si="29"/>
        <v>1350000</v>
      </c>
      <c r="DU50" s="228">
        <f t="shared" ca="1" si="30"/>
        <v>1777500</v>
      </c>
      <c r="DZ50" s="23">
        <f t="shared" ca="1" si="61"/>
        <v>60000</v>
      </c>
      <c r="EA50" s="23">
        <f t="shared" ca="1" si="62"/>
        <v>30000</v>
      </c>
      <c r="EB50" s="23">
        <f t="shared" ca="1" si="69"/>
        <v>26400</v>
      </c>
      <c r="EC50" s="23">
        <f t="shared" ca="1" si="70"/>
        <v>13200</v>
      </c>
      <c r="ED50" s="23">
        <f t="shared" ca="1" si="89"/>
        <v>120000</v>
      </c>
      <c r="EE50" s="23">
        <f t="shared" ca="1" si="90"/>
        <v>60000</v>
      </c>
      <c r="EF50" s="23">
        <f t="shared" ca="1" si="118"/>
        <v>168000</v>
      </c>
      <c r="EG50" s="23">
        <f t="shared" ca="1" si="119"/>
        <v>84000</v>
      </c>
      <c r="EH50" s="23">
        <f t="shared" ca="1" si="93"/>
        <v>60000</v>
      </c>
      <c r="EI50" s="23">
        <f t="shared" ca="1" si="94"/>
        <v>30000</v>
      </c>
      <c r="EJ50" s="23">
        <f t="shared" ca="1" si="105"/>
        <v>60000</v>
      </c>
      <c r="EK50" s="23">
        <f t="shared" ca="1" si="106"/>
        <v>30000</v>
      </c>
      <c r="EN50" s="228">
        <f t="shared" ca="1" si="16"/>
        <v>39600</v>
      </c>
      <c r="EO50" s="93">
        <f t="shared" ca="1" si="17"/>
        <v>309600</v>
      </c>
      <c r="EP50" s="93">
        <f t="shared" ca="1" si="18"/>
        <v>741600</v>
      </c>
    </row>
    <row r="51" spans="1:146" x14ac:dyDescent="0.2">
      <c r="A51" s="172">
        <f ca="1">VLOOKUP($D51,Curves!$A$2:$I$1700,9)</f>
        <v>5.3479194331415E-2</v>
      </c>
      <c r="B51" s="86">
        <f t="shared" ca="1" si="0"/>
        <v>0.82898426711741335</v>
      </c>
      <c r="C51" s="86">
        <f t="shared" si="1"/>
        <v>31</v>
      </c>
      <c r="D51" s="139">
        <v>38200</v>
      </c>
      <c r="E51" s="173">
        <f ca="1">VLOOKUP($D51,Curves!$A$2:$H$1700,2)*$B51</f>
        <v>3.0639258512659597</v>
      </c>
      <c r="F51" s="172">
        <f ca="1">VLOOKUP($D51,Curves!$A$2:$H$1700,3)*$B51</f>
        <v>0.41449213355870668</v>
      </c>
      <c r="G51" s="172">
        <f ca="1">VLOOKUP($D51,Curves!$A$2:$H$1700,7)*$B51</f>
        <v>-0.1989562241081792</v>
      </c>
      <c r="H51" s="172">
        <f ca="1">VLOOKUP($D51,Curves!$A$2:$H$1700,5)*$B51</f>
        <v>0</v>
      </c>
      <c r="I51" s="172">
        <f ca="1">VLOOKUP($D51,Curves!$A$2:$H$1700,4)*$B51</f>
        <v>-0.29014449349109467</v>
      </c>
      <c r="J51" s="174">
        <f ca="1">VLOOKUP($D51,Curves!$A$2:$H$1700,8)*$B51</f>
        <v>0.33159370684696537</v>
      </c>
      <c r="K51" s="172">
        <f t="shared" ca="1" si="2"/>
        <v>22.803360183311487</v>
      </c>
      <c r="L51" s="140">
        <f ca="1">VLOOKUP($D51,Curves!$N$2:$T$2600,2)*$B51</f>
        <v>79.670279077159421</v>
      </c>
      <c r="M51" s="141">
        <f ca="1">VLOOKUP($D51,Curves!$N$2:$T$2600,3)*$B51</f>
        <v>39.83513953857971</v>
      </c>
      <c r="N51" s="181">
        <f t="shared" ca="1" si="3"/>
        <v>1</v>
      </c>
      <c r="O51" s="182">
        <f t="shared" ca="1" si="4"/>
        <v>1</v>
      </c>
      <c r="P51" s="173">
        <f t="shared" ca="1" si="5"/>
        <v>27.466396685846938</v>
      </c>
      <c r="Q51" s="140">
        <f ca="1">VLOOKUP($D51,Curves!$N$2:$T$2600,4)*$B51</f>
        <v>79.670279077159421</v>
      </c>
      <c r="R51" s="141">
        <f ca="1">VLOOKUP($D51,Curves!$N$2:$T$2600,5)*$B51</f>
        <v>39.83513953857971</v>
      </c>
      <c r="S51" s="181">
        <f t="shared" ca="1" si="6"/>
        <v>1</v>
      </c>
      <c r="T51" s="182">
        <f t="shared" ca="1" si="7"/>
        <v>1</v>
      </c>
      <c r="U51" s="151">
        <f t="shared" ca="1" si="8"/>
        <v>23.487272203683354</v>
      </c>
      <c r="V51" s="151">
        <f t="shared" ca="1" si="9"/>
        <v>24.9794438844947</v>
      </c>
      <c r="W51" s="151">
        <f t="shared" ca="1" si="10"/>
        <v>22.803360183311487</v>
      </c>
      <c r="X51" s="343">
        <f ca="1">VLOOKUP($D51,[2]CurveFetch!$D$8:$S$13000,16,0)*$B51</f>
        <v>79.670279077159421</v>
      </c>
      <c r="Y51" s="141">
        <f ca="1">VLOOKUP($D51,Curves!$N$2:$T$2600,7)*$B51</f>
        <v>39.83513953857971</v>
      </c>
      <c r="Z51" s="200">
        <f t="shared" ca="1" si="11"/>
        <v>1</v>
      </c>
      <c r="AA51" s="181">
        <f t="shared" ca="1" si="12"/>
        <v>1</v>
      </c>
      <c r="AB51" s="181">
        <f t="shared" ca="1" si="13"/>
        <v>1</v>
      </c>
      <c r="AC51" s="181">
        <f t="shared" ca="1" si="13"/>
        <v>1</v>
      </c>
      <c r="AD51" s="181">
        <f t="shared" ca="1" si="14"/>
        <v>1</v>
      </c>
      <c r="AE51" s="182">
        <f t="shared" ca="1" si="15"/>
        <v>1</v>
      </c>
      <c r="AF51" s="23">
        <f t="shared" ca="1" si="33"/>
        <v>5880</v>
      </c>
      <c r="AG51" s="23">
        <f t="shared" ca="1" si="34"/>
        <v>5880</v>
      </c>
      <c r="AH51" s="23">
        <f t="shared" ca="1" si="51"/>
        <v>48000</v>
      </c>
      <c r="AI51" s="23">
        <f t="shared" ca="1" si="52"/>
        <v>48000</v>
      </c>
      <c r="AJ51" s="23">
        <f t="shared" ca="1" si="73"/>
        <v>54000</v>
      </c>
      <c r="AK51" s="23">
        <f t="shared" ca="1" si="74"/>
        <v>54000</v>
      </c>
      <c r="AL51" s="23">
        <f t="shared" ca="1" si="77"/>
        <v>60000</v>
      </c>
      <c r="AM51" s="23">
        <f t="shared" ca="1" si="78"/>
        <v>30000</v>
      </c>
      <c r="AN51" s="23">
        <f t="shared" ca="1" si="79"/>
        <v>60000</v>
      </c>
      <c r="AO51" s="23">
        <f t="shared" ca="1" si="80"/>
        <v>30000</v>
      </c>
      <c r="AP51" s="23">
        <f t="shared" ca="1" si="95"/>
        <v>61200</v>
      </c>
      <c r="AQ51" s="23">
        <f t="shared" ca="1" si="96"/>
        <v>30600</v>
      </c>
      <c r="AR51" s="23">
        <f t="shared" ca="1" si="107"/>
        <v>132000</v>
      </c>
      <c r="AS51" s="23">
        <f t="shared" ca="1" si="108"/>
        <v>66000</v>
      </c>
      <c r="AT51" s="228">
        <f t="shared" ca="1" si="19"/>
        <v>101760</v>
      </c>
      <c r="AU51" s="26">
        <f t="shared" ca="1" si="20"/>
        <v>595560</v>
      </c>
      <c r="AV51" s="228">
        <f t="shared" ca="1" si="21"/>
        <v>685560</v>
      </c>
      <c r="AW51" s="23">
        <f t="shared" ca="1" si="47"/>
        <v>62400</v>
      </c>
      <c r="AX51" s="23">
        <f t="shared" ca="1" si="48"/>
        <v>31200</v>
      </c>
      <c r="AY51" s="23">
        <f t="shared" ca="1" si="109"/>
        <v>60000</v>
      </c>
      <c r="AZ51" s="23">
        <f t="shared" ca="1" si="32"/>
        <v>30000</v>
      </c>
      <c r="BA51" s="23">
        <f t="shared" ca="1" si="35"/>
        <v>10560</v>
      </c>
      <c r="BB51" s="23">
        <f t="shared" ca="1" si="36"/>
        <v>5280</v>
      </c>
      <c r="BC51" s="23">
        <f t="shared" ca="1" si="43"/>
        <v>6120</v>
      </c>
      <c r="BD51" s="23">
        <f t="shared" ca="1" si="44"/>
        <v>3060</v>
      </c>
      <c r="BE51" s="23">
        <f t="shared" ca="1" si="53"/>
        <v>20400</v>
      </c>
      <c r="BF51" s="23">
        <f t="shared" ca="1" si="54"/>
        <v>10200</v>
      </c>
      <c r="BG51" s="23">
        <f t="shared" ca="1" si="65"/>
        <v>105600</v>
      </c>
      <c r="BH51" s="23">
        <f t="shared" ca="1" si="66"/>
        <v>52800</v>
      </c>
      <c r="BI51" s="23">
        <f t="shared" ca="1" si="71"/>
        <v>127200</v>
      </c>
      <c r="BJ51" s="23">
        <f t="shared" ca="1" si="72"/>
        <v>63600</v>
      </c>
      <c r="BK51" s="23">
        <f t="shared" ca="1" si="81"/>
        <v>60000</v>
      </c>
      <c r="BL51" s="23">
        <f t="shared" ca="1" si="82"/>
        <v>30000</v>
      </c>
      <c r="BM51" s="23">
        <f t="shared" ca="1" si="91"/>
        <v>63600</v>
      </c>
      <c r="BN51" s="23">
        <f t="shared" ca="1" si="92"/>
        <v>31800</v>
      </c>
      <c r="BO51" s="23">
        <f t="shared" ca="1" si="97"/>
        <v>86400</v>
      </c>
      <c r="BP51" s="23">
        <f t="shared" ca="1" si="98"/>
        <v>43200</v>
      </c>
      <c r="BQ51" s="23">
        <f t="shared" ca="1" si="101"/>
        <v>62400</v>
      </c>
      <c r="BR51" s="23">
        <f t="shared" ca="1" si="102"/>
        <v>31200</v>
      </c>
      <c r="BS51" s="23">
        <f t="shared" ca="1" si="120"/>
        <v>132000</v>
      </c>
      <c r="BT51" s="23">
        <f t="shared" ca="1" si="121"/>
        <v>66000</v>
      </c>
      <c r="BU51" s="23"/>
      <c r="BV51" s="23"/>
      <c r="BW51" s="389">
        <f t="shared" ca="1" si="22"/>
        <v>687420</v>
      </c>
      <c r="BX51" s="224">
        <f t="shared" ca="1" si="23"/>
        <v>885420</v>
      </c>
      <c r="BY51" s="93">
        <f t="shared" ca="1" si="24"/>
        <v>1195020</v>
      </c>
      <c r="BZ51" s="23">
        <f t="shared" ca="1" si="49"/>
        <v>125760</v>
      </c>
      <c r="CA51" s="23">
        <f t="shared" ca="1" si="50"/>
        <v>62880</v>
      </c>
      <c r="CB51" s="23">
        <f t="shared" ca="1" si="75"/>
        <v>115200</v>
      </c>
      <c r="CC51" s="23">
        <f t="shared" ca="1" si="76"/>
        <v>57600</v>
      </c>
      <c r="CD51" s="23">
        <f t="shared" ca="1" si="110"/>
        <v>120000</v>
      </c>
      <c r="CE51" s="23">
        <f t="shared" ca="1" si="111"/>
        <v>60000</v>
      </c>
      <c r="CF51" s="228">
        <f t="shared" ca="1" si="25"/>
        <v>188640</v>
      </c>
      <c r="CG51" s="224">
        <f t="shared" ca="1" si="26"/>
        <v>361440</v>
      </c>
      <c r="CH51" s="228">
        <f t="shared" ca="1" si="27"/>
        <v>541440</v>
      </c>
      <c r="CI51" s="23">
        <f t="shared" ca="1" si="39"/>
        <v>65400</v>
      </c>
      <c r="CJ51" s="23">
        <f t="shared" ca="1" si="40"/>
        <v>32700</v>
      </c>
      <c r="CK51" s="23">
        <f t="shared" ca="1" si="41"/>
        <v>62400</v>
      </c>
      <c r="CL51" s="23">
        <f t="shared" ca="1" si="42"/>
        <v>31200</v>
      </c>
      <c r="CM51" s="23">
        <f t="shared" ca="1" si="37"/>
        <v>60000</v>
      </c>
      <c r="CN51" s="23">
        <f t="shared" ca="1" si="38"/>
        <v>30000</v>
      </c>
      <c r="CO51" s="23">
        <f t="shared" ca="1" si="45"/>
        <v>8400</v>
      </c>
      <c r="CP51" s="23">
        <f t="shared" ca="1" si="46"/>
        <v>4200</v>
      </c>
      <c r="CQ51" s="23">
        <f t="shared" ca="1" si="55"/>
        <v>27000</v>
      </c>
      <c r="CR51" s="23">
        <f t="shared" ca="1" si="56"/>
        <v>13500</v>
      </c>
      <c r="CS51" s="23">
        <f t="shared" ca="1" si="57"/>
        <v>15600</v>
      </c>
      <c r="CT51" s="23">
        <f t="shared" ca="1" si="58"/>
        <v>7800</v>
      </c>
      <c r="CU51" s="23">
        <f t="shared" ca="1" si="63"/>
        <v>42000</v>
      </c>
      <c r="CV51" s="23">
        <f t="shared" ca="1" si="64"/>
        <v>21000</v>
      </c>
      <c r="CW51" s="23">
        <f t="shared" ca="1" si="112"/>
        <v>60000</v>
      </c>
      <c r="CX51" s="23">
        <f t="shared" ca="1" si="113"/>
        <v>30000</v>
      </c>
      <c r="CY51" s="23">
        <f t="shared" ca="1" si="67"/>
        <v>72000</v>
      </c>
      <c r="CZ51" s="23">
        <f t="shared" ca="1" si="68"/>
        <v>36000</v>
      </c>
      <c r="DA51" s="23">
        <f t="shared" ca="1" si="83"/>
        <v>99000</v>
      </c>
      <c r="DB51" s="23">
        <f t="shared" ca="1" si="84"/>
        <v>49500</v>
      </c>
      <c r="DC51" s="23"/>
      <c r="DD51" s="23"/>
      <c r="DE51" s="23">
        <f t="shared" ca="1" si="85"/>
        <v>240000</v>
      </c>
      <c r="DF51" s="23">
        <f t="shared" ca="1" si="86"/>
        <v>120000</v>
      </c>
      <c r="DG51" s="23">
        <f t="shared" ca="1" si="87"/>
        <v>120000</v>
      </c>
      <c r="DH51" s="23">
        <f t="shared" ca="1" si="88"/>
        <v>60000</v>
      </c>
      <c r="DI51" s="23">
        <f t="shared" ca="1" si="99"/>
        <v>63600</v>
      </c>
      <c r="DJ51" s="23">
        <f t="shared" ca="1" si="100"/>
        <v>31800</v>
      </c>
      <c r="DK51" s="23">
        <f t="shared" ca="1" si="103"/>
        <v>63600</v>
      </c>
      <c r="DL51" s="23">
        <f t="shared" ca="1" si="104"/>
        <v>31800</v>
      </c>
      <c r="DM51" s="23">
        <f t="shared" ca="1" si="114"/>
        <v>120000</v>
      </c>
      <c r="DN51" s="23">
        <f t="shared" ca="1" si="115"/>
        <v>60000</v>
      </c>
      <c r="DO51" s="23">
        <f t="shared" ca="1" si="116"/>
        <v>66000</v>
      </c>
      <c r="DP51" s="23">
        <f t="shared" ca="1" si="117"/>
        <v>33000</v>
      </c>
      <c r="DQ51" s="23"/>
      <c r="DR51" s="23"/>
      <c r="DS51" s="228">
        <f t="shared" ca="1" si="28"/>
        <v>604800</v>
      </c>
      <c r="DT51" s="93">
        <f t="shared" ca="1" si="29"/>
        <v>1350000</v>
      </c>
      <c r="DU51" s="228">
        <f t="shared" ca="1" si="30"/>
        <v>1777500</v>
      </c>
      <c r="DZ51" s="23">
        <f t="shared" ca="1" si="61"/>
        <v>60000</v>
      </c>
      <c r="EA51" s="23">
        <f t="shared" ca="1" si="62"/>
        <v>30000</v>
      </c>
      <c r="EB51" s="23">
        <f t="shared" ca="1" si="69"/>
        <v>26400</v>
      </c>
      <c r="EC51" s="23">
        <f t="shared" ca="1" si="70"/>
        <v>13200</v>
      </c>
      <c r="ED51" s="23">
        <f t="shared" ca="1" si="89"/>
        <v>120000</v>
      </c>
      <c r="EE51" s="23">
        <f t="shared" ca="1" si="90"/>
        <v>60000</v>
      </c>
      <c r="EF51" s="23">
        <f t="shared" ca="1" si="118"/>
        <v>168000</v>
      </c>
      <c r="EG51" s="23">
        <f t="shared" ca="1" si="119"/>
        <v>84000</v>
      </c>
      <c r="EH51" s="23">
        <f t="shared" ca="1" si="93"/>
        <v>60000</v>
      </c>
      <c r="EI51" s="23">
        <f t="shared" ca="1" si="94"/>
        <v>30000</v>
      </c>
      <c r="EJ51" s="23">
        <f t="shared" ca="1" si="105"/>
        <v>60000</v>
      </c>
      <c r="EK51" s="23">
        <f t="shared" ca="1" si="106"/>
        <v>30000</v>
      </c>
      <c r="EN51" s="228">
        <f t="shared" ca="1" si="16"/>
        <v>39600</v>
      </c>
      <c r="EO51" s="93">
        <f t="shared" ca="1" si="17"/>
        <v>309600</v>
      </c>
      <c r="EP51" s="93">
        <f t="shared" ca="1" si="18"/>
        <v>741600</v>
      </c>
    </row>
    <row r="52" spans="1:146" x14ac:dyDescent="0.2">
      <c r="A52" s="172">
        <f ca="1">VLOOKUP($D52,Curves!$A$2:$I$1700,9)</f>
        <v>5.3546891950557E-2</v>
      </c>
      <c r="B52" s="86">
        <f t="shared" ca="1" si="0"/>
        <v>0.82508130730394691</v>
      </c>
      <c r="C52" s="86">
        <f t="shared" si="1"/>
        <v>30</v>
      </c>
      <c r="D52" s="139">
        <v>38231</v>
      </c>
      <c r="E52" s="173">
        <f ca="1">VLOOKUP($D52,Curves!$A$2:$H$1700,2)*$B52</f>
        <v>3.0668272192487707</v>
      </c>
      <c r="F52" s="172">
        <f ca="1">VLOOKUP($D52,Curves!$A$2:$H$1700,3)*$B52</f>
        <v>0.41254065365197345</v>
      </c>
      <c r="G52" s="172">
        <f ca="1">VLOOKUP($D52,Curves!$A$2:$H$1700,7)*$B52</f>
        <v>-0.19801951375294724</v>
      </c>
      <c r="H52" s="172">
        <f ca="1">VLOOKUP($D52,Curves!$A$2:$H$1700,5)*$B52</f>
        <v>0</v>
      </c>
      <c r="I52" s="172">
        <f ca="1">VLOOKUP($D52,Curves!$A$2:$H$1700,4)*$B52</f>
        <v>-0.28877845755638137</v>
      </c>
      <c r="J52" s="174">
        <f ca="1">VLOOKUP($D52,Curves!$A$2:$H$1700,8)*$B52</f>
        <v>0.33003252292157881</v>
      </c>
      <c r="K52" s="172">
        <f t="shared" ca="1" si="2"/>
        <v>22.835365712692919</v>
      </c>
      <c r="L52" s="140">
        <f ca="1">VLOOKUP($D52,Curves!$N$2:$T$2600,2)*$B52</f>
        <v>71.04436853858293</v>
      </c>
      <c r="M52" s="141">
        <f ca="1">VLOOKUP($D52,Curves!$N$2:$T$2600,3)*$B52</f>
        <v>35.522184269291465</v>
      </c>
      <c r="N52" s="181">
        <f t="shared" ca="1" si="3"/>
        <v>1</v>
      </c>
      <c r="O52" s="182">
        <f t="shared" ca="1" si="4"/>
        <v>1</v>
      </c>
      <c r="P52" s="173">
        <f t="shared" ca="1" si="5"/>
        <v>27.476448066277619</v>
      </c>
      <c r="Q52" s="140">
        <f ca="1">VLOOKUP($D52,Curves!$N$2:$T$2600,4)*$B52</f>
        <v>71.04436853858293</v>
      </c>
      <c r="R52" s="141">
        <f ca="1">VLOOKUP($D52,Curves!$N$2:$T$2600,5)*$B52</f>
        <v>35.522184269291465</v>
      </c>
      <c r="S52" s="181">
        <f t="shared" ca="1" si="6"/>
        <v>1</v>
      </c>
      <c r="T52" s="182">
        <f t="shared" ca="1" si="7"/>
        <v>1</v>
      </c>
      <c r="U52" s="151">
        <f t="shared" ca="1" si="8"/>
        <v>23.516057791218675</v>
      </c>
      <c r="V52" s="151">
        <f t="shared" ca="1" si="9"/>
        <v>25.001204144365779</v>
      </c>
      <c r="W52" s="151">
        <f t="shared" ca="1" si="10"/>
        <v>22.835365712692919</v>
      </c>
      <c r="X52" s="343">
        <f ca="1">VLOOKUP($D52,[2]CurveFetch!$D$8:$S$13000,16,0)*$B52</f>
        <v>71.04436853858293</v>
      </c>
      <c r="Y52" s="141">
        <f ca="1">VLOOKUP($D52,Curves!$N$2:$T$2600,7)*$B52</f>
        <v>35.522184269291465</v>
      </c>
      <c r="Z52" s="200">
        <f t="shared" ca="1" si="11"/>
        <v>1</v>
      </c>
      <c r="AA52" s="181">
        <f t="shared" ca="1" si="12"/>
        <v>1</v>
      </c>
      <c r="AB52" s="181">
        <f t="shared" ca="1" si="13"/>
        <v>1</v>
      </c>
      <c r="AC52" s="181">
        <f t="shared" ca="1" si="13"/>
        <v>1</v>
      </c>
      <c r="AD52" s="181">
        <f t="shared" ca="1" si="14"/>
        <v>1</v>
      </c>
      <c r="AE52" s="182">
        <f t="shared" ca="1" si="15"/>
        <v>1</v>
      </c>
      <c r="AF52" s="23">
        <f t="shared" ca="1" si="33"/>
        <v>5880</v>
      </c>
      <c r="AG52" s="23">
        <f t="shared" ca="1" si="34"/>
        <v>5880</v>
      </c>
      <c r="AH52" s="23">
        <f t="shared" ca="1" si="51"/>
        <v>48000</v>
      </c>
      <c r="AI52" s="23">
        <f t="shared" ca="1" si="52"/>
        <v>48000</v>
      </c>
      <c r="AJ52" s="23">
        <f t="shared" ca="1" si="73"/>
        <v>54000</v>
      </c>
      <c r="AK52" s="23">
        <f t="shared" ca="1" si="74"/>
        <v>54000</v>
      </c>
      <c r="AL52" s="23">
        <f t="shared" ca="1" si="77"/>
        <v>60000</v>
      </c>
      <c r="AM52" s="23">
        <f t="shared" ca="1" si="78"/>
        <v>30000</v>
      </c>
      <c r="AN52" s="23">
        <f t="shared" ca="1" si="79"/>
        <v>60000</v>
      </c>
      <c r="AO52" s="23">
        <f t="shared" ca="1" si="80"/>
        <v>30000</v>
      </c>
      <c r="AP52" s="23">
        <f t="shared" ca="1" si="95"/>
        <v>61200</v>
      </c>
      <c r="AQ52" s="23">
        <f t="shared" ca="1" si="96"/>
        <v>30600</v>
      </c>
      <c r="AR52" s="23">
        <f t="shared" ca="1" si="107"/>
        <v>132000</v>
      </c>
      <c r="AS52" s="23">
        <f t="shared" ca="1" si="108"/>
        <v>66000</v>
      </c>
      <c r="AT52" s="228">
        <f t="shared" ca="1" si="19"/>
        <v>101760</v>
      </c>
      <c r="AU52" s="26">
        <f t="shared" ca="1" si="20"/>
        <v>595560</v>
      </c>
      <c r="AV52" s="228">
        <f t="shared" ca="1" si="21"/>
        <v>685560</v>
      </c>
      <c r="AW52" s="23">
        <f t="shared" ca="1" si="47"/>
        <v>62400</v>
      </c>
      <c r="AX52" s="23">
        <f t="shared" ca="1" si="48"/>
        <v>31200</v>
      </c>
      <c r="AY52" s="23">
        <f t="shared" ca="1" si="109"/>
        <v>60000</v>
      </c>
      <c r="AZ52" s="23">
        <f t="shared" ca="1" si="32"/>
        <v>30000</v>
      </c>
      <c r="BA52" s="23">
        <f t="shared" ca="1" si="35"/>
        <v>10560</v>
      </c>
      <c r="BB52" s="23">
        <f t="shared" ca="1" si="36"/>
        <v>5280</v>
      </c>
      <c r="BC52" s="23">
        <f t="shared" ca="1" si="43"/>
        <v>6120</v>
      </c>
      <c r="BD52" s="23">
        <f t="shared" ca="1" si="44"/>
        <v>3060</v>
      </c>
      <c r="BE52" s="23">
        <f t="shared" ca="1" si="53"/>
        <v>20400</v>
      </c>
      <c r="BF52" s="23">
        <f t="shared" ca="1" si="54"/>
        <v>10200</v>
      </c>
      <c r="BG52" s="23">
        <f t="shared" ca="1" si="65"/>
        <v>105600</v>
      </c>
      <c r="BH52" s="23">
        <f t="shared" ca="1" si="66"/>
        <v>52800</v>
      </c>
      <c r="BI52" s="23">
        <f t="shared" ca="1" si="71"/>
        <v>127200</v>
      </c>
      <c r="BJ52" s="23">
        <f t="shared" ca="1" si="72"/>
        <v>63600</v>
      </c>
      <c r="BK52" s="23">
        <f t="shared" ca="1" si="81"/>
        <v>60000</v>
      </c>
      <c r="BL52" s="23">
        <f t="shared" ca="1" si="82"/>
        <v>30000</v>
      </c>
      <c r="BM52" s="23">
        <f t="shared" ca="1" si="91"/>
        <v>63600</v>
      </c>
      <c r="BN52" s="23">
        <f t="shared" ca="1" si="92"/>
        <v>31800</v>
      </c>
      <c r="BO52" s="23">
        <f t="shared" ca="1" si="97"/>
        <v>86400</v>
      </c>
      <c r="BP52" s="23">
        <f t="shared" ca="1" si="98"/>
        <v>43200</v>
      </c>
      <c r="BQ52" s="23">
        <f t="shared" ca="1" si="101"/>
        <v>62400</v>
      </c>
      <c r="BR52" s="23">
        <f t="shared" ca="1" si="102"/>
        <v>31200</v>
      </c>
      <c r="BS52" s="23">
        <f t="shared" ca="1" si="120"/>
        <v>132000</v>
      </c>
      <c r="BT52" s="23">
        <f t="shared" ca="1" si="121"/>
        <v>66000</v>
      </c>
      <c r="BU52" s="23"/>
      <c r="BV52" s="23"/>
      <c r="BW52" s="389">
        <f t="shared" ca="1" si="22"/>
        <v>687420</v>
      </c>
      <c r="BX52" s="224">
        <f t="shared" ca="1" si="23"/>
        <v>885420</v>
      </c>
      <c r="BY52" s="93">
        <f t="shared" ca="1" si="24"/>
        <v>1195020</v>
      </c>
      <c r="BZ52" s="23">
        <f t="shared" ca="1" si="49"/>
        <v>125760</v>
      </c>
      <c r="CA52" s="23">
        <f t="shared" ca="1" si="50"/>
        <v>62880</v>
      </c>
      <c r="CB52" s="23">
        <f t="shared" ca="1" si="75"/>
        <v>115200</v>
      </c>
      <c r="CC52" s="23">
        <f t="shared" ca="1" si="76"/>
        <v>57600</v>
      </c>
      <c r="CD52" s="23">
        <f t="shared" ca="1" si="110"/>
        <v>120000</v>
      </c>
      <c r="CE52" s="23">
        <f t="shared" ca="1" si="111"/>
        <v>60000</v>
      </c>
      <c r="CF52" s="228">
        <f t="shared" ca="1" si="25"/>
        <v>188640</v>
      </c>
      <c r="CG52" s="224">
        <f t="shared" ca="1" si="26"/>
        <v>361440</v>
      </c>
      <c r="CH52" s="228">
        <f t="shared" ca="1" si="27"/>
        <v>541440</v>
      </c>
      <c r="CI52" s="23">
        <f t="shared" ca="1" si="39"/>
        <v>65400</v>
      </c>
      <c r="CJ52" s="23">
        <f t="shared" ca="1" si="40"/>
        <v>32700</v>
      </c>
      <c r="CK52" s="23">
        <f t="shared" ca="1" si="41"/>
        <v>62400</v>
      </c>
      <c r="CL52" s="23">
        <f t="shared" ca="1" si="42"/>
        <v>31200</v>
      </c>
      <c r="CM52" s="23">
        <f t="shared" ca="1" si="37"/>
        <v>60000</v>
      </c>
      <c r="CN52" s="23">
        <f t="shared" ca="1" si="38"/>
        <v>30000</v>
      </c>
      <c r="CO52" s="23">
        <f t="shared" ca="1" si="45"/>
        <v>8400</v>
      </c>
      <c r="CP52" s="23">
        <f t="shared" ca="1" si="46"/>
        <v>4200</v>
      </c>
      <c r="CQ52" s="23">
        <f t="shared" ca="1" si="55"/>
        <v>27000</v>
      </c>
      <c r="CR52" s="23">
        <f t="shared" ca="1" si="56"/>
        <v>13500</v>
      </c>
      <c r="CS52" s="23">
        <f t="shared" ca="1" si="57"/>
        <v>15600</v>
      </c>
      <c r="CT52" s="23">
        <f t="shared" ca="1" si="58"/>
        <v>7800</v>
      </c>
      <c r="CU52" s="23">
        <f t="shared" ca="1" si="63"/>
        <v>42000</v>
      </c>
      <c r="CV52" s="23">
        <f t="shared" ca="1" si="64"/>
        <v>21000</v>
      </c>
      <c r="CW52" s="23">
        <f t="shared" ca="1" si="112"/>
        <v>60000</v>
      </c>
      <c r="CX52" s="23">
        <f t="shared" ca="1" si="113"/>
        <v>30000</v>
      </c>
      <c r="CY52" s="23">
        <f t="shared" ca="1" si="67"/>
        <v>72000</v>
      </c>
      <c r="CZ52" s="23">
        <f t="shared" ca="1" si="68"/>
        <v>36000</v>
      </c>
      <c r="DA52" s="23">
        <f t="shared" ca="1" si="83"/>
        <v>99000</v>
      </c>
      <c r="DB52" s="23">
        <f t="shared" ca="1" si="84"/>
        <v>49500</v>
      </c>
      <c r="DC52" s="23"/>
      <c r="DD52" s="23"/>
      <c r="DE52" s="23">
        <f t="shared" ca="1" si="85"/>
        <v>240000</v>
      </c>
      <c r="DF52" s="23">
        <f t="shared" ca="1" si="86"/>
        <v>120000</v>
      </c>
      <c r="DG52" s="23">
        <f t="shared" ca="1" si="87"/>
        <v>120000</v>
      </c>
      <c r="DH52" s="23">
        <f t="shared" ca="1" si="88"/>
        <v>60000</v>
      </c>
      <c r="DI52" s="23">
        <f t="shared" ca="1" si="99"/>
        <v>63600</v>
      </c>
      <c r="DJ52" s="23">
        <f t="shared" ca="1" si="100"/>
        <v>31800</v>
      </c>
      <c r="DK52" s="23">
        <f t="shared" ca="1" si="103"/>
        <v>63600</v>
      </c>
      <c r="DL52" s="23">
        <f t="shared" ca="1" si="104"/>
        <v>31800</v>
      </c>
      <c r="DM52" s="23">
        <f t="shared" ca="1" si="114"/>
        <v>120000</v>
      </c>
      <c r="DN52" s="23">
        <f t="shared" ca="1" si="115"/>
        <v>60000</v>
      </c>
      <c r="DO52" s="23">
        <f t="shared" ca="1" si="116"/>
        <v>66000</v>
      </c>
      <c r="DP52" s="23">
        <f t="shared" ca="1" si="117"/>
        <v>33000</v>
      </c>
      <c r="DQ52" s="23"/>
      <c r="DR52" s="23"/>
      <c r="DS52" s="228">
        <f t="shared" ca="1" si="28"/>
        <v>604800</v>
      </c>
      <c r="DT52" s="93">
        <f t="shared" ca="1" si="29"/>
        <v>1350000</v>
      </c>
      <c r="DU52" s="228">
        <f t="shared" ca="1" si="30"/>
        <v>1777500</v>
      </c>
      <c r="DZ52" s="23">
        <f t="shared" ca="1" si="61"/>
        <v>60000</v>
      </c>
      <c r="EA52" s="23">
        <f t="shared" ca="1" si="62"/>
        <v>30000</v>
      </c>
      <c r="EB52" s="23">
        <f t="shared" ca="1" si="69"/>
        <v>26400</v>
      </c>
      <c r="EC52" s="23">
        <f t="shared" ca="1" si="70"/>
        <v>13200</v>
      </c>
      <c r="ED52" s="23">
        <f t="shared" ca="1" si="89"/>
        <v>120000</v>
      </c>
      <c r="EE52" s="23">
        <f t="shared" ca="1" si="90"/>
        <v>60000</v>
      </c>
      <c r="EF52" s="23">
        <f t="shared" ca="1" si="118"/>
        <v>168000</v>
      </c>
      <c r="EG52" s="23">
        <f t="shared" ca="1" si="119"/>
        <v>84000</v>
      </c>
      <c r="EH52" s="23">
        <f t="shared" ca="1" si="93"/>
        <v>60000</v>
      </c>
      <c r="EI52" s="23">
        <f t="shared" ca="1" si="94"/>
        <v>30000</v>
      </c>
      <c r="EJ52" s="23">
        <f t="shared" ca="1" si="105"/>
        <v>60000</v>
      </c>
      <c r="EK52" s="23">
        <f t="shared" ca="1" si="106"/>
        <v>30000</v>
      </c>
      <c r="EN52" s="228">
        <f t="shared" ca="1" si="16"/>
        <v>39600</v>
      </c>
      <c r="EO52" s="93">
        <f t="shared" ca="1" si="17"/>
        <v>309600</v>
      </c>
      <c r="EP52" s="93">
        <f t="shared" ca="1" si="18"/>
        <v>741600</v>
      </c>
    </row>
    <row r="53" spans="1:146" x14ac:dyDescent="0.2">
      <c r="A53" s="172">
        <f ca="1">VLOOKUP($D53,Curves!$A$2:$I$1700,9)</f>
        <v>5.3612624184503001E-2</v>
      </c>
      <c r="B53" s="86">
        <f t="shared" ca="1" si="0"/>
        <v>0.8213123504766745</v>
      </c>
      <c r="C53" s="86">
        <f t="shared" si="1"/>
        <v>31</v>
      </c>
      <c r="D53" s="139">
        <v>38261</v>
      </c>
      <c r="E53" s="173">
        <f ca="1">VLOOKUP($D53,Curves!$A$2:$H$1700,2)*$B53</f>
        <v>3.0774573772360991</v>
      </c>
      <c r="F53" s="172">
        <f ca="1">VLOOKUP($D53,Curves!$A$2:$H$1700,3)*$B53</f>
        <v>0.41065617523833725</v>
      </c>
      <c r="G53" s="172">
        <f ca="1">VLOOKUP($D53,Curves!$A$2:$H$1700,7)*$B53</f>
        <v>-0.19711496411440188</v>
      </c>
      <c r="H53" s="172">
        <f ca="1">VLOOKUP($D53,Curves!$A$2:$H$1700,5)*$B53</f>
        <v>0</v>
      </c>
      <c r="I53" s="172">
        <f ca="1">VLOOKUP($D53,Curves!$A$2:$H$1700,4)*$B53</f>
        <v>-0.28745932266683605</v>
      </c>
      <c r="J53" s="174">
        <f ca="1">VLOOKUP($D53,Curves!$A$2:$H$1700,8)*$B53</f>
        <v>0.3285249401906698</v>
      </c>
      <c r="K53" s="172">
        <f t="shared" ca="1" si="2"/>
        <v>22.924985409269475</v>
      </c>
      <c r="L53" s="140">
        <f ca="1">VLOOKUP($D53,Curves!$N$2:$T$2600,2)*$B53</f>
        <v>57.992536542217799</v>
      </c>
      <c r="M53" s="141">
        <f ca="1">VLOOKUP($D53,Curves!$N$2:$T$2600,3)*$B53</f>
        <v>28.996268271108899</v>
      </c>
      <c r="N53" s="181">
        <f t="shared" ca="1" si="3"/>
        <v>1</v>
      </c>
      <c r="O53" s="182">
        <f t="shared" ca="1" si="4"/>
        <v>1</v>
      </c>
      <c r="P53" s="173">
        <f t="shared" ca="1" si="5"/>
        <v>27.544867380700769</v>
      </c>
      <c r="Q53" s="140">
        <f ca="1">VLOOKUP($D53,Curves!$N$2:$T$2600,4)*$B53</f>
        <v>57.992536542217799</v>
      </c>
      <c r="R53" s="141">
        <f ca="1">VLOOKUP($D53,Curves!$N$2:$T$2600,5)*$B53</f>
        <v>28.996268271108899</v>
      </c>
      <c r="S53" s="181">
        <f t="shared" ca="1" si="6"/>
        <v>1</v>
      </c>
      <c r="T53" s="182">
        <f t="shared" ca="1" si="7"/>
        <v>1</v>
      </c>
      <c r="U53" s="151">
        <f t="shared" ca="1" si="8"/>
        <v>23.602568098412732</v>
      </c>
      <c r="V53" s="151">
        <f t="shared" ca="1" si="9"/>
        <v>25.080930329270743</v>
      </c>
      <c r="W53" s="151">
        <f t="shared" ca="1" si="10"/>
        <v>22.924985409269475</v>
      </c>
      <c r="X53" s="343">
        <f ca="1">VLOOKUP($D53,[2]CurveFetch!$D$8:$S$13000,16,0)*$B53</f>
        <v>57.992536542217799</v>
      </c>
      <c r="Y53" s="141">
        <f ca="1">VLOOKUP($D53,Curves!$N$2:$T$2600,7)*$B53</f>
        <v>28.996268271108899</v>
      </c>
      <c r="Z53" s="200">
        <f t="shared" ca="1" si="11"/>
        <v>1</v>
      </c>
      <c r="AA53" s="181">
        <f t="shared" ca="1" si="12"/>
        <v>1</v>
      </c>
      <c r="AB53" s="181">
        <f t="shared" ca="1" si="13"/>
        <v>1</v>
      </c>
      <c r="AC53" s="181">
        <f t="shared" ca="1" si="13"/>
        <v>1</v>
      </c>
      <c r="AD53" s="181">
        <f t="shared" ca="1" si="14"/>
        <v>1</v>
      </c>
      <c r="AE53" s="182">
        <f t="shared" ca="1" si="15"/>
        <v>1</v>
      </c>
      <c r="AF53" s="23">
        <f t="shared" ca="1" si="33"/>
        <v>5880</v>
      </c>
      <c r="AG53" s="23">
        <f t="shared" ca="1" si="34"/>
        <v>5880</v>
      </c>
      <c r="AH53" s="23">
        <f t="shared" ca="1" si="51"/>
        <v>48000</v>
      </c>
      <c r="AI53" s="23">
        <f t="shared" ca="1" si="52"/>
        <v>48000</v>
      </c>
      <c r="AJ53" s="23">
        <f t="shared" ca="1" si="73"/>
        <v>54000</v>
      </c>
      <c r="AK53" s="23">
        <f t="shared" ca="1" si="74"/>
        <v>54000</v>
      </c>
      <c r="AL53" s="23">
        <f t="shared" ca="1" si="77"/>
        <v>60000</v>
      </c>
      <c r="AM53" s="23">
        <f t="shared" ca="1" si="78"/>
        <v>30000</v>
      </c>
      <c r="AN53" s="23">
        <f t="shared" ca="1" si="79"/>
        <v>60000</v>
      </c>
      <c r="AO53" s="23">
        <f t="shared" ca="1" si="80"/>
        <v>30000</v>
      </c>
      <c r="AP53" s="23">
        <f t="shared" ca="1" si="95"/>
        <v>61200</v>
      </c>
      <c r="AQ53" s="23">
        <f t="shared" ca="1" si="96"/>
        <v>30600</v>
      </c>
      <c r="AR53" s="23">
        <f t="shared" ca="1" si="107"/>
        <v>132000</v>
      </c>
      <c r="AS53" s="23">
        <f t="shared" ca="1" si="108"/>
        <v>66000</v>
      </c>
      <c r="AT53" s="228">
        <f t="shared" ca="1" si="19"/>
        <v>101760</v>
      </c>
      <c r="AU53" s="26">
        <f t="shared" ca="1" si="20"/>
        <v>595560</v>
      </c>
      <c r="AV53" s="228">
        <f t="shared" ca="1" si="21"/>
        <v>685560</v>
      </c>
      <c r="AW53" s="23">
        <f t="shared" ca="1" si="47"/>
        <v>62400</v>
      </c>
      <c r="AX53" s="23">
        <f t="shared" ca="1" si="48"/>
        <v>31200</v>
      </c>
      <c r="AY53" s="23">
        <f t="shared" ca="1" si="109"/>
        <v>60000</v>
      </c>
      <c r="AZ53" s="23">
        <f t="shared" ca="1" si="32"/>
        <v>30000</v>
      </c>
      <c r="BA53" s="23">
        <f t="shared" ca="1" si="35"/>
        <v>10560</v>
      </c>
      <c r="BB53" s="23">
        <f t="shared" ca="1" si="36"/>
        <v>5280</v>
      </c>
      <c r="BC53" s="23">
        <f t="shared" ca="1" si="43"/>
        <v>6120</v>
      </c>
      <c r="BD53" s="23">
        <f t="shared" ca="1" si="44"/>
        <v>3060</v>
      </c>
      <c r="BE53" s="23">
        <f t="shared" ca="1" si="53"/>
        <v>20400</v>
      </c>
      <c r="BF53" s="23">
        <f t="shared" ca="1" si="54"/>
        <v>10200</v>
      </c>
      <c r="BG53" s="23">
        <f t="shared" ca="1" si="65"/>
        <v>105600</v>
      </c>
      <c r="BH53" s="23">
        <f t="shared" ca="1" si="66"/>
        <v>52800</v>
      </c>
      <c r="BI53" s="23">
        <f t="shared" ca="1" si="71"/>
        <v>127200</v>
      </c>
      <c r="BJ53" s="23">
        <f t="shared" ca="1" si="72"/>
        <v>63600</v>
      </c>
      <c r="BK53" s="23">
        <f t="shared" ca="1" si="81"/>
        <v>60000</v>
      </c>
      <c r="BL53" s="23">
        <f t="shared" ca="1" si="82"/>
        <v>30000</v>
      </c>
      <c r="BM53" s="23">
        <f t="shared" ca="1" si="91"/>
        <v>63600</v>
      </c>
      <c r="BN53" s="23">
        <f t="shared" ca="1" si="92"/>
        <v>31800</v>
      </c>
      <c r="BO53" s="23">
        <f t="shared" ca="1" si="97"/>
        <v>86400</v>
      </c>
      <c r="BP53" s="23">
        <f t="shared" ca="1" si="98"/>
        <v>43200</v>
      </c>
      <c r="BQ53" s="23">
        <f t="shared" ca="1" si="101"/>
        <v>62400</v>
      </c>
      <c r="BR53" s="23">
        <f t="shared" ca="1" si="102"/>
        <v>31200</v>
      </c>
      <c r="BS53" s="23">
        <f t="shared" ca="1" si="120"/>
        <v>132000</v>
      </c>
      <c r="BT53" s="23">
        <f t="shared" ca="1" si="121"/>
        <v>66000</v>
      </c>
      <c r="BU53" s="23"/>
      <c r="BV53" s="23"/>
      <c r="BW53" s="389">
        <f t="shared" ca="1" si="22"/>
        <v>687420</v>
      </c>
      <c r="BX53" s="224">
        <f t="shared" ca="1" si="23"/>
        <v>885420</v>
      </c>
      <c r="BY53" s="93">
        <f t="shared" ca="1" si="24"/>
        <v>1195020</v>
      </c>
      <c r="BZ53" s="23">
        <f t="shared" ca="1" si="49"/>
        <v>125760</v>
      </c>
      <c r="CA53" s="23">
        <f t="shared" ca="1" si="50"/>
        <v>62880</v>
      </c>
      <c r="CB53" s="23">
        <f t="shared" ca="1" si="75"/>
        <v>115200</v>
      </c>
      <c r="CC53" s="23">
        <f t="shared" ca="1" si="76"/>
        <v>57600</v>
      </c>
      <c r="CD53" s="23">
        <f t="shared" ca="1" si="110"/>
        <v>120000</v>
      </c>
      <c r="CE53" s="23">
        <f t="shared" ca="1" si="111"/>
        <v>60000</v>
      </c>
      <c r="CF53" s="228">
        <f t="shared" ca="1" si="25"/>
        <v>188640</v>
      </c>
      <c r="CG53" s="224">
        <f t="shared" ca="1" si="26"/>
        <v>361440</v>
      </c>
      <c r="CH53" s="228">
        <f t="shared" ca="1" si="27"/>
        <v>541440</v>
      </c>
      <c r="CI53" s="23">
        <f t="shared" ca="1" si="39"/>
        <v>65400</v>
      </c>
      <c r="CJ53" s="23">
        <f t="shared" ca="1" si="40"/>
        <v>32700</v>
      </c>
      <c r="CK53" s="23">
        <f t="shared" ca="1" si="41"/>
        <v>62400</v>
      </c>
      <c r="CL53" s="23">
        <f t="shared" ca="1" si="42"/>
        <v>31200</v>
      </c>
      <c r="CM53" s="23">
        <f t="shared" ca="1" si="37"/>
        <v>60000</v>
      </c>
      <c r="CN53" s="23">
        <f t="shared" ca="1" si="38"/>
        <v>30000</v>
      </c>
      <c r="CO53" s="23">
        <f t="shared" ca="1" si="45"/>
        <v>8400</v>
      </c>
      <c r="CP53" s="23">
        <f t="shared" ca="1" si="46"/>
        <v>4200</v>
      </c>
      <c r="CQ53" s="23">
        <f t="shared" ca="1" si="55"/>
        <v>27000</v>
      </c>
      <c r="CR53" s="23">
        <f t="shared" ca="1" si="56"/>
        <v>13500</v>
      </c>
      <c r="CS53" s="23">
        <f t="shared" ca="1" si="57"/>
        <v>15600</v>
      </c>
      <c r="CT53" s="23">
        <f t="shared" ca="1" si="58"/>
        <v>7800</v>
      </c>
      <c r="CU53" s="23">
        <f t="shared" ca="1" si="63"/>
        <v>42000</v>
      </c>
      <c r="CV53" s="23">
        <f t="shared" ca="1" si="64"/>
        <v>21000</v>
      </c>
      <c r="CW53" s="23">
        <f t="shared" ca="1" si="112"/>
        <v>60000</v>
      </c>
      <c r="CX53" s="23">
        <f t="shared" ca="1" si="113"/>
        <v>30000</v>
      </c>
      <c r="CY53" s="23">
        <f t="shared" ca="1" si="67"/>
        <v>72000</v>
      </c>
      <c r="CZ53" s="23">
        <f t="shared" ca="1" si="68"/>
        <v>36000</v>
      </c>
      <c r="DA53" s="23">
        <f t="shared" ca="1" si="83"/>
        <v>99000</v>
      </c>
      <c r="DB53" s="23">
        <f t="shared" ca="1" si="84"/>
        <v>49500</v>
      </c>
      <c r="DC53" s="23"/>
      <c r="DD53" s="23"/>
      <c r="DE53" s="23">
        <f t="shared" ca="1" si="85"/>
        <v>240000</v>
      </c>
      <c r="DF53" s="23">
        <f t="shared" ca="1" si="86"/>
        <v>120000</v>
      </c>
      <c r="DG53" s="23">
        <f t="shared" ca="1" si="87"/>
        <v>120000</v>
      </c>
      <c r="DH53" s="23">
        <f t="shared" ca="1" si="88"/>
        <v>60000</v>
      </c>
      <c r="DI53" s="23">
        <f t="shared" ca="1" si="99"/>
        <v>63600</v>
      </c>
      <c r="DJ53" s="23">
        <f t="shared" ca="1" si="100"/>
        <v>31800</v>
      </c>
      <c r="DK53" s="23">
        <f t="shared" ca="1" si="103"/>
        <v>63600</v>
      </c>
      <c r="DL53" s="23">
        <f t="shared" ca="1" si="104"/>
        <v>31800</v>
      </c>
      <c r="DM53" s="23">
        <f t="shared" ca="1" si="114"/>
        <v>120000</v>
      </c>
      <c r="DN53" s="23">
        <f t="shared" ca="1" si="115"/>
        <v>60000</v>
      </c>
      <c r="DO53" s="23">
        <f t="shared" ca="1" si="116"/>
        <v>66000</v>
      </c>
      <c r="DP53" s="23">
        <f t="shared" ca="1" si="117"/>
        <v>33000</v>
      </c>
      <c r="DQ53" s="23"/>
      <c r="DR53" s="23"/>
      <c r="DS53" s="228">
        <f t="shared" ca="1" si="28"/>
        <v>604800</v>
      </c>
      <c r="DT53" s="93">
        <f t="shared" ca="1" si="29"/>
        <v>1350000</v>
      </c>
      <c r="DU53" s="228">
        <f t="shared" ca="1" si="30"/>
        <v>1777500</v>
      </c>
      <c r="DZ53" s="23">
        <f t="shared" ca="1" si="61"/>
        <v>60000</v>
      </c>
      <c r="EA53" s="23">
        <f t="shared" ca="1" si="62"/>
        <v>30000</v>
      </c>
      <c r="EB53" s="23">
        <f t="shared" ca="1" si="69"/>
        <v>26400</v>
      </c>
      <c r="EC53" s="23">
        <f t="shared" ca="1" si="70"/>
        <v>13200</v>
      </c>
      <c r="ED53" s="23">
        <f t="shared" ca="1" si="89"/>
        <v>120000</v>
      </c>
      <c r="EE53" s="23">
        <f t="shared" ca="1" si="90"/>
        <v>60000</v>
      </c>
      <c r="EF53" s="23">
        <f t="shared" ca="1" si="118"/>
        <v>168000</v>
      </c>
      <c r="EG53" s="23">
        <f t="shared" ca="1" si="119"/>
        <v>84000</v>
      </c>
      <c r="EH53" s="23">
        <f t="shared" ca="1" si="93"/>
        <v>60000</v>
      </c>
      <c r="EI53" s="23">
        <f t="shared" ca="1" si="94"/>
        <v>30000</v>
      </c>
      <c r="EJ53" s="23">
        <f t="shared" ca="1" si="105"/>
        <v>60000</v>
      </c>
      <c r="EK53" s="23">
        <f t="shared" ca="1" si="106"/>
        <v>30000</v>
      </c>
      <c r="EN53" s="228">
        <f t="shared" ca="1" si="16"/>
        <v>39600</v>
      </c>
      <c r="EO53" s="93">
        <f t="shared" ca="1" si="17"/>
        <v>309600</v>
      </c>
      <c r="EP53" s="93">
        <f t="shared" ca="1" si="18"/>
        <v>741600</v>
      </c>
    </row>
    <row r="54" spans="1:146" x14ac:dyDescent="0.2">
      <c r="A54" s="172">
        <f ca="1">VLOOKUP($D54,Curves!$A$2:$I$1700,9)</f>
        <v>5.3680757692278001E-2</v>
      </c>
      <c r="B54" s="86">
        <f t="shared" ca="1" si="0"/>
        <v>0.81742618681383894</v>
      </c>
      <c r="C54" s="86">
        <f t="shared" si="1"/>
        <v>30</v>
      </c>
      <c r="D54" s="139">
        <v>38292</v>
      </c>
      <c r="E54" s="173">
        <f ca="1">VLOOKUP($D54,Curves!$A$2:$H$1700,2)*$B54</f>
        <v>3.1773355881453922</v>
      </c>
      <c r="F54" s="172">
        <f ca="1">VLOOKUP($D54,Curves!$A$2:$H$1700,3)*$B54</f>
        <v>0.32697047472553559</v>
      </c>
      <c r="G54" s="172">
        <f ca="1">VLOOKUP($D54,Curves!$A$2:$H$1700,7)*$B54</f>
        <v>-0.15531097549462941</v>
      </c>
      <c r="H54" s="172">
        <f ca="1">VLOOKUP($D54,Curves!$A$2:$H$1700,5)*$B54</f>
        <v>8.1742618681383897E-3</v>
      </c>
      <c r="I54" s="172">
        <f ca="1">VLOOKUP($D54,Curves!$A$2:$H$1700,4)*$B54</f>
        <v>-0.23705359417601327</v>
      </c>
      <c r="J54" s="174">
        <f ca="1">VLOOKUP($D54,Curves!$A$2:$H$1700,8)*$B54</f>
        <v>0.24522785604415168</v>
      </c>
      <c r="K54" s="172">
        <f t="shared" ca="1" si="2"/>
        <v>24.052114954770342</v>
      </c>
      <c r="L54" s="140">
        <f ca="1">VLOOKUP($D54,Curves!$N$2:$T$2600,2)*$B54</f>
        <v>33.195350476035273</v>
      </c>
      <c r="M54" s="141">
        <f ca="1">VLOOKUP($D54,Curves!$N$2:$T$2600,3)*$B54</f>
        <v>16.597675238017636</v>
      </c>
      <c r="N54" s="181">
        <f t="shared" ca="1" si="3"/>
        <v>1</v>
      </c>
      <c r="O54" s="182">
        <f t="shared" ca="1" si="4"/>
        <v>0</v>
      </c>
      <c r="P54" s="173">
        <f t="shared" ca="1" si="5"/>
        <v>27.669225831421581</v>
      </c>
      <c r="Q54" s="140">
        <f ca="1">VLOOKUP($D54,Curves!$N$2:$T$2600,4)*$B54</f>
        <v>33.195350476035273</v>
      </c>
      <c r="R54" s="141">
        <f ca="1">VLOOKUP($D54,Curves!$N$2:$T$2600,5)*$B54</f>
        <v>16.597675238017636</v>
      </c>
      <c r="S54" s="181">
        <f t="shared" ca="1" si="6"/>
        <v>1</v>
      </c>
      <c r="T54" s="182">
        <f t="shared" ca="1" si="7"/>
        <v>0</v>
      </c>
      <c r="U54" s="151">
        <f t="shared" ca="1" si="8"/>
        <v>24.665184594880721</v>
      </c>
      <c r="V54" s="151">
        <f t="shared" ca="1" si="9"/>
        <v>25.891323875101477</v>
      </c>
      <c r="W54" s="151">
        <f t="shared" ca="1" si="10"/>
        <v>24.052114954770342</v>
      </c>
      <c r="X54" s="343">
        <f ca="1">VLOOKUP($D54,[2]CurveFetch!$D$8:$S$13000,16,0)*$B54</f>
        <v>33.195350476035273</v>
      </c>
      <c r="Y54" s="141">
        <f ca="1">VLOOKUP($D54,Curves!$N$2:$T$2600,7)*$B54</f>
        <v>16.597675238017636</v>
      </c>
      <c r="Z54" s="200">
        <f t="shared" ca="1" si="11"/>
        <v>1</v>
      </c>
      <c r="AA54" s="181">
        <f t="shared" ca="1" si="12"/>
        <v>0</v>
      </c>
      <c r="AB54" s="181">
        <f t="shared" ca="1" si="13"/>
        <v>1</v>
      </c>
      <c r="AC54" s="181">
        <f t="shared" ca="1" si="13"/>
        <v>1</v>
      </c>
      <c r="AD54" s="181">
        <f t="shared" ca="1" si="14"/>
        <v>1</v>
      </c>
      <c r="AE54" s="182">
        <f t="shared" ca="1" si="15"/>
        <v>0</v>
      </c>
      <c r="AF54" s="23">
        <f t="shared" ca="1" si="33"/>
        <v>5880</v>
      </c>
      <c r="AG54" s="23">
        <f t="shared" ca="1" si="34"/>
        <v>0</v>
      </c>
      <c r="AH54" s="23">
        <f t="shared" ca="1" si="51"/>
        <v>48000</v>
      </c>
      <c r="AI54" s="23">
        <f t="shared" ca="1" si="52"/>
        <v>0</v>
      </c>
      <c r="AJ54" s="23">
        <f t="shared" ca="1" si="73"/>
        <v>54000</v>
      </c>
      <c r="AK54" s="23">
        <f t="shared" ca="1" si="74"/>
        <v>0</v>
      </c>
      <c r="AL54" s="23">
        <f t="shared" ca="1" si="77"/>
        <v>60000</v>
      </c>
      <c r="AM54" s="23">
        <f t="shared" ca="1" si="78"/>
        <v>0</v>
      </c>
      <c r="AN54" s="23">
        <f t="shared" ca="1" si="79"/>
        <v>60000</v>
      </c>
      <c r="AO54" s="23">
        <f t="shared" ca="1" si="80"/>
        <v>0</v>
      </c>
      <c r="AP54" s="23">
        <f t="shared" ca="1" si="95"/>
        <v>61200</v>
      </c>
      <c r="AQ54" s="23">
        <f t="shared" ca="1" si="96"/>
        <v>0</v>
      </c>
      <c r="AR54" s="23">
        <f t="shared" ca="1" si="107"/>
        <v>132000</v>
      </c>
      <c r="AS54" s="23">
        <f t="shared" ca="1" si="108"/>
        <v>0</v>
      </c>
      <c r="AT54" s="228">
        <f t="shared" ca="1" si="19"/>
        <v>65880</v>
      </c>
      <c r="AU54" s="26">
        <f t="shared" ca="1" si="20"/>
        <v>361080</v>
      </c>
      <c r="AV54" s="228">
        <f t="shared" ca="1" si="21"/>
        <v>421080</v>
      </c>
      <c r="AW54" s="23">
        <f t="shared" ca="1" si="47"/>
        <v>62400</v>
      </c>
      <c r="AX54" s="23">
        <f t="shared" ca="1" si="48"/>
        <v>0</v>
      </c>
      <c r="AY54" s="23">
        <f t="shared" ca="1" si="109"/>
        <v>60000</v>
      </c>
      <c r="AZ54" s="23">
        <f t="shared" ca="1" si="32"/>
        <v>0</v>
      </c>
      <c r="BA54" s="23">
        <f t="shared" ca="1" si="35"/>
        <v>10560</v>
      </c>
      <c r="BB54" s="23">
        <f t="shared" ca="1" si="36"/>
        <v>0</v>
      </c>
      <c r="BC54" s="23">
        <f t="shared" ca="1" si="43"/>
        <v>6120</v>
      </c>
      <c r="BD54" s="23">
        <f t="shared" ca="1" si="44"/>
        <v>0</v>
      </c>
      <c r="BE54" s="23">
        <f t="shared" ca="1" si="53"/>
        <v>20400</v>
      </c>
      <c r="BF54" s="23">
        <f t="shared" ca="1" si="54"/>
        <v>0</v>
      </c>
      <c r="BG54" s="23">
        <f t="shared" ca="1" si="65"/>
        <v>105600</v>
      </c>
      <c r="BH54" s="23">
        <f t="shared" ca="1" si="66"/>
        <v>0</v>
      </c>
      <c r="BI54" s="23">
        <f t="shared" ca="1" si="71"/>
        <v>127200</v>
      </c>
      <c r="BJ54" s="23">
        <f t="shared" ca="1" si="72"/>
        <v>0</v>
      </c>
      <c r="BK54" s="23">
        <f t="shared" ca="1" si="81"/>
        <v>60000</v>
      </c>
      <c r="BL54" s="23">
        <f t="shared" ca="1" si="82"/>
        <v>0</v>
      </c>
      <c r="BM54" s="23">
        <f t="shared" ca="1" si="91"/>
        <v>63600</v>
      </c>
      <c r="BN54" s="23">
        <f t="shared" ca="1" si="92"/>
        <v>0</v>
      </c>
      <c r="BO54" s="23">
        <f t="shared" ca="1" si="97"/>
        <v>86400</v>
      </c>
      <c r="BP54" s="23">
        <f t="shared" ca="1" si="98"/>
        <v>0</v>
      </c>
      <c r="BQ54" s="23">
        <f t="shared" ca="1" si="101"/>
        <v>62400</v>
      </c>
      <c r="BR54" s="23">
        <f t="shared" ca="1" si="102"/>
        <v>0</v>
      </c>
      <c r="BS54" s="23">
        <f t="shared" ca="1" si="120"/>
        <v>132000</v>
      </c>
      <c r="BT54" s="23">
        <f t="shared" ca="1" si="121"/>
        <v>0</v>
      </c>
      <c r="BU54" s="23"/>
      <c r="BV54" s="23"/>
      <c r="BW54" s="389">
        <f t="shared" ca="1" si="22"/>
        <v>458280</v>
      </c>
      <c r="BX54" s="224">
        <f t="shared" ca="1" si="23"/>
        <v>590280</v>
      </c>
      <c r="BY54" s="93">
        <f t="shared" ca="1" si="24"/>
        <v>796680</v>
      </c>
      <c r="BZ54" s="23">
        <f t="shared" ca="1" si="49"/>
        <v>125760</v>
      </c>
      <c r="CA54" s="23">
        <f t="shared" ca="1" si="50"/>
        <v>0</v>
      </c>
      <c r="CB54" s="23">
        <f t="shared" ca="1" si="75"/>
        <v>115200</v>
      </c>
      <c r="CC54" s="23">
        <f t="shared" ca="1" si="76"/>
        <v>0</v>
      </c>
      <c r="CD54" s="23">
        <f t="shared" ca="1" si="110"/>
        <v>120000</v>
      </c>
      <c r="CE54" s="23">
        <f t="shared" ca="1" si="111"/>
        <v>0</v>
      </c>
      <c r="CF54" s="228">
        <f t="shared" ca="1" si="25"/>
        <v>125760</v>
      </c>
      <c r="CG54" s="224">
        <f t="shared" ca="1" si="26"/>
        <v>240960</v>
      </c>
      <c r="CH54" s="228">
        <f t="shared" ca="1" si="27"/>
        <v>360960</v>
      </c>
      <c r="CI54" s="23">
        <f t="shared" ca="1" si="39"/>
        <v>65400</v>
      </c>
      <c r="CJ54" s="23">
        <f t="shared" ca="1" si="40"/>
        <v>32700</v>
      </c>
      <c r="CK54" s="23">
        <f t="shared" ca="1" si="41"/>
        <v>62400</v>
      </c>
      <c r="CL54" s="23">
        <f t="shared" ca="1" si="42"/>
        <v>31200</v>
      </c>
      <c r="CM54" s="23">
        <f t="shared" ca="1" si="37"/>
        <v>60000</v>
      </c>
      <c r="CN54" s="23">
        <f t="shared" ca="1" si="38"/>
        <v>30000</v>
      </c>
      <c r="CO54" s="23">
        <f t="shared" ca="1" si="45"/>
        <v>8400</v>
      </c>
      <c r="CP54" s="23">
        <f t="shared" ca="1" si="46"/>
        <v>4200</v>
      </c>
      <c r="CQ54" s="23">
        <f t="shared" ca="1" si="55"/>
        <v>27000</v>
      </c>
      <c r="CR54" s="23">
        <f t="shared" ca="1" si="56"/>
        <v>13500</v>
      </c>
      <c r="CS54" s="23">
        <f t="shared" ca="1" si="57"/>
        <v>15600</v>
      </c>
      <c r="CT54" s="23">
        <f t="shared" ca="1" si="58"/>
        <v>7800</v>
      </c>
      <c r="CU54" s="23">
        <f t="shared" ca="1" si="63"/>
        <v>42000</v>
      </c>
      <c r="CV54" s="23">
        <f t="shared" ca="1" si="64"/>
        <v>21000</v>
      </c>
      <c r="CW54" s="23">
        <f t="shared" ca="1" si="112"/>
        <v>60000</v>
      </c>
      <c r="CX54" s="23">
        <f t="shared" ca="1" si="113"/>
        <v>30000</v>
      </c>
      <c r="CY54" s="23">
        <f t="shared" ca="1" si="67"/>
        <v>72000</v>
      </c>
      <c r="CZ54" s="23">
        <f t="shared" ca="1" si="68"/>
        <v>36000</v>
      </c>
      <c r="DA54" s="23">
        <f t="shared" ca="1" si="83"/>
        <v>99000</v>
      </c>
      <c r="DB54" s="23">
        <f t="shared" ca="1" si="84"/>
        <v>49500</v>
      </c>
      <c r="DC54" s="23"/>
      <c r="DD54" s="23"/>
      <c r="DE54" s="23">
        <f t="shared" ca="1" si="85"/>
        <v>240000</v>
      </c>
      <c r="DF54" s="23">
        <f t="shared" ca="1" si="86"/>
        <v>120000</v>
      </c>
      <c r="DG54" s="23">
        <f t="shared" ca="1" si="87"/>
        <v>120000</v>
      </c>
      <c r="DH54" s="23">
        <f t="shared" ca="1" si="88"/>
        <v>60000</v>
      </c>
      <c r="DI54" s="23">
        <f t="shared" ca="1" si="99"/>
        <v>63600</v>
      </c>
      <c r="DJ54" s="23">
        <f t="shared" ca="1" si="100"/>
        <v>31800</v>
      </c>
      <c r="DK54" s="23">
        <f t="shared" ca="1" si="103"/>
        <v>63600</v>
      </c>
      <c r="DL54" s="23">
        <f t="shared" ca="1" si="104"/>
        <v>31800</v>
      </c>
      <c r="DM54" s="23">
        <f t="shared" ca="1" si="114"/>
        <v>120000</v>
      </c>
      <c r="DN54" s="23">
        <f t="shared" ca="1" si="115"/>
        <v>60000</v>
      </c>
      <c r="DO54" s="23">
        <f t="shared" ca="1" si="116"/>
        <v>66000</v>
      </c>
      <c r="DP54" s="23">
        <f t="shared" ca="1" si="117"/>
        <v>33000</v>
      </c>
      <c r="DQ54" s="23"/>
      <c r="DR54" s="23"/>
      <c r="DS54" s="228">
        <f t="shared" ca="1" si="28"/>
        <v>604800</v>
      </c>
      <c r="DT54" s="93">
        <f t="shared" ca="1" si="29"/>
        <v>1350000</v>
      </c>
      <c r="DU54" s="228">
        <f t="shared" ca="1" si="30"/>
        <v>1777500</v>
      </c>
      <c r="DZ54" s="23">
        <f t="shared" ca="1" si="61"/>
        <v>60000</v>
      </c>
      <c r="EA54" s="23">
        <f t="shared" ca="1" si="62"/>
        <v>30000</v>
      </c>
      <c r="EB54" s="23">
        <f t="shared" ca="1" si="69"/>
        <v>26400</v>
      </c>
      <c r="EC54" s="23">
        <f t="shared" ca="1" si="70"/>
        <v>13200</v>
      </c>
      <c r="ED54" s="23">
        <f t="shared" ca="1" si="89"/>
        <v>120000</v>
      </c>
      <c r="EE54" s="23">
        <f t="shared" ca="1" si="90"/>
        <v>60000</v>
      </c>
      <c r="EF54" s="23">
        <f t="shared" ca="1" si="118"/>
        <v>168000</v>
      </c>
      <c r="EG54" s="23">
        <f t="shared" ca="1" si="119"/>
        <v>84000</v>
      </c>
      <c r="EH54" s="23">
        <f t="shared" ca="1" si="93"/>
        <v>60000</v>
      </c>
      <c r="EI54" s="23">
        <f t="shared" ca="1" si="94"/>
        <v>30000</v>
      </c>
      <c r="EJ54" s="23">
        <f t="shared" ca="1" si="105"/>
        <v>60000</v>
      </c>
      <c r="EK54" s="23">
        <f t="shared" ca="1" si="106"/>
        <v>30000</v>
      </c>
      <c r="EN54" s="228">
        <f t="shared" ca="1" si="16"/>
        <v>39600</v>
      </c>
      <c r="EO54" s="93">
        <f t="shared" ca="1" si="17"/>
        <v>309600</v>
      </c>
      <c r="EP54" s="93">
        <f t="shared" ca="1" si="18"/>
        <v>741600</v>
      </c>
    </row>
    <row r="55" spans="1:146" x14ac:dyDescent="0.2">
      <c r="A55" s="172">
        <f ca="1">VLOOKUP($D55,Curves!$A$2:$I$1700,9)</f>
        <v>5.3746693346437002E-2</v>
      </c>
      <c r="B55" s="86">
        <f t="shared" ca="1" si="0"/>
        <v>0.81367417254787611</v>
      </c>
      <c r="C55" s="86">
        <f t="shared" si="1"/>
        <v>31</v>
      </c>
      <c r="D55" s="139">
        <v>38322</v>
      </c>
      <c r="E55" s="173">
        <f ca="1">VLOOKUP($D55,Curves!$A$2:$H$1700,2)*$B55</f>
        <v>3.2644607802620786</v>
      </c>
      <c r="F55" s="172">
        <f ca="1">VLOOKUP($D55,Curves!$A$2:$H$1700,3)*$B55</f>
        <v>0.32546966901915048</v>
      </c>
      <c r="G55" s="172">
        <f ca="1">VLOOKUP($D55,Curves!$A$2:$H$1700,7)*$B55</f>
        <v>-0.15459809278409647</v>
      </c>
      <c r="H55" s="172">
        <f ca="1">VLOOKUP($D55,Curves!$A$2:$H$1700,5)*$B55</f>
        <v>8.1367417254787616E-3</v>
      </c>
      <c r="I55" s="172">
        <f ca="1">VLOOKUP($D55,Curves!$A$2:$H$1700,4)*$B55</f>
        <v>-0.23596551003888405</v>
      </c>
      <c r="J55" s="174">
        <f ca="1">VLOOKUP($D55,Curves!$A$2:$H$1700,8)*$B55</f>
        <v>0.24410225176436282</v>
      </c>
      <c r="K55" s="172">
        <f t="shared" ca="1" si="2"/>
        <v>24.713714526673957</v>
      </c>
      <c r="L55" s="140">
        <f ca="1">VLOOKUP($D55,Curves!$N$2:$T$2600,2)*$B55</f>
        <v>20.837870089282088</v>
      </c>
      <c r="M55" s="141">
        <f ca="1">VLOOKUP($D55,Curves!$N$2:$T$2600,3)*$B55</f>
        <v>10.418935044641044</v>
      </c>
      <c r="N55" s="181">
        <f t="shared" ca="1" si="3"/>
        <v>0</v>
      </c>
      <c r="O55" s="182">
        <f t="shared" ca="1" si="4"/>
        <v>0</v>
      </c>
      <c r="P55" s="173">
        <f t="shared" ca="1" si="5"/>
        <v>28.314222740198311</v>
      </c>
      <c r="Q55" s="140">
        <f ca="1">VLOOKUP($D55,Curves!$N$2:$T$2600,4)*$B55</f>
        <v>20.837870089282088</v>
      </c>
      <c r="R55" s="141">
        <f ca="1">VLOOKUP($D55,Curves!$N$2:$T$2600,5)*$B55</f>
        <v>10.418935044641044</v>
      </c>
      <c r="S55" s="181">
        <f t="shared" ca="1" si="6"/>
        <v>0</v>
      </c>
      <c r="T55" s="182">
        <f t="shared" ca="1" si="7"/>
        <v>0</v>
      </c>
      <c r="U55" s="151">
        <f t="shared" ca="1" si="8"/>
        <v>25.323970156084865</v>
      </c>
      <c r="V55" s="151">
        <f t="shared" ca="1" si="9"/>
        <v>26.544481414906681</v>
      </c>
      <c r="W55" s="151">
        <f t="shared" ca="1" si="10"/>
        <v>24.713714526673957</v>
      </c>
      <c r="X55" s="343">
        <f ca="1">VLOOKUP($D55,[2]CurveFetch!$D$8:$S$13000,16,0)*$B55</f>
        <v>20.837870089282088</v>
      </c>
      <c r="Y55" s="141">
        <f ca="1">VLOOKUP($D55,Curves!$N$2:$T$2600,7)*$B55</f>
        <v>10.418935044641044</v>
      </c>
      <c r="Z55" s="200">
        <f t="shared" ca="1" si="11"/>
        <v>0</v>
      </c>
      <c r="AA55" s="181">
        <f t="shared" ca="1" si="12"/>
        <v>0</v>
      </c>
      <c r="AB55" s="181">
        <f t="shared" ca="1" si="13"/>
        <v>0</v>
      </c>
      <c r="AC55" s="181">
        <f t="shared" ca="1" si="13"/>
        <v>0</v>
      </c>
      <c r="AD55" s="181">
        <f t="shared" ca="1" si="14"/>
        <v>0</v>
      </c>
      <c r="AE55" s="182">
        <f t="shared" ca="1" si="15"/>
        <v>0</v>
      </c>
      <c r="AF55" s="23">
        <f t="shared" ca="1" si="33"/>
        <v>0</v>
      </c>
      <c r="AG55" s="23">
        <f t="shared" ca="1" si="34"/>
        <v>0</v>
      </c>
      <c r="AH55" s="23">
        <f t="shared" ca="1" si="51"/>
        <v>0</v>
      </c>
      <c r="AI55" s="23">
        <f t="shared" ca="1" si="52"/>
        <v>0</v>
      </c>
      <c r="AJ55" s="23">
        <f t="shared" ca="1" si="73"/>
        <v>0</v>
      </c>
      <c r="AK55" s="23">
        <f t="shared" ca="1" si="74"/>
        <v>0</v>
      </c>
      <c r="AL55" s="23">
        <f t="shared" ca="1" si="77"/>
        <v>0</v>
      </c>
      <c r="AM55" s="23">
        <f t="shared" ca="1" si="78"/>
        <v>0</v>
      </c>
      <c r="AN55" s="23">
        <f t="shared" ca="1" si="79"/>
        <v>0</v>
      </c>
      <c r="AO55" s="23">
        <f t="shared" ca="1" si="80"/>
        <v>0</v>
      </c>
      <c r="AP55" s="23">
        <f t="shared" ca="1" si="95"/>
        <v>0</v>
      </c>
      <c r="AQ55" s="23">
        <f t="shared" ca="1" si="96"/>
        <v>0</v>
      </c>
      <c r="AR55" s="23">
        <f t="shared" ca="1" si="107"/>
        <v>0</v>
      </c>
      <c r="AS55" s="23">
        <f t="shared" ca="1" si="108"/>
        <v>0</v>
      </c>
      <c r="AT55" s="228">
        <f t="shared" ca="1" si="19"/>
        <v>0</v>
      </c>
      <c r="AU55" s="26">
        <f t="shared" ca="1" si="20"/>
        <v>0</v>
      </c>
      <c r="AV55" s="228">
        <f t="shared" ca="1" si="21"/>
        <v>0</v>
      </c>
      <c r="AW55" s="23">
        <f t="shared" ca="1" si="47"/>
        <v>0</v>
      </c>
      <c r="AX55" s="23">
        <f t="shared" ca="1" si="48"/>
        <v>0</v>
      </c>
      <c r="AY55" s="23">
        <f t="shared" ca="1" si="109"/>
        <v>0</v>
      </c>
      <c r="AZ55" s="23">
        <f t="shared" ca="1" si="32"/>
        <v>0</v>
      </c>
      <c r="BA55" s="23">
        <f t="shared" ca="1" si="35"/>
        <v>0</v>
      </c>
      <c r="BB55" s="23">
        <f t="shared" ca="1" si="36"/>
        <v>0</v>
      </c>
      <c r="BC55" s="23">
        <f t="shared" ca="1" si="43"/>
        <v>0</v>
      </c>
      <c r="BD55" s="23">
        <f t="shared" ca="1" si="44"/>
        <v>0</v>
      </c>
      <c r="BE55" s="23">
        <f t="shared" ca="1" si="53"/>
        <v>0</v>
      </c>
      <c r="BF55" s="23">
        <f t="shared" ca="1" si="54"/>
        <v>0</v>
      </c>
      <c r="BG55" s="23">
        <f t="shared" ca="1" si="65"/>
        <v>0</v>
      </c>
      <c r="BH55" s="23">
        <f t="shared" ca="1" si="66"/>
        <v>0</v>
      </c>
      <c r="BI55" s="23">
        <f t="shared" ca="1" si="71"/>
        <v>0</v>
      </c>
      <c r="BJ55" s="23">
        <f t="shared" ca="1" si="72"/>
        <v>0</v>
      </c>
      <c r="BK55" s="23">
        <f t="shared" ca="1" si="81"/>
        <v>0</v>
      </c>
      <c r="BL55" s="23">
        <f t="shared" ca="1" si="82"/>
        <v>0</v>
      </c>
      <c r="BM55" s="23">
        <f t="shared" ca="1" si="91"/>
        <v>0</v>
      </c>
      <c r="BN55" s="23">
        <f t="shared" ca="1" si="92"/>
        <v>0</v>
      </c>
      <c r="BO55" s="23">
        <f t="shared" ca="1" si="97"/>
        <v>0</v>
      </c>
      <c r="BP55" s="23">
        <f t="shared" ca="1" si="98"/>
        <v>0</v>
      </c>
      <c r="BQ55" s="23">
        <f t="shared" ca="1" si="101"/>
        <v>0</v>
      </c>
      <c r="BR55" s="23">
        <f t="shared" ca="1" si="102"/>
        <v>0</v>
      </c>
      <c r="BS55" s="23">
        <f t="shared" ca="1" si="120"/>
        <v>0</v>
      </c>
      <c r="BT55" s="23">
        <f t="shared" ca="1" si="121"/>
        <v>0</v>
      </c>
      <c r="BU55" s="23">
        <f ca="1">$BU$7*$J$2*$J$5*$S55</f>
        <v>0</v>
      </c>
      <c r="BV55" s="23">
        <f ca="1">$BU$7*$J$3*$J$5*$T55</f>
        <v>0</v>
      </c>
      <c r="BW55" s="389">
        <f t="shared" ca="1" si="22"/>
        <v>0</v>
      </c>
      <c r="BX55" s="224">
        <f t="shared" ca="1" si="23"/>
        <v>0</v>
      </c>
      <c r="BY55" s="93">
        <f t="shared" ca="1" si="24"/>
        <v>0</v>
      </c>
      <c r="BZ55" s="23">
        <f t="shared" ca="1" si="49"/>
        <v>0</v>
      </c>
      <c r="CA55" s="23">
        <f t="shared" ca="1" si="50"/>
        <v>0</v>
      </c>
      <c r="CB55" s="23">
        <f t="shared" ca="1" si="75"/>
        <v>0</v>
      </c>
      <c r="CC55" s="23">
        <f t="shared" ca="1" si="76"/>
        <v>0</v>
      </c>
      <c r="CD55" s="23">
        <f t="shared" ca="1" si="110"/>
        <v>0</v>
      </c>
      <c r="CE55" s="23">
        <f t="shared" ca="1" si="111"/>
        <v>0</v>
      </c>
      <c r="CF55" s="228">
        <f t="shared" ca="1" si="25"/>
        <v>0</v>
      </c>
      <c r="CG55" s="224">
        <f t="shared" ca="1" si="26"/>
        <v>0</v>
      </c>
      <c r="CH55" s="228">
        <f t="shared" ca="1" si="27"/>
        <v>0</v>
      </c>
      <c r="CI55" s="23">
        <f t="shared" ca="1" si="39"/>
        <v>0</v>
      </c>
      <c r="CJ55" s="23">
        <f t="shared" ca="1" si="40"/>
        <v>0</v>
      </c>
      <c r="CK55" s="23">
        <f t="shared" ca="1" si="41"/>
        <v>0</v>
      </c>
      <c r="CL55" s="23">
        <f t="shared" ca="1" si="42"/>
        <v>0</v>
      </c>
      <c r="CM55" s="23">
        <f t="shared" ca="1" si="37"/>
        <v>0</v>
      </c>
      <c r="CN55" s="23">
        <f t="shared" ca="1" si="38"/>
        <v>0</v>
      </c>
      <c r="CO55" s="23">
        <f t="shared" ca="1" si="45"/>
        <v>0</v>
      </c>
      <c r="CP55" s="23">
        <f t="shared" ca="1" si="46"/>
        <v>0</v>
      </c>
      <c r="CQ55" s="23">
        <f t="shared" ca="1" si="55"/>
        <v>0</v>
      </c>
      <c r="CR55" s="23">
        <f t="shared" ca="1" si="56"/>
        <v>0</v>
      </c>
      <c r="CS55" s="23">
        <f t="shared" ca="1" si="57"/>
        <v>0</v>
      </c>
      <c r="CT55" s="23">
        <f t="shared" ca="1" si="58"/>
        <v>0</v>
      </c>
      <c r="CU55" s="23">
        <f t="shared" ca="1" si="63"/>
        <v>0</v>
      </c>
      <c r="CV55" s="23">
        <f t="shared" ca="1" si="64"/>
        <v>0</v>
      </c>
      <c r="CW55" s="23">
        <f t="shared" ca="1" si="112"/>
        <v>0</v>
      </c>
      <c r="CX55" s="23">
        <f t="shared" ca="1" si="113"/>
        <v>0</v>
      </c>
      <c r="CY55" s="23">
        <f t="shared" ca="1" si="67"/>
        <v>0</v>
      </c>
      <c r="CZ55" s="23">
        <f t="shared" ca="1" si="68"/>
        <v>0</v>
      </c>
      <c r="DA55" s="23">
        <f t="shared" ca="1" si="83"/>
        <v>0</v>
      </c>
      <c r="DB55" s="23">
        <f t="shared" ca="1" si="84"/>
        <v>0</v>
      </c>
      <c r="DC55" s="23"/>
      <c r="DD55" s="23"/>
      <c r="DE55" s="23">
        <f t="shared" ca="1" si="85"/>
        <v>0</v>
      </c>
      <c r="DF55" s="23">
        <f t="shared" ca="1" si="86"/>
        <v>0</v>
      </c>
      <c r="DG55" s="23">
        <f t="shared" ca="1" si="87"/>
        <v>0</v>
      </c>
      <c r="DH55" s="23">
        <f t="shared" ca="1" si="88"/>
        <v>0</v>
      </c>
      <c r="DI55" s="23">
        <f t="shared" ca="1" si="99"/>
        <v>0</v>
      </c>
      <c r="DJ55" s="23">
        <f t="shared" ca="1" si="100"/>
        <v>0</v>
      </c>
      <c r="DK55" s="23">
        <f t="shared" ca="1" si="103"/>
        <v>0</v>
      </c>
      <c r="DL55" s="23">
        <f t="shared" ca="1" si="104"/>
        <v>0</v>
      </c>
      <c r="DM55" s="23">
        <f t="shared" ca="1" si="114"/>
        <v>0</v>
      </c>
      <c r="DN55" s="23">
        <f t="shared" ca="1" si="115"/>
        <v>0</v>
      </c>
      <c r="DO55" s="23">
        <f t="shared" ca="1" si="116"/>
        <v>0</v>
      </c>
      <c r="DP55" s="23">
        <f t="shared" ca="1" si="117"/>
        <v>0</v>
      </c>
      <c r="DQ55" s="23"/>
      <c r="DR55" s="23"/>
      <c r="DS55" s="228">
        <f t="shared" ca="1" si="28"/>
        <v>0</v>
      </c>
      <c r="DT55" s="93">
        <f t="shared" ca="1" si="29"/>
        <v>0</v>
      </c>
      <c r="DU55" s="228">
        <f t="shared" ca="1" si="30"/>
        <v>0</v>
      </c>
      <c r="DZ55" s="23">
        <f t="shared" ca="1" si="61"/>
        <v>0</v>
      </c>
      <c r="EA55" s="23">
        <f t="shared" ca="1" si="62"/>
        <v>0</v>
      </c>
      <c r="EB55" s="23">
        <f t="shared" ca="1" si="69"/>
        <v>0</v>
      </c>
      <c r="EC55" s="23">
        <f t="shared" ca="1" si="70"/>
        <v>0</v>
      </c>
      <c r="ED55" s="23">
        <f t="shared" ca="1" si="89"/>
        <v>0</v>
      </c>
      <c r="EE55" s="23">
        <f t="shared" ca="1" si="90"/>
        <v>0</v>
      </c>
      <c r="EF55" s="23">
        <f t="shared" ca="1" si="118"/>
        <v>0</v>
      </c>
      <c r="EG55" s="23">
        <f t="shared" ca="1" si="119"/>
        <v>0</v>
      </c>
      <c r="EH55" s="23">
        <f t="shared" ca="1" si="93"/>
        <v>0</v>
      </c>
      <c r="EI55" s="23">
        <f t="shared" ca="1" si="94"/>
        <v>0</v>
      </c>
      <c r="EJ55" s="23">
        <f t="shared" ca="1" si="105"/>
        <v>0</v>
      </c>
      <c r="EK55" s="23">
        <f t="shared" ca="1" si="106"/>
        <v>0</v>
      </c>
      <c r="EL55" s="23">
        <f ca="1">$EL$7*$J$2*$J$5*$AB55</f>
        <v>0</v>
      </c>
      <c r="EM55" s="23">
        <f ca="1">$EL$7*$J$3*$J$5*$AC55</f>
        <v>0</v>
      </c>
      <c r="EN55" s="228">
        <f t="shared" ca="1" si="16"/>
        <v>0</v>
      </c>
      <c r="EO55" s="93">
        <f t="shared" ca="1" si="17"/>
        <v>0</v>
      </c>
      <c r="EP55" s="93">
        <f t="shared" ca="1" si="18"/>
        <v>0</v>
      </c>
    </row>
    <row r="56" spans="1:146" x14ac:dyDescent="0.2">
      <c r="A56" s="172">
        <f ca="1">VLOOKUP($D56,Curves!$A$2:$I$1700,9)</f>
        <v>5.3821659880109E-2</v>
      </c>
      <c r="B56" s="86">
        <f t="shared" ca="1" si="0"/>
        <v>0.80978481006782477</v>
      </c>
      <c r="C56" s="86">
        <f t="shared" si="1"/>
        <v>31</v>
      </c>
      <c r="D56" s="139">
        <v>38353</v>
      </c>
      <c r="E56" s="173">
        <f ca="1">VLOOKUP($D56,Curves!$A$2:$H$1700,2)*$B56</f>
        <v>3.2893458984955046</v>
      </c>
      <c r="F56" s="172">
        <f ca="1">VLOOKUP($D56,Curves!$A$2:$H$1700,3)*$B56</f>
        <v>0.32391392402712993</v>
      </c>
      <c r="G56" s="172">
        <f ca="1">VLOOKUP($D56,Curves!$A$2:$H$1700,7)*$B56</f>
        <v>-0.1538591139128867</v>
      </c>
      <c r="H56" s="172">
        <f ca="1">VLOOKUP($D56,Curves!$A$2:$H$1700,5)*$B56</f>
        <v>8.0978481006782482E-3</v>
      </c>
      <c r="I56" s="172">
        <f ca="1">VLOOKUP($D56,Curves!$A$2:$H$1700,4)*$B56</f>
        <v>-0.23483759491966916</v>
      </c>
      <c r="J56" s="174">
        <f ca="1">VLOOKUP($D56,Curves!$A$2:$H$1700,8)*$B56</f>
        <v>0.24293544302034742</v>
      </c>
      <c r="K56" s="172">
        <f t="shared" ca="1" si="2"/>
        <v>24.908812276818765</v>
      </c>
      <c r="L56" s="140">
        <f ca="1">VLOOKUP($D56,Curves!$N$2:$T$2600,2)*$B56</f>
        <v>43.726193324675357</v>
      </c>
      <c r="M56" s="141">
        <f ca="1">VLOOKUP($D56,Curves!$N$2:$T$2600,3)*$B56</f>
        <v>21.863096662337679</v>
      </c>
      <c r="N56" s="181">
        <f t="shared" ca="1" si="3"/>
        <v>1</v>
      </c>
      <c r="O56" s="182">
        <f t="shared" ca="1" si="4"/>
        <v>0</v>
      </c>
      <c r="P56" s="173">
        <f t="shared" ca="1" si="5"/>
        <v>28.492110061368891</v>
      </c>
      <c r="Q56" s="140">
        <f ca="1">VLOOKUP($D56,Curves!$N$2:$T$2600,4)*$B56</f>
        <v>43.726193324675357</v>
      </c>
      <c r="R56" s="141">
        <f ca="1">VLOOKUP($D56,Curves!$N$2:$T$2600,5)*$B56</f>
        <v>21.863096662337679</v>
      </c>
      <c r="S56" s="181">
        <f t="shared" ca="1" si="6"/>
        <v>1</v>
      </c>
      <c r="T56" s="182">
        <f t="shared" ca="1" si="7"/>
        <v>0</v>
      </c>
      <c r="U56" s="151">
        <f t="shared" ca="1" si="8"/>
        <v>25.516150884369633</v>
      </c>
      <c r="V56" s="151">
        <f t="shared" ca="1" si="9"/>
        <v>26.730828099471374</v>
      </c>
      <c r="W56" s="151">
        <f t="shared" ca="1" si="10"/>
        <v>24.908812276818765</v>
      </c>
      <c r="X56" s="343">
        <f ca="1">VLOOKUP($D56,[2]CurveFetch!$D$8:$S$13000,16,0)*$B56</f>
        <v>43.726193324675357</v>
      </c>
      <c r="Y56" s="141">
        <f ca="1">VLOOKUP($D56,Curves!$N$2:$T$2600,7)*$B56</f>
        <v>21.863096662337679</v>
      </c>
      <c r="Z56" s="200">
        <f t="shared" ca="1" si="11"/>
        <v>1</v>
      </c>
      <c r="AA56" s="181">
        <f t="shared" ca="1" si="12"/>
        <v>0</v>
      </c>
      <c r="AB56" s="181">
        <f t="shared" ca="1" si="13"/>
        <v>1</v>
      </c>
      <c r="AC56" s="181">
        <f t="shared" ca="1" si="13"/>
        <v>1</v>
      </c>
      <c r="AD56" s="181">
        <f t="shared" ca="1" si="14"/>
        <v>1</v>
      </c>
      <c r="AE56" s="182">
        <f t="shared" ca="1" si="15"/>
        <v>0</v>
      </c>
      <c r="AF56" s="23">
        <f t="shared" ca="1" si="33"/>
        <v>5880</v>
      </c>
      <c r="AG56" s="23">
        <f t="shared" ca="1" si="34"/>
        <v>0</v>
      </c>
      <c r="AH56" s="23">
        <f t="shared" ca="1" si="51"/>
        <v>48000</v>
      </c>
      <c r="AI56" s="23">
        <f t="shared" ca="1" si="52"/>
        <v>0</v>
      </c>
      <c r="AJ56" s="23">
        <f t="shared" ca="1" si="73"/>
        <v>54000</v>
      </c>
      <c r="AK56" s="23">
        <f t="shared" ca="1" si="74"/>
        <v>0</v>
      </c>
      <c r="AL56" s="23">
        <f t="shared" ca="1" si="77"/>
        <v>60000</v>
      </c>
      <c r="AM56" s="23">
        <f t="shared" ca="1" si="78"/>
        <v>0</v>
      </c>
      <c r="AN56" s="23">
        <f t="shared" ca="1" si="79"/>
        <v>60000</v>
      </c>
      <c r="AO56" s="23">
        <f t="shared" ca="1" si="80"/>
        <v>0</v>
      </c>
      <c r="AP56" s="23">
        <f t="shared" ca="1" si="95"/>
        <v>61200</v>
      </c>
      <c r="AQ56" s="23">
        <f t="shared" ca="1" si="96"/>
        <v>0</v>
      </c>
      <c r="AR56" s="23">
        <f t="shared" ca="1" si="107"/>
        <v>132000</v>
      </c>
      <c r="AS56" s="23">
        <f t="shared" ca="1" si="108"/>
        <v>0</v>
      </c>
      <c r="AT56" s="228">
        <f t="shared" ca="1" si="19"/>
        <v>65880</v>
      </c>
      <c r="AU56" s="26">
        <f t="shared" ca="1" si="20"/>
        <v>361080</v>
      </c>
      <c r="AV56" s="228">
        <f t="shared" ca="1" si="21"/>
        <v>421080</v>
      </c>
      <c r="AW56" s="23">
        <f t="shared" ca="1" si="47"/>
        <v>62400</v>
      </c>
      <c r="AX56" s="23">
        <f t="shared" ca="1" si="48"/>
        <v>0</v>
      </c>
      <c r="AY56" s="23">
        <f t="shared" ca="1" si="109"/>
        <v>60000</v>
      </c>
      <c r="AZ56" s="23">
        <f t="shared" ca="1" si="32"/>
        <v>0</v>
      </c>
      <c r="BA56" s="23">
        <f t="shared" ca="1" si="35"/>
        <v>10560</v>
      </c>
      <c r="BB56" s="23">
        <f t="shared" ca="1" si="36"/>
        <v>0</v>
      </c>
      <c r="BC56" s="23">
        <f t="shared" ca="1" si="43"/>
        <v>6120</v>
      </c>
      <c r="BD56" s="23">
        <f t="shared" ca="1" si="44"/>
        <v>0</v>
      </c>
      <c r="BE56" s="23">
        <f t="shared" ca="1" si="53"/>
        <v>20400</v>
      </c>
      <c r="BF56" s="23">
        <f t="shared" ca="1" si="54"/>
        <v>0</v>
      </c>
      <c r="BG56" s="23">
        <f t="shared" ca="1" si="65"/>
        <v>105600</v>
      </c>
      <c r="BH56" s="23">
        <f t="shared" ca="1" si="66"/>
        <v>0</v>
      </c>
      <c r="BI56" s="23">
        <f t="shared" ca="1" si="71"/>
        <v>127200</v>
      </c>
      <c r="BJ56" s="23">
        <f t="shared" ca="1" si="72"/>
        <v>0</v>
      </c>
      <c r="BK56" s="23">
        <f t="shared" ca="1" si="81"/>
        <v>60000</v>
      </c>
      <c r="BL56" s="23">
        <f t="shared" ca="1" si="82"/>
        <v>0</v>
      </c>
      <c r="BM56" s="23">
        <f t="shared" ca="1" si="91"/>
        <v>63600</v>
      </c>
      <c r="BN56" s="23">
        <f t="shared" ca="1" si="92"/>
        <v>0</v>
      </c>
      <c r="BO56" s="23">
        <f t="shared" ca="1" si="97"/>
        <v>86400</v>
      </c>
      <c r="BP56" s="23">
        <f t="shared" ca="1" si="98"/>
        <v>0</v>
      </c>
      <c r="BQ56" s="23">
        <f t="shared" ca="1" si="101"/>
        <v>62400</v>
      </c>
      <c r="BR56" s="23">
        <f t="shared" ca="1" si="102"/>
        <v>0</v>
      </c>
      <c r="BS56" s="23">
        <f t="shared" ca="1" si="120"/>
        <v>132000</v>
      </c>
      <c r="BT56" s="23">
        <f t="shared" ca="1" si="121"/>
        <v>0</v>
      </c>
      <c r="BU56" s="23">
        <f t="shared" ref="BU56:BU119" ca="1" si="122">$BU$7*$J$2*$J$5*$S56</f>
        <v>120000</v>
      </c>
      <c r="BV56" s="23">
        <f t="shared" ref="BV56:BV119" ca="1" si="123">$BU$7*$J$3*$J$5*$T56</f>
        <v>0</v>
      </c>
      <c r="BW56" s="389">
        <f t="shared" ca="1" si="22"/>
        <v>458280</v>
      </c>
      <c r="BX56" s="224">
        <f t="shared" ca="1" si="23"/>
        <v>710280</v>
      </c>
      <c r="BY56" s="93">
        <f t="shared" ca="1" si="24"/>
        <v>916680</v>
      </c>
      <c r="BZ56" s="23">
        <f t="shared" ca="1" si="49"/>
        <v>125760</v>
      </c>
      <c r="CA56" s="23">
        <f t="shared" ca="1" si="50"/>
        <v>0</v>
      </c>
      <c r="CB56" s="23">
        <f t="shared" ca="1" si="75"/>
        <v>115200</v>
      </c>
      <c r="CC56" s="23">
        <f t="shared" ca="1" si="76"/>
        <v>0</v>
      </c>
      <c r="CD56" s="23">
        <f t="shared" ca="1" si="110"/>
        <v>120000</v>
      </c>
      <c r="CE56" s="23">
        <f t="shared" ca="1" si="111"/>
        <v>0</v>
      </c>
      <c r="CF56" s="228">
        <f t="shared" ca="1" si="25"/>
        <v>125760</v>
      </c>
      <c r="CG56" s="224">
        <f t="shared" ca="1" si="26"/>
        <v>240960</v>
      </c>
      <c r="CH56" s="228">
        <f t="shared" ca="1" si="27"/>
        <v>360960</v>
      </c>
      <c r="CI56" s="23">
        <f t="shared" ca="1" si="39"/>
        <v>65400</v>
      </c>
      <c r="CJ56" s="23">
        <f t="shared" ca="1" si="40"/>
        <v>32700</v>
      </c>
      <c r="CK56" s="23">
        <f t="shared" ca="1" si="41"/>
        <v>62400</v>
      </c>
      <c r="CL56" s="23">
        <f t="shared" ca="1" si="42"/>
        <v>31200</v>
      </c>
      <c r="CM56" s="23">
        <f t="shared" ca="1" si="37"/>
        <v>60000</v>
      </c>
      <c r="CN56" s="23">
        <f t="shared" ca="1" si="38"/>
        <v>30000</v>
      </c>
      <c r="CO56" s="23">
        <f t="shared" ca="1" si="45"/>
        <v>8400</v>
      </c>
      <c r="CP56" s="23">
        <f t="shared" ca="1" si="46"/>
        <v>4200</v>
      </c>
      <c r="CQ56" s="23">
        <f t="shared" ca="1" si="55"/>
        <v>27000</v>
      </c>
      <c r="CR56" s="23">
        <f t="shared" ca="1" si="56"/>
        <v>13500</v>
      </c>
      <c r="CS56" s="23">
        <f t="shared" ca="1" si="57"/>
        <v>15600</v>
      </c>
      <c r="CT56" s="23">
        <f t="shared" ca="1" si="58"/>
        <v>7800</v>
      </c>
      <c r="CU56" s="23">
        <f t="shared" ca="1" si="63"/>
        <v>42000</v>
      </c>
      <c r="CV56" s="23">
        <f t="shared" ca="1" si="64"/>
        <v>21000</v>
      </c>
      <c r="CW56" s="23">
        <f t="shared" ca="1" si="112"/>
        <v>60000</v>
      </c>
      <c r="CX56" s="23">
        <f t="shared" ca="1" si="113"/>
        <v>30000</v>
      </c>
      <c r="CY56" s="23">
        <f t="shared" ca="1" si="67"/>
        <v>72000</v>
      </c>
      <c r="CZ56" s="23">
        <f t="shared" ca="1" si="68"/>
        <v>36000</v>
      </c>
      <c r="DA56" s="23">
        <f t="shared" ca="1" si="83"/>
        <v>99000</v>
      </c>
      <c r="DB56" s="23">
        <f t="shared" ca="1" si="84"/>
        <v>49500</v>
      </c>
      <c r="DC56" s="23"/>
      <c r="DD56" s="23"/>
      <c r="DE56" s="23">
        <f t="shared" ca="1" si="85"/>
        <v>240000</v>
      </c>
      <c r="DF56" s="23">
        <f t="shared" ca="1" si="86"/>
        <v>120000</v>
      </c>
      <c r="DG56" s="23">
        <f t="shared" ca="1" si="87"/>
        <v>120000</v>
      </c>
      <c r="DH56" s="23">
        <f t="shared" ca="1" si="88"/>
        <v>60000</v>
      </c>
      <c r="DI56" s="23">
        <f t="shared" ca="1" si="99"/>
        <v>63600</v>
      </c>
      <c r="DJ56" s="23">
        <f t="shared" ca="1" si="100"/>
        <v>31800</v>
      </c>
      <c r="DK56" s="23">
        <f t="shared" ca="1" si="103"/>
        <v>63600</v>
      </c>
      <c r="DL56" s="23">
        <f t="shared" ca="1" si="104"/>
        <v>31800</v>
      </c>
      <c r="DM56" s="23">
        <f t="shared" ca="1" si="114"/>
        <v>120000</v>
      </c>
      <c r="DN56" s="23">
        <f t="shared" ca="1" si="115"/>
        <v>60000</v>
      </c>
      <c r="DO56" s="23">
        <f t="shared" ca="1" si="116"/>
        <v>66000</v>
      </c>
      <c r="DP56" s="23">
        <f t="shared" ca="1" si="117"/>
        <v>33000</v>
      </c>
      <c r="DQ56" s="23">
        <f ca="1">$DQ$7*$J$2*$J$5*$AB56</f>
        <v>129600</v>
      </c>
      <c r="DR56" s="23">
        <f ca="1">$DQ$7*$J$3*$J$5*$AC56</f>
        <v>64800</v>
      </c>
      <c r="DS56" s="228">
        <f t="shared" ca="1" si="28"/>
        <v>604800</v>
      </c>
      <c r="DT56" s="93">
        <f t="shared" ca="1" si="29"/>
        <v>1350000</v>
      </c>
      <c r="DU56" s="228">
        <f t="shared" ca="1" si="30"/>
        <v>1971900</v>
      </c>
      <c r="DZ56" s="23">
        <f t="shared" ca="1" si="61"/>
        <v>60000</v>
      </c>
      <c r="EA56" s="23">
        <f t="shared" ca="1" si="62"/>
        <v>30000</v>
      </c>
      <c r="EB56" s="23">
        <f t="shared" ca="1" si="69"/>
        <v>26400</v>
      </c>
      <c r="EC56" s="23">
        <f t="shared" ca="1" si="70"/>
        <v>13200</v>
      </c>
      <c r="ED56" s="23">
        <f t="shared" ca="1" si="89"/>
        <v>120000</v>
      </c>
      <c r="EE56" s="23">
        <f t="shared" ca="1" si="90"/>
        <v>60000</v>
      </c>
      <c r="EF56" s="23">
        <f t="shared" ca="1" si="118"/>
        <v>168000</v>
      </c>
      <c r="EG56" s="23">
        <f t="shared" ca="1" si="119"/>
        <v>84000</v>
      </c>
      <c r="EH56" s="23">
        <f t="shared" ca="1" si="93"/>
        <v>60000</v>
      </c>
      <c r="EI56" s="23">
        <f t="shared" ca="1" si="94"/>
        <v>30000</v>
      </c>
      <c r="EJ56" s="23">
        <f t="shared" ca="1" si="105"/>
        <v>60000</v>
      </c>
      <c r="EK56" s="23">
        <f t="shared" ca="1" si="106"/>
        <v>30000</v>
      </c>
      <c r="EL56" s="23">
        <f t="shared" ref="EL56:EL119" ca="1" si="124">$EL$7*$J$2*$J$5*$AB56</f>
        <v>120000</v>
      </c>
      <c r="EM56" s="23">
        <f t="shared" ref="EM56:EM119" ca="1" si="125">$EL$7*$J$3*$J$5*$AC56</f>
        <v>60000</v>
      </c>
      <c r="EN56" s="228">
        <f t="shared" ca="1" si="16"/>
        <v>39600</v>
      </c>
      <c r="EO56" s="93">
        <f t="shared" ca="1" si="17"/>
        <v>489600</v>
      </c>
      <c r="EP56" s="93">
        <f t="shared" ca="1" si="18"/>
        <v>921600</v>
      </c>
    </row>
    <row r="57" spans="1:146" x14ac:dyDescent="0.2">
      <c r="A57" s="172">
        <f ca="1">VLOOKUP($D57,Curves!$A$2:$I$1700,9)</f>
        <v>5.3902253611098003E-2</v>
      </c>
      <c r="B57" s="86">
        <f t="shared" ca="1" si="0"/>
        <v>0.80588614298242878</v>
      </c>
      <c r="C57" s="86">
        <f t="shared" si="1"/>
        <v>28</v>
      </c>
      <c r="D57" s="139">
        <v>38384</v>
      </c>
      <c r="E57" s="173">
        <f ca="1">VLOOKUP($D57,Curves!$A$2:$H$1700,2)*$B57</f>
        <v>3.1961444430683126</v>
      </c>
      <c r="F57" s="172">
        <f ca="1">VLOOKUP($D57,Curves!$A$2:$H$1700,3)*$B57</f>
        <v>0.32235445719297151</v>
      </c>
      <c r="G57" s="172">
        <f ca="1">VLOOKUP($D57,Curves!$A$2:$H$1700,7)*$B57</f>
        <v>-0.15311836716666147</v>
      </c>
      <c r="H57" s="172">
        <f ca="1">VLOOKUP($D57,Curves!$A$2:$H$1700,5)*$B57</f>
        <v>8.0588614298242878E-3</v>
      </c>
      <c r="I57" s="172">
        <f ca="1">VLOOKUP($D57,Curves!$A$2:$H$1700,4)*$B57</f>
        <v>-0.23370698146490432</v>
      </c>
      <c r="J57" s="174">
        <f ca="1">VLOOKUP($D57,Curves!$A$2:$H$1700,8)*$B57</f>
        <v>0.24176584289472863</v>
      </c>
      <c r="K57" s="172">
        <f t="shared" ca="1" si="2"/>
        <v>24.218280962025563</v>
      </c>
      <c r="L57" s="140">
        <f ca="1">VLOOKUP($D57,Curves!$N$2:$T$2600,2)*$B57</f>
        <v>35.456814398640816</v>
      </c>
      <c r="M57" s="141">
        <f ca="1">VLOOKUP($D57,Curves!$N$2:$T$2600,3)*$B57</f>
        <v>17.728407199320408</v>
      </c>
      <c r="N57" s="181">
        <f t="shared" ca="1" si="3"/>
        <v>1</v>
      </c>
      <c r="O57" s="182">
        <f t="shared" ca="1" si="4"/>
        <v>0</v>
      </c>
      <c r="P57" s="173">
        <f t="shared" ca="1" si="5"/>
        <v>27.784327144722809</v>
      </c>
      <c r="Q57" s="140">
        <f ca="1">VLOOKUP($D57,Curves!$N$2:$T$2600,4)*$B57</f>
        <v>35.456814398640816</v>
      </c>
      <c r="R57" s="141">
        <f ca="1">VLOOKUP($D57,Curves!$N$2:$T$2600,5)*$B57</f>
        <v>17.728407199320408</v>
      </c>
      <c r="S57" s="181">
        <f t="shared" ca="1" si="6"/>
        <v>1</v>
      </c>
      <c r="T57" s="182">
        <f t="shared" ca="1" si="7"/>
        <v>0</v>
      </c>
      <c r="U57" s="151">
        <f t="shared" ca="1" si="8"/>
        <v>24.822695569262383</v>
      </c>
      <c r="V57" s="151">
        <f t="shared" ca="1" si="9"/>
        <v>26.031524783736028</v>
      </c>
      <c r="W57" s="151">
        <f t="shared" ca="1" si="10"/>
        <v>24.218280962025563</v>
      </c>
      <c r="X57" s="343">
        <f ca="1">VLOOKUP($D57,[2]CurveFetch!$D$8:$S$13000,16,0)*$B57</f>
        <v>35.456814398640816</v>
      </c>
      <c r="Y57" s="141">
        <f ca="1">VLOOKUP($D57,Curves!$N$2:$T$2600,7)*$B57</f>
        <v>17.728407199320408</v>
      </c>
      <c r="Z57" s="200">
        <f t="shared" ca="1" si="11"/>
        <v>1</v>
      </c>
      <c r="AA57" s="181">
        <f t="shared" ca="1" si="12"/>
        <v>0</v>
      </c>
      <c r="AB57" s="181">
        <f t="shared" ca="1" si="13"/>
        <v>1</v>
      </c>
      <c r="AC57" s="181">
        <f t="shared" ca="1" si="13"/>
        <v>1</v>
      </c>
      <c r="AD57" s="181">
        <f t="shared" ca="1" si="14"/>
        <v>1</v>
      </c>
      <c r="AE57" s="182">
        <f t="shared" ca="1" si="15"/>
        <v>0</v>
      </c>
      <c r="AF57" s="23">
        <f t="shared" ca="1" si="33"/>
        <v>5880</v>
      </c>
      <c r="AG57" s="23">
        <f t="shared" ca="1" si="34"/>
        <v>0</v>
      </c>
      <c r="AH57" s="23">
        <f t="shared" ca="1" si="51"/>
        <v>48000</v>
      </c>
      <c r="AI57" s="23">
        <f t="shared" ca="1" si="52"/>
        <v>0</v>
      </c>
      <c r="AJ57" s="23">
        <f t="shared" ca="1" si="73"/>
        <v>54000</v>
      </c>
      <c r="AK57" s="23">
        <f t="shared" ca="1" si="74"/>
        <v>0</v>
      </c>
      <c r="AL57" s="23">
        <f t="shared" ca="1" si="77"/>
        <v>60000</v>
      </c>
      <c r="AM57" s="23">
        <f t="shared" ca="1" si="78"/>
        <v>0</v>
      </c>
      <c r="AN57" s="23">
        <f t="shared" ca="1" si="79"/>
        <v>60000</v>
      </c>
      <c r="AO57" s="23">
        <f t="shared" ca="1" si="80"/>
        <v>0</v>
      </c>
      <c r="AP57" s="23">
        <f t="shared" ca="1" si="95"/>
        <v>61200</v>
      </c>
      <c r="AQ57" s="23">
        <f t="shared" ca="1" si="96"/>
        <v>0</v>
      </c>
      <c r="AR57" s="23">
        <f t="shared" ca="1" si="107"/>
        <v>132000</v>
      </c>
      <c r="AS57" s="23">
        <f t="shared" ca="1" si="108"/>
        <v>0</v>
      </c>
      <c r="AT57" s="228">
        <f t="shared" ca="1" si="19"/>
        <v>65880</v>
      </c>
      <c r="AU57" s="26">
        <f t="shared" ca="1" si="20"/>
        <v>361080</v>
      </c>
      <c r="AV57" s="228">
        <f t="shared" ca="1" si="21"/>
        <v>421080</v>
      </c>
      <c r="AW57" s="23">
        <f t="shared" ca="1" si="47"/>
        <v>62400</v>
      </c>
      <c r="AX57" s="23">
        <f t="shared" ca="1" si="48"/>
        <v>0</v>
      </c>
      <c r="AY57" s="23">
        <f t="shared" ca="1" si="109"/>
        <v>60000</v>
      </c>
      <c r="AZ57" s="23">
        <f t="shared" ca="1" si="32"/>
        <v>0</v>
      </c>
      <c r="BA57" s="23">
        <f t="shared" ca="1" si="35"/>
        <v>10560</v>
      </c>
      <c r="BB57" s="23">
        <f t="shared" ca="1" si="36"/>
        <v>0</v>
      </c>
      <c r="BC57" s="23">
        <f t="shared" ca="1" si="43"/>
        <v>6120</v>
      </c>
      <c r="BD57" s="23">
        <f t="shared" ca="1" si="44"/>
        <v>0</v>
      </c>
      <c r="BE57" s="23">
        <f t="shared" ca="1" si="53"/>
        <v>20400</v>
      </c>
      <c r="BF57" s="23">
        <f t="shared" ca="1" si="54"/>
        <v>0</v>
      </c>
      <c r="BG57" s="23">
        <f t="shared" ca="1" si="65"/>
        <v>105600</v>
      </c>
      <c r="BH57" s="23">
        <f t="shared" ca="1" si="66"/>
        <v>0</v>
      </c>
      <c r="BI57" s="23">
        <f t="shared" ca="1" si="71"/>
        <v>127200</v>
      </c>
      <c r="BJ57" s="23">
        <f t="shared" ca="1" si="72"/>
        <v>0</v>
      </c>
      <c r="BK57" s="23">
        <f t="shared" ca="1" si="81"/>
        <v>60000</v>
      </c>
      <c r="BL57" s="23">
        <f t="shared" ca="1" si="82"/>
        <v>0</v>
      </c>
      <c r="BM57" s="23">
        <f t="shared" ca="1" si="91"/>
        <v>63600</v>
      </c>
      <c r="BN57" s="23">
        <f t="shared" ca="1" si="92"/>
        <v>0</v>
      </c>
      <c r="BO57" s="23">
        <f t="shared" ca="1" si="97"/>
        <v>86400</v>
      </c>
      <c r="BP57" s="23">
        <f t="shared" ca="1" si="98"/>
        <v>0</v>
      </c>
      <c r="BQ57" s="23">
        <f t="shared" ca="1" si="101"/>
        <v>62400</v>
      </c>
      <c r="BR57" s="23">
        <f t="shared" ca="1" si="102"/>
        <v>0</v>
      </c>
      <c r="BS57" s="23">
        <f t="shared" ca="1" si="120"/>
        <v>132000</v>
      </c>
      <c r="BT57" s="23">
        <f t="shared" ca="1" si="121"/>
        <v>0</v>
      </c>
      <c r="BU57" s="23">
        <f t="shared" ca="1" si="122"/>
        <v>120000</v>
      </c>
      <c r="BV57" s="23">
        <f t="shared" ca="1" si="123"/>
        <v>0</v>
      </c>
      <c r="BW57" s="389">
        <f t="shared" ca="1" si="22"/>
        <v>458280</v>
      </c>
      <c r="BX57" s="224">
        <f t="shared" ca="1" si="23"/>
        <v>710280</v>
      </c>
      <c r="BY57" s="93">
        <f t="shared" ca="1" si="24"/>
        <v>916680</v>
      </c>
      <c r="BZ57" s="23">
        <f t="shared" ca="1" si="49"/>
        <v>125760</v>
      </c>
      <c r="CA57" s="23">
        <f t="shared" ca="1" si="50"/>
        <v>0</v>
      </c>
      <c r="CB57" s="23">
        <f t="shared" ca="1" si="75"/>
        <v>115200</v>
      </c>
      <c r="CC57" s="23">
        <f t="shared" ca="1" si="76"/>
        <v>0</v>
      </c>
      <c r="CD57" s="23">
        <f t="shared" ca="1" si="110"/>
        <v>120000</v>
      </c>
      <c r="CE57" s="23">
        <f t="shared" ca="1" si="111"/>
        <v>0</v>
      </c>
      <c r="CF57" s="228">
        <f t="shared" ca="1" si="25"/>
        <v>125760</v>
      </c>
      <c r="CG57" s="224">
        <f t="shared" ca="1" si="26"/>
        <v>240960</v>
      </c>
      <c r="CH57" s="228">
        <f t="shared" ca="1" si="27"/>
        <v>360960</v>
      </c>
      <c r="CI57" s="23">
        <f t="shared" ca="1" si="39"/>
        <v>65400</v>
      </c>
      <c r="CJ57" s="23">
        <f t="shared" ca="1" si="40"/>
        <v>32700</v>
      </c>
      <c r="CK57" s="23">
        <f t="shared" ca="1" si="41"/>
        <v>62400</v>
      </c>
      <c r="CL57" s="23">
        <f t="shared" ca="1" si="42"/>
        <v>31200</v>
      </c>
      <c r="CM57" s="23">
        <f t="shared" ca="1" si="37"/>
        <v>60000</v>
      </c>
      <c r="CN57" s="23">
        <f t="shared" ca="1" si="38"/>
        <v>30000</v>
      </c>
      <c r="CO57" s="23">
        <f t="shared" ca="1" si="45"/>
        <v>8400</v>
      </c>
      <c r="CP57" s="23">
        <f t="shared" ca="1" si="46"/>
        <v>4200</v>
      </c>
      <c r="CQ57" s="23">
        <f t="shared" ca="1" si="55"/>
        <v>27000</v>
      </c>
      <c r="CR57" s="23">
        <f t="shared" ca="1" si="56"/>
        <v>13500</v>
      </c>
      <c r="CS57" s="23">
        <f t="shared" ca="1" si="57"/>
        <v>15600</v>
      </c>
      <c r="CT57" s="23">
        <f t="shared" ca="1" si="58"/>
        <v>7800</v>
      </c>
      <c r="CU57" s="23">
        <f t="shared" ca="1" si="63"/>
        <v>42000</v>
      </c>
      <c r="CV57" s="23">
        <f t="shared" ca="1" si="64"/>
        <v>21000</v>
      </c>
      <c r="CW57" s="23">
        <f t="shared" ca="1" si="112"/>
        <v>60000</v>
      </c>
      <c r="CX57" s="23">
        <f t="shared" ca="1" si="113"/>
        <v>30000</v>
      </c>
      <c r="CY57" s="23">
        <f t="shared" ca="1" si="67"/>
        <v>72000</v>
      </c>
      <c r="CZ57" s="23">
        <f t="shared" ca="1" si="68"/>
        <v>36000</v>
      </c>
      <c r="DA57" s="23">
        <f t="shared" ca="1" si="83"/>
        <v>99000</v>
      </c>
      <c r="DB57" s="23">
        <f t="shared" ca="1" si="84"/>
        <v>49500</v>
      </c>
      <c r="DC57" s="23"/>
      <c r="DD57" s="23"/>
      <c r="DE57" s="23">
        <f t="shared" ca="1" si="85"/>
        <v>240000</v>
      </c>
      <c r="DF57" s="23">
        <f t="shared" ca="1" si="86"/>
        <v>120000</v>
      </c>
      <c r="DG57" s="23">
        <f t="shared" ca="1" si="87"/>
        <v>120000</v>
      </c>
      <c r="DH57" s="23">
        <f t="shared" ca="1" si="88"/>
        <v>60000</v>
      </c>
      <c r="DI57" s="23">
        <f t="shared" ca="1" si="99"/>
        <v>63600</v>
      </c>
      <c r="DJ57" s="23">
        <f t="shared" ca="1" si="100"/>
        <v>31800</v>
      </c>
      <c r="DK57" s="23">
        <f t="shared" ca="1" si="103"/>
        <v>63600</v>
      </c>
      <c r="DL57" s="23">
        <f t="shared" ca="1" si="104"/>
        <v>31800</v>
      </c>
      <c r="DM57" s="23">
        <f t="shared" ca="1" si="114"/>
        <v>120000</v>
      </c>
      <c r="DN57" s="23">
        <f t="shared" ca="1" si="115"/>
        <v>60000</v>
      </c>
      <c r="DO57" s="23">
        <f t="shared" ca="1" si="116"/>
        <v>66000</v>
      </c>
      <c r="DP57" s="23">
        <f t="shared" ca="1" si="117"/>
        <v>33000</v>
      </c>
      <c r="DQ57" s="23">
        <f t="shared" ref="DQ57:DQ120" ca="1" si="126">$DQ$7*$J$2*$J$5*$AB57</f>
        <v>129600</v>
      </c>
      <c r="DR57" s="23">
        <f t="shared" ref="DR57:DR120" ca="1" si="127">$DQ$7*$J$3*$J$5*$AC57</f>
        <v>64800</v>
      </c>
      <c r="DS57" s="228">
        <f t="shared" ca="1" si="28"/>
        <v>604800</v>
      </c>
      <c r="DT57" s="93">
        <f t="shared" ca="1" si="29"/>
        <v>1350000</v>
      </c>
      <c r="DU57" s="228">
        <f t="shared" ca="1" si="30"/>
        <v>1971900</v>
      </c>
      <c r="DZ57" s="23">
        <f t="shared" ca="1" si="61"/>
        <v>60000</v>
      </c>
      <c r="EA57" s="23">
        <f t="shared" ca="1" si="62"/>
        <v>30000</v>
      </c>
      <c r="EB57" s="23">
        <f t="shared" ca="1" si="69"/>
        <v>26400</v>
      </c>
      <c r="EC57" s="23">
        <f t="shared" ca="1" si="70"/>
        <v>13200</v>
      </c>
      <c r="ED57" s="23">
        <f t="shared" ca="1" si="89"/>
        <v>120000</v>
      </c>
      <c r="EE57" s="23">
        <f t="shared" ca="1" si="90"/>
        <v>60000</v>
      </c>
      <c r="EF57" s="23">
        <f t="shared" ca="1" si="118"/>
        <v>168000</v>
      </c>
      <c r="EG57" s="23">
        <f t="shared" ca="1" si="119"/>
        <v>84000</v>
      </c>
      <c r="EH57" s="23">
        <f t="shared" ca="1" si="93"/>
        <v>60000</v>
      </c>
      <c r="EI57" s="23">
        <f t="shared" ca="1" si="94"/>
        <v>30000</v>
      </c>
      <c r="EJ57" s="23">
        <f t="shared" ca="1" si="105"/>
        <v>60000</v>
      </c>
      <c r="EK57" s="23">
        <f t="shared" ca="1" si="106"/>
        <v>30000</v>
      </c>
      <c r="EL57" s="23">
        <f t="shared" ca="1" si="124"/>
        <v>120000</v>
      </c>
      <c r="EM57" s="23">
        <f t="shared" ca="1" si="125"/>
        <v>60000</v>
      </c>
      <c r="EN57" s="228">
        <f t="shared" ca="1" si="16"/>
        <v>39600</v>
      </c>
      <c r="EO57" s="93">
        <f t="shared" ca="1" si="17"/>
        <v>489600</v>
      </c>
      <c r="EP57" s="93">
        <f t="shared" ca="1" si="18"/>
        <v>921600</v>
      </c>
    </row>
    <row r="58" spans="1:146" x14ac:dyDescent="0.2">
      <c r="A58" s="172">
        <f ca="1">VLOOKUP($D58,Curves!$A$2:$I$1700,9)</f>
        <v>5.3975047950626E-2</v>
      </c>
      <c r="B58" s="86">
        <f t="shared" ca="1" si="0"/>
        <v>0.80237172322288064</v>
      </c>
      <c r="C58" s="86">
        <f t="shared" si="1"/>
        <v>31</v>
      </c>
      <c r="D58" s="139">
        <v>38412</v>
      </c>
      <c r="E58" s="173">
        <f ca="1">VLOOKUP($D58,Curves!$A$2:$H$1700,2)*$B58</f>
        <v>3.0722813282204102</v>
      </c>
      <c r="F58" s="172">
        <f ca="1">VLOOKUP($D58,Curves!$A$2:$H$1700,3)*$B58</f>
        <v>0.32094868928915227</v>
      </c>
      <c r="G58" s="172">
        <f ca="1">VLOOKUP($D58,Curves!$A$2:$H$1700,7)*$B58</f>
        <v>-0.15245062741234733</v>
      </c>
      <c r="H58" s="172">
        <f ca="1">VLOOKUP($D58,Curves!$A$2:$H$1700,5)*$B58</f>
        <v>8.023717232228807E-3</v>
      </c>
      <c r="I58" s="172">
        <f ca="1">VLOOKUP($D58,Curves!$A$2:$H$1700,4)*$B58</f>
        <v>-0.23268779973463538</v>
      </c>
      <c r="J58" s="174">
        <f ca="1">VLOOKUP($D58,Curves!$A$2:$H$1700,8)*$B58</f>
        <v>0.24071151696686419</v>
      </c>
      <c r="K58" s="172">
        <f t="shared" ca="1" si="2"/>
        <v>23.29695146364331</v>
      </c>
      <c r="L58" s="140">
        <f ca="1">VLOOKUP($D58,Curves!$N$2:$T$2600,2)*$B58</f>
        <v>27.278472185925242</v>
      </c>
      <c r="M58" s="141">
        <f ca="1">VLOOKUP($D58,Curves!$N$2:$T$2600,3)*$B58</f>
        <v>13.639236092962621</v>
      </c>
      <c r="N58" s="181">
        <f t="shared" ca="1" si="3"/>
        <v>1</v>
      </c>
      <c r="O58" s="182">
        <f t="shared" ca="1" si="4"/>
        <v>0</v>
      </c>
      <c r="P58" s="173">
        <f t="shared" ca="1" si="5"/>
        <v>26.847446338904557</v>
      </c>
      <c r="Q58" s="140">
        <f ca="1">VLOOKUP($D58,Curves!$N$2:$T$2600,4)*$B58</f>
        <v>27.278472185925242</v>
      </c>
      <c r="R58" s="141">
        <f ca="1">VLOOKUP($D58,Curves!$N$2:$T$2600,5)*$B58</f>
        <v>13.639236092962621</v>
      </c>
      <c r="S58" s="181">
        <f t="shared" ca="1" si="6"/>
        <v>1</v>
      </c>
      <c r="T58" s="182">
        <f t="shared" ca="1" si="7"/>
        <v>0</v>
      </c>
      <c r="U58" s="151">
        <f t="shared" ca="1" si="8"/>
        <v>23.898730256060471</v>
      </c>
      <c r="V58" s="151">
        <f t="shared" ca="1" si="9"/>
        <v>25.102287840894792</v>
      </c>
      <c r="W58" s="151">
        <f t="shared" ca="1" si="10"/>
        <v>23.29695146364331</v>
      </c>
      <c r="X58" s="343">
        <f ca="1">VLOOKUP($D58,[2]CurveFetch!$D$8:$S$13000,16,0)*$B58</f>
        <v>27.278472185925242</v>
      </c>
      <c r="Y58" s="141">
        <f ca="1">VLOOKUP($D58,Curves!$N$2:$T$2600,7)*$B58</f>
        <v>13.639236092962621</v>
      </c>
      <c r="Z58" s="200">
        <f t="shared" ca="1" si="11"/>
        <v>1</v>
      </c>
      <c r="AA58" s="181">
        <f t="shared" ca="1" si="12"/>
        <v>0</v>
      </c>
      <c r="AB58" s="181">
        <f t="shared" ca="1" si="13"/>
        <v>1</v>
      </c>
      <c r="AC58" s="181">
        <f t="shared" ca="1" si="13"/>
        <v>1</v>
      </c>
      <c r="AD58" s="181">
        <f t="shared" ca="1" si="14"/>
        <v>1</v>
      </c>
      <c r="AE58" s="182">
        <f t="shared" ca="1" si="15"/>
        <v>0</v>
      </c>
      <c r="AF58" s="23">
        <f t="shared" ca="1" si="33"/>
        <v>5880</v>
      </c>
      <c r="AG58" s="23">
        <f t="shared" ca="1" si="34"/>
        <v>0</v>
      </c>
      <c r="AH58" s="23">
        <f t="shared" ca="1" si="51"/>
        <v>48000</v>
      </c>
      <c r="AI58" s="23">
        <f t="shared" ca="1" si="52"/>
        <v>0</v>
      </c>
      <c r="AJ58" s="23">
        <f t="shared" ca="1" si="73"/>
        <v>54000</v>
      </c>
      <c r="AK58" s="23">
        <f t="shared" ca="1" si="74"/>
        <v>0</v>
      </c>
      <c r="AL58" s="23">
        <f t="shared" ca="1" si="77"/>
        <v>60000</v>
      </c>
      <c r="AM58" s="23">
        <f t="shared" ca="1" si="78"/>
        <v>0</v>
      </c>
      <c r="AN58" s="23">
        <f t="shared" ca="1" si="79"/>
        <v>60000</v>
      </c>
      <c r="AO58" s="23">
        <f t="shared" ca="1" si="80"/>
        <v>0</v>
      </c>
      <c r="AP58" s="23">
        <f t="shared" ca="1" si="95"/>
        <v>61200</v>
      </c>
      <c r="AQ58" s="23">
        <f t="shared" ca="1" si="96"/>
        <v>0</v>
      </c>
      <c r="AR58" s="23">
        <f t="shared" ca="1" si="107"/>
        <v>132000</v>
      </c>
      <c r="AS58" s="23">
        <f t="shared" ca="1" si="108"/>
        <v>0</v>
      </c>
      <c r="AT58" s="228">
        <f t="shared" ca="1" si="19"/>
        <v>65880</v>
      </c>
      <c r="AU58" s="26">
        <f t="shared" ca="1" si="20"/>
        <v>361080</v>
      </c>
      <c r="AV58" s="228">
        <f t="shared" ca="1" si="21"/>
        <v>421080</v>
      </c>
      <c r="AW58" s="23">
        <f t="shared" ca="1" si="47"/>
        <v>62400</v>
      </c>
      <c r="AX58" s="23">
        <f t="shared" ca="1" si="48"/>
        <v>0</v>
      </c>
      <c r="AY58" s="23">
        <f t="shared" ca="1" si="109"/>
        <v>60000</v>
      </c>
      <c r="AZ58" s="23">
        <f t="shared" ca="1" si="32"/>
        <v>0</v>
      </c>
      <c r="BA58" s="23">
        <f t="shared" ca="1" si="35"/>
        <v>10560</v>
      </c>
      <c r="BB58" s="23">
        <f t="shared" ca="1" si="36"/>
        <v>0</v>
      </c>
      <c r="BC58" s="23">
        <f t="shared" ca="1" si="43"/>
        <v>6120</v>
      </c>
      <c r="BD58" s="23">
        <f t="shared" ca="1" si="44"/>
        <v>0</v>
      </c>
      <c r="BE58" s="23">
        <f t="shared" ca="1" si="53"/>
        <v>20400</v>
      </c>
      <c r="BF58" s="23">
        <f t="shared" ca="1" si="54"/>
        <v>0</v>
      </c>
      <c r="BG58" s="23">
        <f t="shared" ca="1" si="65"/>
        <v>105600</v>
      </c>
      <c r="BH58" s="23">
        <f t="shared" ca="1" si="66"/>
        <v>0</v>
      </c>
      <c r="BI58" s="23">
        <f t="shared" ca="1" si="71"/>
        <v>127200</v>
      </c>
      <c r="BJ58" s="23">
        <f t="shared" ca="1" si="72"/>
        <v>0</v>
      </c>
      <c r="BK58" s="23">
        <f t="shared" ca="1" si="81"/>
        <v>60000</v>
      </c>
      <c r="BL58" s="23">
        <f t="shared" ca="1" si="82"/>
        <v>0</v>
      </c>
      <c r="BM58" s="23">
        <f t="shared" ca="1" si="91"/>
        <v>63600</v>
      </c>
      <c r="BN58" s="23">
        <f t="shared" ca="1" si="92"/>
        <v>0</v>
      </c>
      <c r="BO58" s="23">
        <f t="shared" ca="1" si="97"/>
        <v>86400</v>
      </c>
      <c r="BP58" s="23">
        <f t="shared" ca="1" si="98"/>
        <v>0</v>
      </c>
      <c r="BQ58" s="23">
        <f t="shared" ca="1" si="101"/>
        <v>62400</v>
      </c>
      <c r="BR58" s="23">
        <f t="shared" ca="1" si="102"/>
        <v>0</v>
      </c>
      <c r="BS58" s="23">
        <f t="shared" ca="1" si="120"/>
        <v>132000</v>
      </c>
      <c r="BT58" s="23">
        <f t="shared" ca="1" si="121"/>
        <v>0</v>
      </c>
      <c r="BU58" s="23">
        <f t="shared" ca="1" si="122"/>
        <v>120000</v>
      </c>
      <c r="BV58" s="23">
        <f t="shared" ca="1" si="123"/>
        <v>0</v>
      </c>
      <c r="BW58" s="389">
        <f t="shared" ca="1" si="22"/>
        <v>458280</v>
      </c>
      <c r="BX58" s="224">
        <f t="shared" ca="1" si="23"/>
        <v>710280</v>
      </c>
      <c r="BY58" s="93">
        <f t="shared" ca="1" si="24"/>
        <v>916680</v>
      </c>
      <c r="BZ58" s="23">
        <f t="shared" ca="1" si="49"/>
        <v>125760</v>
      </c>
      <c r="CA58" s="23">
        <f t="shared" ca="1" si="50"/>
        <v>0</v>
      </c>
      <c r="CB58" s="23">
        <f t="shared" ca="1" si="75"/>
        <v>115200</v>
      </c>
      <c r="CC58" s="23">
        <f t="shared" ca="1" si="76"/>
        <v>0</v>
      </c>
      <c r="CD58" s="23">
        <f t="shared" ca="1" si="110"/>
        <v>120000</v>
      </c>
      <c r="CE58" s="23">
        <f t="shared" ca="1" si="111"/>
        <v>0</v>
      </c>
      <c r="CF58" s="228">
        <f t="shared" ca="1" si="25"/>
        <v>125760</v>
      </c>
      <c r="CG58" s="224">
        <f t="shared" ca="1" si="26"/>
        <v>240960</v>
      </c>
      <c r="CH58" s="228">
        <f t="shared" ca="1" si="27"/>
        <v>360960</v>
      </c>
      <c r="CI58" s="23">
        <f t="shared" ca="1" si="39"/>
        <v>65400</v>
      </c>
      <c r="CJ58" s="23">
        <f t="shared" ca="1" si="40"/>
        <v>32700</v>
      </c>
      <c r="CK58" s="23">
        <f t="shared" ca="1" si="41"/>
        <v>62400</v>
      </c>
      <c r="CL58" s="23">
        <f t="shared" ca="1" si="42"/>
        <v>31200</v>
      </c>
      <c r="CM58" s="23">
        <f t="shared" ca="1" si="37"/>
        <v>60000</v>
      </c>
      <c r="CN58" s="23">
        <f t="shared" ca="1" si="38"/>
        <v>30000</v>
      </c>
      <c r="CO58" s="23">
        <f t="shared" ca="1" si="45"/>
        <v>8400</v>
      </c>
      <c r="CP58" s="23">
        <f t="shared" ca="1" si="46"/>
        <v>4200</v>
      </c>
      <c r="CQ58" s="23">
        <f t="shared" ca="1" si="55"/>
        <v>27000</v>
      </c>
      <c r="CR58" s="23">
        <f t="shared" ca="1" si="56"/>
        <v>13500</v>
      </c>
      <c r="CS58" s="23">
        <f t="shared" ca="1" si="57"/>
        <v>15600</v>
      </c>
      <c r="CT58" s="23">
        <f t="shared" ca="1" si="58"/>
        <v>7800</v>
      </c>
      <c r="CU58" s="23">
        <f t="shared" ca="1" si="63"/>
        <v>42000</v>
      </c>
      <c r="CV58" s="23">
        <f t="shared" ca="1" si="64"/>
        <v>21000</v>
      </c>
      <c r="CW58" s="23">
        <f t="shared" ca="1" si="112"/>
        <v>60000</v>
      </c>
      <c r="CX58" s="23">
        <f t="shared" ca="1" si="113"/>
        <v>30000</v>
      </c>
      <c r="CY58" s="23">
        <f t="shared" ca="1" si="67"/>
        <v>72000</v>
      </c>
      <c r="CZ58" s="23">
        <f t="shared" ca="1" si="68"/>
        <v>36000</v>
      </c>
      <c r="DA58" s="23">
        <f t="shared" ca="1" si="83"/>
        <v>99000</v>
      </c>
      <c r="DB58" s="23">
        <f t="shared" ca="1" si="84"/>
        <v>49500</v>
      </c>
      <c r="DC58" s="23"/>
      <c r="DD58" s="23"/>
      <c r="DE58" s="23">
        <f t="shared" ca="1" si="85"/>
        <v>240000</v>
      </c>
      <c r="DF58" s="23">
        <f t="shared" ca="1" si="86"/>
        <v>120000</v>
      </c>
      <c r="DG58" s="23">
        <f t="shared" ca="1" si="87"/>
        <v>120000</v>
      </c>
      <c r="DH58" s="23">
        <f t="shared" ca="1" si="88"/>
        <v>60000</v>
      </c>
      <c r="DI58" s="23">
        <f t="shared" ca="1" si="99"/>
        <v>63600</v>
      </c>
      <c r="DJ58" s="23">
        <f t="shared" ca="1" si="100"/>
        <v>31800</v>
      </c>
      <c r="DK58" s="23">
        <f t="shared" ca="1" si="103"/>
        <v>63600</v>
      </c>
      <c r="DL58" s="23">
        <f t="shared" ca="1" si="104"/>
        <v>31800</v>
      </c>
      <c r="DM58" s="23">
        <f t="shared" ca="1" si="114"/>
        <v>120000</v>
      </c>
      <c r="DN58" s="23">
        <f t="shared" ca="1" si="115"/>
        <v>60000</v>
      </c>
      <c r="DO58" s="23">
        <f t="shared" ca="1" si="116"/>
        <v>66000</v>
      </c>
      <c r="DP58" s="23">
        <f t="shared" ca="1" si="117"/>
        <v>33000</v>
      </c>
      <c r="DQ58" s="23">
        <f t="shared" ca="1" si="126"/>
        <v>129600</v>
      </c>
      <c r="DR58" s="23">
        <f t="shared" ca="1" si="127"/>
        <v>64800</v>
      </c>
      <c r="DS58" s="228">
        <f t="shared" ca="1" si="28"/>
        <v>604800</v>
      </c>
      <c r="DT58" s="93">
        <f t="shared" ca="1" si="29"/>
        <v>1350000</v>
      </c>
      <c r="DU58" s="228">
        <f t="shared" ca="1" si="30"/>
        <v>1971900</v>
      </c>
      <c r="DZ58" s="23">
        <f t="shared" ca="1" si="61"/>
        <v>60000</v>
      </c>
      <c r="EA58" s="23">
        <f t="shared" ca="1" si="62"/>
        <v>30000</v>
      </c>
      <c r="EB58" s="23">
        <f t="shared" ca="1" si="69"/>
        <v>26400</v>
      </c>
      <c r="EC58" s="23">
        <f t="shared" ca="1" si="70"/>
        <v>13200</v>
      </c>
      <c r="ED58" s="23">
        <f t="shared" ca="1" si="89"/>
        <v>120000</v>
      </c>
      <c r="EE58" s="23">
        <f t="shared" ca="1" si="90"/>
        <v>60000</v>
      </c>
      <c r="EF58" s="23">
        <f t="shared" ca="1" si="118"/>
        <v>168000</v>
      </c>
      <c r="EG58" s="23">
        <f t="shared" ca="1" si="119"/>
        <v>84000</v>
      </c>
      <c r="EH58" s="23">
        <f t="shared" ca="1" si="93"/>
        <v>60000</v>
      </c>
      <c r="EI58" s="23">
        <f t="shared" ca="1" si="94"/>
        <v>30000</v>
      </c>
      <c r="EJ58" s="23">
        <f t="shared" ca="1" si="105"/>
        <v>60000</v>
      </c>
      <c r="EK58" s="23">
        <f t="shared" ca="1" si="106"/>
        <v>30000</v>
      </c>
      <c r="EL58" s="23">
        <f t="shared" ca="1" si="124"/>
        <v>120000</v>
      </c>
      <c r="EM58" s="23">
        <f t="shared" ca="1" si="125"/>
        <v>60000</v>
      </c>
      <c r="EN58" s="228">
        <f t="shared" ca="1" si="16"/>
        <v>39600</v>
      </c>
      <c r="EO58" s="93">
        <f t="shared" ca="1" si="17"/>
        <v>489600</v>
      </c>
      <c r="EP58" s="93">
        <f t="shared" ca="1" si="18"/>
        <v>921600</v>
      </c>
    </row>
    <row r="59" spans="1:146" x14ac:dyDescent="0.2">
      <c r="A59" s="172">
        <f ca="1">VLOOKUP($D59,Curves!$A$2:$I$1700,9)</f>
        <v>5.4045986037367003E-2</v>
      </c>
      <c r="B59" s="86">
        <f t="shared" ca="1" si="0"/>
        <v>0.79852019364409388</v>
      </c>
      <c r="C59" s="86">
        <f t="shared" si="1"/>
        <v>30</v>
      </c>
      <c r="D59" s="139">
        <v>38443</v>
      </c>
      <c r="E59" s="173">
        <f ca="1">VLOOKUP($D59,Curves!$A$2:$H$1700,2)*$B59</f>
        <v>2.9122031462200102</v>
      </c>
      <c r="F59" s="172">
        <f ca="1">VLOOKUP($D59,Curves!$A$2:$H$1700,3)*$B59</f>
        <v>0.27149686583899196</v>
      </c>
      <c r="G59" s="172">
        <f ca="1">VLOOKUP($D59,Curves!$A$2:$H$1700,7)*$B59</f>
        <v>-0.18765224550636206</v>
      </c>
      <c r="H59" s="172">
        <f ca="1">VLOOKUP($D59,Curves!$A$2:$H$1700,5)*$B59</f>
        <v>7.9852019364409395E-3</v>
      </c>
      <c r="I59" s="172">
        <f ca="1">VLOOKUP($D59,Curves!$A$2:$H$1700,4)*$B59</f>
        <v>-0.28347466874365329</v>
      </c>
      <c r="J59" s="174">
        <f ca="1">VLOOKUP($D59,Curves!$A$2:$H$1700,8)*$B59</f>
        <v>0.19164484647458252</v>
      </c>
      <c r="K59" s="172">
        <f t="shared" ca="1" si="2"/>
        <v>21.715463581072676</v>
      </c>
      <c r="L59" s="140">
        <f ca="1">VLOOKUP($D59,Curves!$N$2:$T$2600,2)*$B59</f>
        <v>26.614438498099556</v>
      </c>
      <c r="M59" s="141">
        <f ca="1">VLOOKUP($D59,Curves!$N$2:$T$2600,3)*$B59</f>
        <v>13.307219249049778</v>
      </c>
      <c r="N59" s="181">
        <f t="shared" ca="1" si="3"/>
        <v>1</v>
      </c>
      <c r="O59" s="182">
        <f t="shared" ca="1" si="4"/>
        <v>0</v>
      </c>
      <c r="P59" s="173">
        <f t="shared" ca="1" si="5"/>
        <v>25.278859945209447</v>
      </c>
      <c r="Q59" s="140">
        <f ca="1">VLOOKUP($D59,Curves!$N$2:$T$2600,4)*$B59</f>
        <v>26.614438498099556</v>
      </c>
      <c r="R59" s="141">
        <f ca="1">VLOOKUP($D59,Curves!$N$2:$T$2600,5)*$B59</f>
        <v>13.307219249049778</v>
      </c>
      <c r="S59" s="181">
        <f t="shared" ca="1" si="6"/>
        <v>1</v>
      </c>
      <c r="T59" s="182">
        <f t="shared" ca="1" si="7"/>
        <v>0</v>
      </c>
      <c r="U59" s="151">
        <f t="shared" ca="1" si="8"/>
        <v>22.434131755352361</v>
      </c>
      <c r="V59" s="151">
        <f t="shared" ca="1" si="9"/>
        <v>23.901412611173384</v>
      </c>
      <c r="W59" s="151">
        <f t="shared" ca="1" si="10"/>
        <v>21.715463581072676</v>
      </c>
      <c r="X59" s="343">
        <f ca="1">VLOOKUP($D59,[2]CurveFetch!$D$8:$S$13000,16,0)*$B59</f>
        <v>26.614438498099556</v>
      </c>
      <c r="Y59" s="141">
        <f ca="1">VLOOKUP($D59,Curves!$N$2:$T$2600,7)*$B59</f>
        <v>13.307219249049778</v>
      </c>
      <c r="Z59" s="200">
        <f t="shared" ca="1" si="11"/>
        <v>1</v>
      </c>
      <c r="AA59" s="181">
        <f t="shared" ca="1" si="12"/>
        <v>0</v>
      </c>
      <c r="AB59" s="181">
        <f t="shared" ca="1" si="13"/>
        <v>1</v>
      </c>
      <c r="AC59" s="181">
        <f t="shared" ca="1" si="13"/>
        <v>1</v>
      </c>
      <c r="AD59" s="181">
        <f t="shared" ca="1" si="14"/>
        <v>1</v>
      </c>
      <c r="AE59" s="182">
        <f t="shared" ca="1" si="15"/>
        <v>0</v>
      </c>
      <c r="AF59" s="23">
        <f t="shared" ca="1" si="33"/>
        <v>5880</v>
      </c>
      <c r="AG59" s="23">
        <f t="shared" ca="1" si="34"/>
        <v>0</v>
      </c>
      <c r="AH59" s="23">
        <f t="shared" ca="1" si="51"/>
        <v>48000</v>
      </c>
      <c r="AI59" s="23">
        <f t="shared" ca="1" si="52"/>
        <v>0</v>
      </c>
      <c r="AJ59" s="23">
        <f t="shared" ca="1" si="73"/>
        <v>54000</v>
      </c>
      <c r="AK59" s="23">
        <f t="shared" ca="1" si="74"/>
        <v>0</v>
      </c>
      <c r="AL59" s="23">
        <f t="shared" ca="1" si="77"/>
        <v>60000</v>
      </c>
      <c r="AM59" s="23">
        <f t="shared" ca="1" si="78"/>
        <v>0</v>
      </c>
      <c r="AN59" s="23">
        <f t="shared" ca="1" si="79"/>
        <v>60000</v>
      </c>
      <c r="AO59" s="23">
        <f t="shared" ca="1" si="80"/>
        <v>0</v>
      </c>
      <c r="AP59" s="23">
        <f t="shared" ca="1" si="95"/>
        <v>61200</v>
      </c>
      <c r="AQ59" s="23">
        <f t="shared" ca="1" si="96"/>
        <v>0</v>
      </c>
      <c r="AR59" s="23">
        <f t="shared" ca="1" si="107"/>
        <v>132000</v>
      </c>
      <c r="AS59" s="23">
        <f t="shared" ca="1" si="108"/>
        <v>0</v>
      </c>
      <c r="AT59" s="228">
        <f t="shared" ca="1" si="19"/>
        <v>65880</v>
      </c>
      <c r="AU59" s="26">
        <f t="shared" ca="1" si="20"/>
        <v>361080</v>
      </c>
      <c r="AV59" s="228">
        <f t="shared" ca="1" si="21"/>
        <v>421080</v>
      </c>
      <c r="AW59" s="23">
        <f t="shared" ca="1" si="47"/>
        <v>62400</v>
      </c>
      <c r="AX59" s="23">
        <f t="shared" ca="1" si="48"/>
        <v>0</v>
      </c>
      <c r="AY59" s="23">
        <f t="shared" ca="1" si="109"/>
        <v>60000</v>
      </c>
      <c r="AZ59" s="23">
        <f t="shared" ca="1" si="32"/>
        <v>0</v>
      </c>
      <c r="BA59" s="23">
        <f t="shared" ca="1" si="35"/>
        <v>10560</v>
      </c>
      <c r="BB59" s="23">
        <f t="shared" ca="1" si="36"/>
        <v>0</v>
      </c>
      <c r="BC59" s="23">
        <f t="shared" ca="1" si="43"/>
        <v>6120</v>
      </c>
      <c r="BD59" s="23">
        <f t="shared" ca="1" si="44"/>
        <v>0</v>
      </c>
      <c r="BE59" s="23">
        <f t="shared" ca="1" si="53"/>
        <v>20400</v>
      </c>
      <c r="BF59" s="23">
        <f t="shared" ca="1" si="54"/>
        <v>0</v>
      </c>
      <c r="BG59" s="23">
        <f t="shared" ca="1" si="65"/>
        <v>105600</v>
      </c>
      <c r="BH59" s="23">
        <f t="shared" ca="1" si="66"/>
        <v>0</v>
      </c>
      <c r="BI59" s="23">
        <f t="shared" ca="1" si="71"/>
        <v>127200</v>
      </c>
      <c r="BJ59" s="23">
        <f t="shared" ca="1" si="72"/>
        <v>0</v>
      </c>
      <c r="BK59" s="23">
        <f t="shared" ca="1" si="81"/>
        <v>60000</v>
      </c>
      <c r="BL59" s="23">
        <f t="shared" ca="1" si="82"/>
        <v>0</v>
      </c>
      <c r="BM59" s="23">
        <f t="shared" ca="1" si="91"/>
        <v>63600</v>
      </c>
      <c r="BN59" s="23">
        <f t="shared" ca="1" si="92"/>
        <v>0</v>
      </c>
      <c r="BO59" s="23">
        <f t="shared" ca="1" si="97"/>
        <v>86400</v>
      </c>
      <c r="BP59" s="23">
        <f t="shared" ca="1" si="98"/>
        <v>0</v>
      </c>
      <c r="BQ59" s="23">
        <f t="shared" ca="1" si="101"/>
        <v>62400</v>
      </c>
      <c r="BR59" s="23">
        <f t="shared" ca="1" si="102"/>
        <v>0</v>
      </c>
      <c r="BS59" s="23">
        <f t="shared" ca="1" si="120"/>
        <v>132000</v>
      </c>
      <c r="BT59" s="23">
        <f t="shared" ca="1" si="121"/>
        <v>0</v>
      </c>
      <c r="BU59" s="23">
        <f t="shared" ca="1" si="122"/>
        <v>120000</v>
      </c>
      <c r="BV59" s="23">
        <f t="shared" ca="1" si="123"/>
        <v>0</v>
      </c>
      <c r="BW59" s="389">
        <f t="shared" ca="1" si="22"/>
        <v>458280</v>
      </c>
      <c r="BX59" s="224">
        <f t="shared" ca="1" si="23"/>
        <v>710280</v>
      </c>
      <c r="BY59" s="93">
        <f t="shared" ca="1" si="24"/>
        <v>916680</v>
      </c>
      <c r="BZ59" s="23">
        <f t="shared" ca="1" si="49"/>
        <v>125760</v>
      </c>
      <c r="CA59" s="23">
        <f t="shared" ca="1" si="50"/>
        <v>0</v>
      </c>
      <c r="CB59" s="23">
        <f t="shared" ca="1" si="75"/>
        <v>115200</v>
      </c>
      <c r="CC59" s="23">
        <f t="shared" ca="1" si="76"/>
        <v>0</v>
      </c>
      <c r="CD59" s="23">
        <f t="shared" ca="1" si="110"/>
        <v>120000</v>
      </c>
      <c r="CE59" s="23">
        <f t="shared" ca="1" si="111"/>
        <v>0</v>
      </c>
      <c r="CF59" s="228">
        <f t="shared" ca="1" si="25"/>
        <v>125760</v>
      </c>
      <c r="CG59" s="224">
        <f t="shared" ca="1" si="26"/>
        <v>240960</v>
      </c>
      <c r="CH59" s="228">
        <f t="shared" ca="1" si="27"/>
        <v>360960</v>
      </c>
      <c r="CI59" s="23">
        <f t="shared" ca="1" si="39"/>
        <v>65400</v>
      </c>
      <c r="CJ59" s="23">
        <f t="shared" ca="1" si="40"/>
        <v>32700</v>
      </c>
      <c r="CK59" s="23">
        <f t="shared" ca="1" si="41"/>
        <v>62400</v>
      </c>
      <c r="CL59" s="23">
        <f t="shared" ca="1" si="42"/>
        <v>31200</v>
      </c>
      <c r="CM59" s="23">
        <f t="shared" ca="1" si="37"/>
        <v>60000</v>
      </c>
      <c r="CN59" s="23">
        <f t="shared" ca="1" si="38"/>
        <v>30000</v>
      </c>
      <c r="CO59" s="23">
        <f t="shared" ca="1" si="45"/>
        <v>8400</v>
      </c>
      <c r="CP59" s="23">
        <f t="shared" ca="1" si="46"/>
        <v>4200</v>
      </c>
      <c r="CQ59" s="23">
        <f t="shared" ca="1" si="55"/>
        <v>27000</v>
      </c>
      <c r="CR59" s="23">
        <f t="shared" ca="1" si="56"/>
        <v>13500</v>
      </c>
      <c r="CS59" s="23">
        <f t="shared" ca="1" si="57"/>
        <v>15600</v>
      </c>
      <c r="CT59" s="23">
        <f t="shared" ca="1" si="58"/>
        <v>7800</v>
      </c>
      <c r="CU59" s="23">
        <f t="shared" ca="1" si="63"/>
        <v>42000</v>
      </c>
      <c r="CV59" s="23">
        <f t="shared" ca="1" si="64"/>
        <v>21000</v>
      </c>
      <c r="CW59" s="23">
        <f t="shared" ca="1" si="112"/>
        <v>60000</v>
      </c>
      <c r="CX59" s="23">
        <f t="shared" ca="1" si="113"/>
        <v>30000</v>
      </c>
      <c r="CY59" s="23">
        <f t="shared" ca="1" si="67"/>
        <v>72000</v>
      </c>
      <c r="CZ59" s="23">
        <f t="shared" ca="1" si="68"/>
        <v>36000</v>
      </c>
      <c r="DA59" s="23">
        <f t="shared" ca="1" si="83"/>
        <v>99000</v>
      </c>
      <c r="DB59" s="23">
        <f t="shared" ca="1" si="84"/>
        <v>49500</v>
      </c>
      <c r="DC59" s="23"/>
      <c r="DD59" s="23"/>
      <c r="DE59" s="23">
        <f t="shared" ca="1" si="85"/>
        <v>240000</v>
      </c>
      <c r="DF59" s="23">
        <f t="shared" ca="1" si="86"/>
        <v>120000</v>
      </c>
      <c r="DG59" s="23">
        <f t="shared" ca="1" si="87"/>
        <v>120000</v>
      </c>
      <c r="DH59" s="23">
        <f t="shared" ca="1" si="88"/>
        <v>60000</v>
      </c>
      <c r="DI59" s="23">
        <f t="shared" ca="1" si="99"/>
        <v>63600</v>
      </c>
      <c r="DJ59" s="23">
        <f t="shared" ca="1" si="100"/>
        <v>31800</v>
      </c>
      <c r="DK59" s="23">
        <f t="shared" ca="1" si="103"/>
        <v>63600</v>
      </c>
      <c r="DL59" s="23">
        <f t="shared" ca="1" si="104"/>
        <v>31800</v>
      </c>
      <c r="DM59" s="23">
        <f t="shared" ca="1" si="114"/>
        <v>120000</v>
      </c>
      <c r="DN59" s="23">
        <f t="shared" ca="1" si="115"/>
        <v>60000</v>
      </c>
      <c r="DO59" s="23">
        <f t="shared" ca="1" si="116"/>
        <v>66000</v>
      </c>
      <c r="DP59" s="23">
        <f t="shared" ca="1" si="117"/>
        <v>33000</v>
      </c>
      <c r="DQ59" s="23">
        <f t="shared" ca="1" si="126"/>
        <v>129600</v>
      </c>
      <c r="DR59" s="23">
        <f t="shared" ca="1" si="127"/>
        <v>64800</v>
      </c>
      <c r="DS59" s="228">
        <f t="shared" ca="1" si="28"/>
        <v>604800</v>
      </c>
      <c r="DT59" s="93">
        <f t="shared" ca="1" si="29"/>
        <v>1350000</v>
      </c>
      <c r="DU59" s="228">
        <f t="shared" ca="1" si="30"/>
        <v>1971900</v>
      </c>
      <c r="DZ59" s="23">
        <f t="shared" ca="1" si="61"/>
        <v>60000</v>
      </c>
      <c r="EA59" s="23">
        <f t="shared" ca="1" si="62"/>
        <v>30000</v>
      </c>
      <c r="EB59" s="23">
        <f t="shared" ca="1" si="69"/>
        <v>26400</v>
      </c>
      <c r="EC59" s="23">
        <f t="shared" ca="1" si="70"/>
        <v>13200</v>
      </c>
      <c r="ED59" s="23">
        <f t="shared" ca="1" si="89"/>
        <v>120000</v>
      </c>
      <c r="EE59" s="23">
        <f t="shared" ca="1" si="90"/>
        <v>60000</v>
      </c>
      <c r="EF59" s="23">
        <f t="shared" ca="1" si="118"/>
        <v>168000</v>
      </c>
      <c r="EG59" s="23">
        <f t="shared" ca="1" si="119"/>
        <v>84000</v>
      </c>
      <c r="EH59" s="23">
        <f t="shared" ca="1" si="93"/>
        <v>60000</v>
      </c>
      <c r="EI59" s="23">
        <f t="shared" ca="1" si="94"/>
        <v>30000</v>
      </c>
      <c r="EJ59" s="23">
        <f t="shared" ca="1" si="105"/>
        <v>60000</v>
      </c>
      <c r="EK59" s="23">
        <f t="shared" ca="1" si="106"/>
        <v>30000</v>
      </c>
      <c r="EL59" s="23">
        <f t="shared" ca="1" si="124"/>
        <v>120000</v>
      </c>
      <c r="EM59" s="23">
        <f t="shared" ca="1" si="125"/>
        <v>60000</v>
      </c>
      <c r="EN59" s="228">
        <f t="shared" ca="1" si="16"/>
        <v>39600</v>
      </c>
      <c r="EO59" s="93">
        <f t="shared" ca="1" si="17"/>
        <v>489600</v>
      </c>
      <c r="EP59" s="93">
        <f t="shared" ca="1" si="18"/>
        <v>921600</v>
      </c>
    </row>
    <row r="60" spans="1:146" x14ac:dyDescent="0.2">
      <c r="A60" s="172">
        <f ca="1">VLOOKUP($D60,Curves!$A$2:$I$1700,9)</f>
        <v>5.4106940596539997E-2</v>
      </c>
      <c r="B60" s="86">
        <f t="shared" ca="1" si="0"/>
        <v>0.7948272598014271</v>
      </c>
      <c r="C60" s="86">
        <f t="shared" si="1"/>
        <v>31</v>
      </c>
      <c r="D60" s="139">
        <v>38473</v>
      </c>
      <c r="E60" s="173">
        <f ca="1">VLOOKUP($D60,Curves!$A$2:$H$1700,2)*$B60</f>
        <v>2.878864335000769</v>
      </c>
      <c r="F60" s="172">
        <f ca="1">VLOOKUP($D60,Curves!$A$2:$H$1700,3)*$B60</f>
        <v>0.27024126833248524</v>
      </c>
      <c r="G60" s="172">
        <f ca="1">VLOOKUP($D60,Curves!$A$2:$H$1700,7)*$B60</f>
        <v>-0.18678440605333535</v>
      </c>
      <c r="H60" s="172">
        <f ca="1">VLOOKUP($D60,Curves!$A$2:$H$1700,5)*$B60</f>
        <v>7.9482725980142711E-3</v>
      </c>
      <c r="I60" s="172">
        <f ca="1">VLOOKUP($D60,Curves!$A$2:$H$1700,4)*$B60</f>
        <v>-0.28216367722950658</v>
      </c>
      <c r="J60" s="174">
        <f ca="1">VLOOKUP($D60,Curves!$A$2:$H$1700,8)*$B60</f>
        <v>0.19075854235234249</v>
      </c>
      <c r="K60" s="172">
        <f t="shared" ca="1" si="2"/>
        <v>21.475254933284468</v>
      </c>
      <c r="L60" s="140">
        <f ca="1">VLOOKUP($D60,Curves!$N$2:$T$2600,2)*$B60</f>
        <v>30.465490420010763</v>
      </c>
      <c r="M60" s="141">
        <f ca="1">VLOOKUP($D60,Curves!$N$2:$T$2600,3)*$B60</f>
        <v>15.232745210005382</v>
      </c>
      <c r="N60" s="181">
        <f t="shared" ca="1" si="3"/>
        <v>1</v>
      </c>
      <c r="O60" s="182">
        <f t="shared" ca="1" si="4"/>
        <v>0</v>
      </c>
      <c r="P60" s="173">
        <f t="shared" ca="1" si="5"/>
        <v>25.022171580148335</v>
      </c>
      <c r="Q60" s="140">
        <f ca="1">VLOOKUP($D60,Curves!$N$2:$T$2600,4)*$B60</f>
        <v>30.465490420010763</v>
      </c>
      <c r="R60" s="141">
        <f ca="1">VLOOKUP($D60,Curves!$N$2:$T$2600,5)*$B60</f>
        <v>15.232745210005382</v>
      </c>
      <c r="S60" s="181">
        <f t="shared" ca="1" si="6"/>
        <v>1</v>
      </c>
      <c r="T60" s="182">
        <f t="shared" ca="1" si="7"/>
        <v>0</v>
      </c>
      <c r="U60" s="151">
        <f t="shared" ca="1" si="8"/>
        <v>22.190599467105752</v>
      </c>
      <c r="V60" s="151">
        <f t="shared" ca="1" si="9"/>
        <v>23.651094556990873</v>
      </c>
      <c r="W60" s="151">
        <f t="shared" ca="1" si="10"/>
        <v>21.475254933284468</v>
      </c>
      <c r="X60" s="343">
        <f ca="1">VLOOKUP($D60,[2]CurveFetch!$D$8:$S$13000,16,0)*$B60</f>
        <v>30.465490420010763</v>
      </c>
      <c r="Y60" s="141">
        <f ca="1">VLOOKUP($D60,Curves!$N$2:$T$2600,7)*$B60</f>
        <v>15.232745210005382</v>
      </c>
      <c r="Z60" s="200">
        <f t="shared" ca="1" si="11"/>
        <v>1</v>
      </c>
      <c r="AA60" s="181">
        <f t="shared" ca="1" si="12"/>
        <v>0</v>
      </c>
      <c r="AB60" s="181">
        <f t="shared" ca="1" si="13"/>
        <v>1</v>
      </c>
      <c r="AC60" s="181">
        <f t="shared" ca="1" si="13"/>
        <v>1</v>
      </c>
      <c r="AD60" s="181">
        <f t="shared" ca="1" si="14"/>
        <v>1</v>
      </c>
      <c r="AE60" s="182">
        <f t="shared" ca="1" si="15"/>
        <v>0</v>
      </c>
      <c r="AF60" s="23">
        <f t="shared" ca="1" si="33"/>
        <v>5880</v>
      </c>
      <c r="AG60" s="23">
        <f t="shared" ca="1" si="34"/>
        <v>0</v>
      </c>
      <c r="AH60" s="23">
        <f t="shared" ca="1" si="51"/>
        <v>48000</v>
      </c>
      <c r="AI60" s="23">
        <f t="shared" ca="1" si="52"/>
        <v>0</v>
      </c>
      <c r="AJ60" s="23">
        <f t="shared" ca="1" si="73"/>
        <v>54000</v>
      </c>
      <c r="AK60" s="23">
        <f t="shared" ca="1" si="74"/>
        <v>0</v>
      </c>
      <c r="AL60" s="23">
        <f t="shared" ca="1" si="77"/>
        <v>60000</v>
      </c>
      <c r="AM60" s="23">
        <f t="shared" ca="1" si="78"/>
        <v>0</v>
      </c>
      <c r="AN60" s="23">
        <f t="shared" ca="1" si="79"/>
        <v>60000</v>
      </c>
      <c r="AO60" s="23">
        <f t="shared" ca="1" si="80"/>
        <v>0</v>
      </c>
      <c r="AP60" s="23">
        <f t="shared" ca="1" si="95"/>
        <v>61200</v>
      </c>
      <c r="AQ60" s="23">
        <f t="shared" ca="1" si="96"/>
        <v>0</v>
      </c>
      <c r="AR60" s="23">
        <f t="shared" ca="1" si="107"/>
        <v>132000</v>
      </c>
      <c r="AS60" s="23">
        <f t="shared" ca="1" si="108"/>
        <v>0</v>
      </c>
      <c r="AT60" s="228">
        <f t="shared" ca="1" si="19"/>
        <v>65880</v>
      </c>
      <c r="AU60" s="26">
        <f t="shared" ca="1" si="20"/>
        <v>361080</v>
      </c>
      <c r="AV60" s="228">
        <f t="shared" ca="1" si="21"/>
        <v>421080</v>
      </c>
      <c r="AW60" s="23">
        <f t="shared" ca="1" si="47"/>
        <v>62400</v>
      </c>
      <c r="AX60" s="23">
        <f t="shared" ca="1" si="48"/>
        <v>0</v>
      </c>
      <c r="AY60" s="23">
        <f t="shared" ca="1" si="109"/>
        <v>60000</v>
      </c>
      <c r="AZ60" s="23">
        <f t="shared" ca="1" si="32"/>
        <v>0</v>
      </c>
      <c r="BA60" s="23">
        <f t="shared" ca="1" si="35"/>
        <v>10560</v>
      </c>
      <c r="BB60" s="23">
        <f t="shared" ca="1" si="36"/>
        <v>0</v>
      </c>
      <c r="BC60" s="23">
        <f t="shared" ca="1" si="43"/>
        <v>6120</v>
      </c>
      <c r="BD60" s="23">
        <f t="shared" ca="1" si="44"/>
        <v>0</v>
      </c>
      <c r="BE60" s="23">
        <f t="shared" ca="1" si="53"/>
        <v>20400</v>
      </c>
      <c r="BF60" s="23">
        <f t="shared" ca="1" si="54"/>
        <v>0</v>
      </c>
      <c r="BG60" s="23">
        <f t="shared" ca="1" si="65"/>
        <v>105600</v>
      </c>
      <c r="BH60" s="23">
        <f t="shared" ca="1" si="66"/>
        <v>0</v>
      </c>
      <c r="BI60" s="23">
        <f t="shared" ca="1" si="71"/>
        <v>127200</v>
      </c>
      <c r="BJ60" s="23">
        <f t="shared" ca="1" si="72"/>
        <v>0</v>
      </c>
      <c r="BK60" s="23">
        <f t="shared" ca="1" si="81"/>
        <v>60000</v>
      </c>
      <c r="BL60" s="23">
        <f t="shared" ca="1" si="82"/>
        <v>0</v>
      </c>
      <c r="BM60" s="23">
        <f t="shared" ca="1" si="91"/>
        <v>63600</v>
      </c>
      <c r="BN60" s="23">
        <f t="shared" ca="1" si="92"/>
        <v>0</v>
      </c>
      <c r="BO60" s="23">
        <f t="shared" ca="1" si="97"/>
        <v>86400</v>
      </c>
      <c r="BP60" s="23">
        <f t="shared" ca="1" si="98"/>
        <v>0</v>
      </c>
      <c r="BQ60" s="23">
        <f t="shared" ca="1" si="101"/>
        <v>62400</v>
      </c>
      <c r="BR60" s="23">
        <f t="shared" ca="1" si="102"/>
        <v>0</v>
      </c>
      <c r="BS60" s="23">
        <f t="shared" ca="1" si="120"/>
        <v>132000</v>
      </c>
      <c r="BT60" s="23">
        <f t="shared" ca="1" si="121"/>
        <v>0</v>
      </c>
      <c r="BU60" s="23">
        <f t="shared" ca="1" si="122"/>
        <v>120000</v>
      </c>
      <c r="BV60" s="23">
        <f t="shared" ca="1" si="123"/>
        <v>0</v>
      </c>
      <c r="BW60" s="389">
        <f t="shared" ca="1" si="22"/>
        <v>458280</v>
      </c>
      <c r="BX60" s="224">
        <f t="shared" ca="1" si="23"/>
        <v>710280</v>
      </c>
      <c r="BY60" s="93">
        <f t="shared" ca="1" si="24"/>
        <v>916680</v>
      </c>
      <c r="BZ60" s="23">
        <f t="shared" ca="1" si="49"/>
        <v>125760</v>
      </c>
      <c r="CA60" s="23">
        <f t="shared" ca="1" si="50"/>
        <v>0</v>
      </c>
      <c r="CB60" s="23">
        <f t="shared" ca="1" si="75"/>
        <v>115200</v>
      </c>
      <c r="CC60" s="23">
        <f t="shared" ca="1" si="76"/>
        <v>0</v>
      </c>
      <c r="CD60" s="23">
        <f t="shared" ca="1" si="110"/>
        <v>120000</v>
      </c>
      <c r="CE60" s="23">
        <f t="shared" ca="1" si="111"/>
        <v>0</v>
      </c>
      <c r="CF60" s="228">
        <f t="shared" ca="1" si="25"/>
        <v>125760</v>
      </c>
      <c r="CG60" s="224">
        <f t="shared" ca="1" si="26"/>
        <v>240960</v>
      </c>
      <c r="CH60" s="228">
        <f t="shared" ca="1" si="27"/>
        <v>360960</v>
      </c>
      <c r="CI60" s="23">
        <f t="shared" ca="1" si="39"/>
        <v>65400</v>
      </c>
      <c r="CJ60" s="23">
        <f t="shared" ca="1" si="40"/>
        <v>32700</v>
      </c>
      <c r="CK60" s="23">
        <f t="shared" ca="1" si="41"/>
        <v>62400</v>
      </c>
      <c r="CL60" s="23">
        <f t="shared" ca="1" si="42"/>
        <v>31200</v>
      </c>
      <c r="CM60" s="23">
        <f t="shared" ca="1" si="37"/>
        <v>60000</v>
      </c>
      <c r="CN60" s="23">
        <f t="shared" ca="1" si="38"/>
        <v>30000</v>
      </c>
      <c r="CO60" s="23">
        <f t="shared" ca="1" si="45"/>
        <v>8400</v>
      </c>
      <c r="CP60" s="23">
        <f t="shared" ca="1" si="46"/>
        <v>4200</v>
      </c>
      <c r="CQ60" s="23">
        <f t="shared" ca="1" si="55"/>
        <v>27000</v>
      </c>
      <c r="CR60" s="23">
        <f t="shared" ca="1" si="56"/>
        <v>13500</v>
      </c>
      <c r="CS60" s="23">
        <f t="shared" ca="1" si="57"/>
        <v>15600</v>
      </c>
      <c r="CT60" s="23">
        <f t="shared" ca="1" si="58"/>
        <v>7800</v>
      </c>
      <c r="CU60" s="23">
        <f t="shared" ca="1" si="63"/>
        <v>42000</v>
      </c>
      <c r="CV60" s="23">
        <f t="shared" ca="1" si="64"/>
        <v>21000</v>
      </c>
      <c r="CW60" s="23">
        <f t="shared" ca="1" si="112"/>
        <v>60000</v>
      </c>
      <c r="CX60" s="23">
        <f t="shared" ca="1" si="113"/>
        <v>30000</v>
      </c>
      <c r="CY60" s="23">
        <f t="shared" ca="1" si="67"/>
        <v>72000</v>
      </c>
      <c r="CZ60" s="23">
        <f t="shared" ca="1" si="68"/>
        <v>36000</v>
      </c>
      <c r="DA60" s="23">
        <f t="shared" ca="1" si="83"/>
        <v>99000</v>
      </c>
      <c r="DB60" s="23">
        <f t="shared" ca="1" si="84"/>
        <v>49500</v>
      </c>
      <c r="DC60" s="23"/>
      <c r="DD60" s="23"/>
      <c r="DE60" s="23">
        <f t="shared" ca="1" si="85"/>
        <v>240000</v>
      </c>
      <c r="DF60" s="23">
        <f t="shared" ca="1" si="86"/>
        <v>120000</v>
      </c>
      <c r="DG60" s="23">
        <f t="shared" ca="1" si="87"/>
        <v>120000</v>
      </c>
      <c r="DH60" s="23">
        <f t="shared" ca="1" si="88"/>
        <v>60000</v>
      </c>
      <c r="DI60" s="23">
        <f t="shared" ca="1" si="99"/>
        <v>63600</v>
      </c>
      <c r="DJ60" s="23">
        <f t="shared" ca="1" si="100"/>
        <v>31800</v>
      </c>
      <c r="DK60" s="23">
        <f t="shared" ca="1" si="103"/>
        <v>63600</v>
      </c>
      <c r="DL60" s="23">
        <f t="shared" ca="1" si="104"/>
        <v>31800</v>
      </c>
      <c r="DM60" s="23">
        <f t="shared" ca="1" si="114"/>
        <v>120000</v>
      </c>
      <c r="DN60" s="23">
        <f t="shared" ca="1" si="115"/>
        <v>60000</v>
      </c>
      <c r="DO60" s="23">
        <f t="shared" ca="1" si="116"/>
        <v>66000</v>
      </c>
      <c r="DP60" s="23">
        <f t="shared" ca="1" si="117"/>
        <v>33000</v>
      </c>
      <c r="DQ60" s="23">
        <f t="shared" ca="1" si="126"/>
        <v>129600</v>
      </c>
      <c r="DR60" s="23">
        <f t="shared" ca="1" si="127"/>
        <v>64800</v>
      </c>
      <c r="DS60" s="228">
        <f t="shared" ca="1" si="28"/>
        <v>604800</v>
      </c>
      <c r="DT60" s="93">
        <f t="shared" ca="1" si="29"/>
        <v>1350000</v>
      </c>
      <c r="DU60" s="228">
        <f t="shared" ca="1" si="30"/>
        <v>1971900</v>
      </c>
      <c r="DZ60" s="23">
        <f t="shared" ca="1" si="61"/>
        <v>60000</v>
      </c>
      <c r="EA60" s="23">
        <f t="shared" ca="1" si="62"/>
        <v>30000</v>
      </c>
      <c r="EB60" s="23">
        <f t="shared" ca="1" si="69"/>
        <v>26400</v>
      </c>
      <c r="EC60" s="23">
        <f t="shared" ca="1" si="70"/>
        <v>13200</v>
      </c>
      <c r="ED60" s="23">
        <f t="shared" ca="1" si="89"/>
        <v>120000</v>
      </c>
      <c r="EE60" s="23">
        <f t="shared" ca="1" si="90"/>
        <v>60000</v>
      </c>
      <c r="EF60" s="23">
        <f t="shared" ca="1" si="118"/>
        <v>168000</v>
      </c>
      <c r="EG60" s="23">
        <f t="shared" ca="1" si="119"/>
        <v>84000</v>
      </c>
      <c r="EH60" s="23">
        <f t="shared" ca="1" si="93"/>
        <v>60000</v>
      </c>
      <c r="EI60" s="23">
        <f t="shared" ca="1" si="94"/>
        <v>30000</v>
      </c>
      <c r="EJ60" s="23">
        <f t="shared" ca="1" si="105"/>
        <v>60000</v>
      </c>
      <c r="EK60" s="23">
        <f t="shared" ca="1" si="106"/>
        <v>30000</v>
      </c>
      <c r="EL60" s="23">
        <f t="shared" ca="1" si="124"/>
        <v>120000</v>
      </c>
      <c r="EM60" s="23">
        <f t="shared" ca="1" si="125"/>
        <v>60000</v>
      </c>
      <c r="EN60" s="228">
        <f t="shared" ca="1" si="16"/>
        <v>39600</v>
      </c>
      <c r="EO60" s="93">
        <f t="shared" ca="1" si="17"/>
        <v>489600</v>
      </c>
      <c r="EP60" s="93">
        <f t="shared" ca="1" si="18"/>
        <v>921600</v>
      </c>
    </row>
    <row r="61" spans="1:146" x14ac:dyDescent="0.2">
      <c r="A61" s="172">
        <f ca="1">VLOOKUP($D61,Curves!$A$2:$I$1700,9)</f>
        <v>5.4169926975653003E-2</v>
      </c>
      <c r="B61" s="86">
        <f t="shared" ca="1" si="0"/>
        <v>0.79102107391911247</v>
      </c>
      <c r="C61" s="86">
        <f t="shared" si="1"/>
        <v>30</v>
      </c>
      <c r="D61" s="139">
        <v>38504</v>
      </c>
      <c r="E61" s="173">
        <f ca="1">VLOOKUP($D61,Curves!$A$2:$H$1700,2)*$B61</f>
        <v>2.8880179408786795</v>
      </c>
      <c r="F61" s="172">
        <f ca="1">VLOOKUP($D61,Curves!$A$2:$H$1700,3)*$B61</f>
        <v>0.26894716513249828</v>
      </c>
      <c r="G61" s="172">
        <f ca="1">VLOOKUP($D61,Curves!$A$2:$H$1700,7)*$B61</f>
        <v>-0.18588995237099143</v>
      </c>
      <c r="H61" s="172">
        <f ca="1">VLOOKUP($D61,Curves!$A$2:$H$1700,5)*$B61</f>
        <v>7.9102107391911241E-3</v>
      </c>
      <c r="I61" s="172">
        <f ca="1">VLOOKUP($D61,Curves!$A$2:$H$1700,4)*$B61</f>
        <v>-0.28081248124128494</v>
      </c>
      <c r="J61" s="174">
        <f ca="1">VLOOKUP($D61,Curves!$A$2:$H$1700,8)*$B61</f>
        <v>0.18984505774058699</v>
      </c>
      <c r="K61" s="172">
        <f t="shared" ca="1" si="2"/>
        <v>21.554040947280459</v>
      </c>
      <c r="L61" s="140">
        <f ca="1">VLOOKUP($D61,Curves!$N$2:$T$2600,2)*$B61</f>
        <v>50.095127304975222</v>
      </c>
      <c r="M61" s="141">
        <f ca="1">VLOOKUP($D61,Curves!$N$2:$T$2600,3)*$B61</f>
        <v>25.047563652487611</v>
      </c>
      <c r="N61" s="181">
        <f t="shared" ca="1" si="3"/>
        <v>1</v>
      </c>
      <c r="O61" s="182">
        <f t="shared" ca="1" si="4"/>
        <v>1</v>
      </c>
      <c r="P61" s="173">
        <f t="shared" ca="1" si="5"/>
        <v>25.083972489644498</v>
      </c>
      <c r="Q61" s="140">
        <f ca="1">VLOOKUP($D61,Curves!$N$2:$T$2600,4)*$B61</f>
        <v>50.095127304975222</v>
      </c>
      <c r="R61" s="141">
        <f ca="1">VLOOKUP($D61,Curves!$N$2:$T$2600,5)*$B61</f>
        <v>25.047563652487611</v>
      </c>
      <c r="S61" s="181">
        <f t="shared" ca="1" si="6"/>
        <v>1</v>
      </c>
      <c r="T61" s="182">
        <f t="shared" ca="1" si="7"/>
        <v>0</v>
      </c>
      <c r="U61" s="151">
        <f t="shared" ca="1" si="8"/>
        <v>22.265959913807659</v>
      </c>
      <c r="V61" s="151">
        <f t="shared" ca="1" si="9"/>
        <v>23.719461137134029</v>
      </c>
      <c r="W61" s="151">
        <f t="shared" ca="1" si="10"/>
        <v>21.554040947280459</v>
      </c>
      <c r="X61" s="343">
        <f ca="1">VLOOKUP($D61,[2]CurveFetch!$D$8:$S$13000,16,0)*$B61</f>
        <v>50.095127304975222</v>
      </c>
      <c r="Y61" s="141">
        <f ca="1">VLOOKUP($D61,Curves!$N$2:$T$2600,7)*$B61</f>
        <v>25.047563652487611</v>
      </c>
      <c r="Z61" s="200">
        <f t="shared" ca="1" si="11"/>
        <v>1</v>
      </c>
      <c r="AA61" s="181">
        <f t="shared" ca="1" si="12"/>
        <v>1</v>
      </c>
      <c r="AB61" s="181">
        <f t="shared" ca="1" si="13"/>
        <v>1</v>
      </c>
      <c r="AC61" s="181">
        <f t="shared" ca="1" si="13"/>
        <v>1</v>
      </c>
      <c r="AD61" s="181">
        <f t="shared" ca="1" si="14"/>
        <v>1</v>
      </c>
      <c r="AE61" s="182">
        <f t="shared" ca="1" si="15"/>
        <v>1</v>
      </c>
      <c r="AF61" s="23">
        <f t="shared" ca="1" si="33"/>
        <v>5880</v>
      </c>
      <c r="AG61" s="23">
        <f t="shared" ca="1" si="34"/>
        <v>5880</v>
      </c>
      <c r="AH61" s="23">
        <f t="shared" ca="1" si="51"/>
        <v>48000</v>
      </c>
      <c r="AI61" s="23">
        <f t="shared" ca="1" si="52"/>
        <v>48000</v>
      </c>
      <c r="AJ61" s="23">
        <f t="shared" ca="1" si="73"/>
        <v>54000</v>
      </c>
      <c r="AK61" s="23">
        <f t="shared" ca="1" si="74"/>
        <v>54000</v>
      </c>
      <c r="AL61" s="23">
        <f t="shared" ca="1" si="77"/>
        <v>60000</v>
      </c>
      <c r="AM61" s="23">
        <f t="shared" ca="1" si="78"/>
        <v>30000</v>
      </c>
      <c r="AN61" s="23">
        <f t="shared" ca="1" si="79"/>
        <v>60000</v>
      </c>
      <c r="AO61" s="23">
        <f t="shared" ca="1" si="80"/>
        <v>30000</v>
      </c>
      <c r="AP61" s="23">
        <f t="shared" ca="1" si="95"/>
        <v>61200</v>
      </c>
      <c r="AQ61" s="23">
        <f t="shared" ca="1" si="96"/>
        <v>30600</v>
      </c>
      <c r="AR61" s="23">
        <f t="shared" ca="1" si="107"/>
        <v>132000</v>
      </c>
      <c r="AS61" s="23">
        <f t="shared" ca="1" si="108"/>
        <v>66000</v>
      </c>
      <c r="AT61" s="228">
        <f t="shared" ca="1" si="19"/>
        <v>101760</v>
      </c>
      <c r="AU61" s="26">
        <f t="shared" ca="1" si="20"/>
        <v>595560</v>
      </c>
      <c r="AV61" s="228">
        <f t="shared" ca="1" si="21"/>
        <v>685560</v>
      </c>
      <c r="AW61" s="23">
        <f t="shared" ca="1" si="47"/>
        <v>62400</v>
      </c>
      <c r="AX61" s="23">
        <f t="shared" ca="1" si="48"/>
        <v>0</v>
      </c>
      <c r="AY61" s="23">
        <f t="shared" ca="1" si="109"/>
        <v>60000</v>
      </c>
      <c r="AZ61" s="23">
        <f t="shared" ca="1" si="32"/>
        <v>0</v>
      </c>
      <c r="BA61" s="23">
        <f t="shared" ca="1" si="35"/>
        <v>10560</v>
      </c>
      <c r="BB61" s="23">
        <f t="shared" ca="1" si="36"/>
        <v>0</v>
      </c>
      <c r="BC61" s="23">
        <f t="shared" ca="1" si="43"/>
        <v>6120</v>
      </c>
      <c r="BD61" s="23">
        <f t="shared" ca="1" si="44"/>
        <v>0</v>
      </c>
      <c r="BE61" s="23">
        <f t="shared" ca="1" si="53"/>
        <v>20400</v>
      </c>
      <c r="BF61" s="23">
        <f t="shared" ca="1" si="54"/>
        <v>0</v>
      </c>
      <c r="BG61" s="23">
        <f t="shared" ca="1" si="65"/>
        <v>105600</v>
      </c>
      <c r="BH61" s="23">
        <f t="shared" ca="1" si="66"/>
        <v>0</v>
      </c>
      <c r="BI61" s="23">
        <f t="shared" ca="1" si="71"/>
        <v>127200</v>
      </c>
      <c r="BJ61" s="23">
        <f t="shared" ca="1" si="72"/>
        <v>0</v>
      </c>
      <c r="BK61" s="23">
        <f t="shared" ca="1" si="81"/>
        <v>60000</v>
      </c>
      <c r="BL61" s="23">
        <f t="shared" ca="1" si="82"/>
        <v>0</v>
      </c>
      <c r="BM61" s="23">
        <f t="shared" ca="1" si="91"/>
        <v>63600</v>
      </c>
      <c r="BN61" s="23">
        <f t="shared" ca="1" si="92"/>
        <v>0</v>
      </c>
      <c r="BO61" s="23">
        <f t="shared" ca="1" si="97"/>
        <v>86400</v>
      </c>
      <c r="BP61" s="23">
        <f t="shared" ca="1" si="98"/>
        <v>0</v>
      </c>
      <c r="BQ61" s="23">
        <f t="shared" ca="1" si="101"/>
        <v>62400</v>
      </c>
      <c r="BR61" s="23">
        <f t="shared" ca="1" si="102"/>
        <v>0</v>
      </c>
      <c r="BS61" s="23">
        <f t="shared" ca="1" si="120"/>
        <v>132000</v>
      </c>
      <c r="BT61" s="23">
        <f t="shared" ca="1" si="121"/>
        <v>0</v>
      </c>
      <c r="BU61" s="23">
        <f t="shared" ca="1" si="122"/>
        <v>120000</v>
      </c>
      <c r="BV61" s="23">
        <f t="shared" ca="1" si="123"/>
        <v>0</v>
      </c>
      <c r="BW61" s="389">
        <f t="shared" ca="1" si="22"/>
        <v>458280</v>
      </c>
      <c r="BX61" s="224">
        <f t="shared" ca="1" si="23"/>
        <v>710280</v>
      </c>
      <c r="BY61" s="93">
        <f t="shared" ca="1" si="24"/>
        <v>916680</v>
      </c>
      <c r="BZ61" s="23">
        <f t="shared" ca="1" si="49"/>
        <v>125760</v>
      </c>
      <c r="CA61" s="23">
        <f t="shared" ca="1" si="50"/>
        <v>62880</v>
      </c>
      <c r="CB61" s="23">
        <f t="shared" ca="1" si="75"/>
        <v>115200</v>
      </c>
      <c r="CC61" s="23">
        <f t="shared" ca="1" si="76"/>
        <v>57600</v>
      </c>
      <c r="CD61" s="23">
        <f t="shared" ca="1" si="110"/>
        <v>120000</v>
      </c>
      <c r="CE61" s="23">
        <f t="shared" ca="1" si="111"/>
        <v>60000</v>
      </c>
      <c r="CF61" s="228">
        <f t="shared" ca="1" si="25"/>
        <v>188640</v>
      </c>
      <c r="CG61" s="224">
        <f t="shared" ca="1" si="26"/>
        <v>361440</v>
      </c>
      <c r="CH61" s="228">
        <f t="shared" ca="1" si="27"/>
        <v>541440</v>
      </c>
      <c r="CI61" s="23">
        <f t="shared" ca="1" si="39"/>
        <v>65400</v>
      </c>
      <c r="CJ61" s="23">
        <f t="shared" ca="1" si="40"/>
        <v>32700</v>
      </c>
      <c r="CK61" s="23">
        <f t="shared" ca="1" si="41"/>
        <v>62400</v>
      </c>
      <c r="CL61" s="23">
        <f t="shared" ca="1" si="42"/>
        <v>31200</v>
      </c>
      <c r="CM61" s="23">
        <f t="shared" ca="1" si="37"/>
        <v>60000</v>
      </c>
      <c r="CN61" s="23">
        <f t="shared" ca="1" si="38"/>
        <v>30000</v>
      </c>
      <c r="CO61" s="23">
        <f t="shared" ca="1" si="45"/>
        <v>8400</v>
      </c>
      <c r="CP61" s="23">
        <f t="shared" ca="1" si="46"/>
        <v>4200</v>
      </c>
      <c r="CQ61" s="23">
        <f t="shared" ca="1" si="55"/>
        <v>27000</v>
      </c>
      <c r="CR61" s="23">
        <f t="shared" ca="1" si="56"/>
        <v>13500</v>
      </c>
      <c r="CS61" s="23">
        <f t="shared" ca="1" si="57"/>
        <v>15600</v>
      </c>
      <c r="CT61" s="23">
        <f t="shared" ca="1" si="58"/>
        <v>7800</v>
      </c>
      <c r="CU61" s="23">
        <f t="shared" ca="1" si="63"/>
        <v>42000</v>
      </c>
      <c r="CV61" s="23">
        <f t="shared" ca="1" si="64"/>
        <v>21000</v>
      </c>
      <c r="CW61" s="23">
        <f t="shared" ca="1" si="112"/>
        <v>60000</v>
      </c>
      <c r="CX61" s="23">
        <f t="shared" ca="1" si="113"/>
        <v>30000</v>
      </c>
      <c r="CY61" s="23">
        <f t="shared" ca="1" si="67"/>
        <v>72000</v>
      </c>
      <c r="CZ61" s="23">
        <f t="shared" ca="1" si="68"/>
        <v>36000</v>
      </c>
      <c r="DA61" s="23">
        <f t="shared" ca="1" si="83"/>
        <v>99000</v>
      </c>
      <c r="DB61" s="23">
        <f t="shared" ca="1" si="84"/>
        <v>49500</v>
      </c>
      <c r="DC61" s="23"/>
      <c r="DD61" s="23"/>
      <c r="DE61" s="23">
        <f t="shared" ca="1" si="85"/>
        <v>240000</v>
      </c>
      <c r="DF61" s="23">
        <f t="shared" ca="1" si="86"/>
        <v>120000</v>
      </c>
      <c r="DG61" s="23">
        <f t="shared" ca="1" si="87"/>
        <v>120000</v>
      </c>
      <c r="DH61" s="23">
        <f t="shared" ca="1" si="88"/>
        <v>60000</v>
      </c>
      <c r="DI61" s="23">
        <f t="shared" ca="1" si="99"/>
        <v>63600</v>
      </c>
      <c r="DJ61" s="23">
        <f t="shared" ca="1" si="100"/>
        <v>31800</v>
      </c>
      <c r="DK61" s="23">
        <f t="shared" ca="1" si="103"/>
        <v>63600</v>
      </c>
      <c r="DL61" s="23">
        <f t="shared" ca="1" si="104"/>
        <v>31800</v>
      </c>
      <c r="DM61" s="23">
        <f t="shared" ca="1" si="114"/>
        <v>120000</v>
      </c>
      <c r="DN61" s="23">
        <f t="shared" ca="1" si="115"/>
        <v>60000</v>
      </c>
      <c r="DO61" s="23">
        <f t="shared" ca="1" si="116"/>
        <v>66000</v>
      </c>
      <c r="DP61" s="23">
        <f t="shared" ca="1" si="117"/>
        <v>33000</v>
      </c>
      <c r="DQ61" s="23">
        <f t="shared" ca="1" si="126"/>
        <v>129600</v>
      </c>
      <c r="DR61" s="23">
        <f t="shared" ca="1" si="127"/>
        <v>64800</v>
      </c>
      <c r="DS61" s="228">
        <f t="shared" ca="1" si="28"/>
        <v>604800</v>
      </c>
      <c r="DT61" s="93">
        <f t="shared" ca="1" si="29"/>
        <v>1350000</v>
      </c>
      <c r="DU61" s="228">
        <f t="shared" ca="1" si="30"/>
        <v>1971900</v>
      </c>
      <c r="DZ61" s="23">
        <f t="shared" ca="1" si="61"/>
        <v>60000</v>
      </c>
      <c r="EA61" s="23">
        <f t="shared" ca="1" si="62"/>
        <v>30000</v>
      </c>
      <c r="EB61" s="23">
        <f t="shared" ca="1" si="69"/>
        <v>26400</v>
      </c>
      <c r="EC61" s="23">
        <f t="shared" ca="1" si="70"/>
        <v>13200</v>
      </c>
      <c r="ED61" s="23">
        <f t="shared" ca="1" si="89"/>
        <v>120000</v>
      </c>
      <c r="EE61" s="23">
        <f t="shared" ca="1" si="90"/>
        <v>60000</v>
      </c>
      <c r="EF61" s="23">
        <f t="shared" ca="1" si="118"/>
        <v>168000</v>
      </c>
      <c r="EG61" s="23">
        <f t="shared" ca="1" si="119"/>
        <v>84000</v>
      </c>
      <c r="EH61" s="23">
        <f t="shared" ca="1" si="93"/>
        <v>60000</v>
      </c>
      <c r="EI61" s="23">
        <f t="shared" ca="1" si="94"/>
        <v>30000</v>
      </c>
      <c r="EJ61" s="23">
        <f t="shared" ca="1" si="105"/>
        <v>60000</v>
      </c>
      <c r="EK61" s="23">
        <f t="shared" ca="1" si="106"/>
        <v>30000</v>
      </c>
      <c r="EL61" s="23">
        <f t="shared" ca="1" si="124"/>
        <v>120000</v>
      </c>
      <c r="EM61" s="23">
        <f t="shared" ca="1" si="125"/>
        <v>60000</v>
      </c>
      <c r="EN61" s="228">
        <f t="shared" ca="1" si="16"/>
        <v>39600</v>
      </c>
      <c r="EO61" s="93">
        <f t="shared" ca="1" si="17"/>
        <v>489600</v>
      </c>
      <c r="EP61" s="93">
        <f t="shared" ca="1" si="18"/>
        <v>921600</v>
      </c>
    </row>
    <row r="62" spans="1:146" x14ac:dyDescent="0.2">
      <c r="A62" s="172">
        <f ca="1">VLOOKUP($D62,Curves!$A$2:$I$1700,9)</f>
        <v>5.4230881537342998E-2</v>
      </c>
      <c r="B62" s="86">
        <f t="shared" ca="1" si="0"/>
        <v>0.78734722567792814</v>
      </c>
      <c r="C62" s="86">
        <f t="shared" si="1"/>
        <v>31</v>
      </c>
      <c r="D62" s="139">
        <v>38534</v>
      </c>
      <c r="E62" s="173">
        <f ca="1">VLOOKUP($D62,Curves!$A$2:$H$1700,2)*$B62</f>
        <v>2.8982251377204533</v>
      </c>
      <c r="F62" s="172">
        <f ca="1">VLOOKUP($D62,Curves!$A$2:$H$1700,3)*$B62</f>
        <v>0.26769805673049557</v>
      </c>
      <c r="G62" s="172">
        <f ca="1">VLOOKUP($D62,Curves!$A$2:$H$1700,7)*$B62</f>
        <v>-0.18502659803431309</v>
      </c>
      <c r="H62" s="172">
        <f ca="1">VLOOKUP($D62,Curves!$A$2:$H$1700,5)*$B62</f>
        <v>7.8734722567792813E-3</v>
      </c>
      <c r="I62" s="172">
        <f ca="1">VLOOKUP($D62,Curves!$A$2:$H$1700,4)*$B62</f>
        <v>-0.27950826511566446</v>
      </c>
      <c r="J62" s="174">
        <f ca="1">VLOOKUP($D62,Curves!$A$2:$H$1700,8)*$B62</f>
        <v>0.18896333416270275</v>
      </c>
      <c r="K62" s="172">
        <f t="shared" ca="1" si="2"/>
        <v>21.640376544535918</v>
      </c>
      <c r="L62" s="140">
        <f ca="1">VLOOKUP($D62,Curves!$N$2:$T$2600,2)*$B62</f>
        <v>54.057685820595189</v>
      </c>
      <c r="M62" s="141">
        <f ca="1">VLOOKUP($D62,Curves!$N$2:$T$2600,3)*$B62</f>
        <v>27.028842910297595</v>
      </c>
      <c r="N62" s="181">
        <f t="shared" ca="1" si="3"/>
        <v>1</v>
      </c>
      <c r="O62" s="182">
        <f t="shared" ca="1" si="4"/>
        <v>1</v>
      </c>
      <c r="P62" s="173">
        <f t="shared" ca="1" si="5"/>
        <v>25.153913539123671</v>
      </c>
      <c r="Q62" s="140">
        <f ca="1">VLOOKUP($D62,Curves!$N$2:$T$2600,4)*$B62</f>
        <v>54.057685820595189</v>
      </c>
      <c r="R62" s="141">
        <f ca="1">VLOOKUP($D62,Curves!$N$2:$T$2600,5)*$B62</f>
        <v>27.028842910297595</v>
      </c>
      <c r="S62" s="181">
        <f t="shared" ca="1" si="6"/>
        <v>1</v>
      </c>
      <c r="T62" s="182">
        <f t="shared" ca="1" si="7"/>
        <v>1</v>
      </c>
      <c r="U62" s="151">
        <f t="shared" ca="1" si="8"/>
        <v>22.348989047646054</v>
      </c>
      <c r="V62" s="151">
        <f t="shared" ca="1" si="9"/>
        <v>23.795739574829245</v>
      </c>
      <c r="W62" s="151">
        <f t="shared" ca="1" si="10"/>
        <v>21.640376544535918</v>
      </c>
      <c r="X62" s="343">
        <f ca="1">VLOOKUP($D62,[2]CurveFetch!$D$8:$S$13000,16,0)*$B62</f>
        <v>54.057685820595189</v>
      </c>
      <c r="Y62" s="141">
        <f ca="1">VLOOKUP($D62,Curves!$N$2:$T$2600,7)*$B62</f>
        <v>27.028842910297595</v>
      </c>
      <c r="Z62" s="200">
        <f t="shared" ca="1" si="11"/>
        <v>1</v>
      </c>
      <c r="AA62" s="181">
        <f t="shared" ca="1" si="12"/>
        <v>1</v>
      </c>
      <c r="AB62" s="181">
        <f t="shared" ca="1" si="13"/>
        <v>1</v>
      </c>
      <c r="AC62" s="181">
        <f t="shared" ca="1" si="13"/>
        <v>1</v>
      </c>
      <c r="AD62" s="181">
        <f t="shared" ca="1" si="14"/>
        <v>1</v>
      </c>
      <c r="AE62" s="182">
        <f t="shared" ca="1" si="15"/>
        <v>1</v>
      </c>
      <c r="AF62" s="23">
        <f t="shared" ca="1" si="33"/>
        <v>5880</v>
      </c>
      <c r="AG62" s="23">
        <f t="shared" ca="1" si="34"/>
        <v>5880</v>
      </c>
      <c r="AH62" s="23">
        <f t="shared" ca="1" si="51"/>
        <v>48000</v>
      </c>
      <c r="AI62" s="23">
        <f t="shared" ca="1" si="52"/>
        <v>48000</v>
      </c>
      <c r="AJ62" s="23">
        <f t="shared" ca="1" si="73"/>
        <v>54000</v>
      </c>
      <c r="AK62" s="23">
        <f t="shared" ca="1" si="74"/>
        <v>54000</v>
      </c>
      <c r="AL62" s="23">
        <f t="shared" ca="1" si="77"/>
        <v>60000</v>
      </c>
      <c r="AM62" s="23">
        <f t="shared" ca="1" si="78"/>
        <v>30000</v>
      </c>
      <c r="AN62" s="23">
        <f t="shared" ca="1" si="79"/>
        <v>60000</v>
      </c>
      <c r="AO62" s="23">
        <f t="shared" ca="1" si="80"/>
        <v>30000</v>
      </c>
      <c r="AP62" s="23">
        <f t="shared" ca="1" si="95"/>
        <v>61200</v>
      </c>
      <c r="AQ62" s="23">
        <f t="shared" ca="1" si="96"/>
        <v>30600</v>
      </c>
      <c r="AR62" s="23">
        <f t="shared" ca="1" si="107"/>
        <v>132000</v>
      </c>
      <c r="AS62" s="23">
        <f t="shared" ca="1" si="108"/>
        <v>66000</v>
      </c>
      <c r="AT62" s="228">
        <f t="shared" ca="1" si="19"/>
        <v>101760</v>
      </c>
      <c r="AU62" s="26">
        <f t="shared" ca="1" si="20"/>
        <v>595560</v>
      </c>
      <c r="AV62" s="228">
        <f t="shared" ca="1" si="21"/>
        <v>685560</v>
      </c>
      <c r="AW62" s="23">
        <f t="shared" ca="1" si="47"/>
        <v>62400</v>
      </c>
      <c r="AX62" s="23">
        <f t="shared" ca="1" si="48"/>
        <v>31200</v>
      </c>
      <c r="AY62" s="23">
        <f t="shared" ca="1" si="109"/>
        <v>60000</v>
      </c>
      <c r="AZ62" s="23">
        <f t="shared" ca="1" si="32"/>
        <v>30000</v>
      </c>
      <c r="BA62" s="23">
        <f t="shared" ca="1" si="35"/>
        <v>10560</v>
      </c>
      <c r="BB62" s="23">
        <f t="shared" ca="1" si="36"/>
        <v>5280</v>
      </c>
      <c r="BC62" s="23">
        <f t="shared" ca="1" si="43"/>
        <v>6120</v>
      </c>
      <c r="BD62" s="23">
        <f t="shared" ca="1" si="44"/>
        <v>3060</v>
      </c>
      <c r="BE62" s="23">
        <f t="shared" ca="1" si="53"/>
        <v>20400</v>
      </c>
      <c r="BF62" s="23">
        <f t="shared" ca="1" si="54"/>
        <v>10200</v>
      </c>
      <c r="BG62" s="23">
        <f t="shared" ca="1" si="65"/>
        <v>105600</v>
      </c>
      <c r="BH62" s="23">
        <f t="shared" ca="1" si="66"/>
        <v>52800</v>
      </c>
      <c r="BI62" s="23">
        <f t="shared" ca="1" si="71"/>
        <v>127200</v>
      </c>
      <c r="BJ62" s="23">
        <f t="shared" ca="1" si="72"/>
        <v>63600</v>
      </c>
      <c r="BK62" s="23">
        <f t="shared" ca="1" si="81"/>
        <v>60000</v>
      </c>
      <c r="BL62" s="23">
        <f t="shared" ca="1" si="82"/>
        <v>30000</v>
      </c>
      <c r="BM62" s="23">
        <f t="shared" ca="1" si="91"/>
        <v>63600</v>
      </c>
      <c r="BN62" s="23">
        <f t="shared" ca="1" si="92"/>
        <v>31800</v>
      </c>
      <c r="BO62" s="23">
        <f t="shared" ca="1" si="97"/>
        <v>86400</v>
      </c>
      <c r="BP62" s="23">
        <f t="shared" ca="1" si="98"/>
        <v>43200</v>
      </c>
      <c r="BQ62" s="23">
        <f t="shared" ca="1" si="101"/>
        <v>62400</v>
      </c>
      <c r="BR62" s="23">
        <f t="shared" ca="1" si="102"/>
        <v>31200</v>
      </c>
      <c r="BS62" s="23">
        <f t="shared" ca="1" si="120"/>
        <v>132000</v>
      </c>
      <c r="BT62" s="23">
        <f t="shared" ca="1" si="121"/>
        <v>66000</v>
      </c>
      <c r="BU62" s="23">
        <f t="shared" ca="1" si="122"/>
        <v>120000</v>
      </c>
      <c r="BV62" s="23">
        <f t="shared" ca="1" si="123"/>
        <v>60000</v>
      </c>
      <c r="BW62" s="389">
        <f t="shared" ca="1" si="22"/>
        <v>687420</v>
      </c>
      <c r="BX62" s="224">
        <f t="shared" ca="1" si="23"/>
        <v>1065420</v>
      </c>
      <c r="BY62" s="93">
        <f t="shared" ca="1" si="24"/>
        <v>1375020</v>
      </c>
      <c r="BZ62" s="23">
        <f t="shared" ca="1" si="49"/>
        <v>125760</v>
      </c>
      <c r="CA62" s="23">
        <f t="shared" ca="1" si="50"/>
        <v>62880</v>
      </c>
      <c r="CB62" s="23">
        <f t="shared" ca="1" si="75"/>
        <v>115200</v>
      </c>
      <c r="CC62" s="23">
        <f t="shared" ca="1" si="76"/>
        <v>57600</v>
      </c>
      <c r="CD62" s="23">
        <f t="shared" ca="1" si="110"/>
        <v>120000</v>
      </c>
      <c r="CE62" s="23">
        <f t="shared" ca="1" si="111"/>
        <v>60000</v>
      </c>
      <c r="CF62" s="228">
        <f t="shared" ca="1" si="25"/>
        <v>188640</v>
      </c>
      <c r="CG62" s="224">
        <f t="shared" ca="1" si="26"/>
        <v>361440</v>
      </c>
      <c r="CH62" s="228">
        <f t="shared" ca="1" si="27"/>
        <v>541440</v>
      </c>
      <c r="CI62" s="23">
        <f t="shared" ca="1" si="39"/>
        <v>65400</v>
      </c>
      <c r="CJ62" s="23">
        <f t="shared" ca="1" si="40"/>
        <v>32700</v>
      </c>
      <c r="CK62" s="23">
        <f t="shared" ca="1" si="41"/>
        <v>62400</v>
      </c>
      <c r="CL62" s="23">
        <f t="shared" ca="1" si="42"/>
        <v>31200</v>
      </c>
      <c r="CM62" s="23">
        <f t="shared" ca="1" si="37"/>
        <v>60000</v>
      </c>
      <c r="CN62" s="23">
        <f t="shared" ca="1" si="38"/>
        <v>30000</v>
      </c>
      <c r="CO62" s="23">
        <f t="shared" ca="1" si="45"/>
        <v>8400</v>
      </c>
      <c r="CP62" s="23">
        <f t="shared" ca="1" si="46"/>
        <v>4200</v>
      </c>
      <c r="CQ62" s="23">
        <f t="shared" ca="1" si="55"/>
        <v>27000</v>
      </c>
      <c r="CR62" s="23">
        <f t="shared" ca="1" si="56"/>
        <v>13500</v>
      </c>
      <c r="CS62" s="23">
        <f t="shared" ca="1" si="57"/>
        <v>15600</v>
      </c>
      <c r="CT62" s="23">
        <f t="shared" ca="1" si="58"/>
        <v>7800</v>
      </c>
      <c r="CU62" s="23">
        <f t="shared" ca="1" si="63"/>
        <v>42000</v>
      </c>
      <c r="CV62" s="23">
        <f t="shared" ca="1" si="64"/>
        <v>21000</v>
      </c>
      <c r="CW62" s="23">
        <f t="shared" ca="1" si="112"/>
        <v>60000</v>
      </c>
      <c r="CX62" s="23">
        <f t="shared" ca="1" si="113"/>
        <v>30000</v>
      </c>
      <c r="CY62" s="23">
        <f t="shared" ca="1" si="67"/>
        <v>72000</v>
      </c>
      <c r="CZ62" s="23">
        <f t="shared" ca="1" si="68"/>
        <v>36000</v>
      </c>
      <c r="DA62" s="23">
        <f t="shared" ca="1" si="83"/>
        <v>99000</v>
      </c>
      <c r="DB62" s="23">
        <f t="shared" ca="1" si="84"/>
        <v>49500</v>
      </c>
      <c r="DC62" s="23"/>
      <c r="DD62" s="23"/>
      <c r="DE62" s="23">
        <f t="shared" ca="1" si="85"/>
        <v>240000</v>
      </c>
      <c r="DF62" s="23">
        <f t="shared" ca="1" si="86"/>
        <v>120000</v>
      </c>
      <c r="DG62" s="23">
        <f t="shared" ca="1" si="87"/>
        <v>120000</v>
      </c>
      <c r="DH62" s="23">
        <f t="shared" ca="1" si="88"/>
        <v>60000</v>
      </c>
      <c r="DI62" s="23">
        <f t="shared" ca="1" si="99"/>
        <v>63600</v>
      </c>
      <c r="DJ62" s="23">
        <f t="shared" ca="1" si="100"/>
        <v>31800</v>
      </c>
      <c r="DK62" s="23">
        <f t="shared" ca="1" si="103"/>
        <v>63600</v>
      </c>
      <c r="DL62" s="23">
        <f t="shared" ca="1" si="104"/>
        <v>31800</v>
      </c>
      <c r="DM62" s="23">
        <f t="shared" ca="1" si="114"/>
        <v>120000</v>
      </c>
      <c r="DN62" s="23">
        <f t="shared" ca="1" si="115"/>
        <v>60000</v>
      </c>
      <c r="DO62" s="23">
        <f t="shared" ca="1" si="116"/>
        <v>66000</v>
      </c>
      <c r="DP62" s="23">
        <f t="shared" ca="1" si="117"/>
        <v>33000</v>
      </c>
      <c r="DQ62" s="23">
        <f t="shared" ca="1" si="126"/>
        <v>129600</v>
      </c>
      <c r="DR62" s="23">
        <f t="shared" ca="1" si="127"/>
        <v>64800</v>
      </c>
      <c r="DS62" s="228">
        <f t="shared" ca="1" si="28"/>
        <v>604800</v>
      </c>
      <c r="DT62" s="93">
        <f t="shared" ca="1" si="29"/>
        <v>1350000</v>
      </c>
      <c r="DU62" s="228">
        <f t="shared" ca="1" si="30"/>
        <v>1971900</v>
      </c>
      <c r="DZ62" s="23">
        <f t="shared" ca="1" si="61"/>
        <v>60000</v>
      </c>
      <c r="EA62" s="23">
        <f t="shared" ca="1" si="62"/>
        <v>30000</v>
      </c>
      <c r="EB62" s="23">
        <f t="shared" ca="1" si="69"/>
        <v>26400</v>
      </c>
      <c r="EC62" s="23">
        <f t="shared" ca="1" si="70"/>
        <v>13200</v>
      </c>
      <c r="ED62" s="23">
        <f t="shared" ca="1" si="89"/>
        <v>120000</v>
      </c>
      <c r="EE62" s="23">
        <f t="shared" ca="1" si="90"/>
        <v>60000</v>
      </c>
      <c r="EF62" s="23">
        <f t="shared" ca="1" si="118"/>
        <v>168000</v>
      </c>
      <c r="EG62" s="23">
        <f t="shared" ca="1" si="119"/>
        <v>84000</v>
      </c>
      <c r="EH62" s="23">
        <f t="shared" ca="1" si="93"/>
        <v>60000</v>
      </c>
      <c r="EI62" s="23">
        <f t="shared" ca="1" si="94"/>
        <v>30000</v>
      </c>
      <c r="EJ62" s="23">
        <f t="shared" ca="1" si="105"/>
        <v>60000</v>
      </c>
      <c r="EK62" s="23">
        <f t="shared" ca="1" si="106"/>
        <v>30000</v>
      </c>
      <c r="EL62" s="23">
        <f t="shared" ca="1" si="124"/>
        <v>120000</v>
      </c>
      <c r="EM62" s="23">
        <f t="shared" ca="1" si="125"/>
        <v>60000</v>
      </c>
      <c r="EN62" s="228">
        <f t="shared" ca="1" si="16"/>
        <v>39600</v>
      </c>
      <c r="EO62" s="93">
        <f t="shared" ca="1" si="17"/>
        <v>489600</v>
      </c>
      <c r="EP62" s="93">
        <f t="shared" ca="1" si="18"/>
        <v>921600</v>
      </c>
    </row>
    <row r="63" spans="1:146" x14ac:dyDescent="0.2">
      <c r="A63" s="172">
        <f ca="1">VLOOKUP($D63,Curves!$A$2:$I$1700,9)</f>
        <v>5.4293867919057999E-2</v>
      </c>
      <c r="B63" s="86">
        <f t="shared" ca="1" si="0"/>
        <v>0.7835608220236423</v>
      </c>
      <c r="C63" s="86">
        <f t="shared" si="1"/>
        <v>31</v>
      </c>
      <c r="D63" s="139">
        <v>38565</v>
      </c>
      <c r="E63" s="173">
        <f ca="1">VLOOKUP($D63,Curves!$A$2:$H$1700,2)*$B63</f>
        <v>2.8999586023095003</v>
      </c>
      <c r="F63" s="172">
        <f ca="1">VLOOKUP($D63,Curves!$A$2:$H$1700,3)*$B63</f>
        <v>0.26641067948803843</v>
      </c>
      <c r="G63" s="172">
        <f ca="1">VLOOKUP($D63,Curves!$A$2:$H$1700,7)*$B63</f>
        <v>-0.18413679317555592</v>
      </c>
      <c r="H63" s="172">
        <f ca="1">VLOOKUP($D63,Curves!$A$2:$H$1700,5)*$B63</f>
        <v>7.8356082202364237E-3</v>
      </c>
      <c r="I63" s="172">
        <f ca="1">VLOOKUP($D63,Curves!$A$2:$H$1700,4)*$B63</f>
        <v>-0.27816409181839302</v>
      </c>
      <c r="J63" s="174">
        <f ca="1">VLOOKUP($D63,Curves!$A$2:$H$1700,8)*$B63</f>
        <v>0.18805459728567414</v>
      </c>
      <c r="K63" s="172">
        <f t="shared" ca="1" si="2"/>
        <v>21.663458828683304</v>
      </c>
      <c r="L63" s="140">
        <f ca="1">VLOOKUP($D63,Curves!$N$2:$T$2600,2)*$B63</f>
        <v>65.551131248853864</v>
      </c>
      <c r="M63" s="141">
        <f ca="1">VLOOKUP($D63,Curves!$N$2:$T$2600,3)*$B63</f>
        <v>32.775565624426932</v>
      </c>
      <c r="N63" s="181">
        <f t="shared" ca="1" si="3"/>
        <v>1</v>
      </c>
      <c r="O63" s="182">
        <f t="shared" ca="1" si="4"/>
        <v>1</v>
      </c>
      <c r="P63" s="173">
        <f t="shared" ca="1" si="5"/>
        <v>25.160098996963807</v>
      </c>
      <c r="Q63" s="140">
        <f ca="1">VLOOKUP($D63,Curves!$N$2:$T$2600,4)*$B63</f>
        <v>65.551131248853864</v>
      </c>
      <c r="R63" s="141">
        <f ca="1">VLOOKUP($D63,Curves!$N$2:$T$2600,5)*$B63</f>
        <v>32.775565624426932</v>
      </c>
      <c r="S63" s="181">
        <f t="shared" ca="1" si="6"/>
        <v>1</v>
      </c>
      <c r="T63" s="182">
        <f t="shared" ca="1" si="7"/>
        <v>1</v>
      </c>
      <c r="U63" s="151">
        <f t="shared" ca="1" si="8"/>
        <v>22.368663568504584</v>
      </c>
      <c r="V63" s="151">
        <f t="shared" ca="1" si="9"/>
        <v>23.808456578973026</v>
      </c>
      <c r="W63" s="151">
        <f t="shared" ca="1" si="10"/>
        <v>21.663458828683304</v>
      </c>
      <c r="X63" s="343">
        <f ca="1">VLOOKUP($D63,[2]CurveFetch!$D$8:$S$13000,16,0)*$B63</f>
        <v>65.551131248853864</v>
      </c>
      <c r="Y63" s="141">
        <f ca="1">VLOOKUP($D63,Curves!$N$2:$T$2600,7)*$B63</f>
        <v>32.775565624426932</v>
      </c>
      <c r="Z63" s="200">
        <f t="shared" ca="1" si="11"/>
        <v>1</v>
      </c>
      <c r="AA63" s="181">
        <f t="shared" ca="1" si="12"/>
        <v>1</v>
      </c>
      <c r="AB63" s="181">
        <f t="shared" ca="1" si="13"/>
        <v>1</v>
      </c>
      <c r="AC63" s="181">
        <f t="shared" ca="1" si="13"/>
        <v>1</v>
      </c>
      <c r="AD63" s="181">
        <f t="shared" ca="1" si="14"/>
        <v>1</v>
      </c>
      <c r="AE63" s="182">
        <f t="shared" ca="1" si="15"/>
        <v>1</v>
      </c>
      <c r="AF63" s="23">
        <f t="shared" ca="1" si="33"/>
        <v>5880</v>
      </c>
      <c r="AG63" s="23">
        <f t="shared" ca="1" si="34"/>
        <v>5880</v>
      </c>
      <c r="AH63" s="23">
        <f t="shared" ca="1" si="51"/>
        <v>48000</v>
      </c>
      <c r="AI63" s="23">
        <f t="shared" ca="1" si="52"/>
        <v>48000</v>
      </c>
      <c r="AJ63" s="23">
        <f t="shared" ca="1" si="73"/>
        <v>54000</v>
      </c>
      <c r="AK63" s="23">
        <f t="shared" ca="1" si="74"/>
        <v>54000</v>
      </c>
      <c r="AL63" s="23">
        <f t="shared" ca="1" si="77"/>
        <v>60000</v>
      </c>
      <c r="AM63" s="23">
        <f t="shared" ca="1" si="78"/>
        <v>30000</v>
      </c>
      <c r="AN63" s="23">
        <f t="shared" ca="1" si="79"/>
        <v>60000</v>
      </c>
      <c r="AO63" s="23">
        <f t="shared" ca="1" si="80"/>
        <v>30000</v>
      </c>
      <c r="AP63" s="23">
        <f t="shared" ca="1" si="95"/>
        <v>61200</v>
      </c>
      <c r="AQ63" s="23">
        <f t="shared" ca="1" si="96"/>
        <v>30600</v>
      </c>
      <c r="AR63" s="23">
        <f t="shared" ca="1" si="107"/>
        <v>132000</v>
      </c>
      <c r="AS63" s="23">
        <f t="shared" ca="1" si="108"/>
        <v>66000</v>
      </c>
      <c r="AT63" s="228">
        <f t="shared" ca="1" si="19"/>
        <v>101760</v>
      </c>
      <c r="AU63" s="26">
        <f t="shared" ca="1" si="20"/>
        <v>595560</v>
      </c>
      <c r="AV63" s="228">
        <f t="shared" ca="1" si="21"/>
        <v>685560</v>
      </c>
      <c r="AW63" s="23">
        <f t="shared" ca="1" si="47"/>
        <v>62400</v>
      </c>
      <c r="AX63" s="23">
        <f t="shared" ca="1" si="48"/>
        <v>31200</v>
      </c>
      <c r="AY63" s="23">
        <f t="shared" ca="1" si="109"/>
        <v>60000</v>
      </c>
      <c r="AZ63" s="23">
        <f t="shared" ca="1" si="32"/>
        <v>30000</v>
      </c>
      <c r="BA63" s="23">
        <f t="shared" ca="1" si="35"/>
        <v>10560</v>
      </c>
      <c r="BB63" s="23">
        <f t="shared" ca="1" si="36"/>
        <v>5280</v>
      </c>
      <c r="BC63" s="23">
        <f t="shared" ca="1" si="43"/>
        <v>6120</v>
      </c>
      <c r="BD63" s="23">
        <f t="shared" ca="1" si="44"/>
        <v>3060</v>
      </c>
      <c r="BE63" s="23">
        <f t="shared" ca="1" si="53"/>
        <v>20400</v>
      </c>
      <c r="BF63" s="23">
        <f t="shared" ca="1" si="54"/>
        <v>10200</v>
      </c>
      <c r="BG63" s="23">
        <f t="shared" ca="1" si="65"/>
        <v>105600</v>
      </c>
      <c r="BH63" s="23">
        <f t="shared" ca="1" si="66"/>
        <v>52800</v>
      </c>
      <c r="BI63" s="23">
        <f t="shared" ca="1" si="71"/>
        <v>127200</v>
      </c>
      <c r="BJ63" s="23">
        <f t="shared" ca="1" si="72"/>
        <v>63600</v>
      </c>
      <c r="BK63" s="23">
        <f t="shared" ca="1" si="81"/>
        <v>60000</v>
      </c>
      <c r="BL63" s="23">
        <f t="shared" ca="1" si="82"/>
        <v>30000</v>
      </c>
      <c r="BM63" s="23">
        <f t="shared" ca="1" si="91"/>
        <v>63600</v>
      </c>
      <c r="BN63" s="23">
        <f t="shared" ca="1" si="92"/>
        <v>31800</v>
      </c>
      <c r="BO63" s="23">
        <f t="shared" ca="1" si="97"/>
        <v>86400</v>
      </c>
      <c r="BP63" s="23">
        <f t="shared" ca="1" si="98"/>
        <v>43200</v>
      </c>
      <c r="BQ63" s="23">
        <f t="shared" ca="1" si="101"/>
        <v>62400</v>
      </c>
      <c r="BR63" s="23">
        <f t="shared" ca="1" si="102"/>
        <v>31200</v>
      </c>
      <c r="BS63" s="23">
        <f t="shared" ca="1" si="120"/>
        <v>132000</v>
      </c>
      <c r="BT63" s="23">
        <f t="shared" ca="1" si="121"/>
        <v>66000</v>
      </c>
      <c r="BU63" s="23">
        <f t="shared" ca="1" si="122"/>
        <v>120000</v>
      </c>
      <c r="BV63" s="23">
        <f t="shared" ca="1" si="123"/>
        <v>60000</v>
      </c>
      <c r="BW63" s="389">
        <f t="shared" ca="1" si="22"/>
        <v>687420</v>
      </c>
      <c r="BX63" s="224">
        <f t="shared" ca="1" si="23"/>
        <v>1065420</v>
      </c>
      <c r="BY63" s="93">
        <f t="shared" ca="1" si="24"/>
        <v>1375020</v>
      </c>
      <c r="BZ63" s="23">
        <f t="shared" ca="1" si="49"/>
        <v>125760</v>
      </c>
      <c r="CA63" s="23">
        <f t="shared" ca="1" si="50"/>
        <v>62880</v>
      </c>
      <c r="CB63" s="23">
        <f t="shared" ref="CB63:CB95" ca="1" si="128">$CB$7*$J$2*$J$5*$N63</f>
        <v>115200</v>
      </c>
      <c r="CC63" s="23">
        <f t="shared" ref="CC63:CC95" ca="1" si="129">$CB$7*$J$3*$J$5*$O63</f>
        <v>57600</v>
      </c>
      <c r="CD63" s="23">
        <f t="shared" ca="1" si="110"/>
        <v>120000</v>
      </c>
      <c r="CE63" s="23">
        <f t="shared" ca="1" si="111"/>
        <v>60000</v>
      </c>
      <c r="CF63" s="228">
        <f t="shared" ca="1" si="25"/>
        <v>188640</v>
      </c>
      <c r="CG63" s="224">
        <f t="shared" ca="1" si="26"/>
        <v>361440</v>
      </c>
      <c r="CH63" s="228">
        <f t="shared" ca="1" si="27"/>
        <v>541440</v>
      </c>
      <c r="CI63" s="23">
        <f t="shared" ca="1" si="39"/>
        <v>65400</v>
      </c>
      <c r="CJ63" s="23">
        <f t="shared" ca="1" si="40"/>
        <v>32700</v>
      </c>
      <c r="CK63" s="23">
        <f t="shared" ca="1" si="41"/>
        <v>62400</v>
      </c>
      <c r="CL63" s="23">
        <f t="shared" ca="1" si="42"/>
        <v>31200</v>
      </c>
      <c r="CM63" s="23">
        <f t="shared" ca="1" si="37"/>
        <v>60000</v>
      </c>
      <c r="CN63" s="23">
        <f t="shared" ca="1" si="38"/>
        <v>30000</v>
      </c>
      <c r="CO63" s="23">
        <f t="shared" ca="1" si="45"/>
        <v>8400</v>
      </c>
      <c r="CP63" s="23">
        <f t="shared" ca="1" si="46"/>
        <v>4200</v>
      </c>
      <c r="CQ63" s="23">
        <f t="shared" ca="1" si="55"/>
        <v>27000</v>
      </c>
      <c r="CR63" s="23">
        <f t="shared" ca="1" si="56"/>
        <v>13500</v>
      </c>
      <c r="CS63" s="23">
        <f t="shared" ca="1" si="57"/>
        <v>15600</v>
      </c>
      <c r="CT63" s="23">
        <f t="shared" ca="1" si="58"/>
        <v>7800</v>
      </c>
      <c r="CU63" s="23">
        <f t="shared" ca="1" si="63"/>
        <v>42000</v>
      </c>
      <c r="CV63" s="23">
        <f t="shared" ca="1" si="64"/>
        <v>21000</v>
      </c>
      <c r="CW63" s="23">
        <f t="shared" ca="1" si="112"/>
        <v>60000</v>
      </c>
      <c r="CX63" s="23">
        <f t="shared" ca="1" si="113"/>
        <v>30000</v>
      </c>
      <c r="CY63" s="23">
        <f t="shared" ca="1" si="67"/>
        <v>72000</v>
      </c>
      <c r="CZ63" s="23">
        <f t="shared" ca="1" si="68"/>
        <v>36000</v>
      </c>
      <c r="DA63" s="23">
        <f t="shared" ca="1" si="83"/>
        <v>99000</v>
      </c>
      <c r="DB63" s="23">
        <f t="shared" ca="1" si="84"/>
        <v>49500</v>
      </c>
      <c r="DC63" s="23"/>
      <c r="DD63" s="23"/>
      <c r="DE63" s="23">
        <f t="shared" ca="1" si="85"/>
        <v>240000</v>
      </c>
      <c r="DF63" s="23">
        <f t="shared" ca="1" si="86"/>
        <v>120000</v>
      </c>
      <c r="DG63" s="23">
        <f t="shared" ca="1" si="87"/>
        <v>120000</v>
      </c>
      <c r="DH63" s="23">
        <f t="shared" ca="1" si="88"/>
        <v>60000</v>
      </c>
      <c r="DI63" s="23">
        <f t="shared" ca="1" si="99"/>
        <v>63600</v>
      </c>
      <c r="DJ63" s="23">
        <f t="shared" ca="1" si="100"/>
        <v>31800</v>
      </c>
      <c r="DK63" s="23">
        <f t="shared" ca="1" si="103"/>
        <v>63600</v>
      </c>
      <c r="DL63" s="23">
        <f t="shared" ca="1" si="104"/>
        <v>31800</v>
      </c>
      <c r="DM63" s="23">
        <f t="shared" ca="1" si="114"/>
        <v>120000</v>
      </c>
      <c r="DN63" s="23">
        <f t="shared" ca="1" si="115"/>
        <v>60000</v>
      </c>
      <c r="DO63" s="23">
        <f t="shared" ca="1" si="116"/>
        <v>66000</v>
      </c>
      <c r="DP63" s="23">
        <f t="shared" ca="1" si="117"/>
        <v>33000</v>
      </c>
      <c r="DQ63" s="23">
        <f t="shared" ca="1" si="126"/>
        <v>129600</v>
      </c>
      <c r="DR63" s="23">
        <f t="shared" ca="1" si="127"/>
        <v>64800</v>
      </c>
      <c r="DS63" s="228">
        <f t="shared" ca="1" si="28"/>
        <v>604800</v>
      </c>
      <c r="DT63" s="93">
        <f t="shared" ca="1" si="29"/>
        <v>1350000</v>
      </c>
      <c r="DU63" s="228">
        <f t="shared" ca="1" si="30"/>
        <v>1971900</v>
      </c>
      <c r="DZ63" s="23">
        <f t="shared" ca="1" si="61"/>
        <v>60000</v>
      </c>
      <c r="EA63" s="23">
        <f t="shared" ca="1" si="62"/>
        <v>30000</v>
      </c>
      <c r="EB63" s="23">
        <f t="shared" ca="1" si="69"/>
        <v>26400</v>
      </c>
      <c r="EC63" s="23">
        <f t="shared" ca="1" si="70"/>
        <v>13200</v>
      </c>
      <c r="ED63" s="23">
        <f t="shared" ca="1" si="89"/>
        <v>120000</v>
      </c>
      <c r="EE63" s="23">
        <f t="shared" ca="1" si="90"/>
        <v>60000</v>
      </c>
      <c r="EF63" s="23">
        <f t="shared" ca="1" si="118"/>
        <v>168000</v>
      </c>
      <c r="EG63" s="23">
        <f t="shared" ca="1" si="119"/>
        <v>84000</v>
      </c>
      <c r="EH63" s="23">
        <f t="shared" ca="1" si="93"/>
        <v>60000</v>
      </c>
      <c r="EI63" s="23">
        <f t="shared" ca="1" si="94"/>
        <v>30000</v>
      </c>
      <c r="EJ63" s="23">
        <f t="shared" ca="1" si="105"/>
        <v>60000</v>
      </c>
      <c r="EK63" s="23">
        <f t="shared" ca="1" si="106"/>
        <v>30000</v>
      </c>
      <c r="EL63" s="23">
        <f t="shared" ca="1" si="124"/>
        <v>120000</v>
      </c>
      <c r="EM63" s="23">
        <f t="shared" ca="1" si="125"/>
        <v>60000</v>
      </c>
      <c r="EN63" s="228">
        <f t="shared" ca="1" si="16"/>
        <v>39600</v>
      </c>
      <c r="EO63" s="93">
        <f t="shared" ca="1" si="17"/>
        <v>489600</v>
      </c>
      <c r="EP63" s="93">
        <f t="shared" ca="1" si="18"/>
        <v>921600</v>
      </c>
    </row>
    <row r="64" spans="1:146" x14ac:dyDescent="0.2">
      <c r="A64" s="172">
        <f ca="1">VLOOKUP($D64,Curves!$A$2:$I$1700,9)</f>
        <v>5.4356854302093999E-2</v>
      </c>
      <c r="B64" s="86">
        <f t="shared" ca="1" si="0"/>
        <v>0.77978451715825692</v>
      </c>
      <c r="C64" s="86">
        <f t="shared" si="1"/>
        <v>30</v>
      </c>
      <c r="D64" s="139">
        <v>38596</v>
      </c>
      <c r="E64" s="173">
        <f ca="1">VLOOKUP($D64,Curves!$A$2:$H$1700,2)*$B64</f>
        <v>2.9023579728630322</v>
      </c>
      <c r="F64" s="172">
        <f ca="1">VLOOKUP($D64,Curves!$A$2:$H$1700,3)*$B64</f>
        <v>0.26512673583380736</v>
      </c>
      <c r="G64" s="172">
        <f ca="1">VLOOKUP($D64,Curves!$A$2:$H$1700,7)*$B64</f>
        <v>-0.18324936153219037</v>
      </c>
      <c r="H64" s="172">
        <f ca="1">VLOOKUP($D64,Curves!$A$2:$H$1700,5)*$B64</f>
        <v>7.7978451715825696E-3</v>
      </c>
      <c r="I64" s="172">
        <f ca="1">VLOOKUP($D64,Curves!$A$2:$H$1700,4)*$B64</f>
        <v>-0.27682350359118119</v>
      </c>
      <c r="J64" s="174">
        <f ca="1">VLOOKUP($D64,Curves!$A$2:$H$1700,8)*$B64</f>
        <v>0.18714828411798165</v>
      </c>
      <c r="K64" s="172">
        <f t="shared" ca="1" si="2"/>
        <v>21.691508519538885</v>
      </c>
      <c r="L64" s="140">
        <f ca="1">VLOOKUP($D64,Curves!$N$2:$T$2600,2)*$B64</f>
        <v>57.437367964842892</v>
      </c>
      <c r="M64" s="141">
        <f ca="1">VLOOKUP($D64,Curves!$N$2:$T$2600,3)*$B64</f>
        <v>28.718683982421446</v>
      </c>
      <c r="N64" s="181">
        <f t="shared" ca="1" si="3"/>
        <v>1</v>
      </c>
      <c r="O64" s="182">
        <f t="shared" ca="1" si="4"/>
        <v>1</v>
      </c>
      <c r="P64" s="173">
        <f t="shared" ca="1" si="5"/>
        <v>25.171296927357606</v>
      </c>
      <c r="Q64" s="140">
        <f ca="1">VLOOKUP($D64,Curves!$N$2:$T$2600,4)*$B64</f>
        <v>57.437367964842892</v>
      </c>
      <c r="R64" s="141">
        <f ca="1">VLOOKUP($D64,Curves!$N$2:$T$2600,5)*$B64</f>
        <v>28.718683982421446</v>
      </c>
      <c r="S64" s="181">
        <f t="shared" ca="1" si="6"/>
        <v>1</v>
      </c>
      <c r="T64" s="182">
        <f t="shared" ca="1" si="7"/>
        <v>1</v>
      </c>
      <c r="U64" s="151">
        <f t="shared" ca="1" si="8"/>
        <v>22.393314584981315</v>
      </c>
      <c r="V64" s="151">
        <f t="shared" ca="1" si="9"/>
        <v>23.826168635259609</v>
      </c>
      <c r="W64" s="151">
        <f t="shared" ca="1" si="10"/>
        <v>21.691508519538885</v>
      </c>
      <c r="X64" s="343">
        <f ca="1">VLOOKUP($D64,[2]CurveFetch!$D$8:$S$13000,16,0)*$B64</f>
        <v>57.437367964842892</v>
      </c>
      <c r="Y64" s="141">
        <f ca="1">VLOOKUP($D64,Curves!$N$2:$T$2600,7)*$B64</f>
        <v>28.718683982421446</v>
      </c>
      <c r="Z64" s="200">
        <f t="shared" ca="1" si="11"/>
        <v>1</v>
      </c>
      <c r="AA64" s="181">
        <f t="shared" ca="1" si="12"/>
        <v>1</v>
      </c>
      <c r="AB64" s="181">
        <f t="shared" ca="1" si="13"/>
        <v>1</v>
      </c>
      <c r="AC64" s="181">
        <f t="shared" ca="1" si="13"/>
        <v>1</v>
      </c>
      <c r="AD64" s="181">
        <f t="shared" ca="1" si="14"/>
        <v>1</v>
      </c>
      <c r="AE64" s="182">
        <f t="shared" ca="1" si="15"/>
        <v>1</v>
      </c>
      <c r="AF64" s="23">
        <f t="shared" ca="1" si="33"/>
        <v>5880</v>
      </c>
      <c r="AG64" s="23">
        <f t="shared" ca="1" si="34"/>
        <v>5880</v>
      </c>
      <c r="AH64" s="23">
        <f t="shared" ca="1" si="51"/>
        <v>48000</v>
      </c>
      <c r="AI64" s="23">
        <f t="shared" ca="1" si="52"/>
        <v>48000</v>
      </c>
      <c r="AJ64" s="23">
        <f t="shared" ca="1" si="73"/>
        <v>54000</v>
      </c>
      <c r="AK64" s="23">
        <f t="shared" ca="1" si="74"/>
        <v>54000</v>
      </c>
      <c r="AL64" s="23">
        <f t="shared" ca="1" si="77"/>
        <v>60000</v>
      </c>
      <c r="AM64" s="23">
        <f t="shared" ca="1" si="78"/>
        <v>30000</v>
      </c>
      <c r="AN64" s="23">
        <f t="shared" ca="1" si="79"/>
        <v>60000</v>
      </c>
      <c r="AO64" s="23">
        <f t="shared" ca="1" si="80"/>
        <v>30000</v>
      </c>
      <c r="AP64" s="23">
        <f t="shared" ca="1" si="95"/>
        <v>61200</v>
      </c>
      <c r="AQ64" s="23">
        <f t="shared" ca="1" si="96"/>
        <v>30600</v>
      </c>
      <c r="AR64" s="23">
        <f t="shared" ca="1" si="107"/>
        <v>132000</v>
      </c>
      <c r="AS64" s="23">
        <f t="shared" ca="1" si="108"/>
        <v>66000</v>
      </c>
      <c r="AT64" s="228">
        <f t="shared" ca="1" si="19"/>
        <v>101760</v>
      </c>
      <c r="AU64" s="26">
        <f t="shared" ca="1" si="20"/>
        <v>595560</v>
      </c>
      <c r="AV64" s="228">
        <f t="shared" ca="1" si="21"/>
        <v>685560</v>
      </c>
      <c r="AW64" s="23">
        <f t="shared" ca="1" si="47"/>
        <v>62400</v>
      </c>
      <c r="AX64" s="23">
        <f t="shared" ca="1" si="48"/>
        <v>31200</v>
      </c>
      <c r="AY64" s="23">
        <f t="shared" ca="1" si="109"/>
        <v>60000</v>
      </c>
      <c r="AZ64" s="23">
        <f t="shared" ca="1" si="32"/>
        <v>30000</v>
      </c>
      <c r="BA64" s="23">
        <f t="shared" ca="1" si="35"/>
        <v>10560</v>
      </c>
      <c r="BB64" s="23">
        <f t="shared" ca="1" si="36"/>
        <v>5280</v>
      </c>
      <c r="BC64" s="23">
        <f t="shared" ca="1" si="43"/>
        <v>6120</v>
      </c>
      <c r="BD64" s="23">
        <f t="shared" ca="1" si="44"/>
        <v>3060</v>
      </c>
      <c r="BE64" s="23">
        <f t="shared" ca="1" si="53"/>
        <v>20400</v>
      </c>
      <c r="BF64" s="23">
        <f t="shared" ca="1" si="54"/>
        <v>10200</v>
      </c>
      <c r="BG64" s="23">
        <f t="shared" ca="1" si="65"/>
        <v>105600</v>
      </c>
      <c r="BH64" s="23">
        <f t="shared" ca="1" si="66"/>
        <v>52800</v>
      </c>
      <c r="BI64" s="23">
        <f t="shared" ca="1" si="71"/>
        <v>127200</v>
      </c>
      <c r="BJ64" s="23">
        <f t="shared" ca="1" si="72"/>
        <v>63600</v>
      </c>
      <c r="BK64" s="23">
        <f t="shared" ca="1" si="81"/>
        <v>60000</v>
      </c>
      <c r="BL64" s="23">
        <f t="shared" ca="1" si="82"/>
        <v>30000</v>
      </c>
      <c r="BM64" s="23">
        <f t="shared" ca="1" si="91"/>
        <v>63600</v>
      </c>
      <c r="BN64" s="23">
        <f t="shared" ca="1" si="92"/>
        <v>31800</v>
      </c>
      <c r="BO64" s="23">
        <f t="shared" ca="1" si="97"/>
        <v>86400</v>
      </c>
      <c r="BP64" s="23">
        <f t="shared" ca="1" si="98"/>
        <v>43200</v>
      </c>
      <c r="BQ64" s="23">
        <f t="shared" ca="1" si="101"/>
        <v>62400</v>
      </c>
      <c r="BR64" s="23">
        <f t="shared" ca="1" si="102"/>
        <v>31200</v>
      </c>
      <c r="BS64" s="23">
        <f t="shared" ca="1" si="120"/>
        <v>132000</v>
      </c>
      <c r="BT64" s="23">
        <f t="shared" ca="1" si="121"/>
        <v>66000</v>
      </c>
      <c r="BU64" s="23">
        <f t="shared" ca="1" si="122"/>
        <v>120000</v>
      </c>
      <c r="BV64" s="23">
        <f t="shared" ca="1" si="123"/>
        <v>60000</v>
      </c>
      <c r="BW64" s="389">
        <f t="shared" ca="1" si="22"/>
        <v>687420</v>
      </c>
      <c r="BX64" s="224">
        <f t="shared" ca="1" si="23"/>
        <v>1065420</v>
      </c>
      <c r="BY64" s="93">
        <f t="shared" ca="1" si="24"/>
        <v>1375020</v>
      </c>
      <c r="BZ64" s="23">
        <f t="shared" ca="1" si="49"/>
        <v>125760</v>
      </c>
      <c r="CA64" s="23">
        <f t="shared" ca="1" si="50"/>
        <v>62880</v>
      </c>
      <c r="CB64" s="23">
        <f t="shared" ca="1" si="128"/>
        <v>115200</v>
      </c>
      <c r="CC64" s="23">
        <f t="shared" ca="1" si="129"/>
        <v>57600</v>
      </c>
      <c r="CD64" s="23">
        <f t="shared" ca="1" si="110"/>
        <v>120000</v>
      </c>
      <c r="CE64" s="23">
        <f t="shared" ca="1" si="111"/>
        <v>60000</v>
      </c>
      <c r="CF64" s="228">
        <f t="shared" ca="1" si="25"/>
        <v>188640</v>
      </c>
      <c r="CG64" s="224">
        <f t="shared" ca="1" si="26"/>
        <v>361440</v>
      </c>
      <c r="CH64" s="228">
        <f t="shared" ca="1" si="27"/>
        <v>541440</v>
      </c>
      <c r="CI64" s="23">
        <f t="shared" ca="1" si="39"/>
        <v>65400</v>
      </c>
      <c r="CJ64" s="23">
        <f t="shared" ca="1" si="40"/>
        <v>32700</v>
      </c>
      <c r="CK64" s="23">
        <f t="shared" ca="1" si="41"/>
        <v>62400</v>
      </c>
      <c r="CL64" s="23">
        <f t="shared" ca="1" si="42"/>
        <v>31200</v>
      </c>
      <c r="CM64" s="23">
        <f t="shared" ca="1" si="37"/>
        <v>60000</v>
      </c>
      <c r="CN64" s="23">
        <f t="shared" ca="1" si="38"/>
        <v>30000</v>
      </c>
      <c r="CO64" s="23">
        <f t="shared" ca="1" si="45"/>
        <v>8400</v>
      </c>
      <c r="CP64" s="23">
        <f t="shared" ca="1" si="46"/>
        <v>4200</v>
      </c>
      <c r="CQ64" s="23">
        <f t="shared" ca="1" si="55"/>
        <v>27000</v>
      </c>
      <c r="CR64" s="23">
        <f t="shared" ca="1" si="56"/>
        <v>13500</v>
      </c>
      <c r="CS64" s="23">
        <f t="shared" ca="1" si="57"/>
        <v>15600</v>
      </c>
      <c r="CT64" s="23">
        <f t="shared" ca="1" si="58"/>
        <v>7800</v>
      </c>
      <c r="CU64" s="23">
        <f t="shared" ca="1" si="63"/>
        <v>42000</v>
      </c>
      <c r="CV64" s="23">
        <f t="shared" ca="1" si="64"/>
        <v>21000</v>
      </c>
      <c r="CW64" s="23">
        <f t="shared" ca="1" si="112"/>
        <v>60000</v>
      </c>
      <c r="CX64" s="23">
        <f t="shared" ca="1" si="113"/>
        <v>30000</v>
      </c>
      <c r="CY64" s="23">
        <f t="shared" ca="1" si="67"/>
        <v>72000</v>
      </c>
      <c r="CZ64" s="23">
        <f t="shared" ca="1" si="68"/>
        <v>36000</v>
      </c>
      <c r="DA64" s="23">
        <f t="shared" ca="1" si="83"/>
        <v>99000</v>
      </c>
      <c r="DB64" s="23">
        <f t="shared" ca="1" si="84"/>
        <v>49500</v>
      </c>
      <c r="DC64" s="23"/>
      <c r="DD64" s="23"/>
      <c r="DE64" s="23">
        <f t="shared" ca="1" si="85"/>
        <v>240000</v>
      </c>
      <c r="DF64" s="23">
        <f t="shared" ca="1" si="86"/>
        <v>120000</v>
      </c>
      <c r="DG64" s="23">
        <f t="shared" ca="1" si="87"/>
        <v>120000</v>
      </c>
      <c r="DH64" s="23">
        <f t="shared" ca="1" si="88"/>
        <v>60000</v>
      </c>
      <c r="DI64" s="23">
        <f t="shared" ca="1" si="99"/>
        <v>63600</v>
      </c>
      <c r="DJ64" s="23">
        <f t="shared" ca="1" si="100"/>
        <v>31800</v>
      </c>
      <c r="DK64" s="23">
        <f t="shared" ca="1" si="103"/>
        <v>63600</v>
      </c>
      <c r="DL64" s="23">
        <f t="shared" ca="1" si="104"/>
        <v>31800</v>
      </c>
      <c r="DM64" s="23">
        <f t="shared" ca="1" si="114"/>
        <v>120000</v>
      </c>
      <c r="DN64" s="23">
        <f t="shared" ca="1" si="115"/>
        <v>60000</v>
      </c>
      <c r="DO64" s="23">
        <f t="shared" ca="1" si="116"/>
        <v>66000</v>
      </c>
      <c r="DP64" s="23">
        <f t="shared" ca="1" si="117"/>
        <v>33000</v>
      </c>
      <c r="DQ64" s="23">
        <f t="shared" ca="1" si="126"/>
        <v>129600</v>
      </c>
      <c r="DR64" s="23">
        <f t="shared" ca="1" si="127"/>
        <v>64800</v>
      </c>
      <c r="DS64" s="228">
        <f t="shared" ca="1" si="28"/>
        <v>604800</v>
      </c>
      <c r="DT64" s="93">
        <f t="shared" ca="1" si="29"/>
        <v>1350000</v>
      </c>
      <c r="DU64" s="228">
        <f t="shared" ca="1" si="30"/>
        <v>1971900</v>
      </c>
      <c r="DZ64" s="23">
        <f t="shared" ca="1" si="61"/>
        <v>60000</v>
      </c>
      <c r="EA64" s="23">
        <f t="shared" ca="1" si="62"/>
        <v>30000</v>
      </c>
      <c r="EB64" s="23">
        <f t="shared" ca="1" si="69"/>
        <v>26400</v>
      </c>
      <c r="EC64" s="23">
        <f t="shared" ca="1" si="70"/>
        <v>13200</v>
      </c>
      <c r="ED64" s="23">
        <f t="shared" ca="1" si="89"/>
        <v>120000</v>
      </c>
      <c r="EE64" s="23">
        <f t="shared" ca="1" si="90"/>
        <v>60000</v>
      </c>
      <c r="EF64" s="23">
        <f t="shared" ca="1" si="118"/>
        <v>168000</v>
      </c>
      <c r="EG64" s="23">
        <f t="shared" ca="1" si="119"/>
        <v>84000</v>
      </c>
      <c r="EH64" s="23">
        <f t="shared" ca="1" si="93"/>
        <v>60000</v>
      </c>
      <c r="EI64" s="23">
        <f t="shared" ca="1" si="94"/>
        <v>30000</v>
      </c>
      <c r="EJ64" s="23">
        <f t="shared" ca="1" si="105"/>
        <v>60000</v>
      </c>
      <c r="EK64" s="23">
        <f t="shared" ca="1" si="106"/>
        <v>30000</v>
      </c>
      <c r="EL64" s="23">
        <f t="shared" ca="1" si="124"/>
        <v>120000</v>
      </c>
      <c r="EM64" s="23">
        <f t="shared" ca="1" si="125"/>
        <v>60000</v>
      </c>
      <c r="EN64" s="228">
        <f t="shared" ca="1" si="16"/>
        <v>39600</v>
      </c>
      <c r="EO64" s="93">
        <f t="shared" ca="1" si="17"/>
        <v>489600</v>
      </c>
      <c r="EP64" s="93">
        <f t="shared" ca="1" si="18"/>
        <v>921600</v>
      </c>
    </row>
    <row r="65" spans="1:146" x14ac:dyDescent="0.2">
      <c r="A65" s="172">
        <f ca="1">VLOOKUP($D65,Curves!$A$2:$I$1700,9)</f>
        <v>5.4417808867580998E-2</v>
      </c>
      <c r="B65" s="86">
        <f t="shared" ca="1" si="0"/>
        <v>0.77613967229031322</v>
      </c>
      <c r="C65" s="86">
        <f t="shared" si="1"/>
        <v>31</v>
      </c>
      <c r="D65" s="139">
        <v>38626</v>
      </c>
      <c r="E65" s="173">
        <f ca="1">VLOOKUP($D65,Curves!$A$2:$H$1700,2)*$B65</f>
        <v>2.9120760504332552</v>
      </c>
      <c r="F65" s="172">
        <f ca="1">VLOOKUP($D65,Curves!$A$2:$H$1700,3)*$B65</f>
        <v>0.26388748857870653</v>
      </c>
      <c r="G65" s="172">
        <f ca="1">VLOOKUP($D65,Curves!$A$2:$H$1700,7)*$B65</f>
        <v>-0.1823928229882236</v>
      </c>
      <c r="H65" s="172">
        <f ca="1">VLOOKUP($D65,Curves!$A$2:$H$1700,5)*$B65</f>
        <v>7.7613967229031326E-3</v>
      </c>
      <c r="I65" s="172">
        <f ca="1">VLOOKUP($D65,Curves!$A$2:$H$1700,4)*$B65</f>
        <v>-0.27552958366306118</v>
      </c>
      <c r="J65" s="174">
        <f ca="1">VLOOKUP($D65,Curves!$A$2:$H$1700,8)*$B65</f>
        <v>0.18627352134967518</v>
      </c>
      <c r="K65" s="172">
        <f t="shared" ca="1" si="2"/>
        <v>21.774098500776457</v>
      </c>
      <c r="L65" s="140">
        <f ca="1">VLOOKUP($D65,Curves!$N$2:$T$2600,2)*$B65</f>
        <v>52.730153195731582</v>
      </c>
      <c r="M65" s="141">
        <f ca="1">VLOOKUP($D65,Curves!$N$2:$T$2600,3)*$B65</f>
        <v>26.365076597865791</v>
      </c>
      <c r="N65" s="181">
        <f t="shared" ca="1" si="3"/>
        <v>1</v>
      </c>
      <c r="O65" s="182">
        <f t="shared" ca="1" si="4"/>
        <v>1</v>
      </c>
      <c r="P65" s="173">
        <f t="shared" ca="1" si="5"/>
        <v>25.237621788371978</v>
      </c>
      <c r="Q65" s="140">
        <f ca="1">VLOOKUP($D65,Curves!$N$2:$T$2600,4)*$B65</f>
        <v>52.730153195731582</v>
      </c>
      <c r="R65" s="141">
        <f ca="1">VLOOKUP($D65,Curves!$N$2:$T$2600,5)*$B65</f>
        <v>26.365076597865791</v>
      </c>
      <c r="S65" s="181">
        <f t="shared" ca="1" si="6"/>
        <v>1</v>
      </c>
      <c r="T65" s="182">
        <f t="shared" ca="1" si="7"/>
        <v>1</v>
      </c>
      <c r="U65" s="151">
        <f t="shared" ca="1" si="8"/>
        <v>22.472624205837739</v>
      </c>
      <c r="V65" s="151">
        <f t="shared" ca="1" si="9"/>
        <v>23.898780853671191</v>
      </c>
      <c r="W65" s="151">
        <f t="shared" ca="1" si="10"/>
        <v>21.774098500776457</v>
      </c>
      <c r="X65" s="343">
        <f ca="1">VLOOKUP($D65,[2]CurveFetch!$D$8:$S$13000,16,0)*$B65</f>
        <v>52.730153195731582</v>
      </c>
      <c r="Y65" s="141">
        <f ca="1">VLOOKUP($D65,Curves!$N$2:$T$2600,7)*$B65</f>
        <v>26.365076597865791</v>
      </c>
      <c r="Z65" s="200">
        <f t="shared" ca="1" si="11"/>
        <v>1</v>
      </c>
      <c r="AA65" s="181">
        <f t="shared" ca="1" si="12"/>
        <v>1</v>
      </c>
      <c r="AB65" s="181">
        <f t="shared" ca="1" si="13"/>
        <v>1</v>
      </c>
      <c r="AC65" s="181">
        <f t="shared" ca="1" si="13"/>
        <v>1</v>
      </c>
      <c r="AD65" s="181">
        <f t="shared" ca="1" si="14"/>
        <v>1</v>
      </c>
      <c r="AE65" s="182">
        <f t="shared" ca="1" si="15"/>
        <v>1</v>
      </c>
      <c r="AF65" s="23">
        <f t="shared" ca="1" si="33"/>
        <v>5880</v>
      </c>
      <c r="AG65" s="23">
        <f t="shared" ca="1" si="34"/>
        <v>5880</v>
      </c>
      <c r="AH65" s="23">
        <f t="shared" ca="1" si="51"/>
        <v>48000</v>
      </c>
      <c r="AI65" s="23">
        <f t="shared" ca="1" si="52"/>
        <v>48000</v>
      </c>
      <c r="AJ65" s="23">
        <f t="shared" ca="1" si="73"/>
        <v>54000</v>
      </c>
      <c r="AK65" s="23">
        <f t="shared" ca="1" si="74"/>
        <v>54000</v>
      </c>
      <c r="AL65" s="23">
        <f t="shared" ca="1" si="77"/>
        <v>60000</v>
      </c>
      <c r="AM65" s="23">
        <f t="shared" ca="1" si="78"/>
        <v>30000</v>
      </c>
      <c r="AN65" s="23">
        <f t="shared" ca="1" si="79"/>
        <v>60000</v>
      </c>
      <c r="AO65" s="23">
        <f t="shared" ca="1" si="80"/>
        <v>30000</v>
      </c>
      <c r="AP65" s="23">
        <f t="shared" ca="1" si="95"/>
        <v>61200</v>
      </c>
      <c r="AQ65" s="23">
        <f t="shared" ca="1" si="96"/>
        <v>30600</v>
      </c>
      <c r="AR65" s="23">
        <f t="shared" ca="1" si="107"/>
        <v>132000</v>
      </c>
      <c r="AS65" s="23">
        <f t="shared" ca="1" si="108"/>
        <v>66000</v>
      </c>
      <c r="AT65" s="228">
        <f t="shared" ca="1" si="19"/>
        <v>101760</v>
      </c>
      <c r="AU65" s="26">
        <f t="shared" ca="1" si="20"/>
        <v>595560</v>
      </c>
      <c r="AV65" s="228">
        <f t="shared" ca="1" si="21"/>
        <v>685560</v>
      </c>
      <c r="AW65" s="23">
        <f t="shared" ca="1" si="47"/>
        <v>62400</v>
      </c>
      <c r="AX65" s="23">
        <f t="shared" ca="1" si="48"/>
        <v>31200</v>
      </c>
      <c r="AY65" s="23">
        <f t="shared" ca="1" si="109"/>
        <v>60000</v>
      </c>
      <c r="AZ65" s="23">
        <f t="shared" ca="1" si="32"/>
        <v>30000</v>
      </c>
      <c r="BA65" s="23">
        <f t="shared" ca="1" si="35"/>
        <v>10560</v>
      </c>
      <c r="BB65" s="23">
        <f t="shared" ca="1" si="36"/>
        <v>5280</v>
      </c>
      <c r="BC65" s="23">
        <f t="shared" ca="1" si="43"/>
        <v>6120</v>
      </c>
      <c r="BD65" s="23">
        <f t="shared" ca="1" si="44"/>
        <v>3060</v>
      </c>
      <c r="BE65" s="23">
        <f t="shared" ca="1" si="53"/>
        <v>20400</v>
      </c>
      <c r="BF65" s="23">
        <f t="shared" ca="1" si="54"/>
        <v>10200</v>
      </c>
      <c r="BG65" s="23">
        <f t="shared" ca="1" si="65"/>
        <v>105600</v>
      </c>
      <c r="BH65" s="23">
        <f t="shared" ca="1" si="66"/>
        <v>52800</v>
      </c>
      <c r="BI65" s="23">
        <f t="shared" ca="1" si="71"/>
        <v>127200</v>
      </c>
      <c r="BJ65" s="23">
        <f t="shared" ca="1" si="72"/>
        <v>63600</v>
      </c>
      <c r="BK65" s="23">
        <f t="shared" ca="1" si="81"/>
        <v>60000</v>
      </c>
      <c r="BL65" s="23">
        <f t="shared" ca="1" si="82"/>
        <v>30000</v>
      </c>
      <c r="BM65" s="23">
        <f t="shared" ca="1" si="91"/>
        <v>63600</v>
      </c>
      <c r="BN65" s="23">
        <f t="shared" ca="1" si="92"/>
        <v>31800</v>
      </c>
      <c r="BO65" s="23">
        <f t="shared" ca="1" si="97"/>
        <v>86400</v>
      </c>
      <c r="BP65" s="23">
        <f t="shared" ca="1" si="98"/>
        <v>43200</v>
      </c>
      <c r="BQ65" s="23">
        <f t="shared" ca="1" si="101"/>
        <v>62400</v>
      </c>
      <c r="BR65" s="23">
        <f t="shared" ca="1" si="102"/>
        <v>31200</v>
      </c>
      <c r="BS65" s="23">
        <f t="shared" ca="1" si="120"/>
        <v>132000</v>
      </c>
      <c r="BT65" s="23">
        <f t="shared" ca="1" si="121"/>
        <v>66000</v>
      </c>
      <c r="BU65" s="23">
        <f t="shared" ca="1" si="122"/>
        <v>120000</v>
      </c>
      <c r="BV65" s="23">
        <f t="shared" ca="1" si="123"/>
        <v>60000</v>
      </c>
      <c r="BW65" s="389">
        <f t="shared" ca="1" si="22"/>
        <v>687420</v>
      </c>
      <c r="BX65" s="224">
        <f t="shared" ca="1" si="23"/>
        <v>1065420</v>
      </c>
      <c r="BY65" s="93">
        <f t="shared" ca="1" si="24"/>
        <v>1375020</v>
      </c>
      <c r="BZ65" s="23">
        <f t="shared" ca="1" si="49"/>
        <v>125760</v>
      </c>
      <c r="CA65" s="23">
        <f t="shared" ca="1" si="50"/>
        <v>62880</v>
      </c>
      <c r="CB65" s="23">
        <f t="shared" ca="1" si="128"/>
        <v>115200</v>
      </c>
      <c r="CC65" s="23">
        <f t="shared" ca="1" si="129"/>
        <v>57600</v>
      </c>
      <c r="CD65" s="23">
        <f t="shared" ca="1" si="110"/>
        <v>120000</v>
      </c>
      <c r="CE65" s="23">
        <f t="shared" ca="1" si="111"/>
        <v>60000</v>
      </c>
      <c r="CF65" s="228">
        <f t="shared" ca="1" si="25"/>
        <v>188640</v>
      </c>
      <c r="CG65" s="224">
        <f t="shared" ca="1" si="26"/>
        <v>361440</v>
      </c>
      <c r="CH65" s="228">
        <f t="shared" ca="1" si="27"/>
        <v>541440</v>
      </c>
      <c r="CI65" s="23">
        <f t="shared" ca="1" si="39"/>
        <v>65400</v>
      </c>
      <c r="CJ65" s="23">
        <f t="shared" ca="1" si="40"/>
        <v>32700</v>
      </c>
      <c r="CK65" s="23">
        <f t="shared" ca="1" si="41"/>
        <v>62400</v>
      </c>
      <c r="CL65" s="23">
        <f t="shared" ca="1" si="42"/>
        <v>31200</v>
      </c>
      <c r="CM65" s="23">
        <f t="shared" ca="1" si="37"/>
        <v>60000</v>
      </c>
      <c r="CN65" s="23">
        <f t="shared" ca="1" si="38"/>
        <v>30000</v>
      </c>
      <c r="CO65" s="23">
        <f t="shared" ca="1" si="45"/>
        <v>8400</v>
      </c>
      <c r="CP65" s="23">
        <f t="shared" ca="1" si="46"/>
        <v>4200</v>
      </c>
      <c r="CQ65" s="23">
        <f t="shared" ca="1" si="55"/>
        <v>27000</v>
      </c>
      <c r="CR65" s="23">
        <f t="shared" ca="1" si="56"/>
        <v>13500</v>
      </c>
      <c r="CS65" s="23">
        <f t="shared" ca="1" si="57"/>
        <v>15600</v>
      </c>
      <c r="CT65" s="23">
        <f t="shared" ca="1" si="58"/>
        <v>7800</v>
      </c>
      <c r="CU65" s="23">
        <f t="shared" ca="1" si="63"/>
        <v>42000</v>
      </c>
      <c r="CV65" s="23">
        <f t="shared" ca="1" si="64"/>
        <v>21000</v>
      </c>
      <c r="CW65" s="23">
        <f t="shared" ca="1" si="112"/>
        <v>60000</v>
      </c>
      <c r="CX65" s="23">
        <f t="shared" ca="1" si="113"/>
        <v>30000</v>
      </c>
      <c r="CY65" s="23">
        <f t="shared" ca="1" si="67"/>
        <v>72000</v>
      </c>
      <c r="CZ65" s="23">
        <f t="shared" ca="1" si="68"/>
        <v>36000</v>
      </c>
      <c r="DA65" s="23">
        <f t="shared" ca="1" si="83"/>
        <v>99000</v>
      </c>
      <c r="DB65" s="23">
        <f t="shared" ca="1" si="84"/>
        <v>49500</v>
      </c>
      <c r="DC65" s="23"/>
      <c r="DD65" s="23"/>
      <c r="DE65" s="23">
        <f t="shared" ca="1" si="85"/>
        <v>240000</v>
      </c>
      <c r="DF65" s="23">
        <f t="shared" ca="1" si="86"/>
        <v>120000</v>
      </c>
      <c r="DG65" s="23">
        <f t="shared" ca="1" si="87"/>
        <v>120000</v>
      </c>
      <c r="DH65" s="23">
        <f t="shared" ca="1" si="88"/>
        <v>60000</v>
      </c>
      <c r="DI65" s="23">
        <f t="shared" ca="1" si="99"/>
        <v>63600</v>
      </c>
      <c r="DJ65" s="23">
        <f t="shared" ca="1" si="100"/>
        <v>31800</v>
      </c>
      <c r="DK65" s="23">
        <f t="shared" ca="1" si="103"/>
        <v>63600</v>
      </c>
      <c r="DL65" s="23">
        <f t="shared" ca="1" si="104"/>
        <v>31800</v>
      </c>
      <c r="DM65" s="23">
        <f t="shared" ca="1" si="114"/>
        <v>120000</v>
      </c>
      <c r="DN65" s="23">
        <f t="shared" ca="1" si="115"/>
        <v>60000</v>
      </c>
      <c r="DO65" s="23">
        <f t="shared" ca="1" si="116"/>
        <v>66000</v>
      </c>
      <c r="DP65" s="23">
        <f t="shared" ca="1" si="117"/>
        <v>33000</v>
      </c>
      <c r="DQ65" s="23">
        <f t="shared" ca="1" si="126"/>
        <v>129600</v>
      </c>
      <c r="DR65" s="23">
        <f t="shared" ca="1" si="127"/>
        <v>64800</v>
      </c>
      <c r="DS65" s="228">
        <f t="shared" ca="1" si="28"/>
        <v>604800</v>
      </c>
      <c r="DT65" s="93">
        <f t="shared" ca="1" si="29"/>
        <v>1350000</v>
      </c>
      <c r="DU65" s="228">
        <f t="shared" ca="1" si="30"/>
        <v>1971900</v>
      </c>
      <c r="DZ65" s="23">
        <f t="shared" ca="1" si="61"/>
        <v>60000</v>
      </c>
      <c r="EA65" s="23">
        <f t="shared" ca="1" si="62"/>
        <v>30000</v>
      </c>
      <c r="EB65" s="23">
        <f t="shared" ca="1" si="69"/>
        <v>26400</v>
      </c>
      <c r="EC65" s="23">
        <f t="shared" ca="1" si="70"/>
        <v>13200</v>
      </c>
      <c r="ED65" s="23">
        <f t="shared" ca="1" si="89"/>
        <v>120000</v>
      </c>
      <c r="EE65" s="23">
        <f t="shared" ca="1" si="90"/>
        <v>60000</v>
      </c>
      <c r="EF65" s="23">
        <f t="shared" ca="1" si="118"/>
        <v>168000</v>
      </c>
      <c r="EG65" s="23">
        <f t="shared" ca="1" si="119"/>
        <v>84000</v>
      </c>
      <c r="EH65" s="23">
        <f t="shared" ca="1" si="93"/>
        <v>60000</v>
      </c>
      <c r="EI65" s="23">
        <f t="shared" ca="1" si="94"/>
        <v>30000</v>
      </c>
      <c r="EJ65" s="23">
        <f t="shared" ca="1" si="105"/>
        <v>60000</v>
      </c>
      <c r="EK65" s="23">
        <f t="shared" ca="1" si="106"/>
        <v>30000</v>
      </c>
      <c r="EL65" s="23">
        <f t="shared" ca="1" si="124"/>
        <v>120000</v>
      </c>
      <c r="EM65" s="23">
        <f t="shared" ca="1" si="125"/>
        <v>60000</v>
      </c>
      <c r="EN65" s="228">
        <f t="shared" ca="1" si="16"/>
        <v>39600</v>
      </c>
      <c r="EO65" s="93">
        <f t="shared" ca="1" si="17"/>
        <v>489600</v>
      </c>
      <c r="EP65" s="93">
        <f t="shared" ca="1" si="18"/>
        <v>921600</v>
      </c>
    </row>
    <row r="66" spans="1:146" x14ac:dyDescent="0.2">
      <c r="A66" s="172">
        <f ca="1">VLOOKUP($D66,Curves!$A$2:$I$1700,9)</f>
        <v>5.4480795253218001E-2</v>
      </c>
      <c r="B66" s="86">
        <f t="shared" ca="1" si="0"/>
        <v>0.77238332657561348</v>
      </c>
      <c r="C66" s="86">
        <f t="shared" si="1"/>
        <v>30</v>
      </c>
      <c r="D66" s="139">
        <v>38657</v>
      </c>
      <c r="E66" s="173">
        <f ca="1">VLOOKUP($D66,Curves!$A$2:$H$1700,2)*$B66</f>
        <v>3.0061159070322878</v>
      </c>
      <c r="F66" s="172">
        <f ca="1">VLOOKUP($D66,Curves!$A$2:$H$1700,3)*$B66</f>
        <v>0.23171499797268402</v>
      </c>
      <c r="G66" s="172">
        <f ca="1">VLOOKUP($D66,Curves!$A$2:$H$1700,7)*$B66</f>
        <v>-0.14675283204936657</v>
      </c>
      <c r="H66" s="172">
        <f ca="1">VLOOKUP($D66,Curves!$A$2:$H$1700,5)*$B66</f>
        <v>7.7238332657561352E-3</v>
      </c>
      <c r="I66" s="172">
        <f ca="1">VLOOKUP($D66,Curves!$A$2:$H$1700,4)*$B66</f>
        <v>-0.2239911647069279</v>
      </c>
      <c r="J66" s="174">
        <f ca="1">VLOOKUP($D66,Curves!$A$2:$H$1700,8)*$B66</f>
        <v>0.15447666531512272</v>
      </c>
      <c r="K66" s="172">
        <f t="shared" ca="1" si="2"/>
        <v>22.8659355674402</v>
      </c>
      <c r="L66" s="140">
        <f ca="1">VLOOKUP($D66,Curves!$N$2:$T$2600,2)*$B66</f>
        <v>29.303451026952199</v>
      </c>
      <c r="M66" s="141">
        <f ca="1">VLOOKUP($D66,Curves!$N$2:$T$2600,3)*$B66</f>
        <v>14.6517255134761</v>
      </c>
      <c r="N66" s="181">
        <f t="shared" ca="1" si="3"/>
        <v>1</v>
      </c>
      <c r="O66" s="182">
        <f t="shared" ca="1" si="4"/>
        <v>0</v>
      </c>
      <c r="P66" s="173">
        <f t="shared" ca="1" si="5"/>
        <v>25.704444292605579</v>
      </c>
      <c r="Q66" s="140">
        <f ca="1">VLOOKUP($D66,Curves!$N$2:$T$2600,4)*$B66</f>
        <v>29.303451026952199</v>
      </c>
      <c r="R66" s="141">
        <f ca="1">VLOOKUP($D66,Curves!$N$2:$T$2600,5)*$B66</f>
        <v>14.6517255134761</v>
      </c>
      <c r="S66" s="181">
        <f t="shared" ca="1" si="6"/>
        <v>1</v>
      </c>
      <c r="T66" s="182">
        <f t="shared" ca="1" si="7"/>
        <v>0</v>
      </c>
      <c r="U66" s="151">
        <f t="shared" ca="1" si="8"/>
        <v>23.445223062371909</v>
      </c>
      <c r="V66" s="151">
        <f t="shared" ca="1" si="9"/>
        <v>24.60379805223533</v>
      </c>
      <c r="W66" s="151">
        <f t="shared" ca="1" si="10"/>
        <v>22.8659355674402</v>
      </c>
      <c r="X66" s="343">
        <f ca="1">VLOOKUP($D66,[2]CurveFetch!$D$8:$S$13000,16,0)*$B66</f>
        <v>29.303451026952199</v>
      </c>
      <c r="Y66" s="141">
        <f ca="1">VLOOKUP($D66,Curves!$N$2:$T$2600,7)*$B66</f>
        <v>14.6517255134761</v>
      </c>
      <c r="Z66" s="200">
        <f t="shared" ca="1" si="11"/>
        <v>1</v>
      </c>
      <c r="AA66" s="181">
        <f t="shared" ca="1" si="12"/>
        <v>0</v>
      </c>
      <c r="AB66" s="181">
        <f t="shared" ca="1" si="13"/>
        <v>1</v>
      </c>
      <c r="AC66" s="181">
        <f t="shared" ca="1" si="13"/>
        <v>1</v>
      </c>
      <c r="AD66" s="181">
        <f t="shared" ca="1" si="14"/>
        <v>1</v>
      </c>
      <c r="AE66" s="182">
        <f t="shared" ca="1" si="15"/>
        <v>0</v>
      </c>
      <c r="AF66" s="23">
        <f t="shared" ca="1" si="33"/>
        <v>5880</v>
      </c>
      <c r="AG66" s="23">
        <f t="shared" ca="1" si="34"/>
        <v>0</v>
      </c>
      <c r="AH66" s="23">
        <f t="shared" ca="1" si="51"/>
        <v>48000</v>
      </c>
      <c r="AI66" s="23">
        <f t="shared" ca="1" si="52"/>
        <v>0</v>
      </c>
      <c r="AJ66" s="23">
        <f t="shared" ca="1" si="73"/>
        <v>54000</v>
      </c>
      <c r="AK66" s="23">
        <f t="shared" ca="1" si="74"/>
        <v>0</v>
      </c>
      <c r="AL66" s="23">
        <f t="shared" ca="1" si="77"/>
        <v>60000</v>
      </c>
      <c r="AM66" s="23">
        <f t="shared" ca="1" si="78"/>
        <v>0</v>
      </c>
      <c r="AN66" s="23">
        <f t="shared" ca="1" si="79"/>
        <v>60000</v>
      </c>
      <c r="AO66" s="23">
        <f t="shared" ca="1" si="80"/>
        <v>0</v>
      </c>
      <c r="AP66" s="23">
        <f t="shared" ca="1" si="95"/>
        <v>61200</v>
      </c>
      <c r="AQ66" s="23">
        <f t="shared" ca="1" si="96"/>
        <v>0</v>
      </c>
      <c r="AR66" s="23">
        <f t="shared" ca="1" si="107"/>
        <v>132000</v>
      </c>
      <c r="AS66" s="23">
        <f t="shared" ca="1" si="108"/>
        <v>0</v>
      </c>
      <c r="AT66" s="228">
        <f t="shared" ca="1" si="19"/>
        <v>65880</v>
      </c>
      <c r="AU66" s="26">
        <f t="shared" ca="1" si="20"/>
        <v>361080</v>
      </c>
      <c r="AV66" s="228">
        <f t="shared" ca="1" si="21"/>
        <v>421080</v>
      </c>
      <c r="AW66" s="23">
        <f t="shared" ca="1" si="47"/>
        <v>62400</v>
      </c>
      <c r="AX66" s="23">
        <f t="shared" ca="1" si="48"/>
        <v>0</v>
      </c>
      <c r="AY66" s="23">
        <f t="shared" ca="1" si="109"/>
        <v>60000</v>
      </c>
      <c r="AZ66" s="23">
        <f t="shared" ca="1" si="32"/>
        <v>0</v>
      </c>
      <c r="BA66" s="23">
        <f t="shared" ca="1" si="35"/>
        <v>10560</v>
      </c>
      <c r="BB66" s="23">
        <f t="shared" ca="1" si="36"/>
        <v>0</v>
      </c>
      <c r="BC66" s="23">
        <f t="shared" ca="1" si="43"/>
        <v>6120</v>
      </c>
      <c r="BD66" s="23">
        <f t="shared" ca="1" si="44"/>
        <v>0</v>
      </c>
      <c r="BE66" s="23">
        <f t="shared" ca="1" si="53"/>
        <v>20400</v>
      </c>
      <c r="BF66" s="23">
        <f t="shared" ca="1" si="54"/>
        <v>0</v>
      </c>
      <c r="BG66" s="23">
        <f t="shared" ca="1" si="65"/>
        <v>105600</v>
      </c>
      <c r="BH66" s="23">
        <f t="shared" ca="1" si="66"/>
        <v>0</v>
      </c>
      <c r="BI66" s="23">
        <f t="shared" ca="1" si="71"/>
        <v>127200</v>
      </c>
      <c r="BJ66" s="23">
        <f t="shared" ca="1" si="72"/>
        <v>0</v>
      </c>
      <c r="BK66" s="23">
        <f t="shared" ca="1" si="81"/>
        <v>60000</v>
      </c>
      <c r="BL66" s="23">
        <f t="shared" ca="1" si="82"/>
        <v>0</v>
      </c>
      <c r="BM66" s="23">
        <f t="shared" ca="1" si="91"/>
        <v>63600</v>
      </c>
      <c r="BN66" s="23">
        <f t="shared" ca="1" si="92"/>
        <v>0</v>
      </c>
      <c r="BO66" s="23">
        <f t="shared" ca="1" si="97"/>
        <v>86400</v>
      </c>
      <c r="BP66" s="23">
        <f t="shared" ca="1" si="98"/>
        <v>0</v>
      </c>
      <c r="BQ66" s="23">
        <f t="shared" ca="1" si="101"/>
        <v>62400</v>
      </c>
      <c r="BR66" s="23">
        <f t="shared" ca="1" si="102"/>
        <v>0</v>
      </c>
      <c r="BS66" s="23">
        <f t="shared" ca="1" si="120"/>
        <v>132000</v>
      </c>
      <c r="BT66" s="23">
        <f t="shared" ca="1" si="121"/>
        <v>0</v>
      </c>
      <c r="BU66" s="23">
        <f t="shared" ca="1" si="122"/>
        <v>120000</v>
      </c>
      <c r="BV66" s="23">
        <f t="shared" ca="1" si="123"/>
        <v>0</v>
      </c>
      <c r="BW66" s="389">
        <f t="shared" ca="1" si="22"/>
        <v>458280</v>
      </c>
      <c r="BX66" s="224">
        <f t="shared" ca="1" si="23"/>
        <v>710280</v>
      </c>
      <c r="BY66" s="93">
        <f t="shared" ca="1" si="24"/>
        <v>916680</v>
      </c>
      <c r="BZ66" s="23">
        <f t="shared" ca="1" si="49"/>
        <v>125760</v>
      </c>
      <c r="CA66" s="23">
        <f t="shared" ca="1" si="50"/>
        <v>0</v>
      </c>
      <c r="CB66" s="23">
        <f t="shared" ca="1" si="128"/>
        <v>115200</v>
      </c>
      <c r="CC66" s="23">
        <f t="shared" ca="1" si="129"/>
        <v>0</v>
      </c>
      <c r="CD66" s="23">
        <f t="shared" ca="1" si="110"/>
        <v>120000</v>
      </c>
      <c r="CE66" s="23">
        <f t="shared" ca="1" si="111"/>
        <v>0</v>
      </c>
      <c r="CF66" s="228">
        <f t="shared" ca="1" si="25"/>
        <v>125760</v>
      </c>
      <c r="CG66" s="224">
        <f t="shared" ca="1" si="26"/>
        <v>240960</v>
      </c>
      <c r="CH66" s="228">
        <f t="shared" ca="1" si="27"/>
        <v>360960</v>
      </c>
      <c r="CI66" s="23">
        <f t="shared" ca="1" si="39"/>
        <v>65400</v>
      </c>
      <c r="CJ66" s="23">
        <f t="shared" ca="1" si="40"/>
        <v>32700</v>
      </c>
      <c r="CK66" s="23">
        <f t="shared" ca="1" si="41"/>
        <v>62400</v>
      </c>
      <c r="CL66" s="23">
        <f t="shared" ca="1" si="42"/>
        <v>31200</v>
      </c>
      <c r="CM66" s="23">
        <f t="shared" ca="1" si="37"/>
        <v>60000</v>
      </c>
      <c r="CN66" s="23">
        <f t="shared" ca="1" si="38"/>
        <v>30000</v>
      </c>
      <c r="CO66" s="23">
        <f t="shared" ca="1" si="45"/>
        <v>8400</v>
      </c>
      <c r="CP66" s="23">
        <f t="shared" ca="1" si="46"/>
        <v>4200</v>
      </c>
      <c r="CQ66" s="23">
        <f t="shared" ca="1" si="55"/>
        <v>27000</v>
      </c>
      <c r="CR66" s="23">
        <f t="shared" ca="1" si="56"/>
        <v>13500</v>
      </c>
      <c r="CS66" s="23">
        <f t="shared" ca="1" si="57"/>
        <v>15600</v>
      </c>
      <c r="CT66" s="23">
        <f t="shared" ca="1" si="58"/>
        <v>7800</v>
      </c>
      <c r="CU66" s="23">
        <f t="shared" ca="1" si="63"/>
        <v>42000</v>
      </c>
      <c r="CV66" s="23">
        <f t="shared" ca="1" si="64"/>
        <v>21000</v>
      </c>
      <c r="CW66" s="23">
        <f t="shared" ca="1" si="112"/>
        <v>60000</v>
      </c>
      <c r="CX66" s="23">
        <f t="shared" ca="1" si="113"/>
        <v>30000</v>
      </c>
      <c r="CY66" s="23">
        <f t="shared" ca="1" si="67"/>
        <v>72000</v>
      </c>
      <c r="CZ66" s="23">
        <f t="shared" ca="1" si="68"/>
        <v>36000</v>
      </c>
      <c r="DA66" s="23">
        <f t="shared" ca="1" si="83"/>
        <v>99000</v>
      </c>
      <c r="DB66" s="23">
        <f t="shared" ca="1" si="84"/>
        <v>49500</v>
      </c>
      <c r="DC66" s="23"/>
      <c r="DD66" s="23"/>
      <c r="DE66" s="23">
        <f t="shared" ca="1" si="85"/>
        <v>240000</v>
      </c>
      <c r="DF66" s="23">
        <f t="shared" ca="1" si="86"/>
        <v>120000</v>
      </c>
      <c r="DG66" s="23">
        <f t="shared" ca="1" si="87"/>
        <v>120000</v>
      </c>
      <c r="DH66" s="23">
        <f t="shared" ca="1" si="88"/>
        <v>60000</v>
      </c>
      <c r="DI66" s="23">
        <f t="shared" ca="1" si="99"/>
        <v>63600</v>
      </c>
      <c r="DJ66" s="23">
        <f t="shared" ca="1" si="100"/>
        <v>31800</v>
      </c>
      <c r="DK66" s="23">
        <f t="shared" ca="1" si="103"/>
        <v>63600</v>
      </c>
      <c r="DL66" s="23">
        <f t="shared" ca="1" si="104"/>
        <v>31800</v>
      </c>
      <c r="DM66" s="23">
        <f t="shared" ca="1" si="114"/>
        <v>120000</v>
      </c>
      <c r="DN66" s="23">
        <f t="shared" ca="1" si="115"/>
        <v>60000</v>
      </c>
      <c r="DO66" s="23">
        <f t="shared" ca="1" si="116"/>
        <v>66000</v>
      </c>
      <c r="DP66" s="23">
        <f t="shared" ca="1" si="117"/>
        <v>33000</v>
      </c>
      <c r="DQ66" s="23">
        <f t="shared" ca="1" si="126"/>
        <v>129600</v>
      </c>
      <c r="DR66" s="23">
        <f t="shared" ca="1" si="127"/>
        <v>64800</v>
      </c>
      <c r="DS66" s="228">
        <f t="shared" ca="1" si="28"/>
        <v>604800</v>
      </c>
      <c r="DT66" s="93">
        <f t="shared" ca="1" si="29"/>
        <v>1350000</v>
      </c>
      <c r="DU66" s="228">
        <f t="shared" ca="1" si="30"/>
        <v>1971900</v>
      </c>
      <c r="DZ66" s="23">
        <f t="shared" ca="1" si="61"/>
        <v>60000</v>
      </c>
      <c r="EA66" s="23">
        <f t="shared" ca="1" si="62"/>
        <v>30000</v>
      </c>
      <c r="EB66" s="23">
        <f t="shared" ca="1" si="69"/>
        <v>26400</v>
      </c>
      <c r="EC66" s="23">
        <f t="shared" ca="1" si="70"/>
        <v>13200</v>
      </c>
      <c r="ED66" s="23">
        <f t="shared" ca="1" si="89"/>
        <v>120000</v>
      </c>
      <c r="EE66" s="23">
        <f t="shared" ca="1" si="90"/>
        <v>60000</v>
      </c>
      <c r="EF66" s="23">
        <f t="shared" ca="1" si="118"/>
        <v>168000</v>
      </c>
      <c r="EG66" s="23">
        <f t="shared" ca="1" si="119"/>
        <v>84000</v>
      </c>
      <c r="EH66" s="23">
        <f t="shared" ca="1" si="93"/>
        <v>60000</v>
      </c>
      <c r="EI66" s="23">
        <f t="shared" ca="1" si="94"/>
        <v>30000</v>
      </c>
      <c r="EJ66" s="23">
        <f t="shared" ca="1" si="105"/>
        <v>60000</v>
      </c>
      <c r="EK66" s="23">
        <f t="shared" ca="1" si="106"/>
        <v>30000</v>
      </c>
      <c r="EL66" s="23">
        <f t="shared" ca="1" si="124"/>
        <v>120000</v>
      </c>
      <c r="EM66" s="23">
        <f t="shared" ca="1" si="125"/>
        <v>60000</v>
      </c>
      <c r="EN66" s="228">
        <f t="shared" ca="1" si="16"/>
        <v>39600</v>
      </c>
      <c r="EO66" s="93">
        <f t="shared" ca="1" si="17"/>
        <v>489600</v>
      </c>
      <c r="EP66" s="93">
        <f t="shared" ca="1" si="18"/>
        <v>921600</v>
      </c>
    </row>
    <row r="67" spans="1:146" x14ac:dyDescent="0.2">
      <c r="A67" s="172">
        <f ca="1">VLOOKUP($D67,Curves!$A$2:$I$1700,9)</f>
        <v>5.4541749821222001E-2</v>
      </c>
      <c r="B67" s="86">
        <f t="shared" ca="1" si="0"/>
        <v>0.76875785205412106</v>
      </c>
      <c r="C67" s="86">
        <f t="shared" si="1"/>
        <v>31</v>
      </c>
      <c r="D67" s="139">
        <v>38687</v>
      </c>
      <c r="E67" s="173">
        <f ca="1">VLOOKUP($D67,Curves!$A$2:$H$1700,2)*$B67</f>
        <v>3.0881002917014047</v>
      </c>
      <c r="F67" s="172">
        <f ca="1">VLOOKUP($D67,Curves!$A$2:$H$1700,3)*$B67</f>
        <v>0.23062735561623632</v>
      </c>
      <c r="G67" s="172">
        <f ca="1">VLOOKUP($D67,Curves!$A$2:$H$1700,7)*$B67</f>
        <v>-0.14606399189028299</v>
      </c>
      <c r="H67" s="172">
        <f ca="1">VLOOKUP($D67,Curves!$A$2:$H$1700,5)*$B67</f>
        <v>7.6875785205412104E-3</v>
      </c>
      <c r="I67" s="172">
        <f ca="1">VLOOKUP($D67,Curves!$A$2:$H$1700,4)*$B67</f>
        <v>-0.2229397770956951</v>
      </c>
      <c r="J67" s="174">
        <f ca="1">VLOOKUP($D67,Curves!$A$2:$H$1700,8)*$B67</f>
        <v>0.15375157041082421</v>
      </c>
      <c r="K67" s="172">
        <f t="shared" ca="1" si="2"/>
        <v>23.48870385954282</v>
      </c>
      <c r="L67" s="140">
        <f ca="1">VLOOKUP($D67,Curves!$N$2:$T$2600,2)*$B67</f>
        <v>17.634536368269483</v>
      </c>
      <c r="M67" s="141">
        <f ca="1">VLOOKUP($D67,Curves!$N$2:$T$2600,3)*$B67</f>
        <v>8.8172681841347416</v>
      </c>
      <c r="N67" s="181">
        <f t="shared" ca="1" si="3"/>
        <v>0</v>
      </c>
      <c r="O67" s="182">
        <f t="shared" ca="1" si="4"/>
        <v>0</v>
      </c>
      <c r="P67" s="173">
        <f t="shared" ca="1" si="5"/>
        <v>26.313888965841716</v>
      </c>
      <c r="Q67" s="140">
        <f ca="1">VLOOKUP($D67,Curves!$N$2:$T$2600,4)*$B67</f>
        <v>17.634536368269483</v>
      </c>
      <c r="R67" s="141">
        <f ca="1">VLOOKUP($D67,Curves!$N$2:$T$2600,5)*$B67</f>
        <v>8.8172681841347416</v>
      </c>
      <c r="S67" s="181">
        <f t="shared" ca="1" si="6"/>
        <v>0</v>
      </c>
      <c r="T67" s="182">
        <f t="shared" ca="1" si="7"/>
        <v>0</v>
      </c>
      <c r="U67" s="151">
        <f t="shared" ca="1" si="8"/>
        <v>24.065272248583412</v>
      </c>
      <c r="V67" s="151">
        <f t="shared" ca="1" si="9"/>
        <v>25.218409026664592</v>
      </c>
      <c r="W67" s="151">
        <f t="shared" ca="1" si="10"/>
        <v>23.48870385954282</v>
      </c>
      <c r="X67" s="343">
        <f ca="1">VLOOKUP($D67,[2]CurveFetch!$D$8:$S$13000,16,0)*$B67</f>
        <v>17.634536368269483</v>
      </c>
      <c r="Y67" s="141">
        <f ca="1">VLOOKUP($D67,Curves!$N$2:$T$2600,7)*$B67</f>
        <v>8.8172681841347416</v>
      </c>
      <c r="Z67" s="200">
        <f t="shared" ca="1" si="11"/>
        <v>0</v>
      </c>
      <c r="AA67" s="181">
        <f t="shared" ca="1" si="12"/>
        <v>0</v>
      </c>
      <c r="AB67" s="181">
        <f t="shared" ca="1" si="13"/>
        <v>0</v>
      </c>
      <c r="AC67" s="181">
        <f t="shared" ca="1" si="13"/>
        <v>0</v>
      </c>
      <c r="AD67" s="181">
        <f t="shared" ca="1" si="14"/>
        <v>0</v>
      </c>
      <c r="AE67" s="182">
        <f t="shared" ca="1" si="15"/>
        <v>0</v>
      </c>
      <c r="AF67" s="23">
        <f t="shared" ca="1" si="33"/>
        <v>0</v>
      </c>
      <c r="AG67" s="23">
        <f t="shared" ca="1" si="34"/>
        <v>0</v>
      </c>
      <c r="AH67" s="23">
        <f t="shared" ca="1" si="51"/>
        <v>0</v>
      </c>
      <c r="AI67" s="23">
        <f t="shared" ca="1" si="52"/>
        <v>0</v>
      </c>
      <c r="AJ67" s="23">
        <f t="shared" ca="1" si="73"/>
        <v>0</v>
      </c>
      <c r="AK67" s="23">
        <f t="shared" ca="1" si="74"/>
        <v>0</v>
      </c>
      <c r="AL67" s="23">
        <f t="shared" ca="1" si="77"/>
        <v>0</v>
      </c>
      <c r="AM67" s="23">
        <f t="shared" ca="1" si="78"/>
        <v>0</v>
      </c>
      <c r="AN67" s="23">
        <f t="shared" ca="1" si="79"/>
        <v>0</v>
      </c>
      <c r="AO67" s="23">
        <f t="shared" ca="1" si="80"/>
        <v>0</v>
      </c>
      <c r="AP67" s="23">
        <f t="shared" ca="1" si="95"/>
        <v>0</v>
      </c>
      <c r="AQ67" s="23">
        <f t="shared" ca="1" si="96"/>
        <v>0</v>
      </c>
      <c r="AR67" s="23">
        <f t="shared" ca="1" si="107"/>
        <v>0</v>
      </c>
      <c r="AS67" s="23">
        <f t="shared" ca="1" si="108"/>
        <v>0</v>
      </c>
      <c r="AT67" s="228">
        <f t="shared" ca="1" si="19"/>
        <v>0</v>
      </c>
      <c r="AU67" s="26">
        <f t="shared" ca="1" si="20"/>
        <v>0</v>
      </c>
      <c r="AV67" s="228">
        <f t="shared" ca="1" si="21"/>
        <v>0</v>
      </c>
      <c r="AW67" s="23">
        <f t="shared" ca="1" si="47"/>
        <v>0</v>
      </c>
      <c r="AX67" s="23">
        <f t="shared" ca="1" si="48"/>
        <v>0</v>
      </c>
      <c r="AY67" s="23">
        <f t="shared" ca="1" si="109"/>
        <v>0</v>
      </c>
      <c r="AZ67" s="23">
        <f t="shared" ca="1" si="32"/>
        <v>0</v>
      </c>
      <c r="BA67" s="23">
        <f t="shared" ca="1" si="35"/>
        <v>0</v>
      </c>
      <c r="BB67" s="23">
        <f t="shared" ca="1" si="36"/>
        <v>0</v>
      </c>
      <c r="BC67" s="23">
        <f t="shared" ca="1" si="43"/>
        <v>0</v>
      </c>
      <c r="BD67" s="23">
        <f t="shared" ca="1" si="44"/>
        <v>0</v>
      </c>
      <c r="BE67" s="23">
        <f t="shared" ca="1" si="53"/>
        <v>0</v>
      </c>
      <c r="BF67" s="23">
        <f t="shared" ca="1" si="54"/>
        <v>0</v>
      </c>
      <c r="BG67" s="23">
        <f t="shared" ca="1" si="65"/>
        <v>0</v>
      </c>
      <c r="BH67" s="23">
        <f t="shared" ca="1" si="66"/>
        <v>0</v>
      </c>
      <c r="BI67" s="23">
        <f t="shared" ca="1" si="71"/>
        <v>0</v>
      </c>
      <c r="BJ67" s="23">
        <f t="shared" ca="1" si="72"/>
        <v>0</v>
      </c>
      <c r="BK67" s="23">
        <f t="shared" ca="1" si="81"/>
        <v>0</v>
      </c>
      <c r="BL67" s="23">
        <f t="shared" ca="1" si="82"/>
        <v>0</v>
      </c>
      <c r="BM67" s="23">
        <f t="shared" ca="1" si="91"/>
        <v>0</v>
      </c>
      <c r="BN67" s="23">
        <f t="shared" ca="1" si="92"/>
        <v>0</v>
      </c>
      <c r="BO67" s="23">
        <f t="shared" ca="1" si="97"/>
        <v>0</v>
      </c>
      <c r="BP67" s="23">
        <f t="shared" ca="1" si="98"/>
        <v>0</v>
      </c>
      <c r="BQ67" s="23">
        <f t="shared" ca="1" si="101"/>
        <v>0</v>
      </c>
      <c r="BR67" s="23">
        <f t="shared" ca="1" si="102"/>
        <v>0</v>
      </c>
      <c r="BS67" s="23">
        <f t="shared" ca="1" si="120"/>
        <v>0</v>
      </c>
      <c r="BT67" s="23">
        <f t="shared" ca="1" si="121"/>
        <v>0</v>
      </c>
      <c r="BU67" s="23">
        <f t="shared" ca="1" si="122"/>
        <v>0</v>
      </c>
      <c r="BV67" s="23">
        <f t="shared" ca="1" si="123"/>
        <v>0</v>
      </c>
      <c r="BW67" s="389">
        <f t="shared" ca="1" si="22"/>
        <v>0</v>
      </c>
      <c r="BX67" s="224">
        <f t="shared" ca="1" si="23"/>
        <v>0</v>
      </c>
      <c r="BY67" s="93">
        <f t="shared" ca="1" si="24"/>
        <v>0</v>
      </c>
      <c r="BZ67" s="23">
        <f t="shared" ca="1" si="49"/>
        <v>0</v>
      </c>
      <c r="CA67" s="23">
        <f t="shared" ca="1" si="50"/>
        <v>0</v>
      </c>
      <c r="CB67" s="23">
        <f t="shared" ca="1" si="128"/>
        <v>0</v>
      </c>
      <c r="CC67" s="23">
        <f t="shared" ca="1" si="129"/>
        <v>0</v>
      </c>
      <c r="CD67" s="23">
        <f t="shared" ca="1" si="110"/>
        <v>0</v>
      </c>
      <c r="CE67" s="23">
        <f t="shared" ca="1" si="111"/>
        <v>0</v>
      </c>
      <c r="CF67" s="228">
        <f t="shared" ca="1" si="25"/>
        <v>0</v>
      </c>
      <c r="CG67" s="224">
        <f t="shared" ca="1" si="26"/>
        <v>0</v>
      </c>
      <c r="CH67" s="228">
        <f t="shared" ca="1" si="27"/>
        <v>0</v>
      </c>
      <c r="CI67" s="23">
        <f t="shared" ca="1" si="39"/>
        <v>0</v>
      </c>
      <c r="CJ67" s="23">
        <f t="shared" ca="1" si="40"/>
        <v>0</v>
      </c>
      <c r="CK67" s="23">
        <f t="shared" ca="1" si="41"/>
        <v>0</v>
      </c>
      <c r="CL67" s="23">
        <f t="shared" ca="1" si="42"/>
        <v>0</v>
      </c>
      <c r="CM67" s="23">
        <f t="shared" ca="1" si="37"/>
        <v>0</v>
      </c>
      <c r="CN67" s="23">
        <f t="shared" ca="1" si="38"/>
        <v>0</v>
      </c>
      <c r="CO67" s="23">
        <f t="shared" ca="1" si="45"/>
        <v>0</v>
      </c>
      <c r="CP67" s="23">
        <f t="shared" ca="1" si="46"/>
        <v>0</v>
      </c>
      <c r="CQ67" s="23">
        <f t="shared" ca="1" si="55"/>
        <v>0</v>
      </c>
      <c r="CR67" s="23">
        <f t="shared" ca="1" si="56"/>
        <v>0</v>
      </c>
      <c r="CS67" s="23">
        <f t="shared" ca="1" si="57"/>
        <v>0</v>
      </c>
      <c r="CT67" s="23">
        <f t="shared" ca="1" si="58"/>
        <v>0</v>
      </c>
      <c r="CU67" s="23">
        <f t="shared" ca="1" si="63"/>
        <v>0</v>
      </c>
      <c r="CV67" s="23">
        <f t="shared" ca="1" si="64"/>
        <v>0</v>
      </c>
      <c r="CW67" s="23">
        <f t="shared" ca="1" si="112"/>
        <v>0</v>
      </c>
      <c r="CX67" s="23">
        <f t="shared" ca="1" si="113"/>
        <v>0</v>
      </c>
      <c r="CY67" s="23">
        <f t="shared" ca="1" si="67"/>
        <v>0</v>
      </c>
      <c r="CZ67" s="23">
        <f t="shared" ca="1" si="68"/>
        <v>0</v>
      </c>
      <c r="DA67" s="23">
        <f t="shared" ca="1" si="83"/>
        <v>0</v>
      </c>
      <c r="DB67" s="23">
        <f t="shared" ca="1" si="84"/>
        <v>0</v>
      </c>
      <c r="DC67" s="23"/>
      <c r="DD67" s="23"/>
      <c r="DE67" s="23">
        <f t="shared" ca="1" si="85"/>
        <v>0</v>
      </c>
      <c r="DF67" s="23">
        <f t="shared" ca="1" si="86"/>
        <v>0</v>
      </c>
      <c r="DG67" s="23">
        <f t="shared" ca="1" si="87"/>
        <v>0</v>
      </c>
      <c r="DH67" s="23">
        <f t="shared" ca="1" si="88"/>
        <v>0</v>
      </c>
      <c r="DI67" s="23">
        <f t="shared" ca="1" si="99"/>
        <v>0</v>
      </c>
      <c r="DJ67" s="23">
        <f t="shared" ca="1" si="100"/>
        <v>0</v>
      </c>
      <c r="DK67" s="23">
        <f t="shared" ca="1" si="103"/>
        <v>0</v>
      </c>
      <c r="DL67" s="23">
        <f t="shared" ca="1" si="104"/>
        <v>0</v>
      </c>
      <c r="DM67" s="23">
        <f t="shared" ca="1" si="114"/>
        <v>0</v>
      </c>
      <c r="DN67" s="23">
        <f t="shared" ca="1" si="115"/>
        <v>0</v>
      </c>
      <c r="DO67" s="23">
        <f t="shared" ca="1" si="116"/>
        <v>0</v>
      </c>
      <c r="DP67" s="23">
        <f t="shared" ca="1" si="117"/>
        <v>0</v>
      </c>
      <c r="DQ67" s="23">
        <f t="shared" ca="1" si="126"/>
        <v>0</v>
      </c>
      <c r="DR67" s="23">
        <f t="shared" ca="1" si="127"/>
        <v>0</v>
      </c>
      <c r="DS67" s="228">
        <f t="shared" ca="1" si="28"/>
        <v>0</v>
      </c>
      <c r="DT67" s="93">
        <f t="shared" ca="1" si="29"/>
        <v>0</v>
      </c>
      <c r="DU67" s="228">
        <f t="shared" ca="1" si="30"/>
        <v>0</v>
      </c>
      <c r="DZ67" s="23">
        <f t="shared" ca="1" si="61"/>
        <v>0</v>
      </c>
      <c r="EA67" s="23">
        <f t="shared" ca="1" si="62"/>
        <v>0</v>
      </c>
      <c r="EB67" s="23">
        <f t="shared" ca="1" si="69"/>
        <v>0</v>
      </c>
      <c r="EC67" s="23">
        <f t="shared" ca="1" si="70"/>
        <v>0</v>
      </c>
      <c r="ED67" s="23">
        <f t="shared" ca="1" si="89"/>
        <v>0</v>
      </c>
      <c r="EE67" s="23">
        <f t="shared" ca="1" si="90"/>
        <v>0</v>
      </c>
      <c r="EF67" s="23">
        <f t="shared" ca="1" si="118"/>
        <v>0</v>
      </c>
      <c r="EG67" s="23">
        <f t="shared" ca="1" si="119"/>
        <v>0</v>
      </c>
      <c r="EH67" s="23">
        <f t="shared" ca="1" si="93"/>
        <v>0</v>
      </c>
      <c r="EI67" s="23">
        <f t="shared" ca="1" si="94"/>
        <v>0</v>
      </c>
      <c r="EJ67" s="23">
        <f t="shared" ca="1" si="105"/>
        <v>0</v>
      </c>
      <c r="EK67" s="23">
        <f t="shared" ca="1" si="106"/>
        <v>0</v>
      </c>
      <c r="EL67" s="23">
        <f t="shared" ca="1" si="124"/>
        <v>0</v>
      </c>
      <c r="EM67" s="23">
        <f t="shared" ca="1" si="125"/>
        <v>0</v>
      </c>
      <c r="EN67" s="228">
        <f t="shared" ca="1" si="16"/>
        <v>0</v>
      </c>
      <c r="EO67" s="93">
        <f t="shared" ca="1" si="17"/>
        <v>0</v>
      </c>
      <c r="EP67" s="93">
        <f t="shared" ca="1" si="18"/>
        <v>0</v>
      </c>
    </row>
    <row r="68" spans="1:146" x14ac:dyDescent="0.2">
      <c r="A68" s="172">
        <f ca="1">VLOOKUP($D68,Curves!$A$2:$I$1700,9)</f>
        <v>5.4604736209459999E-2</v>
      </c>
      <c r="B68" s="86">
        <f t="shared" ca="1" si="0"/>
        <v>0.76502157834909479</v>
      </c>
      <c r="C68" s="86">
        <f t="shared" si="1"/>
        <v>31</v>
      </c>
      <c r="D68" s="139">
        <v>38718</v>
      </c>
      <c r="E68" s="173">
        <f ca="1">VLOOKUP($D68,Curves!$A$2:$H$1700,2)*$B68</f>
        <v>3.1266431907127501</v>
      </c>
      <c r="F68" s="172">
        <f ca="1">VLOOKUP($D68,Curves!$A$2:$H$1700,3)*$B68</f>
        <v>0.22950647350472841</v>
      </c>
      <c r="G68" s="172">
        <f ca="1">VLOOKUP($D68,Curves!$A$2:$H$1700,7)*$B68</f>
        <v>-0.14535409988632803</v>
      </c>
      <c r="H68" s="172">
        <f ca="1">VLOOKUP($D68,Curves!$A$2:$H$1700,5)*$B68</f>
        <v>7.6502157834909485E-3</v>
      </c>
      <c r="I68" s="172">
        <f ca="1">VLOOKUP($D68,Curves!$A$2:$H$1700,4)*$B68</f>
        <v>-0.22185625772123746</v>
      </c>
      <c r="J68" s="174">
        <f ca="1">VLOOKUP($D68,Curves!$A$2:$H$1700,8)*$B68</f>
        <v>0.15300431566981898</v>
      </c>
      <c r="K68" s="172">
        <f t="shared" ca="1" si="2"/>
        <v>23.785901997436344</v>
      </c>
      <c r="L68" s="140">
        <f ca="1">VLOOKUP($D68,Curves!$N$2:$T$2600,2)*$B68</f>
        <v>40.890020851969943</v>
      </c>
      <c r="M68" s="141">
        <f ca="1">VLOOKUP($D68,Curves!$N$2:$T$2600,3)*$B68</f>
        <v>20.445010425984972</v>
      </c>
      <c r="N68" s="181">
        <f t="shared" ca="1" si="3"/>
        <v>1</v>
      </c>
      <c r="O68" s="182">
        <f t="shared" ca="1" si="4"/>
        <v>0</v>
      </c>
      <c r="P68" s="173">
        <f t="shared" ca="1" si="5"/>
        <v>26.597356297869268</v>
      </c>
      <c r="Q68" s="140">
        <f ca="1">VLOOKUP($D68,Curves!$N$2:$T$2600,4)*$B68</f>
        <v>40.890020851969943</v>
      </c>
      <c r="R68" s="141">
        <f ca="1">VLOOKUP($D68,Curves!$N$2:$T$2600,5)*$B68</f>
        <v>20.445010425984972</v>
      </c>
      <c r="S68" s="181">
        <f t="shared" ca="1" si="6"/>
        <v>1</v>
      </c>
      <c r="T68" s="182">
        <f t="shared" ca="1" si="7"/>
        <v>0</v>
      </c>
      <c r="U68" s="151">
        <f t="shared" ca="1" si="8"/>
        <v>24.359668181198167</v>
      </c>
      <c r="V68" s="151">
        <f t="shared" ca="1" si="9"/>
        <v>25.507200548721809</v>
      </c>
      <c r="W68" s="151">
        <f t="shared" ca="1" si="10"/>
        <v>23.785901997436344</v>
      </c>
      <c r="X68" s="343">
        <f ca="1">VLOOKUP($D68,[2]CurveFetch!$D$8:$S$13000,16,0)*$B68</f>
        <v>40.890020851969943</v>
      </c>
      <c r="Y68" s="141">
        <f ca="1">VLOOKUP($D68,Curves!$N$2:$T$2600,7)*$B68</f>
        <v>20.445010425984972</v>
      </c>
      <c r="Z68" s="200">
        <f t="shared" ca="1" si="11"/>
        <v>1</v>
      </c>
      <c r="AA68" s="181">
        <f t="shared" ca="1" si="12"/>
        <v>0</v>
      </c>
      <c r="AB68" s="181">
        <f t="shared" ca="1" si="13"/>
        <v>1</v>
      </c>
      <c r="AC68" s="181">
        <f t="shared" ca="1" si="13"/>
        <v>1</v>
      </c>
      <c r="AD68" s="181">
        <f t="shared" ca="1" si="14"/>
        <v>1</v>
      </c>
      <c r="AE68" s="182">
        <f t="shared" ca="1" si="15"/>
        <v>0</v>
      </c>
      <c r="AF68" s="23">
        <f t="shared" ca="1" si="33"/>
        <v>5880</v>
      </c>
      <c r="AG68" s="23">
        <f t="shared" ca="1" si="34"/>
        <v>0</v>
      </c>
      <c r="AH68" s="23">
        <f t="shared" ca="1" si="51"/>
        <v>48000</v>
      </c>
      <c r="AI68" s="23">
        <f t="shared" ca="1" si="52"/>
        <v>0</v>
      </c>
      <c r="AJ68" s="23">
        <f t="shared" ca="1" si="73"/>
        <v>54000</v>
      </c>
      <c r="AK68" s="23">
        <f t="shared" ca="1" si="74"/>
        <v>0</v>
      </c>
      <c r="AL68" s="23">
        <f t="shared" ca="1" si="77"/>
        <v>60000</v>
      </c>
      <c r="AM68" s="23">
        <f t="shared" ca="1" si="78"/>
        <v>0</v>
      </c>
      <c r="AN68" s="23">
        <f t="shared" ca="1" si="79"/>
        <v>60000</v>
      </c>
      <c r="AO68" s="23">
        <f t="shared" ca="1" si="80"/>
        <v>0</v>
      </c>
      <c r="AP68" s="23">
        <f t="shared" ca="1" si="95"/>
        <v>61200</v>
      </c>
      <c r="AQ68" s="23">
        <f t="shared" ca="1" si="96"/>
        <v>0</v>
      </c>
      <c r="AR68" s="23">
        <f t="shared" ca="1" si="107"/>
        <v>132000</v>
      </c>
      <c r="AS68" s="23">
        <f t="shared" ca="1" si="108"/>
        <v>0</v>
      </c>
      <c r="AT68" s="228">
        <f t="shared" ca="1" si="19"/>
        <v>65880</v>
      </c>
      <c r="AU68" s="26">
        <f t="shared" ca="1" si="20"/>
        <v>361080</v>
      </c>
      <c r="AV68" s="228">
        <f t="shared" ca="1" si="21"/>
        <v>421080</v>
      </c>
      <c r="AW68" s="23">
        <f t="shared" ca="1" si="47"/>
        <v>62400</v>
      </c>
      <c r="AX68" s="23">
        <f t="shared" ca="1" si="48"/>
        <v>0</v>
      </c>
      <c r="AY68" s="23">
        <f t="shared" ca="1" si="109"/>
        <v>60000</v>
      </c>
      <c r="AZ68" s="23">
        <f t="shared" ca="1" si="32"/>
        <v>0</v>
      </c>
      <c r="BA68" s="23">
        <f t="shared" ca="1" si="35"/>
        <v>10560</v>
      </c>
      <c r="BB68" s="23">
        <f t="shared" ca="1" si="36"/>
        <v>0</v>
      </c>
      <c r="BC68" s="23">
        <f t="shared" ca="1" si="43"/>
        <v>6120</v>
      </c>
      <c r="BD68" s="23">
        <f t="shared" ca="1" si="44"/>
        <v>0</v>
      </c>
      <c r="BE68" s="23">
        <f t="shared" ca="1" si="53"/>
        <v>20400</v>
      </c>
      <c r="BF68" s="23">
        <f t="shared" ca="1" si="54"/>
        <v>0</v>
      </c>
      <c r="BG68" s="23">
        <f t="shared" ca="1" si="65"/>
        <v>105600</v>
      </c>
      <c r="BH68" s="23">
        <f t="shared" ca="1" si="66"/>
        <v>0</v>
      </c>
      <c r="BI68" s="23">
        <f t="shared" ca="1" si="71"/>
        <v>127200</v>
      </c>
      <c r="BJ68" s="23">
        <f t="shared" ca="1" si="72"/>
        <v>0</v>
      </c>
      <c r="BK68" s="23">
        <f t="shared" ca="1" si="81"/>
        <v>60000</v>
      </c>
      <c r="BL68" s="23">
        <f t="shared" ca="1" si="82"/>
        <v>0</v>
      </c>
      <c r="BM68" s="23">
        <f t="shared" ca="1" si="91"/>
        <v>63600</v>
      </c>
      <c r="BN68" s="23">
        <f t="shared" ca="1" si="92"/>
        <v>0</v>
      </c>
      <c r="BO68" s="23">
        <f t="shared" ca="1" si="97"/>
        <v>86400</v>
      </c>
      <c r="BP68" s="23">
        <f t="shared" ca="1" si="98"/>
        <v>0</v>
      </c>
      <c r="BQ68" s="23">
        <f t="shared" ca="1" si="101"/>
        <v>62400</v>
      </c>
      <c r="BR68" s="23">
        <f t="shared" ca="1" si="102"/>
        <v>0</v>
      </c>
      <c r="BS68" s="23">
        <f t="shared" ca="1" si="120"/>
        <v>132000</v>
      </c>
      <c r="BT68" s="23">
        <f t="shared" ca="1" si="121"/>
        <v>0</v>
      </c>
      <c r="BU68" s="23">
        <f t="shared" ca="1" si="122"/>
        <v>120000</v>
      </c>
      <c r="BV68" s="23">
        <f t="shared" ca="1" si="123"/>
        <v>0</v>
      </c>
      <c r="BW68" s="389">
        <f t="shared" ca="1" si="22"/>
        <v>458280</v>
      </c>
      <c r="BX68" s="224">
        <f t="shared" ca="1" si="23"/>
        <v>710280</v>
      </c>
      <c r="BY68" s="93">
        <f t="shared" ca="1" si="24"/>
        <v>916680</v>
      </c>
      <c r="BZ68" s="23">
        <f t="shared" ca="1" si="49"/>
        <v>125760</v>
      </c>
      <c r="CA68" s="23">
        <f t="shared" ca="1" si="50"/>
        <v>0</v>
      </c>
      <c r="CB68" s="23">
        <f t="shared" ca="1" si="128"/>
        <v>115200</v>
      </c>
      <c r="CC68" s="23">
        <f t="shared" ca="1" si="129"/>
        <v>0</v>
      </c>
      <c r="CD68" s="23">
        <f t="shared" ca="1" si="110"/>
        <v>120000</v>
      </c>
      <c r="CE68" s="23">
        <f t="shared" ca="1" si="111"/>
        <v>0</v>
      </c>
      <c r="CF68" s="228">
        <f t="shared" ca="1" si="25"/>
        <v>125760</v>
      </c>
      <c r="CG68" s="224">
        <f t="shared" ca="1" si="26"/>
        <v>240960</v>
      </c>
      <c r="CH68" s="228">
        <f t="shared" ca="1" si="27"/>
        <v>360960</v>
      </c>
      <c r="CI68" s="23">
        <f t="shared" ca="1" si="39"/>
        <v>65400</v>
      </c>
      <c r="CJ68" s="23">
        <f t="shared" ca="1" si="40"/>
        <v>32700</v>
      </c>
      <c r="CK68" s="23">
        <f t="shared" ca="1" si="41"/>
        <v>62400</v>
      </c>
      <c r="CL68" s="23">
        <f t="shared" ca="1" si="42"/>
        <v>31200</v>
      </c>
      <c r="CM68" s="23">
        <f t="shared" ca="1" si="37"/>
        <v>60000</v>
      </c>
      <c r="CN68" s="23">
        <f t="shared" ca="1" si="38"/>
        <v>30000</v>
      </c>
      <c r="CO68" s="23">
        <f t="shared" ca="1" si="45"/>
        <v>8400</v>
      </c>
      <c r="CP68" s="23">
        <f t="shared" ca="1" si="46"/>
        <v>4200</v>
      </c>
      <c r="CQ68" s="23">
        <f t="shared" ca="1" si="55"/>
        <v>27000</v>
      </c>
      <c r="CR68" s="23">
        <f t="shared" ca="1" si="56"/>
        <v>13500</v>
      </c>
      <c r="CS68" s="23">
        <f t="shared" ca="1" si="57"/>
        <v>15600</v>
      </c>
      <c r="CT68" s="23">
        <f t="shared" ca="1" si="58"/>
        <v>7800</v>
      </c>
      <c r="CU68" s="23">
        <f t="shared" ca="1" si="63"/>
        <v>42000</v>
      </c>
      <c r="CV68" s="23">
        <f t="shared" ca="1" si="64"/>
        <v>21000</v>
      </c>
      <c r="CW68" s="23">
        <f t="shared" ca="1" si="112"/>
        <v>60000</v>
      </c>
      <c r="CX68" s="23">
        <f t="shared" ca="1" si="113"/>
        <v>30000</v>
      </c>
      <c r="CY68" s="23">
        <f t="shared" ca="1" si="67"/>
        <v>72000</v>
      </c>
      <c r="CZ68" s="23">
        <f t="shared" ca="1" si="68"/>
        <v>36000</v>
      </c>
      <c r="DA68" s="23">
        <f t="shared" ca="1" si="83"/>
        <v>99000</v>
      </c>
      <c r="DB68" s="23">
        <f t="shared" ca="1" si="84"/>
        <v>49500</v>
      </c>
      <c r="DC68" s="23"/>
      <c r="DD68" s="23"/>
      <c r="DE68" s="23">
        <f t="shared" ca="1" si="85"/>
        <v>240000</v>
      </c>
      <c r="DF68" s="23">
        <f t="shared" ca="1" si="86"/>
        <v>120000</v>
      </c>
      <c r="DG68" s="23">
        <f t="shared" ca="1" si="87"/>
        <v>120000</v>
      </c>
      <c r="DH68" s="23">
        <f t="shared" ca="1" si="88"/>
        <v>60000</v>
      </c>
      <c r="DI68" s="23">
        <f t="shared" ca="1" si="99"/>
        <v>63600</v>
      </c>
      <c r="DJ68" s="23">
        <f t="shared" ca="1" si="100"/>
        <v>31800</v>
      </c>
      <c r="DK68" s="23">
        <f t="shared" ca="1" si="103"/>
        <v>63600</v>
      </c>
      <c r="DL68" s="23">
        <f t="shared" ca="1" si="104"/>
        <v>31800</v>
      </c>
      <c r="DM68" s="23">
        <f t="shared" ca="1" si="114"/>
        <v>120000</v>
      </c>
      <c r="DN68" s="23">
        <f t="shared" ca="1" si="115"/>
        <v>60000</v>
      </c>
      <c r="DO68" s="23">
        <f t="shared" ca="1" si="116"/>
        <v>66000</v>
      </c>
      <c r="DP68" s="23">
        <f t="shared" ca="1" si="117"/>
        <v>33000</v>
      </c>
      <c r="DQ68" s="23">
        <f t="shared" ca="1" si="126"/>
        <v>129600</v>
      </c>
      <c r="DR68" s="23">
        <f t="shared" ca="1" si="127"/>
        <v>64800</v>
      </c>
      <c r="DS68" s="228">
        <f t="shared" ca="1" si="28"/>
        <v>604800</v>
      </c>
      <c r="DT68" s="93">
        <f t="shared" ca="1" si="29"/>
        <v>1350000</v>
      </c>
      <c r="DU68" s="228">
        <f t="shared" ca="1" si="30"/>
        <v>1971900</v>
      </c>
      <c r="DZ68" s="23">
        <f t="shared" ca="1" si="61"/>
        <v>60000</v>
      </c>
      <c r="EA68" s="23">
        <f t="shared" ca="1" si="62"/>
        <v>30000</v>
      </c>
      <c r="EB68" s="23">
        <f t="shared" ca="1" si="69"/>
        <v>26400</v>
      </c>
      <c r="EC68" s="23">
        <f t="shared" ca="1" si="70"/>
        <v>13200</v>
      </c>
      <c r="ED68" s="23">
        <f t="shared" ca="1" si="89"/>
        <v>120000</v>
      </c>
      <c r="EE68" s="23">
        <f t="shared" ca="1" si="90"/>
        <v>60000</v>
      </c>
      <c r="EF68" s="23">
        <f t="shared" ca="1" si="118"/>
        <v>168000</v>
      </c>
      <c r="EG68" s="23">
        <f t="shared" ca="1" si="119"/>
        <v>84000</v>
      </c>
      <c r="EH68" s="23">
        <f t="shared" ca="1" si="93"/>
        <v>60000</v>
      </c>
      <c r="EI68" s="23">
        <f t="shared" ca="1" si="94"/>
        <v>30000</v>
      </c>
      <c r="EJ68" s="23">
        <f t="shared" ca="1" si="105"/>
        <v>60000</v>
      </c>
      <c r="EK68" s="23">
        <f t="shared" ca="1" si="106"/>
        <v>30000</v>
      </c>
      <c r="EL68" s="23">
        <f t="shared" ca="1" si="124"/>
        <v>120000</v>
      </c>
      <c r="EM68" s="23">
        <f t="shared" ca="1" si="125"/>
        <v>60000</v>
      </c>
      <c r="EN68" s="228">
        <f t="shared" ca="1" si="16"/>
        <v>39600</v>
      </c>
      <c r="EO68" s="93">
        <f t="shared" ca="1" si="17"/>
        <v>489600</v>
      </c>
      <c r="EP68" s="93">
        <f t="shared" ca="1" si="18"/>
        <v>921600</v>
      </c>
    </row>
    <row r="69" spans="1:146" x14ac:dyDescent="0.2">
      <c r="A69" s="172">
        <f ca="1">VLOOKUP($D69,Curves!$A$2:$I$1700,9)</f>
        <v>5.4667092481865999E-2</v>
      </c>
      <c r="B69" s="86">
        <f t="shared" ca="1" si="0"/>
        <v>0.76129790853483892</v>
      </c>
      <c r="C69" s="86">
        <f t="shared" si="1"/>
        <v>28</v>
      </c>
      <c r="D69" s="139">
        <v>38749</v>
      </c>
      <c r="E69" s="173">
        <f ca="1">VLOOKUP($D69,Curves!$A$2:$H$1700,2)*$B69</f>
        <v>3.0383399529625423</v>
      </c>
      <c r="F69" s="172">
        <f ca="1">VLOOKUP($D69,Curves!$A$2:$H$1700,3)*$B69</f>
        <v>0.22838937256045166</v>
      </c>
      <c r="G69" s="172">
        <f ca="1">VLOOKUP($D69,Curves!$A$2:$H$1700,7)*$B69</f>
        <v>-0.14464660262161941</v>
      </c>
      <c r="H69" s="172">
        <f ca="1">VLOOKUP($D69,Curves!$A$2:$H$1700,5)*$B69</f>
        <v>7.6129790853483896E-3</v>
      </c>
      <c r="I69" s="172">
        <f ca="1">VLOOKUP($D69,Curves!$A$2:$H$1700,4)*$B69</f>
        <v>-0.22077639347510328</v>
      </c>
      <c r="J69" s="174">
        <f ca="1">VLOOKUP($D69,Curves!$A$2:$H$1700,8)*$B69</f>
        <v>0.15225958170696779</v>
      </c>
      <c r="K69" s="172">
        <f t="shared" ca="1" si="2"/>
        <v>23.131726696155791</v>
      </c>
      <c r="L69" s="140">
        <f ca="1">VLOOKUP($D69,Curves!$N$2:$T$2600,2)*$B69</f>
        <v>33.078013476884486</v>
      </c>
      <c r="M69" s="141">
        <f ca="1">VLOOKUP($D69,Curves!$N$2:$T$2600,3)*$B69</f>
        <v>16.539006738442243</v>
      </c>
      <c r="N69" s="181">
        <f t="shared" ca="1" si="3"/>
        <v>1</v>
      </c>
      <c r="O69" s="182">
        <f t="shared" ca="1" si="4"/>
        <v>0</v>
      </c>
      <c r="P69" s="173">
        <f t="shared" ca="1" si="5"/>
        <v>25.929496510021327</v>
      </c>
      <c r="Q69" s="140">
        <f ca="1">VLOOKUP($D69,Curves!$N$2:$T$2600,4)*$B69</f>
        <v>33.078013476884486</v>
      </c>
      <c r="R69" s="141">
        <f ca="1">VLOOKUP($D69,Curves!$N$2:$T$2600,5)*$B69</f>
        <v>16.539006738442243</v>
      </c>
      <c r="S69" s="181">
        <f t="shared" ca="1" si="6"/>
        <v>1</v>
      </c>
      <c r="T69" s="182">
        <f t="shared" ca="1" si="7"/>
        <v>0</v>
      </c>
      <c r="U69" s="151">
        <f t="shared" ca="1" si="8"/>
        <v>23.70270012755692</v>
      </c>
      <c r="V69" s="151">
        <f t="shared" ca="1" si="9"/>
        <v>24.84464699035918</v>
      </c>
      <c r="W69" s="151">
        <f t="shared" ca="1" si="10"/>
        <v>23.131726696155791</v>
      </c>
      <c r="X69" s="343">
        <f ca="1">VLOOKUP($D69,[2]CurveFetch!$D$8:$S$13000,16,0)*$B69</f>
        <v>33.078013476884486</v>
      </c>
      <c r="Y69" s="141">
        <f ca="1">VLOOKUP($D69,Curves!$N$2:$T$2600,7)*$B69</f>
        <v>16.539006738442243</v>
      </c>
      <c r="Z69" s="200">
        <f t="shared" ca="1" si="11"/>
        <v>1</v>
      </c>
      <c r="AA69" s="181">
        <f t="shared" ca="1" si="12"/>
        <v>0</v>
      </c>
      <c r="AB69" s="181">
        <f t="shared" ca="1" si="13"/>
        <v>1</v>
      </c>
      <c r="AC69" s="181">
        <f t="shared" ca="1" si="13"/>
        <v>1</v>
      </c>
      <c r="AD69" s="181">
        <f t="shared" ca="1" si="14"/>
        <v>1</v>
      </c>
      <c r="AE69" s="182">
        <f t="shared" ca="1" si="15"/>
        <v>0</v>
      </c>
      <c r="AF69" s="23">
        <f t="shared" ca="1" si="33"/>
        <v>5880</v>
      </c>
      <c r="AG69" s="23">
        <f t="shared" ca="1" si="34"/>
        <v>0</v>
      </c>
      <c r="AH69" s="23">
        <f t="shared" ca="1" si="51"/>
        <v>48000</v>
      </c>
      <c r="AI69" s="23">
        <f t="shared" ca="1" si="52"/>
        <v>0</v>
      </c>
      <c r="AJ69" s="23">
        <f t="shared" ca="1" si="73"/>
        <v>54000</v>
      </c>
      <c r="AK69" s="23">
        <f t="shared" ca="1" si="74"/>
        <v>0</v>
      </c>
      <c r="AL69" s="23">
        <f t="shared" ca="1" si="77"/>
        <v>60000</v>
      </c>
      <c r="AM69" s="23">
        <f t="shared" ca="1" si="78"/>
        <v>0</v>
      </c>
      <c r="AN69" s="23">
        <f t="shared" ca="1" si="79"/>
        <v>60000</v>
      </c>
      <c r="AO69" s="23">
        <f t="shared" ca="1" si="80"/>
        <v>0</v>
      </c>
      <c r="AP69" s="23">
        <f t="shared" ca="1" si="95"/>
        <v>61200</v>
      </c>
      <c r="AQ69" s="23">
        <f t="shared" ca="1" si="96"/>
        <v>0</v>
      </c>
      <c r="AR69" s="23">
        <f t="shared" ca="1" si="107"/>
        <v>132000</v>
      </c>
      <c r="AS69" s="23">
        <f t="shared" ca="1" si="108"/>
        <v>0</v>
      </c>
      <c r="AT69" s="228">
        <f t="shared" ca="1" si="19"/>
        <v>65880</v>
      </c>
      <c r="AU69" s="26">
        <f t="shared" ca="1" si="20"/>
        <v>361080</v>
      </c>
      <c r="AV69" s="228">
        <f t="shared" ca="1" si="21"/>
        <v>421080</v>
      </c>
      <c r="AW69" s="23">
        <f t="shared" ca="1" si="47"/>
        <v>62400</v>
      </c>
      <c r="AX69" s="23">
        <f t="shared" ca="1" si="48"/>
        <v>0</v>
      </c>
      <c r="AY69" s="23">
        <f t="shared" ca="1" si="109"/>
        <v>60000</v>
      </c>
      <c r="AZ69" s="23">
        <f t="shared" ca="1" si="32"/>
        <v>0</v>
      </c>
      <c r="BA69" s="23">
        <f t="shared" ca="1" si="35"/>
        <v>10560</v>
      </c>
      <c r="BB69" s="23">
        <f t="shared" ca="1" si="36"/>
        <v>0</v>
      </c>
      <c r="BC69" s="23">
        <f t="shared" ca="1" si="43"/>
        <v>6120</v>
      </c>
      <c r="BD69" s="23">
        <f t="shared" ca="1" si="44"/>
        <v>0</v>
      </c>
      <c r="BE69" s="23">
        <f t="shared" ca="1" si="53"/>
        <v>20400</v>
      </c>
      <c r="BF69" s="23">
        <f t="shared" ca="1" si="54"/>
        <v>0</v>
      </c>
      <c r="BG69" s="23">
        <f t="shared" ca="1" si="65"/>
        <v>105600</v>
      </c>
      <c r="BH69" s="23">
        <f t="shared" ca="1" si="66"/>
        <v>0</v>
      </c>
      <c r="BI69" s="23">
        <f t="shared" ca="1" si="71"/>
        <v>127200</v>
      </c>
      <c r="BJ69" s="23">
        <f t="shared" ca="1" si="72"/>
        <v>0</v>
      </c>
      <c r="BK69" s="23">
        <f t="shared" ca="1" si="81"/>
        <v>60000</v>
      </c>
      <c r="BL69" s="23">
        <f t="shared" ca="1" si="82"/>
        <v>0</v>
      </c>
      <c r="BM69" s="23">
        <f t="shared" ca="1" si="91"/>
        <v>63600</v>
      </c>
      <c r="BN69" s="23">
        <f t="shared" ca="1" si="92"/>
        <v>0</v>
      </c>
      <c r="BO69" s="23">
        <f t="shared" ca="1" si="97"/>
        <v>86400</v>
      </c>
      <c r="BP69" s="23">
        <f t="shared" ca="1" si="98"/>
        <v>0</v>
      </c>
      <c r="BQ69" s="23">
        <f t="shared" ca="1" si="101"/>
        <v>62400</v>
      </c>
      <c r="BR69" s="23">
        <f t="shared" ca="1" si="102"/>
        <v>0</v>
      </c>
      <c r="BS69" s="23">
        <f t="shared" ca="1" si="120"/>
        <v>132000</v>
      </c>
      <c r="BT69" s="23">
        <f t="shared" ca="1" si="121"/>
        <v>0</v>
      </c>
      <c r="BU69" s="23">
        <f t="shared" ca="1" si="122"/>
        <v>120000</v>
      </c>
      <c r="BV69" s="23">
        <f t="shared" ca="1" si="123"/>
        <v>0</v>
      </c>
      <c r="BW69" s="389">
        <f t="shared" ca="1" si="22"/>
        <v>458280</v>
      </c>
      <c r="BX69" s="224">
        <f t="shared" ca="1" si="23"/>
        <v>710280</v>
      </c>
      <c r="BY69" s="93">
        <f t="shared" ca="1" si="24"/>
        <v>916680</v>
      </c>
      <c r="BZ69" s="23">
        <f t="shared" ca="1" si="49"/>
        <v>125760</v>
      </c>
      <c r="CA69" s="23">
        <f t="shared" ca="1" si="50"/>
        <v>0</v>
      </c>
      <c r="CB69" s="23">
        <f t="shared" ca="1" si="128"/>
        <v>115200</v>
      </c>
      <c r="CC69" s="23">
        <f t="shared" ca="1" si="129"/>
        <v>0</v>
      </c>
      <c r="CD69" s="23">
        <f t="shared" ca="1" si="110"/>
        <v>120000</v>
      </c>
      <c r="CE69" s="23">
        <f t="shared" ca="1" si="111"/>
        <v>0</v>
      </c>
      <c r="CF69" s="228">
        <f t="shared" ca="1" si="25"/>
        <v>125760</v>
      </c>
      <c r="CG69" s="224">
        <f t="shared" ca="1" si="26"/>
        <v>240960</v>
      </c>
      <c r="CH69" s="228">
        <f t="shared" ca="1" si="27"/>
        <v>360960</v>
      </c>
      <c r="CI69" s="23">
        <f t="shared" ca="1" si="39"/>
        <v>65400</v>
      </c>
      <c r="CJ69" s="23">
        <f t="shared" ca="1" si="40"/>
        <v>32700</v>
      </c>
      <c r="CK69" s="23">
        <f t="shared" ca="1" si="41"/>
        <v>62400</v>
      </c>
      <c r="CL69" s="23">
        <f t="shared" ca="1" si="42"/>
        <v>31200</v>
      </c>
      <c r="CM69" s="23">
        <f t="shared" ca="1" si="37"/>
        <v>60000</v>
      </c>
      <c r="CN69" s="23">
        <f t="shared" ca="1" si="38"/>
        <v>30000</v>
      </c>
      <c r="CO69" s="23">
        <f t="shared" ca="1" si="45"/>
        <v>8400</v>
      </c>
      <c r="CP69" s="23">
        <f t="shared" ca="1" si="46"/>
        <v>4200</v>
      </c>
      <c r="CQ69" s="23">
        <f t="shared" ca="1" si="55"/>
        <v>27000</v>
      </c>
      <c r="CR69" s="23">
        <f t="shared" ca="1" si="56"/>
        <v>13500</v>
      </c>
      <c r="CS69" s="23">
        <f t="shared" ca="1" si="57"/>
        <v>15600</v>
      </c>
      <c r="CT69" s="23">
        <f t="shared" ca="1" si="58"/>
        <v>7800</v>
      </c>
      <c r="CU69" s="23">
        <f t="shared" ca="1" si="63"/>
        <v>42000</v>
      </c>
      <c r="CV69" s="23">
        <f t="shared" ca="1" si="64"/>
        <v>21000</v>
      </c>
      <c r="CW69" s="23">
        <f t="shared" ca="1" si="112"/>
        <v>60000</v>
      </c>
      <c r="CX69" s="23">
        <f t="shared" ca="1" si="113"/>
        <v>30000</v>
      </c>
      <c r="CY69" s="23">
        <f t="shared" ca="1" si="67"/>
        <v>72000</v>
      </c>
      <c r="CZ69" s="23">
        <f t="shared" ca="1" si="68"/>
        <v>36000</v>
      </c>
      <c r="DA69" s="23">
        <f t="shared" ca="1" si="83"/>
        <v>99000</v>
      </c>
      <c r="DB69" s="23">
        <f t="shared" ca="1" si="84"/>
        <v>49500</v>
      </c>
      <c r="DC69" s="23"/>
      <c r="DD69" s="23"/>
      <c r="DE69" s="23">
        <f t="shared" ca="1" si="85"/>
        <v>240000</v>
      </c>
      <c r="DF69" s="23">
        <f t="shared" ca="1" si="86"/>
        <v>120000</v>
      </c>
      <c r="DG69" s="23">
        <f t="shared" ca="1" si="87"/>
        <v>120000</v>
      </c>
      <c r="DH69" s="23">
        <f t="shared" ca="1" si="88"/>
        <v>60000</v>
      </c>
      <c r="DI69" s="23">
        <f t="shared" ca="1" si="99"/>
        <v>63600</v>
      </c>
      <c r="DJ69" s="23">
        <f t="shared" ca="1" si="100"/>
        <v>31800</v>
      </c>
      <c r="DK69" s="23">
        <f t="shared" ca="1" si="103"/>
        <v>63600</v>
      </c>
      <c r="DL69" s="23">
        <f t="shared" ca="1" si="104"/>
        <v>31800</v>
      </c>
      <c r="DM69" s="23">
        <f t="shared" ca="1" si="114"/>
        <v>120000</v>
      </c>
      <c r="DN69" s="23">
        <f t="shared" ca="1" si="115"/>
        <v>60000</v>
      </c>
      <c r="DO69" s="23">
        <f t="shared" ca="1" si="116"/>
        <v>66000</v>
      </c>
      <c r="DP69" s="23">
        <f t="shared" ca="1" si="117"/>
        <v>33000</v>
      </c>
      <c r="DQ69" s="23">
        <f t="shared" ca="1" si="126"/>
        <v>129600</v>
      </c>
      <c r="DR69" s="23">
        <f t="shared" ca="1" si="127"/>
        <v>64800</v>
      </c>
      <c r="DS69" s="228">
        <f t="shared" ca="1" si="28"/>
        <v>604800</v>
      </c>
      <c r="DT69" s="93">
        <f t="shared" ca="1" si="29"/>
        <v>1350000</v>
      </c>
      <c r="DU69" s="228">
        <f t="shared" ca="1" si="30"/>
        <v>1971900</v>
      </c>
      <c r="DZ69" s="23">
        <f t="shared" ca="1" si="61"/>
        <v>60000</v>
      </c>
      <c r="EA69" s="23">
        <f t="shared" ca="1" si="62"/>
        <v>30000</v>
      </c>
      <c r="EB69" s="23">
        <f t="shared" ca="1" si="69"/>
        <v>26400</v>
      </c>
      <c r="EC69" s="23">
        <f t="shared" ca="1" si="70"/>
        <v>13200</v>
      </c>
      <c r="ED69" s="23">
        <f t="shared" ca="1" si="89"/>
        <v>120000</v>
      </c>
      <c r="EE69" s="23">
        <f t="shared" ca="1" si="90"/>
        <v>60000</v>
      </c>
      <c r="EF69" s="23">
        <f t="shared" ca="1" si="118"/>
        <v>168000</v>
      </c>
      <c r="EG69" s="23">
        <f t="shared" ca="1" si="119"/>
        <v>84000</v>
      </c>
      <c r="EH69" s="23">
        <f t="shared" ref="EH69:EH101" ca="1" si="130">$EH$7*$J$2*$J$5*$AB69</f>
        <v>60000</v>
      </c>
      <c r="EI69" s="23">
        <f t="shared" ref="EI69:EI101" ca="1" si="131">$EH$7*$J$3*$J$5*$AC69</f>
        <v>30000</v>
      </c>
      <c r="EJ69" s="23">
        <f t="shared" ca="1" si="105"/>
        <v>60000</v>
      </c>
      <c r="EK69" s="23">
        <f t="shared" ca="1" si="106"/>
        <v>30000</v>
      </c>
      <c r="EL69" s="23">
        <f t="shared" ca="1" si="124"/>
        <v>120000</v>
      </c>
      <c r="EM69" s="23">
        <f t="shared" ca="1" si="125"/>
        <v>60000</v>
      </c>
      <c r="EN69" s="228">
        <f t="shared" ca="1" si="16"/>
        <v>39600</v>
      </c>
      <c r="EO69" s="93">
        <f t="shared" ca="1" si="17"/>
        <v>489600</v>
      </c>
      <c r="EP69" s="93">
        <f t="shared" ca="1" si="18"/>
        <v>921600</v>
      </c>
    </row>
    <row r="70" spans="1:146" x14ac:dyDescent="0.2">
      <c r="A70" s="172">
        <f ca="1">VLOOKUP($D70,Curves!$A$2:$I$1700,9)</f>
        <v>5.4723181448195997E-2</v>
      </c>
      <c r="B70" s="86">
        <f t="shared" ca="1" si="0"/>
        <v>0.75794435042959341</v>
      </c>
      <c r="C70" s="86">
        <f t="shared" si="1"/>
        <v>31</v>
      </c>
      <c r="D70" s="139">
        <v>38777</v>
      </c>
      <c r="E70" s="173">
        <f ca="1">VLOOKUP($D70,Curves!$A$2:$H$1700,2)*$B70</f>
        <v>2.921117526555653</v>
      </c>
      <c r="F70" s="172">
        <f ca="1">VLOOKUP($D70,Curves!$A$2:$H$1700,3)*$B70</f>
        <v>0.227383305128878</v>
      </c>
      <c r="G70" s="172">
        <f ca="1">VLOOKUP($D70,Curves!$A$2:$H$1700,7)*$B70</f>
        <v>-0.14400942658162275</v>
      </c>
      <c r="H70" s="172">
        <f ca="1">VLOOKUP($D70,Curves!$A$2:$H$1700,5)*$B70</f>
        <v>7.5794435042959339E-3</v>
      </c>
      <c r="I70" s="172">
        <f ca="1">VLOOKUP($D70,Curves!$A$2:$H$1700,4)*$B70</f>
        <v>-0.21980386162458207</v>
      </c>
      <c r="J70" s="174">
        <f ca="1">VLOOKUP($D70,Curves!$A$2:$H$1700,8)*$B70</f>
        <v>0.1515888700859187</v>
      </c>
      <c r="K70" s="172">
        <f t="shared" ca="1" si="2"/>
        <v>22.259852486983032</v>
      </c>
      <c r="L70" s="140">
        <f ca="1">VLOOKUP($D70,Curves!$N$2:$T$2600,2)*$B70</f>
        <v>25.352859549694685</v>
      </c>
      <c r="M70" s="141">
        <f ca="1">VLOOKUP($D70,Curves!$N$2:$T$2600,3)*$B70</f>
        <v>12.676429774847342</v>
      </c>
      <c r="N70" s="181">
        <f t="shared" ca="1" si="3"/>
        <v>1</v>
      </c>
      <c r="O70" s="182">
        <f t="shared" ca="1" si="4"/>
        <v>0</v>
      </c>
      <c r="P70" s="173">
        <f t="shared" ref="P70:P133" ca="1" si="132">($E70+J70)*$J$5+$J$4</f>
        <v>25.045297974811788</v>
      </c>
      <c r="Q70" s="140">
        <f ca="1">VLOOKUP($D70,Curves!$N$2:$T$2600,4)*$B70</f>
        <v>25.352859549694685</v>
      </c>
      <c r="R70" s="141">
        <f ca="1">VLOOKUP($D70,Curves!$N$2:$T$2600,5)*$B70</f>
        <v>12.676429774847342</v>
      </c>
      <c r="S70" s="181">
        <f t="shared" ca="1" si="6"/>
        <v>1</v>
      </c>
      <c r="T70" s="182">
        <f t="shared" ca="1" si="7"/>
        <v>0</v>
      </c>
      <c r="U70" s="151">
        <f t="shared" ca="1" si="8"/>
        <v>22.828310749805226</v>
      </c>
      <c r="V70" s="151">
        <f t="shared" ca="1" si="9"/>
        <v>23.965227275449617</v>
      </c>
      <c r="W70" s="151">
        <f t="shared" ca="1" si="10"/>
        <v>22.259852486983032</v>
      </c>
      <c r="X70" s="343">
        <f ca="1">VLOOKUP($D70,[2]CurveFetch!$D$8:$S$13000,16,0)*$B70</f>
        <v>25.352859549694685</v>
      </c>
      <c r="Y70" s="141">
        <f ca="1">VLOOKUP($D70,Curves!$N$2:$T$2600,7)*$B70</f>
        <v>12.676429774847342</v>
      </c>
      <c r="Z70" s="200">
        <f t="shared" ca="1" si="11"/>
        <v>1</v>
      </c>
      <c r="AA70" s="181">
        <f t="shared" ca="1" si="12"/>
        <v>0</v>
      </c>
      <c r="AB70" s="181">
        <f t="shared" ca="1" si="13"/>
        <v>1</v>
      </c>
      <c r="AC70" s="181">
        <f t="shared" ca="1" si="13"/>
        <v>1</v>
      </c>
      <c r="AD70" s="181">
        <f t="shared" ca="1" si="14"/>
        <v>1</v>
      </c>
      <c r="AE70" s="182">
        <f t="shared" ca="1" si="15"/>
        <v>0</v>
      </c>
      <c r="AF70" s="23">
        <f t="shared" ca="1" si="33"/>
        <v>5880</v>
      </c>
      <c r="AG70" s="23">
        <f t="shared" ca="1" si="34"/>
        <v>0</v>
      </c>
      <c r="AH70" s="23">
        <f t="shared" ca="1" si="51"/>
        <v>48000</v>
      </c>
      <c r="AI70" s="23">
        <f t="shared" ca="1" si="52"/>
        <v>0</v>
      </c>
      <c r="AJ70" s="23">
        <f t="shared" ca="1" si="73"/>
        <v>54000</v>
      </c>
      <c r="AK70" s="23">
        <f t="shared" ca="1" si="74"/>
        <v>0</v>
      </c>
      <c r="AL70" s="23">
        <f t="shared" ca="1" si="77"/>
        <v>60000</v>
      </c>
      <c r="AM70" s="23">
        <f t="shared" ca="1" si="78"/>
        <v>0</v>
      </c>
      <c r="AN70" s="23">
        <f t="shared" ca="1" si="79"/>
        <v>60000</v>
      </c>
      <c r="AO70" s="23">
        <f t="shared" ca="1" si="80"/>
        <v>0</v>
      </c>
      <c r="AP70" s="23">
        <f t="shared" ca="1" si="95"/>
        <v>61200</v>
      </c>
      <c r="AQ70" s="23">
        <f t="shared" ca="1" si="96"/>
        <v>0</v>
      </c>
      <c r="AR70" s="23">
        <f t="shared" ca="1" si="107"/>
        <v>132000</v>
      </c>
      <c r="AS70" s="23">
        <f t="shared" ca="1" si="108"/>
        <v>0</v>
      </c>
      <c r="AT70" s="228">
        <f t="shared" ca="1" si="19"/>
        <v>65880</v>
      </c>
      <c r="AU70" s="26">
        <f t="shared" ca="1" si="20"/>
        <v>361080</v>
      </c>
      <c r="AV70" s="228">
        <f t="shared" ca="1" si="21"/>
        <v>421080</v>
      </c>
      <c r="AW70" s="23">
        <f t="shared" ca="1" si="47"/>
        <v>62400</v>
      </c>
      <c r="AX70" s="23">
        <f t="shared" ca="1" si="48"/>
        <v>0</v>
      </c>
      <c r="AY70" s="23">
        <f t="shared" ca="1" si="109"/>
        <v>60000</v>
      </c>
      <c r="AZ70" s="23">
        <f t="shared" ca="1" si="32"/>
        <v>0</v>
      </c>
      <c r="BA70" s="23">
        <f t="shared" ca="1" si="35"/>
        <v>10560</v>
      </c>
      <c r="BB70" s="23">
        <f t="shared" ca="1" si="36"/>
        <v>0</v>
      </c>
      <c r="BC70" s="23">
        <f t="shared" ca="1" si="43"/>
        <v>6120</v>
      </c>
      <c r="BD70" s="23">
        <f t="shared" ca="1" si="44"/>
        <v>0</v>
      </c>
      <c r="BE70" s="23">
        <f t="shared" ca="1" si="53"/>
        <v>20400</v>
      </c>
      <c r="BF70" s="23">
        <f t="shared" ca="1" si="54"/>
        <v>0</v>
      </c>
      <c r="BG70" s="23">
        <f t="shared" ca="1" si="65"/>
        <v>105600</v>
      </c>
      <c r="BH70" s="23">
        <f t="shared" ca="1" si="66"/>
        <v>0</v>
      </c>
      <c r="BI70" s="23">
        <f t="shared" ca="1" si="71"/>
        <v>127200</v>
      </c>
      <c r="BJ70" s="23">
        <f t="shared" ca="1" si="72"/>
        <v>0</v>
      </c>
      <c r="BK70" s="23">
        <f t="shared" ca="1" si="81"/>
        <v>60000</v>
      </c>
      <c r="BL70" s="23">
        <f t="shared" ca="1" si="82"/>
        <v>0</v>
      </c>
      <c r="BM70" s="23">
        <f t="shared" ca="1" si="91"/>
        <v>63600</v>
      </c>
      <c r="BN70" s="23">
        <f t="shared" ca="1" si="92"/>
        <v>0</v>
      </c>
      <c r="BO70" s="23">
        <f t="shared" ca="1" si="97"/>
        <v>86400</v>
      </c>
      <c r="BP70" s="23">
        <f t="shared" ca="1" si="98"/>
        <v>0</v>
      </c>
      <c r="BQ70" s="23">
        <f t="shared" ca="1" si="101"/>
        <v>62400</v>
      </c>
      <c r="BR70" s="23">
        <f t="shared" ca="1" si="102"/>
        <v>0</v>
      </c>
      <c r="BS70" s="23">
        <f t="shared" ca="1" si="120"/>
        <v>132000</v>
      </c>
      <c r="BT70" s="23">
        <f t="shared" ca="1" si="121"/>
        <v>0</v>
      </c>
      <c r="BU70" s="23">
        <f t="shared" ca="1" si="122"/>
        <v>120000</v>
      </c>
      <c r="BV70" s="23">
        <f t="shared" ca="1" si="123"/>
        <v>0</v>
      </c>
      <c r="BW70" s="389">
        <f t="shared" ca="1" si="22"/>
        <v>458280</v>
      </c>
      <c r="BX70" s="224">
        <f t="shared" ca="1" si="23"/>
        <v>710280</v>
      </c>
      <c r="BY70" s="93">
        <f t="shared" ca="1" si="24"/>
        <v>916680</v>
      </c>
      <c r="BZ70" s="23">
        <f t="shared" ca="1" si="49"/>
        <v>125760</v>
      </c>
      <c r="CA70" s="23">
        <f t="shared" ca="1" si="50"/>
        <v>0</v>
      </c>
      <c r="CB70" s="23">
        <f t="shared" ca="1" si="128"/>
        <v>115200</v>
      </c>
      <c r="CC70" s="23">
        <f t="shared" ca="1" si="129"/>
        <v>0</v>
      </c>
      <c r="CD70" s="23">
        <f t="shared" ca="1" si="110"/>
        <v>120000</v>
      </c>
      <c r="CE70" s="23">
        <f t="shared" ca="1" si="111"/>
        <v>0</v>
      </c>
      <c r="CF70" s="228">
        <f t="shared" ca="1" si="25"/>
        <v>125760</v>
      </c>
      <c r="CG70" s="224">
        <f t="shared" ca="1" si="26"/>
        <v>240960</v>
      </c>
      <c r="CH70" s="228">
        <f t="shared" ca="1" si="27"/>
        <v>360960</v>
      </c>
      <c r="CI70" s="23">
        <f t="shared" ca="1" si="39"/>
        <v>65400</v>
      </c>
      <c r="CJ70" s="23">
        <f t="shared" ca="1" si="40"/>
        <v>32700</v>
      </c>
      <c r="CK70" s="23">
        <f t="shared" ca="1" si="41"/>
        <v>62400</v>
      </c>
      <c r="CL70" s="23">
        <f t="shared" ca="1" si="42"/>
        <v>31200</v>
      </c>
      <c r="CM70" s="23">
        <f t="shared" ca="1" si="37"/>
        <v>60000</v>
      </c>
      <c r="CN70" s="23">
        <f t="shared" ca="1" si="38"/>
        <v>30000</v>
      </c>
      <c r="CO70" s="23">
        <f t="shared" ca="1" si="45"/>
        <v>8400</v>
      </c>
      <c r="CP70" s="23">
        <f t="shared" ca="1" si="46"/>
        <v>4200</v>
      </c>
      <c r="CQ70" s="23">
        <f t="shared" ca="1" si="55"/>
        <v>27000</v>
      </c>
      <c r="CR70" s="23">
        <f t="shared" ca="1" si="56"/>
        <v>13500</v>
      </c>
      <c r="CS70" s="23">
        <f t="shared" ca="1" si="57"/>
        <v>15600</v>
      </c>
      <c r="CT70" s="23">
        <f t="shared" ca="1" si="58"/>
        <v>7800</v>
      </c>
      <c r="CU70" s="23">
        <f t="shared" ca="1" si="63"/>
        <v>42000</v>
      </c>
      <c r="CV70" s="23">
        <f t="shared" ca="1" si="64"/>
        <v>21000</v>
      </c>
      <c r="CW70" s="23">
        <f t="shared" ca="1" si="112"/>
        <v>60000</v>
      </c>
      <c r="CX70" s="23">
        <f t="shared" ca="1" si="113"/>
        <v>30000</v>
      </c>
      <c r="CY70" s="23">
        <f t="shared" ca="1" si="67"/>
        <v>72000</v>
      </c>
      <c r="CZ70" s="23">
        <f t="shared" ca="1" si="68"/>
        <v>36000</v>
      </c>
      <c r="DA70" s="23">
        <f t="shared" ca="1" si="83"/>
        <v>99000</v>
      </c>
      <c r="DB70" s="23">
        <f t="shared" ca="1" si="84"/>
        <v>49500</v>
      </c>
      <c r="DC70" s="23"/>
      <c r="DD70" s="23"/>
      <c r="DE70" s="23">
        <f t="shared" ca="1" si="85"/>
        <v>240000</v>
      </c>
      <c r="DF70" s="23">
        <f t="shared" ca="1" si="86"/>
        <v>120000</v>
      </c>
      <c r="DG70" s="23">
        <f t="shared" ca="1" si="87"/>
        <v>120000</v>
      </c>
      <c r="DH70" s="23">
        <f t="shared" ca="1" si="88"/>
        <v>60000</v>
      </c>
      <c r="DI70" s="23">
        <f t="shared" ca="1" si="99"/>
        <v>63600</v>
      </c>
      <c r="DJ70" s="23">
        <f t="shared" ca="1" si="100"/>
        <v>31800</v>
      </c>
      <c r="DK70" s="23">
        <f t="shared" ca="1" si="103"/>
        <v>63600</v>
      </c>
      <c r="DL70" s="23">
        <f t="shared" ca="1" si="104"/>
        <v>31800</v>
      </c>
      <c r="DM70" s="23">
        <f t="shared" ca="1" si="114"/>
        <v>120000</v>
      </c>
      <c r="DN70" s="23">
        <f t="shared" ca="1" si="115"/>
        <v>60000</v>
      </c>
      <c r="DO70" s="23">
        <f t="shared" ca="1" si="116"/>
        <v>66000</v>
      </c>
      <c r="DP70" s="23">
        <f t="shared" ca="1" si="117"/>
        <v>33000</v>
      </c>
      <c r="DQ70" s="23">
        <f t="shared" ca="1" si="126"/>
        <v>129600</v>
      </c>
      <c r="DR70" s="23">
        <f t="shared" ca="1" si="127"/>
        <v>64800</v>
      </c>
      <c r="DS70" s="228">
        <f t="shared" ca="1" si="28"/>
        <v>604800</v>
      </c>
      <c r="DT70" s="93">
        <f t="shared" ca="1" si="29"/>
        <v>1350000</v>
      </c>
      <c r="DU70" s="228">
        <f t="shared" ca="1" si="30"/>
        <v>1971900</v>
      </c>
      <c r="DZ70" s="23">
        <f t="shared" ca="1" si="61"/>
        <v>60000</v>
      </c>
      <c r="EA70" s="23">
        <f t="shared" ca="1" si="62"/>
        <v>30000</v>
      </c>
      <c r="EB70" s="23">
        <f t="shared" ca="1" si="69"/>
        <v>26400</v>
      </c>
      <c r="EC70" s="23">
        <f t="shared" ca="1" si="70"/>
        <v>13200</v>
      </c>
      <c r="ED70" s="23">
        <f t="shared" ca="1" si="89"/>
        <v>120000</v>
      </c>
      <c r="EE70" s="23">
        <f t="shared" ca="1" si="90"/>
        <v>60000</v>
      </c>
      <c r="EF70" s="23">
        <f t="shared" ca="1" si="118"/>
        <v>168000</v>
      </c>
      <c r="EG70" s="23">
        <f t="shared" ca="1" si="119"/>
        <v>84000</v>
      </c>
      <c r="EH70" s="23">
        <f t="shared" ca="1" si="130"/>
        <v>60000</v>
      </c>
      <c r="EI70" s="23">
        <f t="shared" ca="1" si="131"/>
        <v>30000</v>
      </c>
      <c r="EJ70" s="23">
        <f t="shared" ca="1" si="105"/>
        <v>60000</v>
      </c>
      <c r="EK70" s="23">
        <f t="shared" ca="1" si="106"/>
        <v>30000</v>
      </c>
      <c r="EL70" s="23">
        <f t="shared" ca="1" si="124"/>
        <v>120000</v>
      </c>
      <c r="EM70" s="23">
        <f t="shared" ca="1" si="125"/>
        <v>60000</v>
      </c>
      <c r="EN70" s="228">
        <f t="shared" ca="1" si="16"/>
        <v>39600</v>
      </c>
      <c r="EO70" s="93">
        <f t="shared" ca="1" si="17"/>
        <v>489600</v>
      </c>
      <c r="EP70" s="93">
        <f t="shared" ca="1" si="18"/>
        <v>921600</v>
      </c>
    </row>
    <row r="71" spans="1:146" x14ac:dyDescent="0.2">
      <c r="A71" s="172">
        <f ca="1">VLOOKUP($D71,Curves!$A$2:$I$1700,9)</f>
        <v>5.4785279947854003E-2</v>
      </c>
      <c r="B71" s="86">
        <f t="shared" ref="B71:B134" ca="1" si="133">(1+($A71/2))^(-2*($D71-$A$1)/365.25)</f>
        <v>0.75424135380476354</v>
      </c>
      <c r="C71" s="86">
        <f t="shared" ref="C71:C134" si="134">D72-D71</f>
        <v>30</v>
      </c>
      <c r="D71" s="139">
        <v>38808</v>
      </c>
      <c r="E71" s="173">
        <f ca="1">VLOOKUP($D71,Curves!$A$2:$H$1700,2)*$B71</f>
        <v>2.7695742511710919</v>
      </c>
      <c r="F71" s="172">
        <f ca="1">VLOOKUP($D71,Curves!$A$2:$H$1700,3)*$B71</f>
        <v>0.2564420602936196</v>
      </c>
      <c r="G71" s="172">
        <f ca="1">VLOOKUP($D71,Curves!$A$2:$H$1700,7)*$B71</f>
        <v>-0.17724671814411941</v>
      </c>
      <c r="H71" s="172">
        <f ca="1">VLOOKUP($D71,Curves!$A$2:$H$1700,5)*$B71</f>
        <v>7.5424135380476355E-3</v>
      </c>
      <c r="I71" s="172">
        <f ca="1">VLOOKUP($D71,Curves!$A$2:$H$1700,4)*$B71</f>
        <v>-0.26775568060069105</v>
      </c>
      <c r="J71" s="174">
        <f ca="1">VLOOKUP($D71,Curves!$A$2:$H$1700,8)*$B71</f>
        <v>0.18101792491314325</v>
      </c>
      <c r="K71" s="172">
        <f t="shared" ref="K71:K134" ca="1" si="135">($E71+$I71)*$J$5+$J$4</f>
        <v>20.763639279278006</v>
      </c>
      <c r="L71" s="140">
        <f ca="1">VLOOKUP($D71,Curves!$N$2:$T$2600,2)*$B71</f>
        <v>24.576501968915938</v>
      </c>
      <c r="M71" s="141">
        <f ca="1">VLOOKUP($D71,Curves!$N$2:$T$2600,3)*$B71</f>
        <v>12.288250984457969</v>
      </c>
      <c r="N71" s="181">
        <f t="shared" ref="N71:N134" ca="1" si="136">IF($K71&lt;$L71,1,0)</f>
        <v>1</v>
      </c>
      <c r="O71" s="182">
        <f t="shared" ref="O71:O134" ca="1" si="137">IF($K71&lt;$M71,1,0)</f>
        <v>0</v>
      </c>
      <c r="P71" s="173">
        <f t="shared" ca="1" si="132"/>
        <v>24.129441320631763</v>
      </c>
      <c r="Q71" s="140">
        <f ca="1">VLOOKUP($D71,Curves!$N$2:$T$2600,4)*$B71</f>
        <v>24.576501968915938</v>
      </c>
      <c r="R71" s="141">
        <f ca="1">VLOOKUP($D71,Curves!$N$2:$T$2600,5)*$B71</f>
        <v>12.288250984457969</v>
      </c>
      <c r="S71" s="181">
        <f t="shared" ref="S71:S134" ca="1" si="138">IF($P71&lt;$Q71,1,0)</f>
        <v>1</v>
      </c>
      <c r="T71" s="182">
        <f t="shared" ref="T71:T134" ca="1" si="139">IF($P71&lt;$R71,1,0)</f>
        <v>0</v>
      </c>
      <c r="U71" s="151">
        <f t="shared" ref="U71:U134" ca="1" si="140">($E71+G71)*$J$5+$J$4</f>
        <v>21.442456497702292</v>
      </c>
      <c r="V71" s="151">
        <f t="shared" ref="V71:V134" ca="1" si="141">($E71+H71)*$J$5+$J$4</f>
        <v>22.828374985318547</v>
      </c>
      <c r="W71" s="151">
        <f t="shared" ref="W71:W134" ca="1" si="142">($E71+I71)*$J$5+$J$4</f>
        <v>20.763639279278006</v>
      </c>
      <c r="X71" s="343">
        <f ca="1">VLOOKUP($D71,[2]CurveFetch!$D$8:$S$13000,16,0)*$B71</f>
        <v>24.576501968915938</v>
      </c>
      <c r="Y71" s="141">
        <f ca="1">VLOOKUP($D71,Curves!$N$2:$T$2600,7)*$B71</f>
        <v>12.288250984457969</v>
      </c>
      <c r="Z71" s="200">
        <f t="shared" ref="Z71:Z134" ca="1" si="143">IF($U71&lt;$X71,1,0)</f>
        <v>1</v>
      </c>
      <c r="AA71" s="181">
        <f t="shared" ref="AA71:AA134" ca="1" si="144">IF($U71&lt;$Y71,1,0)</f>
        <v>0</v>
      </c>
      <c r="AB71" s="181">
        <f t="shared" ref="AB71:AC134" ca="1" si="145">IF($V71&lt;$X71,1,0)</f>
        <v>1</v>
      </c>
      <c r="AC71" s="181">
        <f t="shared" ca="1" si="145"/>
        <v>1</v>
      </c>
      <c r="AD71" s="181">
        <f t="shared" ref="AD71:AD134" ca="1" si="146">IF($W71&lt;$X71,1,0)</f>
        <v>1</v>
      </c>
      <c r="AE71" s="182">
        <f t="shared" ref="AE71:AE134" ca="1" si="147">IF($W71&lt;$Y71,1,0)</f>
        <v>0</v>
      </c>
      <c r="AF71" s="23">
        <f t="shared" ca="1" si="33"/>
        <v>5880</v>
      </c>
      <c r="AG71" s="23">
        <f t="shared" ca="1" si="34"/>
        <v>0</v>
      </c>
      <c r="AH71" s="23">
        <f t="shared" ca="1" si="51"/>
        <v>48000</v>
      </c>
      <c r="AI71" s="23">
        <f t="shared" ca="1" si="52"/>
        <v>0</v>
      </c>
      <c r="AJ71" s="23">
        <f t="shared" ca="1" si="73"/>
        <v>54000</v>
      </c>
      <c r="AK71" s="23">
        <f t="shared" ca="1" si="74"/>
        <v>0</v>
      </c>
      <c r="AL71" s="23">
        <f t="shared" ca="1" si="77"/>
        <v>60000</v>
      </c>
      <c r="AM71" s="23">
        <f t="shared" ca="1" si="78"/>
        <v>0</v>
      </c>
      <c r="AN71" s="23">
        <f t="shared" ca="1" si="79"/>
        <v>60000</v>
      </c>
      <c r="AO71" s="23">
        <f t="shared" ca="1" si="80"/>
        <v>0</v>
      </c>
      <c r="AP71" s="23">
        <f t="shared" ca="1" si="95"/>
        <v>61200</v>
      </c>
      <c r="AQ71" s="23">
        <f t="shared" ca="1" si="96"/>
        <v>0</v>
      </c>
      <c r="AR71" s="23">
        <f t="shared" ca="1" si="107"/>
        <v>132000</v>
      </c>
      <c r="AS71" s="23">
        <f t="shared" ca="1" si="108"/>
        <v>0</v>
      </c>
      <c r="AT71" s="228">
        <f t="shared" ca="1" si="19"/>
        <v>65880</v>
      </c>
      <c r="AU71" s="26">
        <f t="shared" ca="1" si="20"/>
        <v>361080</v>
      </c>
      <c r="AV71" s="228">
        <f t="shared" ca="1" si="21"/>
        <v>421080</v>
      </c>
      <c r="AW71" s="23">
        <f t="shared" ca="1" si="47"/>
        <v>62400</v>
      </c>
      <c r="AX71" s="23">
        <f t="shared" ca="1" si="48"/>
        <v>0</v>
      </c>
      <c r="AY71" s="23">
        <f t="shared" ca="1" si="109"/>
        <v>60000</v>
      </c>
      <c r="AZ71" s="23">
        <f t="shared" ca="1" si="32"/>
        <v>0</v>
      </c>
      <c r="BA71" s="23">
        <f t="shared" ca="1" si="35"/>
        <v>10560</v>
      </c>
      <c r="BB71" s="23">
        <f t="shared" ca="1" si="36"/>
        <v>0</v>
      </c>
      <c r="BC71" s="23">
        <f t="shared" ca="1" si="43"/>
        <v>6120</v>
      </c>
      <c r="BD71" s="23">
        <f t="shared" ca="1" si="44"/>
        <v>0</v>
      </c>
      <c r="BE71" s="23">
        <f t="shared" ca="1" si="53"/>
        <v>20400</v>
      </c>
      <c r="BF71" s="23">
        <f t="shared" ca="1" si="54"/>
        <v>0</v>
      </c>
      <c r="BG71" s="23">
        <f t="shared" ca="1" si="65"/>
        <v>105600</v>
      </c>
      <c r="BH71" s="23">
        <f t="shared" ca="1" si="66"/>
        <v>0</v>
      </c>
      <c r="BI71" s="23">
        <f t="shared" ca="1" si="71"/>
        <v>127200</v>
      </c>
      <c r="BJ71" s="23">
        <f t="shared" ca="1" si="72"/>
        <v>0</v>
      </c>
      <c r="BK71" s="23">
        <f t="shared" ca="1" si="81"/>
        <v>60000</v>
      </c>
      <c r="BL71" s="23">
        <f t="shared" ca="1" si="82"/>
        <v>0</v>
      </c>
      <c r="BM71" s="23">
        <f t="shared" ca="1" si="91"/>
        <v>63600</v>
      </c>
      <c r="BN71" s="23">
        <f t="shared" ca="1" si="92"/>
        <v>0</v>
      </c>
      <c r="BO71" s="23">
        <f t="shared" ca="1" si="97"/>
        <v>86400</v>
      </c>
      <c r="BP71" s="23">
        <f t="shared" ca="1" si="98"/>
        <v>0</v>
      </c>
      <c r="BQ71" s="23">
        <f t="shared" ca="1" si="101"/>
        <v>62400</v>
      </c>
      <c r="BR71" s="23">
        <f t="shared" ca="1" si="102"/>
        <v>0</v>
      </c>
      <c r="BS71" s="23">
        <f t="shared" ca="1" si="120"/>
        <v>132000</v>
      </c>
      <c r="BT71" s="23">
        <f t="shared" ca="1" si="121"/>
        <v>0</v>
      </c>
      <c r="BU71" s="23">
        <f t="shared" ca="1" si="122"/>
        <v>120000</v>
      </c>
      <c r="BV71" s="23">
        <f t="shared" ca="1" si="123"/>
        <v>0</v>
      </c>
      <c r="BW71" s="389">
        <f t="shared" ca="1" si="22"/>
        <v>458280</v>
      </c>
      <c r="BX71" s="224">
        <f t="shared" ca="1" si="23"/>
        <v>710280</v>
      </c>
      <c r="BY71" s="93">
        <f t="shared" ca="1" si="24"/>
        <v>916680</v>
      </c>
      <c r="BZ71" s="23">
        <f t="shared" ca="1" si="49"/>
        <v>125760</v>
      </c>
      <c r="CA71" s="23">
        <f t="shared" ca="1" si="50"/>
        <v>0</v>
      </c>
      <c r="CB71" s="23">
        <f t="shared" ca="1" si="128"/>
        <v>115200</v>
      </c>
      <c r="CC71" s="23">
        <f t="shared" ca="1" si="129"/>
        <v>0</v>
      </c>
      <c r="CD71" s="23">
        <f t="shared" ca="1" si="110"/>
        <v>120000</v>
      </c>
      <c r="CE71" s="23">
        <f t="shared" ca="1" si="111"/>
        <v>0</v>
      </c>
      <c r="CF71" s="228">
        <f t="shared" ca="1" si="25"/>
        <v>125760</v>
      </c>
      <c r="CG71" s="224">
        <f t="shared" ca="1" si="26"/>
        <v>240960</v>
      </c>
      <c r="CH71" s="228">
        <f t="shared" ca="1" si="27"/>
        <v>360960</v>
      </c>
      <c r="CI71" s="23">
        <f t="shared" ca="1" si="39"/>
        <v>65400</v>
      </c>
      <c r="CJ71" s="23">
        <f t="shared" ca="1" si="40"/>
        <v>32700</v>
      </c>
      <c r="CK71" s="23">
        <f t="shared" ca="1" si="41"/>
        <v>62400</v>
      </c>
      <c r="CL71" s="23">
        <f t="shared" ca="1" si="42"/>
        <v>31200</v>
      </c>
      <c r="CM71" s="23">
        <f t="shared" ca="1" si="37"/>
        <v>60000</v>
      </c>
      <c r="CN71" s="23">
        <f t="shared" ca="1" si="38"/>
        <v>30000</v>
      </c>
      <c r="CO71" s="23">
        <f t="shared" ca="1" si="45"/>
        <v>8400</v>
      </c>
      <c r="CP71" s="23">
        <f t="shared" ca="1" si="46"/>
        <v>4200</v>
      </c>
      <c r="CQ71" s="23">
        <f t="shared" ca="1" si="55"/>
        <v>27000</v>
      </c>
      <c r="CR71" s="23">
        <f t="shared" ca="1" si="56"/>
        <v>13500</v>
      </c>
      <c r="CS71" s="23">
        <f t="shared" ca="1" si="57"/>
        <v>15600</v>
      </c>
      <c r="CT71" s="23">
        <f t="shared" ca="1" si="58"/>
        <v>7800</v>
      </c>
      <c r="CU71" s="23">
        <f t="shared" ca="1" si="63"/>
        <v>42000</v>
      </c>
      <c r="CV71" s="23">
        <f t="shared" ca="1" si="64"/>
        <v>21000</v>
      </c>
      <c r="CW71" s="23">
        <f t="shared" ca="1" si="112"/>
        <v>60000</v>
      </c>
      <c r="CX71" s="23">
        <f t="shared" ca="1" si="113"/>
        <v>30000</v>
      </c>
      <c r="CY71" s="23">
        <f t="shared" ca="1" si="67"/>
        <v>72000</v>
      </c>
      <c r="CZ71" s="23">
        <f t="shared" ca="1" si="68"/>
        <v>36000</v>
      </c>
      <c r="DA71" s="23">
        <f t="shared" ca="1" si="83"/>
        <v>99000</v>
      </c>
      <c r="DB71" s="23">
        <f t="shared" ca="1" si="84"/>
        <v>49500</v>
      </c>
      <c r="DC71" s="23"/>
      <c r="DD71" s="23"/>
      <c r="DE71" s="23">
        <f t="shared" ca="1" si="85"/>
        <v>240000</v>
      </c>
      <c r="DF71" s="23">
        <f t="shared" ca="1" si="86"/>
        <v>120000</v>
      </c>
      <c r="DG71" s="23">
        <f t="shared" ca="1" si="87"/>
        <v>120000</v>
      </c>
      <c r="DH71" s="23">
        <f t="shared" ca="1" si="88"/>
        <v>60000</v>
      </c>
      <c r="DI71" s="23">
        <f t="shared" ca="1" si="99"/>
        <v>63600</v>
      </c>
      <c r="DJ71" s="23">
        <f t="shared" ca="1" si="100"/>
        <v>31800</v>
      </c>
      <c r="DK71" s="23">
        <f t="shared" ca="1" si="103"/>
        <v>63600</v>
      </c>
      <c r="DL71" s="23">
        <f t="shared" ca="1" si="104"/>
        <v>31800</v>
      </c>
      <c r="DM71" s="23">
        <f t="shared" ca="1" si="114"/>
        <v>120000</v>
      </c>
      <c r="DN71" s="23">
        <f t="shared" ca="1" si="115"/>
        <v>60000</v>
      </c>
      <c r="DO71" s="23">
        <f t="shared" ca="1" si="116"/>
        <v>66000</v>
      </c>
      <c r="DP71" s="23">
        <f t="shared" ca="1" si="117"/>
        <v>33000</v>
      </c>
      <c r="DQ71" s="23">
        <f t="shared" ca="1" si="126"/>
        <v>129600</v>
      </c>
      <c r="DR71" s="23">
        <f t="shared" ca="1" si="127"/>
        <v>64800</v>
      </c>
      <c r="DS71" s="228">
        <f t="shared" ca="1" si="28"/>
        <v>604800</v>
      </c>
      <c r="DT71" s="93">
        <f t="shared" ca="1" si="29"/>
        <v>1350000</v>
      </c>
      <c r="DU71" s="228">
        <f t="shared" ca="1" si="30"/>
        <v>1971900</v>
      </c>
      <c r="DZ71" s="23">
        <f t="shared" ca="1" si="61"/>
        <v>60000</v>
      </c>
      <c r="EA71" s="23">
        <f t="shared" ca="1" si="62"/>
        <v>30000</v>
      </c>
      <c r="EB71" s="23">
        <f t="shared" ca="1" si="69"/>
        <v>26400</v>
      </c>
      <c r="EC71" s="23">
        <f t="shared" ca="1" si="70"/>
        <v>13200</v>
      </c>
      <c r="ED71" s="23">
        <f t="shared" ca="1" si="89"/>
        <v>120000</v>
      </c>
      <c r="EE71" s="23">
        <f t="shared" ca="1" si="90"/>
        <v>60000</v>
      </c>
      <c r="EF71" s="23">
        <f t="shared" ca="1" si="118"/>
        <v>168000</v>
      </c>
      <c r="EG71" s="23">
        <f t="shared" ca="1" si="119"/>
        <v>84000</v>
      </c>
      <c r="EH71" s="23">
        <f t="shared" ca="1" si="130"/>
        <v>60000</v>
      </c>
      <c r="EI71" s="23">
        <f t="shared" ca="1" si="131"/>
        <v>30000</v>
      </c>
      <c r="EJ71" s="23">
        <f t="shared" ca="1" si="105"/>
        <v>60000</v>
      </c>
      <c r="EK71" s="23">
        <f t="shared" ca="1" si="106"/>
        <v>30000</v>
      </c>
      <c r="EL71" s="23">
        <f t="shared" ca="1" si="124"/>
        <v>120000</v>
      </c>
      <c r="EM71" s="23">
        <f t="shared" ca="1" si="125"/>
        <v>60000</v>
      </c>
      <c r="EN71" s="228">
        <f t="shared" ca="1" si="16"/>
        <v>39600</v>
      </c>
      <c r="EO71" s="93">
        <f t="shared" ca="1" si="17"/>
        <v>489600</v>
      </c>
      <c r="EP71" s="93">
        <f t="shared" ca="1" si="18"/>
        <v>921600</v>
      </c>
    </row>
    <row r="72" spans="1:146" x14ac:dyDescent="0.2">
      <c r="A72" s="172">
        <f ca="1">VLOOKUP($D72,Curves!$A$2:$I$1700,9)</f>
        <v>5.4845375271326997E-2</v>
      </c>
      <c r="B72" s="86">
        <f t="shared" ca="1" si="133"/>
        <v>0.75066770850103226</v>
      </c>
      <c r="C72" s="86">
        <f t="shared" si="134"/>
        <v>31</v>
      </c>
      <c r="D72" s="139">
        <v>38838</v>
      </c>
      <c r="E72" s="173">
        <f ca="1">VLOOKUP($D72,Curves!$A$2:$H$1700,2)*$B72</f>
        <v>2.7376851329032643</v>
      </c>
      <c r="F72" s="172">
        <f ca="1">VLOOKUP($D72,Curves!$A$2:$H$1700,3)*$B72</f>
        <v>0.25522702089035099</v>
      </c>
      <c r="G72" s="172">
        <f ca="1">VLOOKUP($D72,Curves!$A$2:$H$1700,7)*$B72</f>
        <v>-0.17640691149774257</v>
      </c>
      <c r="H72" s="172">
        <f ca="1">VLOOKUP($D72,Curves!$A$2:$H$1700,5)*$B72</f>
        <v>7.5066770850103224E-3</v>
      </c>
      <c r="I72" s="172">
        <f ca="1">VLOOKUP($D72,Curves!$A$2:$H$1700,4)*$B72</f>
        <v>-0.26648703651786643</v>
      </c>
      <c r="J72" s="174">
        <f ca="1">VLOOKUP($D72,Curves!$A$2:$H$1700,8)*$B72</f>
        <v>0.18016025004024774</v>
      </c>
      <c r="K72" s="172">
        <f t="shared" ca="1" si="135"/>
        <v>20.533985722890481</v>
      </c>
      <c r="L72" s="140">
        <f ca="1">VLOOKUP($D72,Curves!$N$2:$T$2600,2)*$B72</f>
        <v>28.213395423386199</v>
      </c>
      <c r="M72" s="141">
        <f ca="1">VLOOKUP($D72,Curves!$N$2:$T$2600,3)*$B72</f>
        <v>14.1066977116931</v>
      </c>
      <c r="N72" s="181">
        <f t="shared" ca="1" si="136"/>
        <v>1</v>
      </c>
      <c r="O72" s="182">
        <f t="shared" ca="1" si="137"/>
        <v>0</v>
      </c>
      <c r="P72" s="173">
        <f t="shared" ca="1" si="132"/>
        <v>23.883840372076342</v>
      </c>
      <c r="Q72" s="140">
        <f ca="1">VLOOKUP($D72,Curves!$N$2:$T$2600,4)*$B72</f>
        <v>28.213395423386199</v>
      </c>
      <c r="R72" s="141">
        <f ca="1">VLOOKUP($D72,Curves!$N$2:$T$2600,5)*$B72</f>
        <v>14.1066977116931</v>
      </c>
      <c r="S72" s="181">
        <f t="shared" ca="1" si="138"/>
        <v>1</v>
      </c>
      <c r="T72" s="182">
        <f t="shared" ca="1" si="139"/>
        <v>0</v>
      </c>
      <c r="U72" s="151">
        <f t="shared" ca="1" si="140"/>
        <v>21.209586660541412</v>
      </c>
      <c r="V72" s="151">
        <f t="shared" ca="1" si="141"/>
        <v>22.58893857491206</v>
      </c>
      <c r="W72" s="151">
        <f t="shared" ca="1" si="142"/>
        <v>20.533985722890481</v>
      </c>
      <c r="X72" s="343">
        <f ca="1">VLOOKUP($D72,[2]CurveFetch!$D$8:$S$13000,16,0)*$B72</f>
        <v>28.213395423386199</v>
      </c>
      <c r="Y72" s="141">
        <f ca="1">VLOOKUP($D72,Curves!$N$2:$T$2600,7)*$B72</f>
        <v>14.1066977116931</v>
      </c>
      <c r="Z72" s="200">
        <f t="shared" ca="1" si="143"/>
        <v>1</v>
      </c>
      <c r="AA72" s="181">
        <f t="shared" ca="1" si="144"/>
        <v>0</v>
      </c>
      <c r="AB72" s="181">
        <f t="shared" ca="1" si="145"/>
        <v>1</v>
      </c>
      <c r="AC72" s="181">
        <f t="shared" ca="1" si="145"/>
        <v>1</v>
      </c>
      <c r="AD72" s="181">
        <f t="shared" ca="1" si="146"/>
        <v>1</v>
      </c>
      <c r="AE72" s="182">
        <f t="shared" ca="1" si="147"/>
        <v>0</v>
      </c>
      <c r="AF72" s="23">
        <f t="shared" ca="1" si="33"/>
        <v>5880</v>
      </c>
      <c r="AG72" s="23">
        <f t="shared" ca="1" si="34"/>
        <v>0</v>
      </c>
      <c r="AH72" s="23">
        <f t="shared" ca="1" si="51"/>
        <v>48000</v>
      </c>
      <c r="AI72" s="23">
        <f t="shared" ca="1" si="52"/>
        <v>0</v>
      </c>
      <c r="AJ72" s="23">
        <f t="shared" ca="1" si="73"/>
        <v>54000</v>
      </c>
      <c r="AK72" s="23">
        <f t="shared" ca="1" si="74"/>
        <v>0</v>
      </c>
      <c r="AL72" s="23">
        <f t="shared" ca="1" si="77"/>
        <v>60000</v>
      </c>
      <c r="AM72" s="23">
        <f t="shared" ca="1" si="78"/>
        <v>0</v>
      </c>
      <c r="AN72" s="23">
        <f t="shared" ca="1" si="79"/>
        <v>60000</v>
      </c>
      <c r="AO72" s="23">
        <f t="shared" ca="1" si="80"/>
        <v>0</v>
      </c>
      <c r="AP72" s="23">
        <f t="shared" ca="1" si="95"/>
        <v>61200</v>
      </c>
      <c r="AQ72" s="23">
        <f t="shared" ca="1" si="96"/>
        <v>0</v>
      </c>
      <c r="AR72" s="23">
        <f t="shared" ca="1" si="107"/>
        <v>132000</v>
      </c>
      <c r="AS72" s="23">
        <f t="shared" ca="1" si="108"/>
        <v>0</v>
      </c>
      <c r="AT72" s="228">
        <f t="shared" ca="1" si="19"/>
        <v>65880</v>
      </c>
      <c r="AU72" s="26">
        <f t="shared" ca="1" si="20"/>
        <v>361080</v>
      </c>
      <c r="AV72" s="228">
        <f t="shared" ca="1" si="21"/>
        <v>421080</v>
      </c>
      <c r="AW72" s="23">
        <f t="shared" ca="1" si="47"/>
        <v>62400</v>
      </c>
      <c r="AX72" s="23">
        <f t="shared" ca="1" si="48"/>
        <v>0</v>
      </c>
      <c r="AY72" s="23">
        <f t="shared" ca="1" si="109"/>
        <v>60000</v>
      </c>
      <c r="AZ72" s="23">
        <f t="shared" ca="1" si="32"/>
        <v>0</v>
      </c>
      <c r="BA72" s="23">
        <f t="shared" ca="1" si="35"/>
        <v>10560</v>
      </c>
      <c r="BB72" s="23">
        <f t="shared" ca="1" si="36"/>
        <v>0</v>
      </c>
      <c r="BC72" s="23">
        <f t="shared" ca="1" si="43"/>
        <v>6120</v>
      </c>
      <c r="BD72" s="23">
        <f t="shared" ca="1" si="44"/>
        <v>0</v>
      </c>
      <c r="BE72" s="23">
        <f t="shared" ca="1" si="53"/>
        <v>20400</v>
      </c>
      <c r="BF72" s="23">
        <f t="shared" ca="1" si="54"/>
        <v>0</v>
      </c>
      <c r="BG72" s="23">
        <f t="shared" ca="1" si="65"/>
        <v>105600</v>
      </c>
      <c r="BH72" s="23">
        <f t="shared" ca="1" si="66"/>
        <v>0</v>
      </c>
      <c r="BI72" s="23">
        <f t="shared" ca="1" si="71"/>
        <v>127200</v>
      </c>
      <c r="BJ72" s="23">
        <f t="shared" ca="1" si="72"/>
        <v>0</v>
      </c>
      <c r="BK72" s="23">
        <f t="shared" ca="1" si="81"/>
        <v>60000</v>
      </c>
      <c r="BL72" s="23">
        <f t="shared" ca="1" si="82"/>
        <v>0</v>
      </c>
      <c r="BM72" s="23">
        <f t="shared" ca="1" si="91"/>
        <v>63600</v>
      </c>
      <c r="BN72" s="23">
        <f t="shared" ca="1" si="92"/>
        <v>0</v>
      </c>
      <c r="BO72" s="23">
        <f t="shared" ca="1" si="97"/>
        <v>86400</v>
      </c>
      <c r="BP72" s="23">
        <f t="shared" ca="1" si="98"/>
        <v>0</v>
      </c>
      <c r="BQ72" s="23">
        <f t="shared" ca="1" si="101"/>
        <v>62400</v>
      </c>
      <c r="BR72" s="23">
        <f t="shared" ca="1" si="102"/>
        <v>0</v>
      </c>
      <c r="BS72" s="23">
        <f t="shared" ca="1" si="120"/>
        <v>132000</v>
      </c>
      <c r="BT72" s="23">
        <f t="shared" ca="1" si="121"/>
        <v>0</v>
      </c>
      <c r="BU72" s="23">
        <f t="shared" ca="1" si="122"/>
        <v>120000</v>
      </c>
      <c r="BV72" s="23">
        <f t="shared" ca="1" si="123"/>
        <v>0</v>
      </c>
      <c r="BW72" s="389">
        <f t="shared" ca="1" si="22"/>
        <v>458280</v>
      </c>
      <c r="BX72" s="224">
        <f t="shared" ca="1" si="23"/>
        <v>710280</v>
      </c>
      <c r="BY72" s="93">
        <f t="shared" ca="1" si="24"/>
        <v>916680</v>
      </c>
      <c r="BZ72" s="23">
        <f t="shared" ca="1" si="49"/>
        <v>125760</v>
      </c>
      <c r="CA72" s="23">
        <f t="shared" ca="1" si="50"/>
        <v>0</v>
      </c>
      <c r="CB72" s="23">
        <f t="shared" ca="1" si="128"/>
        <v>115200</v>
      </c>
      <c r="CC72" s="23">
        <f t="shared" ca="1" si="129"/>
        <v>0</v>
      </c>
      <c r="CD72" s="23">
        <f t="shared" ca="1" si="110"/>
        <v>120000</v>
      </c>
      <c r="CE72" s="23">
        <f t="shared" ca="1" si="111"/>
        <v>0</v>
      </c>
      <c r="CF72" s="228">
        <f t="shared" ca="1" si="25"/>
        <v>125760</v>
      </c>
      <c r="CG72" s="224">
        <f t="shared" ca="1" si="26"/>
        <v>240960</v>
      </c>
      <c r="CH72" s="228">
        <f t="shared" ca="1" si="27"/>
        <v>360960</v>
      </c>
      <c r="CI72" s="23">
        <f t="shared" ca="1" si="39"/>
        <v>65400</v>
      </c>
      <c r="CJ72" s="23">
        <f t="shared" ca="1" si="40"/>
        <v>32700</v>
      </c>
      <c r="CK72" s="23">
        <f t="shared" ca="1" si="41"/>
        <v>62400</v>
      </c>
      <c r="CL72" s="23">
        <f t="shared" ca="1" si="42"/>
        <v>31200</v>
      </c>
      <c r="CM72" s="23">
        <f t="shared" ca="1" si="37"/>
        <v>60000</v>
      </c>
      <c r="CN72" s="23">
        <f t="shared" ca="1" si="38"/>
        <v>30000</v>
      </c>
      <c r="CO72" s="23">
        <f t="shared" ca="1" si="45"/>
        <v>8400</v>
      </c>
      <c r="CP72" s="23">
        <f t="shared" ca="1" si="46"/>
        <v>4200</v>
      </c>
      <c r="CQ72" s="23">
        <f t="shared" ca="1" si="55"/>
        <v>27000</v>
      </c>
      <c r="CR72" s="23">
        <f t="shared" ca="1" si="56"/>
        <v>13500</v>
      </c>
      <c r="CS72" s="23">
        <f t="shared" ca="1" si="57"/>
        <v>15600</v>
      </c>
      <c r="CT72" s="23">
        <f t="shared" ca="1" si="58"/>
        <v>7800</v>
      </c>
      <c r="CU72" s="23">
        <f t="shared" ca="1" si="63"/>
        <v>42000</v>
      </c>
      <c r="CV72" s="23">
        <f t="shared" ca="1" si="64"/>
        <v>21000</v>
      </c>
      <c r="CW72" s="23">
        <f t="shared" ca="1" si="112"/>
        <v>60000</v>
      </c>
      <c r="CX72" s="23">
        <f t="shared" ca="1" si="113"/>
        <v>30000</v>
      </c>
      <c r="CY72" s="23">
        <f t="shared" ca="1" si="67"/>
        <v>72000</v>
      </c>
      <c r="CZ72" s="23">
        <f t="shared" ca="1" si="68"/>
        <v>36000</v>
      </c>
      <c r="DA72" s="23">
        <f t="shared" ca="1" si="83"/>
        <v>99000</v>
      </c>
      <c r="DB72" s="23">
        <f t="shared" ca="1" si="84"/>
        <v>49500</v>
      </c>
      <c r="DC72" s="23"/>
      <c r="DD72" s="23"/>
      <c r="DE72" s="23">
        <f t="shared" ca="1" si="85"/>
        <v>240000</v>
      </c>
      <c r="DF72" s="23">
        <f t="shared" ca="1" si="86"/>
        <v>120000</v>
      </c>
      <c r="DG72" s="23">
        <f t="shared" ca="1" si="87"/>
        <v>120000</v>
      </c>
      <c r="DH72" s="23">
        <f t="shared" ca="1" si="88"/>
        <v>60000</v>
      </c>
      <c r="DI72" s="23">
        <f t="shared" ca="1" si="99"/>
        <v>63600</v>
      </c>
      <c r="DJ72" s="23">
        <f t="shared" ca="1" si="100"/>
        <v>31800</v>
      </c>
      <c r="DK72" s="23">
        <f t="shared" ca="1" si="103"/>
        <v>63600</v>
      </c>
      <c r="DL72" s="23">
        <f t="shared" ca="1" si="104"/>
        <v>31800</v>
      </c>
      <c r="DM72" s="23">
        <f t="shared" ca="1" si="114"/>
        <v>120000</v>
      </c>
      <c r="DN72" s="23">
        <f t="shared" ca="1" si="115"/>
        <v>60000</v>
      </c>
      <c r="DO72" s="23">
        <f t="shared" ca="1" si="116"/>
        <v>66000</v>
      </c>
      <c r="DP72" s="23">
        <f t="shared" ca="1" si="117"/>
        <v>33000</v>
      </c>
      <c r="DQ72" s="23">
        <f t="shared" ca="1" si="126"/>
        <v>129600</v>
      </c>
      <c r="DR72" s="23">
        <f t="shared" ca="1" si="127"/>
        <v>64800</v>
      </c>
      <c r="DS72" s="228">
        <f t="shared" ca="1" si="28"/>
        <v>604800</v>
      </c>
      <c r="DT72" s="93">
        <f t="shared" ca="1" si="29"/>
        <v>1350000</v>
      </c>
      <c r="DU72" s="228">
        <f t="shared" ca="1" si="30"/>
        <v>1971900</v>
      </c>
      <c r="DZ72" s="23">
        <f t="shared" ca="1" si="61"/>
        <v>60000</v>
      </c>
      <c r="EA72" s="23">
        <f t="shared" ca="1" si="62"/>
        <v>30000</v>
      </c>
      <c r="EB72" s="23">
        <f t="shared" ca="1" si="69"/>
        <v>26400</v>
      </c>
      <c r="EC72" s="23">
        <f t="shared" ca="1" si="70"/>
        <v>13200</v>
      </c>
      <c r="ED72" s="23">
        <f t="shared" ca="1" si="89"/>
        <v>120000</v>
      </c>
      <c r="EE72" s="23">
        <f t="shared" ca="1" si="90"/>
        <v>60000</v>
      </c>
      <c r="EF72" s="23">
        <f t="shared" ca="1" si="118"/>
        <v>168000</v>
      </c>
      <c r="EG72" s="23">
        <f t="shared" ca="1" si="119"/>
        <v>84000</v>
      </c>
      <c r="EH72" s="23">
        <f t="shared" ca="1" si="130"/>
        <v>60000</v>
      </c>
      <c r="EI72" s="23">
        <f t="shared" ca="1" si="131"/>
        <v>30000</v>
      </c>
      <c r="EJ72" s="23">
        <f t="shared" ca="1" si="105"/>
        <v>60000</v>
      </c>
      <c r="EK72" s="23">
        <f t="shared" ca="1" si="106"/>
        <v>30000</v>
      </c>
      <c r="EL72" s="23">
        <f t="shared" ca="1" si="124"/>
        <v>120000</v>
      </c>
      <c r="EM72" s="23">
        <f t="shared" ca="1" si="125"/>
        <v>60000</v>
      </c>
      <c r="EN72" s="228">
        <f t="shared" ca="1" si="16"/>
        <v>39600</v>
      </c>
      <c r="EO72" s="93">
        <f t="shared" ca="1" si="17"/>
        <v>489600</v>
      </c>
      <c r="EP72" s="93">
        <f t="shared" ca="1" si="18"/>
        <v>921600</v>
      </c>
    </row>
    <row r="73" spans="1:146" x14ac:dyDescent="0.2">
      <c r="A73" s="172">
        <f ca="1">VLOOKUP($D73,Curves!$A$2:$I$1700,9)</f>
        <v>5.4907473773513002E-2</v>
      </c>
      <c r="B73" s="86">
        <f t="shared" ca="1" si="133"/>
        <v>0.7469851957959277</v>
      </c>
      <c r="C73" s="86">
        <f t="shared" si="134"/>
        <v>30</v>
      </c>
      <c r="D73" s="139">
        <v>38869</v>
      </c>
      <c r="E73" s="173">
        <f ca="1">VLOOKUP($D73,Curves!$A$2:$H$1700,2)*$B73</f>
        <v>2.7459175797458304</v>
      </c>
      <c r="F73" s="172">
        <f ca="1">VLOOKUP($D73,Curves!$A$2:$H$1700,3)*$B73</f>
        <v>0.25397496657061541</v>
      </c>
      <c r="G73" s="172">
        <f ca="1">VLOOKUP($D73,Curves!$A$2:$H$1700,7)*$B73</f>
        <v>-0.17554152101204301</v>
      </c>
      <c r="H73" s="172">
        <f ca="1">VLOOKUP($D73,Curves!$A$2:$H$1700,5)*$B73</f>
        <v>7.4698519579592774E-3</v>
      </c>
      <c r="I73" s="172">
        <f ca="1">VLOOKUP($D73,Curves!$A$2:$H$1700,4)*$B73</f>
        <v>-0.26517974450755433</v>
      </c>
      <c r="J73" s="174">
        <f ca="1">VLOOKUP($D73,Curves!$A$2:$H$1700,8)*$B73</f>
        <v>0.17927644699102263</v>
      </c>
      <c r="K73" s="172">
        <f t="shared" ca="1" si="135"/>
        <v>20.605533764287074</v>
      </c>
      <c r="L73" s="140">
        <f ca="1">VLOOKUP($D73,Curves!$N$2:$T$2600,2)*$B73</f>
        <v>46.749620287770661</v>
      </c>
      <c r="M73" s="141">
        <f ca="1">VLOOKUP($D73,Curves!$N$2:$T$2600,3)*$B73</f>
        <v>23.37481014388533</v>
      </c>
      <c r="N73" s="181">
        <f t="shared" ca="1" si="136"/>
        <v>1</v>
      </c>
      <c r="O73" s="182">
        <f t="shared" ca="1" si="137"/>
        <v>1</v>
      </c>
      <c r="P73" s="173">
        <f t="shared" ca="1" si="132"/>
        <v>23.938955200526397</v>
      </c>
      <c r="Q73" s="140">
        <f ca="1">VLOOKUP($D73,Curves!$N$2:$T$2600,4)*$B73</f>
        <v>46.749620287770661</v>
      </c>
      <c r="R73" s="141">
        <f ca="1">VLOOKUP($D73,Curves!$N$2:$T$2600,5)*$B73</f>
        <v>23.37481014388533</v>
      </c>
      <c r="S73" s="181">
        <f t="shared" ca="1" si="138"/>
        <v>1</v>
      </c>
      <c r="T73" s="182">
        <f t="shared" ca="1" si="139"/>
        <v>0</v>
      </c>
      <c r="U73" s="151">
        <f t="shared" ca="1" si="140"/>
        <v>21.277820440503405</v>
      </c>
      <c r="V73" s="151">
        <f t="shared" ca="1" si="141"/>
        <v>22.650405737778421</v>
      </c>
      <c r="W73" s="151">
        <f t="shared" ca="1" si="142"/>
        <v>20.605533764287074</v>
      </c>
      <c r="X73" s="343">
        <f ca="1">VLOOKUP($D73,[2]CurveFetch!$D$8:$S$13000,16,0)*$B73</f>
        <v>46.749620287770661</v>
      </c>
      <c r="Y73" s="141">
        <f ca="1">VLOOKUP($D73,Curves!$N$2:$T$2600,7)*$B73</f>
        <v>23.37481014388533</v>
      </c>
      <c r="Z73" s="200">
        <f t="shared" ca="1" si="143"/>
        <v>1</v>
      </c>
      <c r="AA73" s="181">
        <f t="shared" ca="1" si="144"/>
        <v>1</v>
      </c>
      <c r="AB73" s="181">
        <f t="shared" ca="1" si="145"/>
        <v>1</v>
      </c>
      <c r="AC73" s="181">
        <f t="shared" ca="1" si="145"/>
        <v>1</v>
      </c>
      <c r="AD73" s="181">
        <f t="shared" ca="1" si="146"/>
        <v>1</v>
      </c>
      <c r="AE73" s="182">
        <f t="shared" ca="1" si="147"/>
        <v>1</v>
      </c>
      <c r="AF73" s="23">
        <f t="shared" ca="1" si="33"/>
        <v>5880</v>
      </c>
      <c r="AG73" s="23">
        <f t="shared" ca="1" si="34"/>
        <v>5880</v>
      </c>
      <c r="AH73" s="23">
        <f t="shared" ca="1" si="51"/>
        <v>48000</v>
      </c>
      <c r="AI73" s="23">
        <f t="shared" ca="1" si="52"/>
        <v>48000</v>
      </c>
      <c r="AJ73" s="23">
        <f t="shared" ca="1" si="73"/>
        <v>54000</v>
      </c>
      <c r="AK73" s="23">
        <f t="shared" ca="1" si="74"/>
        <v>54000</v>
      </c>
      <c r="AL73" s="23">
        <f t="shared" ca="1" si="77"/>
        <v>60000</v>
      </c>
      <c r="AM73" s="23">
        <f t="shared" ca="1" si="78"/>
        <v>30000</v>
      </c>
      <c r="AN73" s="23">
        <f t="shared" ca="1" si="79"/>
        <v>60000</v>
      </c>
      <c r="AO73" s="23">
        <f t="shared" ca="1" si="80"/>
        <v>30000</v>
      </c>
      <c r="AP73" s="23">
        <f t="shared" ca="1" si="95"/>
        <v>61200</v>
      </c>
      <c r="AQ73" s="23">
        <f t="shared" ca="1" si="96"/>
        <v>30600</v>
      </c>
      <c r="AR73" s="23">
        <f t="shared" ca="1" si="107"/>
        <v>132000</v>
      </c>
      <c r="AS73" s="23">
        <f t="shared" ca="1" si="108"/>
        <v>66000</v>
      </c>
      <c r="AT73" s="228">
        <f t="shared" ca="1" si="19"/>
        <v>101760</v>
      </c>
      <c r="AU73" s="26">
        <f t="shared" ca="1" si="20"/>
        <v>595560</v>
      </c>
      <c r="AV73" s="228">
        <f t="shared" ca="1" si="21"/>
        <v>685560</v>
      </c>
      <c r="AW73" s="23">
        <f t="shared" ca="1" si="47"/>
        <v>62400</v>
      </c>
      <c r="AX73" s="23">
        <f t="shared" ca="1" si="48"/>
        <v>0</v>
      </c>
      <c r="AY73" s="23">
        <f t="shared" ca="1" si="109"/>
        <v>60000</v>
      </c>
      <c r="AZ73" s="23">
        <f t="shared" ca="1" si="32"/>
        <v>0</v>
      </c>
      <c r="BA73" s="23">
        <f t="shared" ca="1" si="35"/>
        <v>10560</v>
      </c>
      <c r="BB73" s="23">
        <f t="shared" ca="1" si="36"/>
        <v>0</v>
      </c>
      <c r="BC73" s="23">
        <f t="shared" ca="1" si="43"/>
        <v>6120</v>
      </c>
      <c r="BD73" s="23">
        <f t="shared" ca="1" si="44"/>
        <v>0</v>
      </c>
      <c r="BE73" s="23">
        <f t="shared" ca="1" si="53"/>
        <v>20400</v>
      </c>
      <c r="BF73" s="23">
        <f t="shared" ca="1" si="54"/>
        <v>0</v>
      </c>
      <c r="BG73" s="23">
        <f t="shared" ca="1" si="65"/>
        <v>105600</v>
      </c>
      <c r="BH73" s="23">
        <f t="shared" ca="1" si="66"/>
        <v>0</v>
      </c>
      <c r="BI73" s="23">
        <f t="shared" ca="1" si="71"/>
        <v>127200</v>
      </c>
      <c r="BJ73" s="23">
        <f t="shared" ca="1" si="72"/>
        <v>0</v>
      </c>
      <c r="BK73" s="23">
        <f t="shared" ca="1" si="81"/>
        <v>60000</v>
      </c>
      <c r="BL73" s="23">
        <f t="shared" ca="1" si="82"/>
        <v>0</v>
      </c>
      <c r="BM73" s="23">
        <f t="shared" ca="1" si="91"/>
        <v>63600</v>
      </c>
      <c r="BN73" s="23">
        <f t="shared" ca="1" si="92"/>
        <v>0</v>
      </c>
      <c r="BO73" s="23">
        <f t="shared" ca="1" si="97"/>
        <v>86400</v>
      </c>
      <c r="BP73" s="23">
        <f t="shared" ca="1" si="98"/>
        <v>0</v>
      </c>
      <c r="BQ73" s="23">
        <f t="shared" ca="1" si="101"/>
        <v>62400</v>
      </c>
      <c r="BR73" s="23">
        <f t="shared" ca="1" si="102"/>
        <v>0</v>
      </c>
      <c r="BS73" s="23">
        <f t="shared" ca="1" si="120"/>
        <v>132000</v>
      </c>
      <c r="BT73" s="23">
        <f t="shared" ca="1" si="121"/>
        <v>0</v>
      </c>
      <c r="BU73" s="23">
        <f t="shared" ca="1" si="122"/>
        <v>120000</v>
      </c>
      <c r="BV73" s="23">
        <f t="shared" ca="1" si="123"/>
        <v>0</v>
      </c>
      <c r="BW73" s="389">
        <f t="shared" ca="1" si="22"/>
        <v>458280</v>
      </c>
      <c r="BX73" s="224">
        <f t="shared" ca="1" si="23"/>
        <v>710280</v>
      </c>
      <c r="BY73" s="93">
        <f t="shared" ca="1" si="24"/>
        <v>916680</v>
      </c>
      <c r="BZ73" s="23">
        <f t="shared" ca="1" si="49"/>
        <v>125760</v>
      </c>
      <c r="CA73" s="23">
        <f t="shared" ca="1" si="50"/>
        <v>62880</v>
      </c>
      <c r="CB73" s="23">
        <f t="shared" ca="1" si="128"/>
        <v>115200</v>
      </c>
      <c r="CC73" s="23">
        <f t="shared" ca="1" si="129"/>
        <v>57600</v>
      </c>
      <c r="CD73" s="23">
        <f t="shared" ca="1" si="110"/>
        <v>120000</v>
      </c>
      <c r="CE73" s="23">
        <f t="shared" ca="1" si="111"/>
        <v>60000</v>
      </c>
      <c r="CF73" s="228">
        <f t="shared" ca="1" si="25"/>
        <v>188640</v>
      </c>
      <c r="CG73" s="224">
        <f t="shared" ca="1" si="26"/>
        <v>361440</v>
      </c>
      <c r="CH73" s="228">
        <f t="shared" ca="1" si="27"/>
        <v>541440</v>
      </c>
      <c r="CI73" s="23">
        <f t="shared" ca="1" si="39"/>
        <v>65400</v>
      </c>
      <c r="CJ73" s="23">
        <f t="shared" ca="1" si="40"/>
        <v>32700</v>
      </c>
      <c r="CK73" s="23">
        <f t="shared" ca="1" si="41"/>
        <v>62400</v>
      </c>
      <c r="CL73" s="23">
        <f t="shared" ca="1" si="42"/>
        <v>31200</v>
      </c>
      <c r="CM73" s="23">
        <f t="shared" ca="1" si="37"/>
        <v>60000</v>
      </c>
      <c r="CN73" s="23">
        <f t="shared" ca="1" si="38"/>
        <v>30000</v>
      </c>
      <c r="CO73" s="23">
        <f t="shared" ca="1" si="45"/>
        <v>8400</v>
      </c>
      <c r="CP73" s="23">
        <f t="shared" ca="1" si="46"/>
        <v>4200</v>
      </c>
      <c r="CQ73" s="23">
        <f t="shared" ca="1" si="55"/>
        <v>27000</v>
      </c>
      <c r="CR73" s="23">
        <f t="shared" ca="1" si="56"/>
        <v>13500</v>
      </c>
      <c r="CS73" s="23">
        <f t="shared" ca="1" si="57"/>
        <v>15600</v>
      </c>
      <c r="CT73" s="23">
        <f t="shared" ca="1" si="58"/>
        <v>7800</v>
      </c>
      <c r="CU73" s="23">
        <f t="shared" ca="1" si="63"/>
        <v>42000</v>
      </c>
      <c r="CV73" s="23">
        <f t="shared" ca="1" si="64"/>
        <v>21000</v>
      </c>
      <c r="CW73" s="23">
        <f t="shared" ca="1" si="112"/>
        <v>60000</v>
      </c>
      <c r="CX73" s="23">
        <f t="shared" ca="1" si="113"/>
        <v>30000</v>
      </c>
      <c r="CY73" s="23">
        <f t="shared" ca="1" si="67"/>
        <v>72000</v>
      </c>
      <c r="CZ73" s="23">
        <f t="shared" ca="1" si="68"/>
        <v>36000</v>
      </c>
      <c r="DA73" s="23">
        <f t="shared" ca="1" si="83"/>
        <v>99000</v>
      </c>
      <c r="DB73" s="23">
        <f t="shared" ca="1" si="84"/>
        <v>49500</v>
      </c>
      <c r="DC73" s="23"/>
      <c r="DD73" s="23"/>
      <c r="DE73" s="23">
        <f t="shared" ca="1" si="85"/>
        <v>240000</v>
      </c>
      <c r="DF73" s="23">
        <f t="shared" ca="1" si="86"/>
        <v>120000</v>
      </c>
      <c r="DG73" s="23">
        <f t="shared" ca="1" si="87"/>
        <v>120000</v>
      </c>
      <c r="DH73" s="23">
        <f t="shared" ca="1" si="88"/>
        <v>60000</v>
      </c>
      <c r="DI73" s="23">
        <f t="shared" ca="1" si="99"/>
        <v>63600</v>
      </c>
      <c r="DJ73" s="23">
        <f t="shared" ca="1" si="100"/>
        <v>31800</v>
      </c>
      <c r="DK73" s="23">
        <f t="shared" ca="1" si="103"/>
        <v>63600</v>
      </c>
      <c r="DL73" s="23">
        <f t="shared" ca="1" si="104"/>
        <v>31800</v>
      </c>
      <c r="DM73" s="23">
        <f t="shared" ca="1" si="114"/>
        <v>120000</v>
      </c>
      <c r="DN73" s="23">
        <f t="shared" ca="1" si="115"/>
        <v>60000</v>
      </c>
      <c r="DO73" s="23">
        <f t="shared" ca="1" si="116"/>
        <v>66000</v>
      </c>
      <c r="DP73" s="23">
        <f t="shared" ca="1" si="117"/>
        <v>33000</v>
      </c>
      <c r="DQ73" s="23">
        <f t="shared" ca="1" si="126"/>
        <v>129600</v>
      </c>
      <c r="DR73" s="23">
        <f t="shared" ca="1" si="127"/>
        <v>64800</v>
      </c>
      <c r="DS73" s="228">
        <f t="shared" ca="1" si="28"/>
        <v>604800</v>
      </c>
      <c r="DT73" s="93">
        <f t="shared" ca="1" si="29"/>
        <v>1350000</v>
      </c>
      <c r="DU73" s="228">
        <f t="shared" ca="1" si="30"/>
        <v>1971900</v>
      </c>
      <c r="DZ73" s="23">
        <f t="shared" ca="1" si="61"/>
        <v>60000</v>
      </c>
      <c r="EA73" s="23">
        <f t="shared" ca="1" si="62"/>
        <v>30000</v>
      </c>
      <c r="EB73" s="23">
        <f t="shared" ca="1" si="69"/>
        <v>26400</v>
      </c>
      <c r="EC73" s="23">
        <f t="shared" ca="1" si="70"/>
        <v>13200</v>
      </c>
      <c r="ED73" s="23">
        <f t="shared" ca="1" si="89"/>
        <v>120000</v>
      </c>
      <c r="EE73" s="23">
        <f t="shared" ca="1" si="90"/>
        <v>60000</v>
      </c>
      <c r="EF73" s="23">
        <f t="shared" ca="1" si="118"/>
        <v>168000</v>
      </c>
      <c r="EG73" s="23">
        <f t="shared" ca="1" si="119"/>
        <v>84000</v>
      </c>
      <c r="EH73" s="23">
        <f t="shared" ca="1" si="130"/>
        <v>60000</v>
      </c>
      <c r="EI73" s="23">
        <f t="shared" ca="1" si="131"/>
        <v>30000</v>
      </c>
      <c r="EJ73" s="23">
        <f t="shared" ca="1" si="105"/>
        <v>60000</v>
      </c>
      <c r="EK73" s="23">
        <f t="shared" ca="1" si="106"/>
        <v>30000</v>
      </c>
      <c r="EL73" s="23">
        <f t="shared" ca="1" si="124"/>
        <v>120000</v>
      </c>
      <c r="EM73" s="23">
        <f t="shared" ca="1" si="125"/>
        <v>60000</v>
      </c>
      <c r="EN73" s="228">
        <f t="shared" ref="EN73:EN136" ca="1" si="148">SUM(EB73:EC73)</f>
        <v>39600</v>
      </c>
      <c r="EO73" s="93">
        <f t="shared" ref="EO73:EO136" ca="1" si="149">SUM(EB73:EE73,EJ73:EM73)</f>
        <v>489600</v>
      </c>
      <c r="EP73" s="93">
        <f t="shared" ref="EP73:EP136" ca="1" si="150">SUM(DZ73:EM73)</f>
        <v>921600</v>
      </c>
    </row>
    <row r="74" spans="1:146" x14ac:dyDescent="0.2">
      <c r="A74" s="172">
        <f ca="1">VLOOKUP($D74,Curves!$A$2:$I$1700,9)</f>
        <v>5.4967569099431998E-2</v>
      </c>
      <c r="B74" s="86">
        <f t="shared" ca="1" si="133"/>
        <v>0.74343142000276086</v>
      </c>
      <c r="C74" s="86">
        <f t="shared" si="134"/>
        <v>31</v>
      </c>
      <c r="D74" s="139">
        <v>38899</v>
      </c>
      <c r="E74" s="173">
        <f ca="1">VLOOKUP($D74,Curves!$A$2:$H$1700,2)*$B74</f>
        <v>2.7551568425302317</v>
      </c>
      <c r="F74" s="172">
        <f ca="1">VLOOKUP($D74,Curves!$A$2:$H$1700,3)*$B74</f>
        <v>0.25276668280093872</v>
      </c>
      <c r="G74" s="172">
        <f ca="1">VLOOKUP($D74,Curves!$A$2:$H$1700,7)*$B74</f>
        <v>-0.17470638370064878</v>
      </c>
      <c r="H74" s="172">
        <f ca="1">VLOOKUP($D74,Curves!$A$2:$H$1700,5)*$B74</f>
        <v>7.4343142000276091E-3</v>
      </c>
      <c r="I74" s="172">
        <f ca="1">VLOOKUP($D74,Curves!$A$2:$H$1700,4)*$B74</f>
        <v>-0.26391815410098007</v>
      </c>
      <c r="J74" s="174">
        <f ca="1">VLOOKUP($D74,Curves!$A$2:$H$1700,8)*$B74</f>
        <v>0.17842354080066261</v>
      </c>
      <c r="K74" s="172">
        <f t="shared" ca="1" si="135"/>
        <v>20.684290163219387</v>
      </c>
      <c r="L74" s="140">
        <f ca="1">VLOOKUP($D74,Curves!$N$2:$T$2600,2)*$B74</f>
        <v>46.355104988290144</v>
      </c>
      <c r="M74" s="141">
        <f ca="1">VLOOKUP($D74,Curves!$N$2:$T$2600,3)*$B74</f>
        <v>23.177552494145072</v>
      </c>
      <c r="N74" s="181">
        <f t="shared" ca="1" si="136"/>
        <v>1</v>
      </c>
      <c r="O74" s="182">
        <f t="shared" ca="1" si="137"/>
        <v>1</v>
      </c>
      <c r="P74" s="173">
        <f t="shared" ca="1" si="132"/>
        <v>24.001852874981708</v>
      </c>
      <c r="Q74" s="140">
        <f ca="1">VLOOKUP($D74,Curves!$N$2:$T$2600,4)*$B74</f>
        <v>46.355104988290144</v>
      </c>
      <c r="R74" s="141">
        <f ca="1">VLOOKUP($D74,Curves!$N$2:$T$2600,5)*$B74</f>
        <v>23.177552494145072</v>
      </c>
      <c r="S74" s="181">
        <f t="shared" ca="1" si="138"/>
        <v>1</v>
      </c>
      <c r="T74" s="182">
        <f t="shared" ca="1" si="139"/>
        <v>0</v>
      </c>
      <c r="U74" s="151">
        <f t="shared" ca="1" si="140"/>
        <v>21.353378441221874</v>
      </c>
      <c r="V74" s="151">
        <f t="shared" ca="1" si="141"/>
        <v>22.719433675476946</v>
      </c>
      <c r="W74" s="151">
        <f t="shared" ca="1" si="142"/>
        <v>20.684290163219387</v>
      </c>
      <c r="X74" s="343">
        <f ca="1">VLOOKUP($D74,[2]CurveFetch!$D$8:$S$13000,16,0)*$B74</f>
        <v>46.355104988290144</v>
      </c>
      <c r="Y74" s="141">
        <f ca="1">VLOOKUP($D74,Curves!$N$2:$T$2600,7)*$B74</f>
        <v>23.177552494145072</v>
      </c>
      <c r="Z74" s="200">
        <f t="shared" ca="1" si="143"/>
        <v>1</v>
      </c>
      <c r="AA74" s="181">
        <f t="shared" ca="1" si="144"/>
        <v>1</v>
      </c>
      <c r="AB74" s="181">
        <f t="shared" ca="1" si="145"/>
        <v>1</v>
      </c>
      <c r="AC74" s="181">
        <f t="shared" ca="1" si="145"/>
        <v>1</v>
      </c>
      <c r="AD74" s="181">
        <f t="shared" ca="1" si="146"/>
        <v>1</v>
      </c>
      <c r="AE74" s="182">
        <f t="shared" ca="1" si="147"/>
        <v>1</v>
      </c>
      <c r="AF74" s="23">
        <f t="shared" ca="1" si="33"/>
        <v>5880</v>
      </c>
      <c r="AG74" s="23">
        <f t="shared" ca="1" si="34"/>
        <v>5880</v>
      </c>
      <c r="AH74" s="23">
        <f t="shared" ca="1" si="51"/>
        <v>48000</v>
      </c>
      <c r="AI74" s="23">
        <f t="shared" ca="1" si="52"/>
        <v>48000</v>
      </c>
      <c r="AJ74" s="23">
        <f t="shared" ca="1" si="73"/>
        <v>54000</v>
      </c>
      <c r="AK74" s="23">
        <f t="shared" ca="1" si="74"/>
        <v>54000</v>
      </c>
      <c r="AL74" s="23">
        <f t="shared" ca="1" si="77"/>
        <v>60000</v>
      </c>
      <c r="AM74" s="23">
        <f t="shared" ca="1" si="78"/>
        <v>30000</v>
      </c>
      <c r="AN74" s="23">
        <f t="shared" ca="1" si="79"/>
        <v>60000</v>
      </c>
      <c r="AO74" s="23">
        <f t="shared" ca="1" si="80"/>
        <v>30000</v>
      </c>
      <c r="AP74" s="23">
        <f t="shared" ca="1" si="95"/>
        <v>61200</v>
      </c>
      <c r="AQ74" s="23">
        <f t="shared" ca="1" si="96"/>
        <v>30600</v>
      </c>
      <c r="AR74" s="23">
        <f t="shared" ca="1" si="107"/>
        <v>132000</v>
      </c>
      <c r="AS74" s="23">
        <f t="shared" ca="1" si="108"/>
        <v>66000</v>
      </c>
      <c r="AT74" s="228">
        <f t="shared" ref="AT74:AT137" ca="1" si="151">SUM(AF74:AG74,AL74:AM74)</f>
        <v>101760</v>
      </c>
      <c r="AU74" s="26">
        <f t="shared" ref="AU74:AU137" ca="1" si="152">SUM(AF74:AM74,AP74:AS74)</f>
        <v>595560</v>
      </c>
      <c r="AV74" s="228">
        <f t="shared" ref="AV74:AV137" ca="1" si="153">SUM(AF74:AS74)</f>
        <v>685560</v>
      </c>
      <c r="AW74" s="23">
        <f t="shared" ca="1" si="47"/>
        <v>62400</v>
      </c>
      <c r="AX74" s="23">
        <f t="shared" ca="1" si="48"/>
        <v>0</v>
      </c>
      <c r="AY74" s="23">
        <f t="shared" ca="1" si="109"/>
        <v>60000</v>
      </c>
      <c r="AZ74" s="23">
        <f t="shared" ca="1" si="32"/>
        <v>0</v>
      </c>
      <c r="BA74" s="23">
        <f t="shared" ca="1" si="35"/>
        <v>10560</v>
      </c>
      <c r="BB74" s="23">
        <f t="shared" ca="1" si="36"/>
        <v>0</v>
      </c>
      <c r="BC74" s="23">
        <f t="shared" ca="1" si="43"/>
        <v>6120</v>
      </c>
      <c r="BD74" s="23">
        <f t="shared" ca="1" si="44"/>
        <v>0</v>
      </c>
      <c r="BE74" s="23">
        <f t="shared" ca="1" si="53"/>
        <v>20400</v>
      </c>
      <c r="BF74" s="23">
        <f t="shared" ca="1" si="54"/>
        <v>0</v>
      </c>
      <c r="BG74" s="23">
        <f t="shared" ca="1" si="65"/>
        <v>105600</v>
      </c>
      <c r="BH74" s="23">
        <f t="shared" ca="1" si="66"/>
        <v>0</v>
      </c>
      <c r="BI74" s="23">
        <f t="shared" ca="1" si="71"/>
        <v>127200</v>
      </c>
      <c r="BJ74" s="23">
        <f t="shared" ca="1" si="72"/>
        <v>0</v>
      </c>
      <c r="BK74" s="23">
        <f t="shared" ca="1" si="81"/>
        <v>60000</v>
      </c>
      <c r="BL74" s="23">
        <f t="shared" ca="1" si="82"/>
        <v>0</v>
      </c>
      <c r="BM74" s="23">
        <f t="shared" ca="1" si="91"/>
        <v>63600</v>
      </c>
      <c r="BN74" s="23">
        <f t="shared" ca="1" si="92"/>
        <v>0</v>
      </c>
      <c r="BO74" s="23">
        <f t="shared" ca="1" si="97"/>
        <v>86400</v>
      </c>
      <c r="BP74" s="23">
        <f t="shared" ca="1" si="98"/>
        <v>0</v>
      </c>
      <c r="BQ74" s="23">
        <f t="shared" ca="1" si="101"/>
        <v>62400</v>
      </c>
      <c r="BR74" s="23">
        <f t="shared" ca="1" si="102"/>
        <v>0</v>
      </c>
      <c r="BS74" s="23">
        <f t="shared" ca="1" si="120"/>
        <v>132000</v>
      </c>
      <c r="BT74" s="23">
        <f t="shared" ca="1" si="121"/>
        <v>0</v>
      </c>
      <c r="BU74" s="23">
        <f t="shared" ca="1" si="122"/>
        <v>120000</v>
      </c>
      <c r="BV74" s="23">
        <f t="shared" ca="1" si="123"/>
        <v>0</v>
      </c>
      <c r="BW74" s="389">
        <f t="shared" ref="BW74:BW137" ca="1" si="154">SUM(AW74:BD74,BG74:BJ74,BO74:BP74)</f>
        <v>458280</v>
      </c>
      <c r="BX74" s="224">
        <f t="shared" ref="BX74:BX137" ca="1" si="155">SUM(BS74:BV74)+BW74</f>
        <v>710280</v>
      </c>
      <c r="BY74" s="93">
        <f t="shared" ref="BY74:BY137" ca="1" si="156">SUM(AW74:BV74)</f>
        <v>916680</v>
      </c>
      <c r="BZ74" s="23">
        <f t="shared" ca="1" si="49"/>
        <v>125760</v>
      </c>
      <c r="CA74" s="23">
        <f t="shared" ca="1" si="50"/>
        <v>62880</v>
      </c>
      <c r="CB74" s="23">
        <f t="shared" ca="1" si="128"/>
        <v>115200</v>
      </c>
      <c r="CC74" s="23">
        <f t="shared" ca="1" si="129"/>
        <v>57600</v>
      </c>
      <c r="CD74" s="23">
        <f t="shared" ca="1" si="110"/>
        <v>120000</v>
      </c>
      <c r="CE74" s="23">
        <f t="shared" ca="1" si="111"/>
        <v>60000</v>
      </c>
      <c r="CF74" s="228">
        <f t="shared" ref="CF74:CF137" ca="1" si="157">SUM(BZ74:CA74)</f>
        <v>188640</v>
      </c>
      <c r="CG74" s="224">
        <f t="shared" ref="CG74:CG137" ca="1" si="158">SUM(BZ74:CC74)</f>
        <v>361440</v>
      </c>
      <c r="CH74" s="228">
        <f t="shared" ref="CH74:CH137" ca="1" si="159">SUM(BZ74:CE74)</f>
        <v>541440</v>
      </c>
      <c r="CI74" s="23">
        <f t="shared" ca="1" si="39"/>
        <v>65400</v>
      </c>
      <c r="CJ74" s="23">
        <f t="shared" ca="1" si="40"/>
        <v>32700</v>
      </c>
      <c r="CK74" s="23">
        <f t="shared" ca="1" si="41"/>
        <v>62400</v>
      </c>
      <c r="CL74" s="23">
        <f t="shared" ca="1" si="42"/>
        <v>31200</v>
      </c>
      <c r="CM74" s="23">
        <f t="shared" ca="1" si="37"/>
        <v>60000</v>
      </c>
      <c r="CN74" s="23">
        <f t="shared" ca="1" si="38"/>
        <v>30000</v>
      </c>
      <c r="CO74" s="23">
        <f t="shared" ca="1" si="45"/>
        <v>8400</v>
      </c>
      <c r="CP74" s="23">
        <f t="shared" ca="1" si="46"/>
        <v>4200</v>
      </c>
      <c r="CQ74" s="23">
        <f t="shared" ca="1" si="55"/>
        <v>27000</v>
      </c>
      <c r="CR74" s="23">
        <f t="shared" ca="1" si="56"/>
        <v>13500</v>
      </c>
      <c r="CS74" s="23">
        <f t="shared" ca="1" si="57"/>
        <v>15600</v>
      </c>
      <c r="CT74" s="23">
        <f t="shared" ca="1" si="58"/>
        <v>7800</v>
      </c>
      <c r="CU74" s="23">
        <f t="shared" ca="1" si="63"/>
        <v>42000</v>
      </c>
      <c r="CV74" s="23">
        <f t="shared" ca="1" si="64"/>
        <v>21000</v>
      </c>
      <c r="CW74" s="23">
        <f t="shared" ca="1" si="112"/>
        <v>60000</v>
      </c>
      <c r="CX74" s="23">
        <f t="shared" ca="1" si="113"/>
        <v>30000</v>
      </c>
      <c r="CY74" s="23">
        <f t="shared" ca="1" si="67"/>
        <v>72000</v>
      </c>
      <c r="CZ74" s="23">
        <f t="shared" ca="1" si="68"/>
        <v>36000</v>
      </c>
      <c r="DA74" s="23">
        <f t="shared" ca="1" si="83"/>
        <v>99000</v>
      </c>
      <c r="DB74" s="23">
        <f t="shared" ca="1" si="84"/>
        <v>49500</v>
      </c>
      <c r="DC74" s="23"/>
      <c r="DD74" s="23"/>
      <c r="DE74" s="23">
        <f t="shared" ca="1" si="85"/>
        <v>240000</v>
      </c>
      <c r="DF74" s="23">
        <f t="shared" ca="1" si="86"/>
        <v>120000</v>
      </c>
      <c r="DG74" s="23">
        <f t="shared" ca="1" si="87"/>
        <v>120000</v>
      </c>
      <c r="DH74" s="23">
        <f t="shared" ca="1" si="88"/>
        <v>60000</v>
      </c>
      <c r="DI74" s="23">
        <f t="shared" ca="1" si="99"/>
        <v>63600</v>
      </c>
      <c r="DJ74" s="23">
        <f t="shared" ca="1" si="100"/>
        <v>31800</v>
      </c>
      <c r="DK74" s="23">
        <f t="shared" ca="1" si="103"/>
        <v>63600</v>
      </c>
      <c r="DL74" s="23">
        <f t="shared" ca="1" si="104"/>
        <v>31800</v>
      </c>
      <c r="DM74" s="23">
        <f t="shared" ca="1" si="114"/>
        <v>120000</v>
      </c>
      <c r="DN74" s="23">
        <f t="shared" ca="1" si="115"/>
        <v>60000</v>
      </c>
      <c r="DO74" s="23">
        <f t="shared" ca="1" si="116"/>
        <v>66000</v>
      </c>
      <c r="DP74" s="23">
        <f t="shared" ca="1" si="117"/>
        <v>33000</v>
      </c>
      <c r="DQ74" s="23">
        <f t="shared" ca="1" si="126"/>
        <v>129600</v>
      </c>
      <c r="DR74" s="23">
        <f t="shared" ca="1" si="127"/>
        <v>64800</v>
      </c>
      <c r="DS74" s="228">
        <f t="shared" ref="DS74:DS137" ca="1" si="160">SUM(CI74:CR74,CW74:CX74,DG74:DH74)</f>
        <v>604800</v>
      </c>
      <c r="DT74" s="93">
        <f t="shared" ref="DT74:DT137" ca="1" si="161">SUM(CI74:CZ74,DC74:DL74)</f>
        <v>1350000</v>
      </c>
      <c r="DU74" s="228">
        <f t="shared" ref="DU74:DU137" ca="1" si="162">SUM(CI74:DR74)</f>
        <v>1971900</v>
      </c>
      <c r="DZ74" s="23">
        <f t="shared" ca="1" si="61"/>
        <v>60000</v>
      </c>
      <c r="EA74" s="23">
        <f t="shared" ca="1" si="62"/>
        <v>30000</v>
      </c>
      <c r="EB74" s="23">
        <f t="shared" ca="1" si="69"/>
        <v>26400</v>
      </c>
      <c r="EC74" s="23">
        <f t="shared" ca="1" si="70"/>
        <v>13200</v>
      </c>
      <c r="ED74" s="23">
        <f t="shared" ca="1" si="89"/>
        <v>120000</v>
      </c>
      <c r="EE74" s="23">
        <f t="shared" ca="1" si="90"/>
        <v>60000</v>
      </c>
      <c r="EF74" s="23">
        <f t="shared" ca="1" si="118"/>
        <v>168000</v>
      </c>
      <c r="EG74" s="23">
        <f t="shared" ca="1" si="119"/>
        <v>84000</v>
      </c>
      <c r="EH74" s="23">
        <f t="shared" ca="1" si="130"/>
        <v>60000</v>
      </c>
      <c r="EI74" s="23">
        <f t="shared" ca="1" si="131"/>
        <v>30000</v>
      </c>
      <c r="EJ74" s="23">
        <f t="shared" ca="1" si="105"/>
        <v>60000</v>
      </c>
      <c r="EK74" s="23">
        <f t="shared" ca="1" si="106"/>
        <v>30000</v>
      </c>
      <c r="EL74" s="23">
        <f t="shared" ca="1" si="124"/>
        <v>120000</v>
      </c>
      <c r="EM74" s="23">
        <f t="shared" ca="1" si="125"/>
        <v>60000</v>
      </c>
      <c r="EN74" s="228">
        <f t="shared" ca="1" si="148"/>
        <v>39600</v>
      </c>
      <c r="EO74" s="93">
        <f t="shared" ca="1" si="149"/>
        <v>489600</v>
      </c>
      <c r="EP74" s="93">
        <f t="shared" ca="1" si="150"/>
        <v>921600</v>
      </c>
    </row>
    <row r="75" spans="1:146" x14ac:dyDescent="0.2">
      <c r="A75" s="172">
        <f ca="1">VLOOKUP($D75,Curves!$A$2:$I$1700,9)</f>
        <v>5.5029667604146001E-2</v>
      </c>
      <c r="B75" s="86">
        <f t="shared" ca="1" si="133"/>
        <v>0.73976948617776672</v>
      </c>
      <c r="C75" s="86">
        <f t="shared" si="134"/>
        <v>31</v>
      </c>
      <c r="D75" s="139">
        <v>38930</v>
      </c>
      <c r="E75" s="173">
        <f ca="1">VLOOKUP($D75,Curves!$A$2:$H$1700,2)*$B75</f>
        <v>2.7563811054983587</v>
      </c>
      <c r="F75" s="172">
        <f ca="1">VLOOKUP($D75,Curves!$A$2:$H$1700,3)*$B75</f>
        <v>0.2515216253004407</v>
      </c>
      <c r="G75" s="172">
        <f ca="1">VLOOKUP($D75,Curves!$A$2:$H$1700,7)*$B75</f>
        <v>-0.17384582925177516</v>
      </c>
      <c r="H75" s="172">
        <f ca="1">VLOOKUP($D75,Curves!$A$2:$H$1700,5)*$B75</f>
        <v>7.3976948617776673E-3</v>
      </c>
      <c r="I75" s="172">
        <f ca="1">VLOOKUP($D75,Curves!$A$2:$H$1700,4)*$B75</f>
        <v>-0.26261816759310719</v>
      </c>
      <c r="J75" s="174">
        <f ca="1">VLOOKUP($D75,Curves!$A$2:$H$1700,8)*$B75</f>
        <v>0.17754467668266399</v>
      </c>
      <c r="K75" s="172">
        <f t="shared" ca="1" si="135"/>
        <v>20.703222034289386</v>
      </c>
      <c r="L75" s="140">
        <f ca="1">VLOOKUP($D75,Curves!$N$2:$T$2600,2)*$B75</f>
        <v>57.223315087360177</v>
      </c>
      <c r="M75" s="141">
        <f ca="1">VLOOKUP($D75,Curves!$N$2:$T$2600,3)*$B75</f>
        <v>28.611657543680089</v>
      </c>
      <c r="N75" s="181">
        <f t="shared" ca="1" si="136"/>
        <v>1</v>
      </c>
      <c r="O75" s="182">
        <f t="shared" ca="1" si="137"/>
        <v>1</v>
      </c>
      <c r="P75" s="173">
        <f t="shared" ca="1" si="132"/>
        <v>24.00444336635767</v>
      </c>
      <c r="Q75" s="140">
        <f ca="1">VLOOKUP($D75,Curves!$N$2:$T$2600,4)*$B75</f>
        <v>57.223315087360177</v>
      </c>
      <c r="R75" s="141">
        <f ca="1">VLOOKUP($D75,Curves!$N$2:$T$2600,5)*$B75</f>
        <v>28.611657543680089</v>
      </c>
      <c r="S75" s="181">
        <f t="shared" ca="1" si="138"/>
        <v>1</v>
      </c>
      <c r="T75" s="182">
        <f t="shared" ca="1" si="139"/>
        <v>1</v>
      </c>
      <c r="U75" s="151">
        <f t="shared" ca="1" si="140"/>
        <v>21.369014571849377</v>
      </c>
      <c r="V75" s="151">
        <f t="shared" ca="1" si="141"/>
        <v>22.728341002701022</v>
      </c>
      <c r="W75" s="151">
        <f t="shared" ca="1" si="142"/>
        <v>20.703222034289386</v>
      </c>
      <c r="X75" s="343">
        <f ca="1">VLOOKUP($D75,[2]CurveFetch!$D$8:$S$13000,16,0)*$B75</f>
        <v>57.223315087360177</v>
      </c>
      <c r="Y75" s="141">
        <f ca="1">VLOOKUP($D75,Curves!$N$2:$T$2600,7)*$B75</f>
        <v>28.611657543680089</v>
      </c>
      <c r="Z75" s="200">
        <f t="shared" ca="1" si="143"/>
        <v>1</v>
      </c>
      <c r="AA75" s="181">
        <f t="shared" ca="1" si="144"/>
        <v>1</v>
      </c>
      <c r="AB75" s="181">
        <f t="shared" ca="1" si="145"/>
        <v>1</v>
      </c>
      <c r="AC75" s="181">
        <f t="shared" ca="1" si="145"/>
        <v>1</v>
      </c>
      <c r="AD75" s="181">
        <f t="shared" ca="1" si="146"/>
        <v>1</v>
      </c>
      <c r="AE75" s="182">
        <f t="shared" ca="1" si="147"/>
        <v>1</v>
      </c>
      <c r="AF75" s="23">
        <f t="shared" ca="1" si="33"/>
        <v>5880</v>
      </c>
      <c r="AG75" s="23">
        <f t="shared" ca="1" si="34"/>
        <v>5880</v>
      </c>
      <c r="AH75" s="23">
        <f t="shared" ca="1" si="51"/>
        <v>48000</v>
      </c>
      <c r="AI75" s="23">
        <f t="shared" ca="1" si="52"/>
        <v>48000</v>
      </c>
      <c r="AJ75" s="23">
        <f t="shared" ca="1" si="73"/>
        <v>54000</v>
      </c>
      <c r="AK75" s="23">
        <f t="shared" ca="1" si="74"/>
        <v>54000</v>
      </c>
      <c r="AL75" s="23">
        <f t="shared" ca="1" si="77"/>
        <v>60000</v>
      </c>
      <c r="AM75" s="23">
        <f t="shared" ca="1" si="78"/>
        <v>30000</v>
      </c>
      <c r="AN75" s="23">
        <f t="shared" ca="1" si="79"/>
        <v>60000</v>
      </c>
      <c r="AO75" s="23">
        <f t="shared" ca="1" si="80"/>
        <v>30000</v>
      </c>
      <c r="AP75" s="23">
        <f t="shared" ca="1" si="95"/>
        <v>61200</v>
      </c>
      <c r="AQ75" s="23">
        <f t="shared" ca="1" si="96"/>
        <v>30600</v>
      </c>
      <c r="AR75" s="23">
        <f t="shared" ca="1" si="107"/>
        <v>132000</v>
      </c>
      <c r="AS75" s="23">
        <f t="shared" ca="1" si="108"/>
        <v>66000</v>
      </c>
      <c r="AT75" s="228">
        <f t="shared" ca="1" si="151"/>
        <v>101760</v>
      </c>
      <c r="AU75" s="26">
        <f t="shared" ca="1" si="152"/>
        <v>595560</v>
      </c>
      <c r="AV75" s="228">
        <f t="shared" ca="1" si="153"/>
        <v>685560</v>
      </c>
      <c r="AW75" s="23">
        <f t="shared" ca="1" si="47"/>
        <v>62400</v>
      </c>
      <c r="AX75" s="23">
        <f t="shared" ca="1" si="48"/>
        <v>31200</v>
      </c>
      <c r="AY75" s="23">
        <f t="shared" ca="1" si="109"/>
        <v>60000</v>
      </c>
      <c r="AZ75" s="23">
        <f t="shared" ca="1" si="32"/>
        <v>30000</v>
      </c>
      <c r="BA75" s="23">
        <f t="shared" ca="1" si="35"/>
        <v>10560</v>
      </c>
      <c r="BB75" s="23">
        <f t="shared" ca="1" si="36"/>
        <v>5280</v>
      </c>
      <c r="BC75" s="23">
        <f t="shared" ca="1" si="43"/>
        <v>6120</v>
      </c>
      <c r="BD75" s="23">
        <f t="shared" ca="1" si="44"/>
        <v>3060</v>
      </c>
      <c r="BE75" s="23">
        <f t="shared" ca="1" si="53"/>
        <v>20400</v>
      </c>
      <c r="BF75" s="23">
        <f t="shared" ca="1" si="54"/>
        <v>10200</v>
      </c>
      <c r="BG75" s="23">
        <f t="shared" ca="1" si="65"/>
        <v>105600</v>
      </c>
      <c r="BH75" s="23">
        <f t="shared" ca="1" si="66"/>
        <v>52800</v>
      </c>
      <c r="BI75" s="23">
        <f t="shared" ca="1" si="71"/>
        <v>127200</v>
      </c>
      <c r="BJ75" s="23">
        <f t="shared" ca="1" si="72"/>
        <v>63600</v>
      </c>
      <c r="BK75" s="23">
        <f t="shared" ca="1" si="81"/>
        <v>60000</v>
      </c>
      <c r="BL75" s="23">
        <f t="shared" ca="1" si="82"/>
        <v>30000</v>
      </c>
      <c r="BM75" s="23">
        <f t="shared" ca="1" si="91"/>
        <v>63600</v>
      </c>
      <c r="BN75" s="23">
        <f t="shared" ca="1" si="92"/>
        <v>31800</v>
      </c>
      <c r="BO75" s="23">
        <f t="shared" ca="1" si="97"/>
        <v>86400</v>
      </c>
      <c r="BP75" s="23">
        <f t="shared" ca="1" si="98"/>
        <v>43200</v>
      </c>
      <c r="BQ75" s="23">
        <f t="shared" ca="1" si="101"/>
        <v>62400</v>
      </c>
      <c r="BR75" s="23">
        <f t="shared" ca="1" si="102"/>
        <v>31200</v>
      </c>
      <c r="BS75" s="23">
        <f t="shared" ca="1" si="120"/>
        <v>132000</v>
      </c>
      <c r="BT75" s="23">
        <f t="shared" ca="1" si="121"/>
        <v>66000</v>
      </c>
      <c r="BU75" s="23">
        <f t="shared" ca="1" si="122"/>
        <v>120000</v>
      </c>
      <c r="BV75" s="23">
        <f t="shared" ca="1" si="123"/>
        <v>60000</v>
      </c>
      <c r="BW75" s="389">
        <f t="shared" ca="1" si="154"/>
        <v>687420</v>
      </c>
      <c r="BX75" s="224">
        <f t="shared" ca="1" si="155"/>
        <v>1065420</v>
      </c>
      <c r="BY75" s="93">
        <f t="shared" ca="1" si="156"/>
        <v>1375020</v>
      </c>
      <c r="BZ75" s="23">
        <f t="shared" ca="1" si="49"/>
        <v>125760</v>
      </c>
      <c r="CA75" s="23">
        <f t="shared" ca="1" si="50"/>
        <v>62880</v>
      </c>
      <c r="CB75" s="23">
        <f t="shared" ca="1" si="128"/>
        <v>115200</v>
      </c>
      <c r="CC75" s="23">
        <f t="shared" ca="1" si="129"/>
        <v>57600</v>
      </c>
      <c r="CD75" s="23">
        <f t="shared" ca="1" si="110"/>
        <v>120000</v>
      </c>
      <c r="CE75" s="23">
        <f t="shared" ca="1" si="111"/>
        <v>60000</v>
      </c>
      <c r="CF75" s="228">
        <f t="shared" ca="1" si="157"/>
        <v>188640</v>
      </c>
      <c r="CG75" s="224">
        <f t="shared" ca="1" si="158"/>
        <v>361440</v>
      </c>
      <c r="CH75" s="228">
        <f t="shared" ca="1" si="159"/>
        <v>541440</v>
      </c>
      <c r="CI75" s="23">
        <f t="shared" ca="1" si="39"/>
        <v>65400</v>
      </c>
      <c r="CJ75" s="23">
        <f t="shared" ca="1" si="40"/>
        <v>32700</v>
      </c>
      <c r="CK75" s="23">
        <f t="shared" ca="1" si="41"/>
        <v>62400</v>
      </c>
      <c r="CL75" s="23">
        <f t="shared" ca="1" si="42"/>
        <v>31200</v>
      </c>
      <c r="CM75" s="23">
        <f t="shared" ca="1" si="37"/>
        <v>60000</v>
      </c>
      <c r="CN75" s="23">
        <f t="shared" ca="1" si="38"/>
        <v>30000</v>
      </c>
      <c r="CO75" s="23">
        <f t="shared" ca="1" si="45"/>
        <v>8400</v>
      </c>
      <c r="CP75" s="23">
        <f t="shared" ca="1" si="46"/>
        <v>4200</v>
      </c>
      <c r="CQ75" s="23">
        <f t="shared" ca="1" si="55"/>
        <v>27000</v>
      </c>
      <c r="CR75" s="23">
        <f t="shared" ca="1" si="56"/>
        <v>13500</v>
      </c>
      <c r="CS75" s="23">
        <f t="shared" ca="1" si="57"/>
        <v>15600</v>
      </c>
      <c r="CT75" s="23">
        <f t="shared" ca="1" si="58"/>
        <v>7800</v>
      </c>
      <c r="CU75" s="23">
        <f t="shared" ca="1" si="63"/>
        <v>42000</v>
      </c>
      <c r="CV75" s="23">
        <f t="shared" ca="1" si="64"/>
        <v>21000</v>
      </c>
      <c r="CW75" s="23">
        <f t="shared" ca="1" si="112"/>
        <v>60000</v>
      </c>
      <c r="CX75" s="23">
        <f t="shared" ca="1" si="113"/>
        <v>30000</v>
      </c>
      <c r="CY75" s="23">
        <f t="shared" ca="1" si="67"/>
        <v>72000</v>
      </c>
      <c r="CZ75" s="23">
        <f t="shared" ca="1" si="68"/>
        <v>36000</v>
      </c>
      <c r="DA75" s="23">
        <f t="shared" ca="1" si="83"/>
        <v>99000</v>
      </c>
      <c r="DB75" s="23">
        <f t="shared" ca="1" si="84"/>
        <v>49500</v>
      </c>
      <c r="DC75" s="23"/>
      <c r="DD75" s="23"/>
      <c r="DE75" s="23">
        <f t="shared" ca="1" si="85"/>
        <v>240000</v>
      </c>
      <c r="DF75" s="23">
        <f t="shared" ca="1" si="86"/>
        <v>120000</v>
      </c>
      <c r="DG75" s="23">
        <f t="shared" ca="1" si="87"/>
        <v>120000</v>
      </c>
      <c r="DH75" s="23">
        <f t="shared" ca="1" si="88"/>
        <v>60000</v>
      </c>
      <c r="DI75" s="23">
        <f t="shared" ca="1" si="99"/>
        <v>63600</v>
      </c>
      <c r="DJ75" s="23">
        <f t="shared" ca="1" si="100"/>
        <v>31800</v>
      </c>
      <c r="DK75" s="23">
        <f t="shared" ca="1" si="103"/>
        <v>63600</v>
      </c>
      <c r="DL75" s="23">
        <f t="shared" ca="1" si="104"/>
        <v>31800</v>
      </c>
      <c r="DM75" s="23">
        <f t="shared" ca="1" si="114"/>
        <v>120000</v>
      </c>
      <c r="DN75" s="23">
        <f t="shared" ca="1" si="115"/>
        <v>60000</v>
      </c>
      <c r="DO75" s="23">
        <f t="shared" ca="1" si="116"/>
        <v>66000</v>
      </c>
      <c r="DP75" s="23">
        <f t="shared" ca="1" si="117"/>
        <v>33000</v>
      </c>
      <c r="DQ75" s="23">
        <f t="shared" ca="1" si="126"/>
        <v>129600</v>
      </c>
      <c r="DR75" s="23">
        <f t="shared" ca="1" si="127"/>
        <v>64800</v>
      </c>
      <c r="DS75" s="228">
        <f t="shared" ca="1" si="160"/>
        <v>604800</v>
      </c>
      <c r="DT75" s="93">
        <f t="shared" ca="1" si="161"/>
        <v>1350000</v>
      </c>
      <c r="DU75" s="228">
        <f t="shared" ca="1" si="162"/>
        <v>1971900</v>
      </c>
      <c r="DZ75" s="23">
        <f t="shared" ca="1" si="61"/>
        <v>60000</v>
      </c>
      <c r="EA75" s="23">
        <f t="shared" ca="1" si="62"/>
        <v>30000</v>
      </c>
      <c r="EB75" s="23">
        <f t="shared" ca="1" si="69"/>
        <v>26400</v>
      </c>
      <c r="EC75" s="23">
        <f t="shared" ca="1" si="70"/>
        <v>13200</v>
      </c>
      <c r="ED75" s="23">
        <f t="shared" ca="1" si="89"/>
        <v>120000</v>
      </c>
      <c r="EE75" s="23">
        <f t="shared" ca="1" si="90"/>
        <v>60000</v>
      </c>
      <c r="EF75" s="23">
        <f t="shared" ca="1" si="118"/>
        <v>168000</v>
      </c>
      <c r="EG75" s="23">
        <f t="shared" ca="1" si="119"/>
        <v>84000</v>
      </c>
      <c r="EH75" s="23">
        <f t="shared" ca="1" si="130"/>
        <v>60000</v>
      </c>
      <c r="EI75" s="23">
        <f t="shared" ca="1" si="131"/>
        <v>30000</v>
      </c>
      <c r="EJ75" s="23">
        <f t="shared" ref="EJ75:EJ107" ca="1" si="163">$EJ$7*$J$2*$J$5*$AB75</f>
        <v>60000</v>
      </c>
      <c r="EK75" s="23">
        <f t="shared" ref="EK75:EK107" ca="1" si="164">$EJ$7*$J$3*$J$5*$AC75</f>
        <v>30000</v>
      </c>
      <c r="EL75" s="23">
        <f t="shared" ca="1" si="124"/>
        <v>120000</v>
      </c>
      <c r="EM75" s="23">
        <f t="shared" ca="1" si="125"/>
        <v>60000</v>
      </c>
      <c r="EN75" s="228">
        <f t="shared" ca="1" si="148"/>
        <v>39600</v>
      </c>
      <c r="EO75" s="93">
        <f t="shared" ca="1" si="149"/>
        <v>489600</v>
      </c>
      <c r="EP75" s="93">
        <f t="shared" ca="1" si="150"/>
        <v>921600</v>
      </c>
    </row>
    <row r="76" spans="1:146" x14ac:dyDescent="0.2">
      <c r="A76" s="172">
        <f ca="1">VLOOKUP($D76,Curves!$A$2:$I$1700,9)</f>
        <v>5.5091766110142999E-2</v>
      </c>
      <c r="B76" s="86">
        <f t="shared" ca="1" si="133"/>
        <v>0.73611804577585738</v>
      </c>
      <c r="C76" s="86">
        <f t="shared" si="134"/>
        <v>30</v>
      </c>
      <c r="D76" s="139">
        <v>38961</v>
      </c>
      <c r="E76" s="173">
        <f ca="1">VLOOKUP($D76,Curves!$A$2:$H$1700,2)*$B76</f>
        <v>2.7582343175221373</v>
      </c>
      <c r="F76" s="172">
        <f ca="1">VLOOKUP($D76,Curves!$A$2:$H$1700,3)*$B76</f>
        <v>0.25028013556379153</v>
      </c>
      <c r="G76" s="172">
        <f ca="1">VLOOKUP($D76,Curves!$A$2:$H$1700,7)*$B76</f>
        <v>-0.17298774075732648</v>
      </c>
      <c r="H76" s="172">
        <f ca="1">VLOOKUP($D76,Curves!$A$2:$H$1700,5)*$B76</f>
        <v>7.3611804577585743E-3</v>
      </c>
      <c r="I76" s="172">
        <f ca="1">VLOOKUP($D76,Curves!$A$2:$H$1700,4)*$B76</f>
        <v>-0.26132190625042934</v>
      </c>
      <c r="J76" s="174">
        <f ca="1">VLOOKUP($D76,Curves!$A$2:$H$1700,8)*$B76</f>
        <v>0.17666833098620577</v>
      </c>
      <c r="K76" s="172">
        <f t="shared" ca="1" si="135"/>
        <v>20.726843084537808</v>
      </c>
      <c r="L76" s="140">
        <f ca="1">VLOOKUP($D76,Curves!$N$2:$T$2600,2)*$B76</f>
        <v>49.579685125336745</v>
      </c>
      <c r="M76" s="141">
        <f ca="1">VLOOKUP($D76,Curves!$N$2:$T$2600,3)*$B76</f>
        <v>24.789842562668372</v>
      </c>
      <c r="N76" s="181">
        <f t="shared" ca="1" si="136"/>
        <v>1</v>
      </c>
      <c r="O76" s="182">
        <f t="shared" ca="1" si="137"/>
        <v>1</v>
      </c>
      <c r="P76" s="173">
        <f t="shared" ca="1" si="132"/>
        <v>24.011769863812574</v>
      </c>
      <c r="Q76" s="140">
        <f ca="1">VLOOKUP($D76,Curves!$N$2:$T$2600,4)*$B76</f>
        <v>49.579685125336745</v>
      </c>
      <c r="R76" s="141">
        <f ca="1">VLOOKUP($D76,Curves!$N$2:$T$2600,5)*$B76</f>
        <v>24.789842562668372</v>
      </c>
      <c r="S76" s="181">
        <f t="shared" ca="1" si="138"/>
        <v>1</v>
      </c>
      <c r="T76" s="182">
        <f t="shared" ca="1" si="139"/>
        <v>1</v>
      </c>
      <c r="U76" s="151">
        <f t="shared" ca="1" si="140"/>
        <v>21.389349325736081</v>
      </c>
      <c r="V76" s="151">
        <f t="shared" ca="1" si="141"/>
        <v>22.741966234849219</v>
      </c>
      <c r="W76" s="151">
        <f t="shared" ca="1" si="142"/>
        <v>20.726843084537808</v>
      </c>
      <c r="X76" s="343">
        <f ca="1">VLOOKUP($D76,[2]CurveFetch!$D$8:$S$13000,16,0)*$B76</f>
        <v>49.579685125336745</v>
      </c>
      <c r="Y76" s="141">
        <f ca="1">VLOOKUP($D76,Curves!$N$2:$T$2600,7)*$B76</f>
        <v>24.789842562668372</v>
      </c>
      <c r="Z76" s="200">
        <f t="shared" ca="1" si="143"/>
        <v>1</v>
      </c>
      <c r="AA76" s="181">
        <f t="shared" ca="1" si="144"/>
        <v>1</v>
      </c>
      <c r="AB76" s="181">
        <f t="shared" ca="1" si="145"/>
        <v>1</v>
      </c>
      <c r="AC76" s="181">
        <f t="shared" ca="1" si="145"/>
        <v>1</v>
      </c>
      <c r="AD76" s="181">
        <f t="shared" ca="1" si="146"/>
        <v>1</v>
      </c>
      <c r="AE76" s="182">
        <f t="shared" ca="1" si="147"/>
        <v>1</v>
      </c>
      <c r="AF76" s="23">
        <f t="shared" ca="1" si="33"/>
        <v>5880</v>
      </c>
      <c r="AG76" s="23">
        <f t="shared" ca="1" si="34"/>
        <v>5880</v>
      </c>
      <c r="AH76" s="23">
        <f t="shared" ca="1" si="51"/>
        <v>48000</v>
      </c>
      <c r="AI76" s="23">
        <f t="shared" ca="1" si="52"/>
        <v>48000</v>
      </c>
      <c r="AJ76" s="23">
        <f t="shared" ca="1" si="73"/>
        <v>54000</v>
      </c>
      <c r="AK76" s="23">
        <f t="shared" ca="1" si="74"/>
        <v>54000</v>
      </c>
      <c r="AL76" s="23">
        <f t="shared" ca="1" si="77"/>
        <v>60000</v>
      </c>
      <c r="AM76" s="23">
        <f t="shared" ca="1" si="78"/>
        <v>30000</v>
      </c>
      <c r="AN76" s="23">
        <f t="shared" ca="1" si="79"/>
        <v>60000</v>
      </c>
      <c r="AO76" s="23">
        <f t="shared" ca="1" si="80"/>
        <v>30000</v>
      </c>
      <c r="AP76" s="23">
        <f t="shared" ca="1" si="95"/>
        <v>61200</v>
      </c>
      <c r="AQ76" s="23">
        <f t="shared" ca="1" si="96"/>
        <v>30600</v>
      </c>
      <c r="AR76" s="23">
        <f t="shared" ca="1" si="107"/>
        <v>132000</v>
      </c>
      <c r="AS76" s="23">
        <f t="shared" ca="1" si="108"/>
        <v>66000</v>
      </c>
      <c r="AT76" s="228">
        <f t="shared" ca="1" si="151"/>
        <v>101760</v>
      </c>
      <c r="AU76" s="26">
        <f t="shared" ca="1" si="152"/>
        <v>595560</v>
      </c>
      <c r="AV76" s="228">
        <f t="shared" ca="1" si="153"/>
        <v>685560</v>
      </c>
      <c r="AW76" s="23">
        <f t="shared" ca="1" si="47"/>
        <v>62400</v>
      </c>
      <c r="AX76" s="23">
        <f t="shared" ca="1" si="48"/>
        <v>31200</v>
      </c>
      <c r="AY76" s="23">
        <f t="shared" ca="1" si="109"/>
        <v>60000</v>
      </c>
      <c r="AZ76" s="23">
        <f t="shared" ca="1" si="32"/>
        <v>30000</v>
      </c>
      <c r="BA76" s="23">
        <f t="shared" ca="1" si="35"/>
        <v>10560</v>
      </c>
      <c r="BB76" s="23">
        <f t="shared" ca="1" si="36"/>
        <v>5280</v>
      </c>
      <c r="BC76" s="23">
        <f t="shared" ca="1" si="43"/>
        <v>6120</v>
      </c>
      <c r="BD76" s="23">
        <f t="shared" ca="1" si="44"/>
        <v>3060</v>
      </c>
      <c r="BE76" s="23">
        <f t="shared" ca="1" si="53"/>
        <v>20400</v>
      </c>
      <c r="BF76" s="23">
        <f t="shared" ca="1" si="54"/>
        <v>10200</v>
      </c>
      <c r="BG76" s="23">
        <f t="shared" ca="1" si="65"/>
        <v>105600</v>
      </c>
      <c r="BH76" s="23">
        <f t="shared" ca="1" si="66"/>
        <v>52800</v>
      </c>
      <c r="BI76" s="23">
        <f t="shared" ca="1" si="71"/>
        <v>127200</v>
      </c>
      <c r="BJ76" s="23">
        <f t="shared" ca="1" si="72"/>
        <v>63600</v>
      </c>
      <c r="BK76" s="23">
        <f t="shared" ca="1" si="81"/>
        <v>60000</v>
      </c>
      <c r="BL76" s="23">
        <f t="shared" ca="1" si="82"/>
        <v>30000</v>
      </c>
      <c r="BM76" s="23">
        <f t="shared" ca="1" si="91"/>
        <v>63600</v>
      </c>
      <c r="BN76" s="23">
        <f t="shared" ca="1" si="92"/>
        <v>31800</v>
      </c>
      <c r="BO76" s="23">
        <f t="shared" ca="1" si="97"/>
        <v>86400</v>
      </c>
      <c r="BP76" s="23">
        <f t="shared" ca="1" si="98"/>
        <v>43200</v>
      </c>
      <c r="BQ76" s="23">
        <f t="shared" ca="1" si="101"/>
        <v>62400</v>
      </c>
      <c r="BR76" s="23">
        <f t="shared" ca="1" si="102"/>
        <v>31200</v>
      </c>
      <c r="BS76" s="23">
        <f t="shared" ca="1" si="120"/>
        <v>132000</v>
      </c>
      <c r="BT76" s="23">
        <f t="shared" ca="1" si="121"/>
        <v>66000</v>
      </c>
      <c r="BU76" s="23">
        <f t="shared" ca="1" si="122"/>
        <v>120000</v>
      </c>
      <c r="BV76" s="23">
        <f t="shared" ca="1" si="123"/>
        <v>60000</v>
      </c>
      <c r="BW76" s="389">
        <f t="shared" ca="1" si="154"/>
        <v>687420</v>
      </c>
      <c r="BX76" s="224">
        <f t="shared" ca="1" si="155"/>
        <v>1065420</v>
      </c>
      <c r="BY76" s="93">
        <f t="shared" ca="1" si="156"/>
        <v>1375020</v>
      </c>
      <c r="BZ76" s="23">
        <f t="shared" ca="1" si="49"/>
        <v>125760</v>
      </c>
      <c r="CA76" s="23">
        <f t="shared" ca="1" si="50"/>
        <v>62880</v>
      </c>
      <c r="CB76" s="23">
        <f t="shared" ca="1" si="128"/>
        <v>115200</v>
      </c>
      <c r="CC76" s="23">
        <f t="shared" ca="1" si="129"/>
        <v>57600</v>
      </c>
      <c r="CD76" s="23">
        <f t="shared" ca="1" si="110"/>
        <v>120000</v>
      </c>
      <c r="CE76" s="23">
        <f t="shared" ca="1" si="111"/>
        <v>60000</v>
      </c>
      <c r="CF76" s="228">
        <f t="shared" ca="1" si="157"/>
        <v>188640</v>
      </c>
      <c r="CG76" s="224">
        <f t="shared" ca="1" si="158"/>
        <v>361440</v>
      </c>
      <c r="CH76" s="228">
        <f t="shared" ca="1" si="159"/>
        <v>541440</v>
      </c>
      <c r="CI76" s="23">
        <f t="shared" ca="1" si="39"/>
        <v>65400</v>
      </c>
      <c r="CJ76" s="23">
        <f t="shared" ca="1" si="40"/>
        <v>32700</v>
      </c>
      <c r="CK76" s="23">
        <f t="shared" ca="1" si="41"/>
        <v>62400</v>
      </c>
      <c r="CL76" s="23">
        <f t="shared" ca="1" si="42"/>
        <v>31200</v>
      </c>
      <c r="CM76" s="23">
        <f t="shared" ca="1" si="37"/>
        <v>60000</v>
      </c>
      <c r="CN76" s="23">
        <f t="shared" ca="1" si="38"/>
        <v>30000</v>
      </c>
      <c r="CO76" s="23">
        <f t="shared" ca="1" si="45"/>
        <v>8400</v>
      </c>
      <c r="CP76" s="23">
        <f t="shared" ca="1" si="46"/>
        <v>4200</v>
      </c>
      <c r="CQ76" s="23">
        <f t="shared" ca="1" si="55"/>
        <v>27000</v>
      </c>
      <c r="CR76" s="23">
        <f t="shared" ca="1" si="56"/>
        <v>13500</v>
      </c>
      <c r="CS76" s="23">
        <f t="shared" ca="1" si="57"/>
        <v>15600</v>
      </c>
      <c r="CT76" s="23">
        <f t="shared" ca="1" si="58"/>
        <v>7800</v>
      </c>
      <c r="CU76" s="23">
        <f t="shared" ca="1" si="63"/>
        <v>42000</v>
      </c>
      <c r="CV76" s="23">
        <f t="shared" ca="1" si="64"/>
        <v>21000</v>
      </c>
      <c r="CW76" s="23">
        <f t="shared" ca="1" si="112"/>
        <v>60000</v>
      </c>
      <c r="CX76" s="23">
        <f t="shared" ca="1" si="113"/>
        <v>30000</v>
      </c>
      <c r="CY76" s="23">
        <f t="shared" ca="1" si="67"/>
        <v>72000</v>
      </c>
      <c r="CZ76" s="23">
        <f t="shared" ca="1" si="68"/>
        <v>36000</v>
      </c>
      <c r="DA76" s="23">
        <f t="shared" ca="1" si="83"/>
        <v>99000</v>
      </c>
      <c r="DB76" s="23">
        <f t="shared" ca="1" si="84"/>
        <v>49500</v>
      </c>
      <c r="DC76" s="23"/>
      <c r="DD76" s="23"/>
      <c r="DE76" s="23">
        <f t="shared" ca="1" si="85"/>
        <v>240000</v>
      </c>
      <c r="DF76" s="23">
        <f t="shared" ca="1" si="86"/>
        <v>120000</v>
      </c>
      <c r="DG76" s="23">
        <f t="shared" ca="1" si="87"/>
        <v>120000</v>
      </c>
      <c r="DH76" s="23">
        <f t="shared" ca="1" si="88"/>
        <v>60000</v>
      </c>
      <c r="DI76" s="23">
        <f t="shared" ca="1" si="99"/>
        <v>63600</v>
      </c>
      <c r="DJ76" s="23">
        <f t="shared" ca="1" si="100"/>
        <v>31800</v>
      </c>
      <c r="DK76" s="23">
        <f t="shared" ca="1" si="103"/>
        <v>63600</v>
      </c>
      <c r="DL76" s="23">
        <f t="shared" ca="1" si="104"/>
        <v>31800</v>
      </c>
      <c r="DM76" s="23">
        <f t="shared" ca="1" si="114"/>
        <v>120000</v>
      </c>
      <c r="DN76" s="23">
        <f t="shared" ca="1" si="115"/>
        <v>60000</v>
      </c>
      <c r="DO76" s="23">
        <f t="shared" ca="1" si="116"/>
        <v>66000</v>
      </c>
      <c r="DP76" s="23">
        <f t="shared" ca="1" si="117"/>
        <v>33000</v>
      </c>
      <c r="DQ76" s="23">
        <f t="shared" ca="1" si="126"/>
        <v>129600</v>
      </c>
      <c r="DR76" s="23">
        <f t="shared" ca="1" si="127"/>
        <v>64800</v>
      </c>
      <c r="DS76" s="228">
        <f t="shared" ca="1" si="160"/>
        <v>604800</v>
      </c>
      <c r="DT76" s="93">
        <f t="shared" ca="1" si="161"/>
        <v>1350000</v>
      </c>
      <c r="DU76" s="228">
        <f t="shared" ca="1" si="162"/>
        <v>1971900</v>
      </c>
      <c r="DZ76" s="23">
        <f t="shared" ca="1" si="61"/>
        <v>60000</v>
      </c>
      <c r="EA76" s="23">
        <f t="shared" ca="1" si="62"/>
        <v>30000</v>
      </c>
      <c r="EB76" s="23">
        <f t="shared" ca="1" si="69"/>
        <v>26400</v>
      </c>
      <c r="EC76" s="23">
        <f t="shared" ca="1" si="70"/>
        <v>13200</v>
      </c>
      <c r="ED76" s="23">
        <f t="shared" ca="1" si="89"/>
        <v>120000</v>
      </c>
      <c r="EE76" s="23">
        <f t="shared" ca="1" si="90"/>
        <v>60000</v>
      </c>
      <c r="EF76" s="23">
        <f t="shared" ca="1" si="118"/>
        <v>168000</v>
      </c>
      <c r="EG76" s="23">
        <f t="shared" ca="1" si="119"/>
        <v>84000</v>
      </c>
      <c r="EH76" s="23">
        <f t="shared" ca="1" si="130"/>
        <v>60000</v>
      </c>
      <c r="EI76" s="23">
        <f t="shared" ca="1" si="131"/>
        <v>30000</v>
      </c>
      <c r="EJ76" s="23">
        <f t="shared" ca="1" si="163"/>
        <v>60000</v>
      </c>
      <c r="EK76" s="23">
        <f t="shared" ca="1" si="164"/>
        <v>30000</v>
      </c>
      <c r="EL76" s="23">
        <f t="shared" ca="1" si="124"/>
        <v>120000</v>
      </c>
      <c r="EM76" s="23">
        <f t="shared" ca="1" si="125"/>
        <v>60000</v>
      </c>
      <c r="EN76" s="228">
        <f t="shared" ca="1" si="148"/>
        <v>39600</v>
      </c>
      <c r="EO76" s="93">
        <f t="shared" ca="1" si="149"/>
        <v>489600</v>
      </c>
      <c r="EP76" s="93">
        <f t="shared" ca="1" si="150"/>
        <v>921600</v>
      </c>
    </row>
    <row r="77" spans="1:146" x14ac:dyDescent="0.2">
      <c r="A77" s="172">
        <f ca="1">VLOOKUP($D77,Curves!$A$2:$I$1700,9)</f>
        <v>5.5151861439751003E-2</v>
      </c>
      <c r="B77" s="86">
        <f t="shared" ca="1" si="133"/>
        <v>0.73259440677009457</v>
      </c>
      <c r="C77" s="86">
        <f t="shared" si="134"/>
        <v>31</v>
      </c>
      <c r="D77" s="139">
        <v>38991</v>
      </c>
      <c r="E77" s="173">
        <f ca="1">VLOOKUP($D77,Curves!$A$2:$H$1700,2)*$B77</f>
        <v>2.7670090743706472</v>
      </c>
      <c r="F77" s="172">
        <f ca="1">VLOOKUP($D77,Curves!$A$2:$H$1700,3)*$B77</f>
        <v>0.24908209830183217</v>
      </c>
      <c r="G77" s="172">
        <f ca="1">VLOOKUP($D77,Curves!$A$2:$H$1700,7)*$B77</f>
        <v>-0.17215968559097222</v>
      </c>
      <c r="H77" s="172">
        <f ca="1">VLOOKUP($D77,Curves!$A$2:$H$1700,5)*$B77</f>
        <v>7.3259440677009456E-3</v>
      </c>
      <c r="I77" s="172">
        <f ca="1">VLOOKUP($D77,Curves!$A$2:$H$1700,4)*$B77</f>
        <v>-0.26007101440338354</v>
      </c>
      <c r="J77" s="174">
        <f ca="1">VLOOKUP($D77,Curves!$A$2:$H$1700,8)*$B77</f>
        <v>0.17582265762482269</v>
      </c>
      <c r="K77" s="172">
        <f t="shared" ca="1" si="135"/>
        <v>20.802035449754481</v>
      </c>
      <c r="L77" s="140">
        <f ca="1">VLOOKUP($D77,Curves!$N$2:$T$2600,2)*$B77</f>
        <v>49.479719271014901</v>
      </c>
      <c r="M77" s="141">
        <f ca="1">VLOOKUP($D77,Curves!$N$2:$T$2600,3)*$B77</f>
        <v>24.73985963550745</v>
      </c>
      <c r="N77" s="181">
        <f t="shared" ca="1" si="136"/>
        <v>1</v>
      </c>
      <c r="O77" s="182">
        <f t="shared" ca="1" si="137"/>
        <v>1</v>
      </c>
      <c r="P77" s="173">
        <f t="shared" ca="1" si="132"/>
        <v>24.071237989966026</v>
      </c>
      <c r="Q77" s="140">
        <f ca="1">VLOOKUP($D77,Curves!$N$2:$T$2600,4)*$B77</f>
        <v>49.479719271014901</v>
      </c>
      <c r="R77" s="141">
        <f ca="1">VLOOKUP($D77,Curves!$N$2:$T$2600,5)*$B77</f>
        <v>24.73985963550745</v>
      </c>
      <c r="S77" s="181">
        <f t="shared" ca="1" si="138"/>
        <v>1</v>
      </c>
      <c r="T77" s="182">
        <f t="shared" ca="1" si="139"/>
        <v>1</v>
      </c>
      <c r="U77" s="151">
        <f t="shared" ca="1" si="140"/>
        <v>21.461370415847561</v>
      </c>
      <c r="V77" s="151">
        <f t="shared" ca="1" si="141"/>
        <v>22.807512638287612</v>
      </c>
      <c r="W77" s="151">
        <f t="shared" ca="1" si="142"/>
        <v>20.802035449754481</v>
      </c>
      <c r="X77" s="343">
        <f ca="1">VLOOKUP($D77,[2]CurveFetch!$D$8:$S$13000,16,0)*$B77</f>
        <v>49.479719271014901</v>
      </c>
      <c r="Y77" s="141">
        <f ca="1">VLOOKUP($D77,Curves!$N$2:$T$2600,7)*$B77</f>
        <v>24.73985963550745</v>
      </c>
      <c r="Z77" s="200">
        <f t="shared" ca="1" si="143"/>
        <v>1</v>
      </c>
      <c r="AA77" s="181">
        <f t="shared" ca="1" si="144"/>
        <v>1</v>
      </c>
      <c r="AB77" s="181">
        <f t="shared" ca="1" si="145"/>
        <v>1</v>
      </c>
      <c r="AC77" s="181">
        <f t="shared" ca="1" si="145"/>
        <v>1</v>
      </c>
      <c r="AD77" s="181">
        <f t="shared" ca="1" si="146"/>
        <v>1</v>
      </c>
      <c r="AE77" s="182">
        <f t="shared" ca="1" si="147"/>
        <v>1</v>
      </c>
      <c r="AF77" s="23">
        <f t="shared" ca="1" si="33"/>
        <v>5880</v>
      </c>
      <c r="AG77" s="23">
        <f t="shared" ca="1" si="34"/>
        <v>5880</v>
      </c>
      <c r="AH77" s="23">
        <f t="shared" ca="1" si="51"/>
        <v>48000</v>
      </c>
      <c r="AI77" s="23">
        <f t="shared" ca="1" si="52"/>
        <v>48000</v>
      </c>
      <c r="AJ77" s="23">
        <f t="shared" ca="1" si="73"/>
        <v>54000</v>
      </c>
      <c r="AK77" s="23">
        <f t="shared" ca="1" si="74"/>
        <v>54000</v>
      </c>
      <c r="AL77" s="23">
        <f t="shared" ca="1" si="77"/>
        <v>60000</v>
      </c>
      <c r="AM77" s="23">
        <f t="shared" ca="1" si="78"/>
        <v>30000</v>
      </c>
      <c r="AN77" s="23">
        <f t="shared" ca="1" si="79"/>
        <v>60000</v>
      </c>
      <c r="AO77" s="23">
        <f t="shared" ca="1" si="80"/>
        <v>30000</v>
      </c>
      <c r="AP77" s="23">
        <f t="shared" ca="1" si="95"/>
        <v>61200</v>
      </c>
      <c r="AQ77" s="23">
        <f t="shared" ca="1" si="96"/>
        <v>30600</v>
      </c>
      <c r="AR77" s="23">
        <f t="shared" ca="1" si="107"/>
        <v>132000</v>
      </c>
      <c r="AS77" s="23">
        <f t="shared" ca="1" si="108"/>
        <v>66000</v>
      </c>
      <c r="AT77" s="228">
        <f t="shared" ca="1" si="151"/>
        <v>101760</v>
      </c>
      <c r="AU77" s="26">
        <f t="shared" ca="1" si="152"/>
        <v>595560</v>
      </c>
      <c r="AV77" s="228">
        <f t="shared" ca="1" si="153"/>
        <v>685560</v>
      </c>
      <c r="AW77" s="23">
        <f t="shared" ca="1" si="47"/>
        <v>62400</v>
      </c>
      <c r="AX77" s="23">
        <f t="shared" ca="1" si="48"/>
        <v>31200</v>
      </c>
      <c r="AY77" s="23">
        <f t="shared" ref="AY77:AY140" ca="1" si="165">$AY$7*$J$2*$J$5*$S77</f>
        <v>60000</v>
      </c>
      <c r="AZ77" s="23">
        <f t="shared" ref="AZ77:AZ140" ca="1" si="166">$AY$7*$J$3*$J$5*$T77</f>
        <v>30000</v>
      </c>
      <c r="BA77" s="23">
        <f t="shared" ca="1" si="35"/>
        <v>10560</v>
      </c>
      <c r="BB77" s="23">
        <f t="shared" ca="1" si="36"/>
        <v>5280</v>
      </c>
      <c r="BC77" s="23">
        <f t="shared" ca="1" si="43"/>
        <v>6120</v>
      </c>
      <c r="BD77" s="23">
        <f t="shared" ca="1" si="44"/>
        <v>3060</v>
      </c>
      <c r="BE77" s="23">
        <f t="shared" ca="1" si="53"/>
        <v>20400</v>
      </c>
      <c r="BF77" s="23">
        <f t="shared" ca="1" si="54"/>
        <v>10200</v>
      </c>
      <c r="BG77" s="23">
        <f t="shared" ca="1" si="65"/>
        <v>105600</v>
      </c>
      <c r="BH77" s="23">
        <f t="shared" ca="1" si="66"/>
        <v>52800</v>
      </c>
      <c r="BI77" s="23">
        <f t="shared" ca="1" si="71"/>
        <v>127200</v>
      </c>
      <c r="BJ77" s="23">
        <f t="shared" ca="1" si="72"/>
        <v>63600</v>
      </c>
      <c r="BK77" s="23">
        <f t="shared" ca="1" si="81"/>
        <v>60000</v>
      </c>
      <c r="BL77" s="23">
        <f t="shared" ca="1" si="82"/>
        <v>30000</v>
      </c>
      <c r="BM77" s="23">
        <f t="shared" ca="1" si="91"/>
        <v>63600</v>
      </c>
      <c r="BN77" s="23">
        <f t="shared" ca="1" si="92"/>
        <v>31800</v>
      </c>
      <c r="BO77" s="23">
        <f t="shared" ca="1" si="97"/>
        <v>86400</v>
      </c>
      <c r="BP77" s="23">
        <f t="shared" ca="1" si="98"/>
        <v>43200</v>
      </c>
      <c r="BQ77" s="23">
        <f t="shared" ca="1" si="101"/>
        <v>62400</v>
      </c>
      <c r="BR77" s="23">
        <f t="shared" ca="1" si="102"/>
        <v>31200</v>
      </c>
      <c r="BS77" s="23">
        <f t="shared" ca="1" si="120"/>
        <v>132000</v>
      </c>
      <c r="BT77" s="23">
        <f t="shared" ca="1" si="121"/>
        <v>66000</v>
      </c>
      <c r="BU77" s="23">
        <f t="shared" ca="1" si="122"/>
        <v>120000</v>
      </c>
      <c r="BV77" s="23">
        <f t="shared" ca="1" si="123"/>
        <v>60000</v>
      </c>
      <c r="BW77" s="389">
        <f t="shared" ca="1" si="154"/>
        <v>687420</v>
      </c>
      <c r="BX77" s="224">
        <f t="shared" ca="1" si="155"/>
        <v>1065420</v>
      </c>
      <c r="BY77" s="93">
        <f t="shared" ca="1" si="156"/>
        <v>1375020</v>
      </c>
      <c r="BZ77" s="23">
        <f t="shared" ca="1" si="49"/>
        <v>125760</v>
      </c>
      <c r="CA77" s="23">
        <f t="shared" ca="1" si="50"/>
        <v>62880</v>
      </c>
      <c r="CB77" s="23">
        <f t="shared" ca="1" si="128"/>
        <v>115200</v>
      </c>
      <c r="CC77" s="23">
        <f t="shared" ca="1" si="129"/>
        <v>57600</v>
      </c>
      <c r="CD77" s="23">
        <f t="shared" ca="1" si="110"/>
        <v>120000</v>
      </c>
      <c r="CE77" s="23">
        <f t="shared" ca="1" si="111"/>
        <v>60000</v>
      </c>
      <c r="CF77" s="228">
        <f t="shared" ca="1" si="157"/>
        <v>188640</v>
      </c>
      <c r="CG77" s="224">
        <f t="shared" ca="1" si="158"/>
        <v>361440</v>
      </c>
      <c r="CH77" s="228">
        <f t="shared" ca="1" si="159"/>
        <v>541440</v>
      </c>
      <c r="CI77" s="23">
        <f t="shared" ca="1" si="39"/>
        <v>65400</v>
      </c>
      <c r="CJ77" s="23">
        <f t="shared" ca="1" si="40"/>
        <v>32700</v>
      </c>
      <c r="CK77" s="23">
        <f t="shared" ca="1" si="41"/>
        <v>62400</v>
      </c>
      <c r="CL77" s="23">
        <f t="shared" ca="1" si="42"/>
        <v>31200</v>
      </c>
      <c r="CM77" s="23">
        <f t="shared" ca="1" si="37"/>
        <v>60000</v>
      </c>
      <c r="CN77" s="23">
        <f t="shared" ca="1" si="38"/>
        <v>30000</v>
      </c>
      <c r="CO77" s="23">
        <f t="shared" ca="1" si="45"/>
        <v>8400</v>
      </c>
      <c r="CP77" s="23">
        <f t="shared" ca="1" si="46"/>
        <v>4200</v>
      </c>
      <c r="CQ77" s="23">
        <f t="shared" ca="1" si="55"/>
        <v>27000</v>
      </c>
      <c r="CR77" s="23">
        <f t="shared" ca="1" si="56"/>
        <v>13500</v>
      </c>
      <c r="CS77" s="23">
        <f t="shared" ca="1" si="57"/>
        <v>15600</v>
      </c>
      <c r="CT77" s="23">
        <f t="shared" ca="1" si="58"/>
        <v>7800</v>
      </c>
      <c r="CU77" s="23">
        <f t="shared" ca="1" si="63"/>
        <v>42000</v>
      </c>
      <c r="CV77" s="23">
        <f t="shared" ca="1" si="64"/>
        <v>21000</v>
      </c>
      <c r="CW77" s="23">
        <f t="shared" ca="1" si="112"/>
        <v>60000</v>
      </c>
      <c r="CX77" s="23">
        <f t="shared" ca="1" si="113"/>
        <v>30000</v>
      </c>
      <c r="CY77" s="23">
        <f t="shared" ca="1" si="67"/>
        <v>72000</v>
      </c>
      <c r="CZ77" s="23">
        <f t="shared" ca="1" si="68"/>
        <v>36000</v>
      </c>
      <c r="DA77" s="23">
        <f t="shared" ca="1" si="83"/>
        <v>99000</v>
      </c>
      <c r="DB77" s="23">
        <f t="shared" ca="1" si="84"/>
        <v>49500</v>
      </c>
      <c r="DC77" s="23"/>
      <c r="DD77" s="23"/>
      <c r="DE77" s="23">
        <f t="shared" ca="1" si="85"/>
        <v>240000</v>
      </c>
      <c r="DF77" s="23">
        <f t="shared" ca="1" si="86"/>
        <v>120000</v>
      </c>
      <c r="DG77" s="23">
        <f t="shared" ca="1" si="87"/>
        <v>120000</v>
      </c>
      <c r="DH77" s="23">
        <f t="shared" ca="1" si="88"/>
        <v>60000</v>
      </c>
      <c r="DI77" s="23">
        <f t="shared" ca="1" si="99"/>
        <v>63600</v>
      </c>
      <c r="DJ77" s="23">
        <f t="shared" ca="1" si="100"/>
        <v>31800</v>
      </c>
      <c r="DK77" s="23">
        <f t="shared" ca="1" si="103"/>
        <v>63600</v>
      </c>
      <c r="DL77" s="23">
        <f t="shared" ca="1" si="104"/>
        <v>31800</v>
      </c>
      <c r="DM77" s="23">
        <f t="shared" ca="1" si="114"/>
        <v>120000</v>
      </c>
      <c r="DN77" s="23">
        <f t="shared" ca="1" si="115"/>
        <v>60000</v>
      </c>
      <c r="DO77" s="23">
        <f t="shared" ca="1" si="116"/>
        <v>66000</v>
      </c>
      <c r="DP77" s="23">
        <f t="shared" ca="1" si="117"/>
        <v>33000</v>
      </c>
      <c r="DQ77" s="23">
        <f t="shared" ca="1" si="126"/>
        <v>129600</v>
      </c>
      <c r="DR77" s="23">
        <f t="shared" ca="1" si="127"/>
        <v>64800</v>
      </c>
      <c r="DS77" s="228">
        <f t="shared" ca="1" si="160"/>
        <v>604800</v>
      </c>
      <c r="DT77" s="93">
        <f t="shared" ca="1" si="161"/>
        <v>1350000</v>
      </c>
      <c r="DU77" s="228">
        <f t="shared" ca="1" si="162"/>
        <v>1971900</v>
      </c>
      <c r="DZ77" s="23">
        <f t="shared" ca="1" si="61"/>
        <v>60000</v>
      </c>
      <c r="EA77" s="23">
        <f t="shared" ca="1" si="62"/>
        <v>30000</v>
      </c>
      <c r="EB77" s="23">
        <f t="shared" ca="1" si="69"/>
        <v>26400</v>
      </c>
      <c r="EC77" s="23">
        <f t="shared" ca="1" si="70"/>
        <v>13200</v>
      </c>
      <c r="ED77" s="23">
        <f t="shared" ca="1" si="89"/>
        <v>120000</v>
      </c>
      <c r="EE77" s="23">
        <f t="shared" ca="1" si="90"/>
        <v>60000</v>
      </c>
      <c r="EF77" s="23">
        <f t="shared" ca="1" si="118"/>
        <v>168000</v>
      </c>
      <c r="EG77" s="23">
        <f t="shared" ca="1" si="119"/>
        <v>84000</v>
      </c>
      <c r="EH77" s="23">
        <f t="shared" ca="1" si="130"/>
        <v>60000</v>
      </c>
      <c r="EI77" s="23">
        <f t="shared" ca="1" si="131"/>
        <v>30000</v>
      </c>
      <c r="EJ77" s="23">
        <f t="shared" ca="1" si="163"/>
        <v>60000</v>
      </c>
      <c r="EK77" s="23">
        <f t="shared" ca="1" si="164"/>
        <v>30000</v>
      </c>
      <c r="EL77" s="23">
        <f t="shared" ca="1" si="124"/>
        <v>120000</v>
      </c>
      <c r="EM77" s="23">
        <f t="shared" ca="1" si="125"/>
        <v>60000</v>
      </c>
      <c r="EN77" s="228">
        <f t="shared" ca="1" si="148"/>
        <v>39600</v>
      </c>
      <c r="EO77" s="93">
        <f t="shared" ca="1" si="149"/>
        <v>489600</v>
      </c>
      <c r="EP77" s="93">
        <f t="shared" ca="1" si="150"/>
        <v>921600</v>
      </c>
    </row>
    <row r="78" spans="1:146" x14ac:dyDescent="0.2">
      <c r="A78" s="172">
        <f ca="1">VLOOKUP($D78,Curves!$A$2:$I$1700,9)</f>
        <v>5.5213959948275999E-2</v>
      </c>
      <c r="B78" s="86">
        <f t="shared" ca="1" si="133"/>
        <v>0.72896368205473683</v>
      </c>
      <c r="C78" s="86">
        <f t="shared" si="134"/>
        <v>30</v>
      </c>
      <c r="D78" s="139">
        <v>39022</v>
      </c>
      <c r="E78" s="173">
        <f ca="1">VLOOKUP($D78,Curves!$A$2:$H$1700,2)*$B78</f>
        <v>2.8553507426084042</v>
      </c>
      <c r="F78" s="172">
        <f ca="1">VLOOKUP($D78,Curves!$A$2:$H$1700,3)*$B78</f>
        <v>0.21868910461642105</v>
      </c>
      <c r="G78" s="172">
        <f ca="1">VLOOKUP($D78,Curves!$A$2:$H$1700,7)*$B78</f>
        <v>-0.1385030995904</v>
      </c>
      <c r="H78" s="172">
        <f ca="1">VLOOKUP($D78,Curves!$A$2:$H$1700,5)*$B78</f>
        <v>7.2896368205473683E-3</v>
      </c>
      <c r="I78" s="172">
        <f ca="1">VLOOKUP($D78,Curves!$A$2:$H$1700,4)*$B78</f>
        <v>-0.21139946779587365</v>
      </c>
      <c r="J78" s="174">
        <f ca="1">VLOOKUP($D78,Curves!$A$2:$H$1700,8)*$B78</f>
        <v>0.14579273641094737</v>
      </c>
      <c r="K78" s="172">
        <f t="shared" ca="1" si="135"/>
        <v>21.829634561093979</v>
      </c>
      <c r="L78" s="140">
        <f ca="1">VLOOKUP($D78,Curves!$N$2:$T$2600,2)*$B78</f>
        <v>27.36558820980764</v>
      </c>
      <c r="M78" s="141">
        <f ca="1">VLOOKUP($D78,Curves!$N$2:$T$2600,3)*$B78</f>
        <v>13.68279410490382</v>
      </c>
      <c r="N78" s="181">
        <f t="shared" ca="1" si="136"/>
        <v>1</v>
      </c>
      <c r="O78" s="182">
        <f t="shared" ca="1" si="137"/>
        <v>0</v>
      </c>
      <c r="P78" s="173">
        <f t="shared" ca="1" si="132"/>
        <v>24.508576092645136</v>
      </c>
      <c r="Q78" s="140">
        <f ca="1">VLOOKUP($D78,Curves!$N$2:$T$2600,4)*$B78</f>
        <v>27.36558820980764</v>
      </c>
      <c r="R78" s="141">
        <f ca="1">VLOOKUP($D78,Curves!$N$2:$T$2600,5)*$B78</f>
        <v>13.68279410490382</v>
      </c>
      <c r="S78" s="181">
        <f t="shared" ca="1" si="138"/>
        <v>1</v>
      </c>
      <c r="T78" s="182">
        <f t="shared" ca="1" si="139"/>
        <v>0</v>
      </c>
      <c r="U78" s="151">
        <f t="shared" ca="1" si="140"/>
        <v>22.37635732263503</v>
      </c>
      <c r="V78" s="151">
        <f t="shared" ca="1" si="141"/>
        <v>23.469802845717137</v>
      </c>
      <c r="W78" s="151">
        <f t="shared" ca="1" si="142"/>
        <v>21.829634561093979</v>
      </c>
      <c r="X78" s="343">
        <f ca="1">VLOOKUP($D78,[2]CurveFetch!$D$8:$S$13000,16,0)*$B78</f>
        <v>27.36558820980764</v>
      </c>
      <c r="Y78" s="141">
        <f ca="1">VLOOKUP($D78,Curves!$N$2:$T$2600,7)*$B78</f>
        <v>13.68279410490382</v>
      </c>
      <c r="Z78" s="200">
        <f t="shared" ca="1" si="143"/>
        <v>1</v>
      </c>
      <c r="AA78" s="181">
        <f t="shared" ca="1" si="144"/>
        <v>0</v>
      </c>
      <c r="AB78" s="181">
        <f t="shared" ca="1" si="145"/>
        <v>1</v>
      </c>
      <c r="AC78" s="181">
        <f t="shared" ca="1" si="145"/>
        <v>1</v>
      </c>
      <c r="AD78" s="181">
        <f t="shared" ca="1" si="146"/>
        <v>1</v>
      </c>
      <c r="AE78" s="182">
        <f t="shared" ca="1" si="147"/>
        <v>0</v>
      </c>
      <c r="AF78" s="23">
        <f t="shared" ref="AF78:AF141" ca="1" si="167">$AF$7*$J$2*$J$5*$N78</f>
        <v>5880</v>
      </c>
      <c r="AG78" s="23">
        <f t="shared" ref="AG78:AG141" ca="1" si="168">$AF$7*$J$2*$J$5*$O78</f>
        <v>0</v>
      </c>
      <c r="AH78" s="23">
        <f t="shared" ca="1" si="51"/>
        <v>48000</v>
      </c>
      <c r="AI78" s="23">
        <f t="shared" ca="1" si="52"/>
        <v>0</v>
      </c>
      <c r="AJ78" s="23">
        <f t="shared" ca="1" si="73"/>
        <v>54000</v>
      </c>
      <c r="AK78" s="23">
        <f t="shared" ca="1" si="74"/>
        <v>0</v>
      </c>
      <c r="AL78" s="23">
        <f t="shared" ca="1" si="77"/>
        <v>60000</v>
      </c>
      <c r="AM78" s="23">
        <f t="shared" ca="1" si="78"/>
        <v>0</v>
      </c>
      <c r="AN78" s="23">
        <f t="shared" ca="1" si="79"/>
        <v>60000</v>
      </c>
      <c r="AO78" s="23">
        <f t="shared" ca="1" si="80"/>
        <v>0</v>
      </c>
      <c r="AP78" s="23">
        <f t="shared" ca="1" si="95"/>
        <v>61200</v>
      </c>
      <c r="AQ78" s="23">
        <f t="shared" ca="1" si="96"/>
        <v>0</v>
      </c>
      <c r="AR78" s="23">
        <f t="shared" ca="1" si="107"/>
        <v>132000</v>
      </c>
      <c r="AS78" s="23">
        <f t="shared" ca="1" si="108"/>
        <v>0</v>
      </c>
      <c r="AT78" s="228">
        <f t="shared" ca="1" si="151"/>
        <v>65880</v>
      </c>
      <c r="AU78" s="26">
        <f t="shared" ca="1" si="152"/>
        <v>361080</v>
      </c>
      <c r="AV78" s="228">
        <f t="shared" ca="1" si="153"/>
        <v>421080</v>
      </c>
      <c r="AW78" s="23">
        <f t="shared" ca="1" si="47"/>
        <v>62400</v>
      </c>
      <c r="AX78" s="23">
        <f t="shared" ca="1" si="48"/>
        <v>0</v>
      </c>
      <c r="AY78" s="23">
        <f t="shared" ca="1" si="165"/>
        <v>60000</v>
      </c>
      <c r="AZ78" s="23">
        <f t="shared" ca="1" si="166"/>
        <v>0</v>
      </c>
      <c r="BA78" s="23">
        <f t="shared" ref="BA78:BA141" ca="1" si="169">$BA$7*$J$2*$J$5*$S78</f>
        <v>10560</v>
      </c>
      <c r="BB78" s="23">
        <f t="shared" ref="BB78:BB141" ca="1" si="170">$BA$7*$J$3*$J$5*$T78</f>
        <v>0</v>
      </c>
      <c r="BC78" s="23">
        <f t="shared" ca="1" si="43"/>
        <v>6120</v>
      </c>
      <c r="BD78" s="23">
        <f t="shared" ca="1" si="44"/>
        <v>0</v>
      </c>
      <c r="BE78" s="23">
        <f t="shared" ca="1" si="53"/>
        <v>20400</v>
      </c>
      <c r="BF78" s="23">
        <f t="shared" ca="1" si="54"/>
        <v>0</v>
      </c>
      <c r="BG78" s="23">
        <f t="shared" ca="1" si="65"/>
        <v>105600</v>
      </c>
      <c r="BH78" s="23">
        <f t="shared" ca="1" si="66"/>
        <v>0</v>
      </c>
      <c r="BI78" s="23">
        <f t="shared" ca="1" si="71"/>
        <v>127200</v>
      </c>
      <c r="BJ78" s="23">
        <f t="shared" ca="1" si="72"/>
        <v>0</v>
      </c>
      <c r="BK78" s="23">
        <f t="shared" ca="1" si="81"/>
        <v>60000</v>
      </c>
      <c r="BL78" s="23">
        <f t="shared" ca="1" si="82"/>
        <v>0</v>
      </c>
      <c r="BM78" s="23">
        <f t="shared" ca="1" si="91"/>
        <v>63600</v>
      </c>
      <c r="BN78" s="23">
        <f t="shared" ca="1" si="92"/>
        <v>0</v>
      </c>
      <c r="BO78" s="23">
        <f t="shared" ca="1" si="97"/>
        <v>86400</v>
      </c>
      <c r="BP78" s="23">
        <f t="shared" ca="1" si="98"/>
        <v>0</v>
      </c>
      <c r="BQ78" s="23">
        <f t="shared" ca="1" si="101"/>
        <v>62400</v>
      </c>
      <c r="BR78" s="23">
        <f t="shared" ca="1" si="102"/>
        <v>0</v>
      </c>
      <c r="BS78" s="23">
        <f t="shared" ca="1" si="120"/>
        <v>132000</v>
      </c>
      <c r="BT78" s="23">
        <f t="shared" ca="1" si="121"/>
        <v>0</v>
      </c>
      <c r="BU78" s="23">
        <f t="shared" ca="1" si="122"/>
        <v>120000</v>
      </c>
      <c r="BV78" s="23">
        <f t="shared" ca="1" si="123"/>
        <v>0</v>
      </c>
      <c r="BW78" s="389">
        <f t="shared" ca="1" si="154"/>
        <v>458280</v>
      </c>
      <c r="BX78" s="224">
        <f t="shared" ca="1" si="155"/>
        <v>710280</v>
      </c>
      <c r="BY78" s="93">
        <f t="shared" ca="1" si="156"/>
        <v>916680</v>
      </c>
      <c r="BZ78" s="23">
        <f t="shared" ca="1" si="49"/>
        <v>125760</v>
      </c>
      <c r="CA78" s="23">
        <f t="shared" ca="1" si="50"/>
        <v>0</v>
      </c>
      <c r="CB78" s="23">
        <f t="shared" ca="1" si="128"/>
        <v>115200</v>
      </c>
      <c r="CC78" s="23">
        <f t="shared" ca="1" si="129"/>
        <v>0</v>
      </c>
      <c r="CD78" s="23">
        <f t="shared" ca="1" si="110"/>
        <v>120000</v>
      </c>
      <c r="CE78" s="23">
        <f t="shared" ca="1" si="111"/>
        <v>0</v>
      </c>
      <c r="CF78" s="228">
        <f t="shared" ca="1" si="157"/>
        <v>125760</v>
      </c>
      <c r="CG78" s="224">
        <f t="shared" ca="1" si="158"/>
        <v>240960</v>
      </c>
      <c r="CH78" s="228">
        <f t="shared" ca="1" si="159"/>
        <v>360960</v>
      </c>
      <c r="CI78" s="23">
        <f t="shared" ca="1" si="39"/>
        <v>65400</v>
      </c>
      <c r="CJ78" s="23">
        <f t="shared" ca="1" si="40"/>
        <v>32700</v>
      </c>
      <c r="CK78" s="23">
        <f t="shared" ca="1" si="41"/>
        <v>62400</v>
      </c>
      <c r="CL78" s="23">
        <f t="shared" ca="1" si="42"/>
        <v>31200</v>
      </c>
      <c r="CM78" s="23">
        <f t="shared" ref="CM78:CM141" ca="1" si="171">$CM$7*$J$2*$J$5*$AB78</f>
        <v>60000</v>
      </c>
      <c r="CN78" s="23">
        <f t="shared" ref="CN78:CN141" ca="1" si="172">$CM$7*$J$3*$J$5*$AC78</f>
        <v>30000</v>
      </c>
      <c r="CO78" s="23">
        <f t="shared" ca="1" si="45"/>
        <v>8400</v>
      </c>
      <c r="CP78" s="23">
        <f t="shared" ca="1" si="46"/>
        <v>4200</v>
      </c>
      <c r="CQ78" s="23">
        <f t="shared" ca="1" si="55"/>
        <v>27000</v>
      </c>
      <c r="CR78" s="23">
        <f t="shared" ca="1" si="56"/>
        <v>13500</v>
      </c>
      <c r="CS78" s="23">
        <f t="shared" ca="1" si="57"/>
        <v>15600</v>
      </c>
      <c r="CT78" s="23">
        <f t="shared" ca="1" si="58"/>
        <v>7800</v>
      </c>
      <c r="CU78" s="23">
        <f t="shared" ca="1" si="63"/>
        <v>42000</v>
      </c>
      <c r="CV78" s="23">
        <f t="shared" ca="1" si="64"/>
        <v>21000</v>
      </c>
      <c r="CW78" s="23">
        <f t="shared" ca="1" si="112"/>
        <v>60000</v>
      </c>
      <c r="CX78" s="23">
        <f t="shared" ca="1" si="113"/>
        <v>30000</v>
      </c>
      <c r="CY78" s="23">
        <f t="shared" ca="1" si="67"/>
        <v>72000</v>
      </c>
      <c r="CZ78" s="23">
        <f t="shared" ca="1" si="68"/>
        <v>36000</v>
      </c>
      <c r="DA78" s="23">
        <f t="shared" ca="1" si="83"/>
        <v>99000</v>
      </c>
      <c r="DB78" s="23">
        <f t="shared" ca="1" si="84"/>
        <v>49500</v>
      </c>
      <c r="DC78" s="23"/>
      <c r="DD78" s="23"/>
      <c r="DE78" s="23">
        <f t="shared" ca="1" si="85"/>
        <v>240000</v>
      </c>
      <c r="DF78" s="23">
        <f t="shared" ca="1" si="86"/>
        <v>120000</v>
      </c>
      <c r="DG78" s="23">
        <f t="shared" ca="1" si="87"/>
        <v>120000</v>
      </c>
      <c r="DH78" s="23">
        <f t="shared" ca="1" si="88"/>
        <v>60000</v>
      </c>
      <c r="DI78" s="23">
        <f t="shared" ca="1" si="99"/>
        <v>63600</v>
      </c>
      <c r="DJ78" s="23">
        <f t="shared" ca="1" si="100"/>
        <v>31800</v>
      </c>
      <c r="DK78" s="23">
        <f t="shared" ca="1" si="103"/>
        <v>63600</v>
      </c>
      <c r="DL78" s="23">
        <f t="shared" ca="1" si="104"/>
        <v>31800</v>
      </c>
      <c r="DM78" s="23">
        <f t="shared" ca="1" si="114"/>
        <v>120000</v>
      </c>
      <c r="DN78" s="23">
        <f t="shared" ca="1" si="115"/>
        <v>60000</v>
      </c>
      <c r="DO78" s="23">
        <f t="shared" ca="1" si="116"/>
        <v>66000</v>
      </c>
      <c r="DP78" s="23">
        <f t="shared" ca="1" si="117"/>
        <v>33000</v>
      </c>
      <c r="DQ78" s="23">
        <f t="shared" ca="1" si="126"/>
        <v>129600</v>
      </c>
      <c r="DR78" s="23">
        <f t="shared" ca="1" si="127"/>
        <v>64800</v>
      </c>
      <c r="DS78" s="228">
        <f t="shared" ca="1" si="160"/>
        <v>604800</v>
      </c>
      <c r="DT78" s="93">
        <f t="shared" ca="1" si="161"/>
        <v>1350000</v>
      </c>
      <c r="DU78" s="228">
        <f t="shared" ca="1" si="162"/>
        <v>1971900</v>
      </c>
      <c r="DZ78" s="23">
        <f t="shared" ca="1" si="61"/>
        <v>60000</v>
      </c>
      <c r="EA78" s="23">
        <f t="shared" ca="1" si="62"/>
        <v>30000</v>
      </c>
      <c r="EB78" s="23">
        <f t="shared" ca="1" si="69"/>
        <v>26400</v>
      </c>
      <c r="EC78" s="23">
        <f t="shared" ca="1" si="70"/>
        <v>13200</v>
      </c>
      <c r="ED78" s="23">
        <f t="shared" ca="1" si="89"/>
        <v>120000</v>
      </c>
      <c r="EE78" s="23">
        <f t="shared" ca="1" si="90"/>
        <v>60000</v>
      </c>
      <c r="EF78" s="23">
        <f t="shared" ca="1" si="118"/>
        <v>168000</v>
      </c>
      <c r="EG78" s="23">
        <f t="shared" ca="1" si="119"/>
        <v>84000</v>
      </c>
      <c r="EH78" s="23">
        <f t="shared" ca="1" si="130"/>
        <v>60000</v>
      </c>
      <c r="EI78" s="23">
        <f t="shared" ca="1" si="131"/>
        <v>30000</v>
      </c>
      <c r="EJ78" s="23">
        <f t="shared" ca="1" si="163"/>
        <v>60000</v>
      </c>
      <c r="EK78" s="23">
        <f t="shared" ca="1" si="164"/>
        <v>30000</v>
      </c>
      <c r="EL78" s="23">
        <f t="shared" ca="1" si="124"/>
        <v>120000</v>
      </c>
      <c r="EM78" s="23">
        <f t="shared" ca="1" si="125"/>
        <v>60000</v>
      </c>
      <c r="EN78" s="228">
        <f t="shared" ca="1" si="148"/>
        <v>39600</v>
      </c>
      <c r="EO78" s="93">
        <f t="shared" ca="1" si="149"/>
        <v>489600</v>
      </c>
      <c r="EP78" s="93">
        <f t="shared" ca="1" si="150"/>
        <v>921600</v>
      </c>
    </row>
    <row r="79" spans="1:146" x14ac:dyDescent="0.2">
      <c r="A79" s="172">
        <f ca="1">VLOOKUP($D79,Curves!$A$2:$I$1700,9)</f>
        <v>5.5274055280328999E-2</v>
      </c>
      <c r="B79" s="86">
        <f t="shared" ca="1" si="133"/>
        <v>0.72546013274306087</v>
      </c>
      <c r="C79" s="86">
        <f t="shared" si="134"/>
        <v>31</v>
      </c>
      <c r="D79" s="139">
        <v>39052</v>
      </c>
      <c r="E79" s="173">
        <f ca="1">VLOOKUP($D79,Curves!$A$2:$H$1700,2)*$B79</f>
        <v>2.9323098565474517</v>
      </c>
      <c r="F79" s="172">
        <f ca="1">VLOOKUP($D79,Curves!$A$2:$H$1700,3)*$B79</f>
        <v>0.21763803982291827</v>
      </c>
      <c r="G79" s="172">
        <f ca="1">VLOOKUP($D79,Curves!$A$2:$H$1700,7)*$B79</f>
        <v>-0.13783742522118156</v>
      </c>
      <c r="H79" s="172">
        <f ca="1">VLOOKUP($D79,Curves!$A$2:$H$1700,5)*$B79</f>
        <v>7.2546013274306089E-3</v>
      </c>
      <c r="I79" s="172">
        <f ca="1">VLOOKUP($D79,Curves!$A$2:$H$1700,4)*$B79</f>
        <v>-0.21038343849548763</v>
      </c>
      <c r="J79" s="174">
        <f ca="1">VLOOKUP($D79,Curves!$A$2:$H$1700,8)*$B79</f>
        <v>0.14509202654861217</v>
      </c>
      <c r="K79" s="172">
        <f t="shared" ca="1" si="135"/>
        <v>22.41444813538973</v>
      </c>
      <c r="L79" s="140">
        <f ca="1">VLOOKUP($D79,Curves!$N$2:$T$2600,2)*$B79</f>
        <v>16.352161576081691</v>
      </c>
      <c r="M79" s="141">
        <f ca="1">VLOOKUP($D79,Curves!$N$2:$T$2600,3)*$B79</f>
        <v>8.1760807880408457</v>
      </c>
      <c r="N79" s="181">
        <f t="shared" ca="1" si="136"/>
        <v>0</v>
      </c>
      <c r="O79" s="182">
        <f t="shared" ca="1" si="137"/>
        <v>0</v>
      </c>
      <c r="P79" s="173">
        <f t="shared" ca="1" si="132"/>
        <v>25.080514123220478</v>
      </c>
      <c r="Q79" s="140">
        <f ca="1">VLOOKUP($D79,Curves!$N$2:$T$2600,4)*$B79</f>
        <v>16.352161576081691</v>
      </c>
      <c r="R79" s="141">
        <f ca="1">VLOOKUP($D79,Curves!$N$2:$T$2600,5)*$B79</f>
        <v>8.1760807880408457</v>
      </c>
      <c r="S79" s="181">
        <f t="shared" ca="1" si="138"/>
        <v>0</v>
      </c>
      <c r="T79" s="182">
        <f t="shared" ca="1" si="139"/>
        <v>0</v>
      </c>
      <c r="U79" s="151">
        <f t="shared" ca="1" si="140"/>
        <v>22.958543234947026</v>
      </c>
      <c r="V79" s="151">
        <f t="shared" ca="1" si="141"/>
        <v>24.046733434061618</v>
      </c>
      <c r="W79" s="151">
        <f t="shared" ca="1" si="142"/>
        <v>22.41444813538973</v>
      </c>
      <c r="X79" s="343">
        <f ca="1">VLOOKUP($D79,[2]CurveFetch!$D$8:$S$13000,16,0)*$B79</f>
        <v>16.352161576081691</v>
      </c>
      <c r="Y79" s="141">
        <f ca="1">VLOOKUP($D79,Curves!$N$2:$T$2600,7)*$B79</f>
        <v>8.1760807880408457</v>
      </c>
      <c r="Z79" s="200">
        <f t="shared" ca="1" si="143"/>
        <v>0</v>
      </c>
      <c r="AA79" s="181">
        <f t="shared" ca="1" si="144"/>
        <v>0</v>
      </c>
      <c r="AB79" s="181">
        <f t="shared" ca="1" si="145"/>
        <v>0</v>
      </c>
      <c r="AC79" s="181">
        <f t="shared" ca="1" si="145"/>
        <v>0</v>
      </c>
      <c r="AD79" s="181">
        <f t="shared" ca="1" si="146"/>
        <v>0</v>
      </c>
      <c r="AE79" s="182">
        <f t="shared" ca="1" si="147"/>
        <v>0</v>
      </c>
      <c r="AF79" s="23">
        <f t="shared" ca="1" si="167"/>
        <v>0</v>
      </c>
      <c r="AG79" s="23">
        <f t="shared" ca="1" si="168"/>
        <v>0</v>
      </c>
      <c r="AH79" s="23">
        <f t="shared" ca="1" si="51"/>
        <v>0</v>
      </c>
      <c r="AI79" s="23">
        <f t="shared" ca="1" si="52"/>
        <v>0</v>
      </c>
      <c r="AJ79" s="23">
        <f t="shared" ca="1" si="73"/>
        <v>0</v>
      </c>
      <c r="AK79" s="23">
        <f t="shared" ca="1" si="74"/>
        <v>0</v>
      </c>
      <c r="AL79" s="23">
        <f t="shared" ca="1" si="77"/>
        <v>0</v>
      </c>
      <c r="AM79" s="23">
        <f t="shared" ca="1" si="78"/>
        <v>0</v>
      </c>
      <c r="AN79" s="23">
        <f t="shared" ca="1" si="79"/>
        <v>0</v>
      </c>
      <c r="AO79" s="23">
        <f t="shared" ca="1" si="80"/>
        <v>0</v>
      </c>
      <c r="AP79" s="23">
        <f t="shared" ca="1" si="95"/>
        <v>0</v>
      </c>
      <c r="AQ79" s="23">
        <f t="shared" ca="1" si="96"/>
        <v>0</v>
      </c>
      <c r="AR79" s="23">
        <f t="shared" ca="1" si="107"/>
        <v>0</v>
      </c>
      <c r="AS79" s="23">
        <f t="shared" ca="1" si="108"/>
        <v>0</v>
      </c>
      <c r="AT79" s="228">
        <f t="shared" ca="1" si="151"/>
        <v>0</v>
      </c>
      <c r="AU79" s="26">
        <f t="shared" ca="1" si="152"/>
        <v>0</v>
      </c>
      <c r="AV79" s="228">
        <f t="shared" ca="1" si="153"/>
        <v>0</v>
      </c>
      <c r="AW79" s="23">
        <f t="shared" ca="1" si="47"/>
        <v>0</v>
      </c>
      <c r="AX79" s="23">
        <f t="shared" ca="1" si="48"/>
        <v>0</v>
      </c>
      <c r="AY79" s="23">
        <f t="shared" ca="1" si="165"/>
        <v>0</v>
      </c>
      <c r="AZ79" s="23">
        <f t="shared" ca="1" si="166"/>
        <v>0</v>
      </c>
      <c r="BA79" s="23">
        <f t="shared" ca="1" si="169"/>
        <v>0</v>
      </c>
      <c r="BB79" s="23">
        <f t="shared" ca="1" si="170"/>
        <v>0</v>
      </c>
      <c r="BC79" s="23">
        <f t="shared" ca="1" si="43"/>
        <v>0</v>
      </c>
      <c r="BD79" s="23">
        <f t="shared" ca="1" si="44"/>
        <v>0</v>
      </c>
      <c r="BE79" s="23">
        <f t="shared" ca="1" si="53"/>
        <v>0</v>
      </c>
      <c r="BF79" s="23">
        <f t="shared" ca="1" si="54"/>
        <v>0</v>
      </c>
      <c r="BG79" s="23">
        <f t="shared" ca="1" si="65"/>
        <v>0</v>
      </c>
      <c r="BH79" s="23">
        <f t="shared" ca="1" si="66"/>
        <v>0</v>
      </c>
      <c r="BI79" s="23">
        <f t="shared" ca="1" si="71"/>
        <v>0</v>
      </c>
      <c r="BJ79" s="23">
        <f t="shared" ca="1" si="72"/>
        <v>0</v>
      </c>
      <c r="BK79" s="23">
        <f t="shared" ca="1" si="81"/>
        <v>0</v>
      </c>
      <c r="BL79" s="23">
        <f t="shared" ca="1" si="82"/>
        <v>0</v>
      </c>
      <c r="BM79" s="23">
        <f t="shared" ca="1" si="91"/>
        <v>0</v>
      </c>
      <c r="BN79" s="23">
        <f t="shared" ca="1" si="92"/>
        <v>0</v>
      </c>
      <c r="BO79" s="23">
        <f t="shared" ca="1" si="97"/>
        <v>0</v>
      </c>
      <c r="BP79" s="23">
        <f t="shared" ca="1" si="98"/>
        <v>0</v>
      </c>
      <c r="BQ79" s="23">
        <f t="shared" ca="1" si="101"/>
        <v>0</v>
      </c>
      <c r="BR79" s="23">
        <f t="shared" ca="1" si="102"/>
        <v>0</v>
      </c>
      <c r="BS79" s="23">
        <f t="shared" ca="1" si="120"/>
        <v>0</v>
      </c>
      <c r="BT79" s="23">
        <f t="shared" ca="1" si="121"/>
        <v>0</v>
      </c>
      <c r="BU79" s="23">
        <f t="shared" ca="1" si="122"/>
        <v>0</v>
      </c>
      <c r="BV79" s="23">
        <f t="shared" ca="1" si="123"/>
        <v>0</v>
      </c>
      <c r="BW79" s="389">
        <f t="shared" ca="1" si="154"/>
        <v>0</v>
      </c>
      <c r="BX79" s="224">
        <f t="shared" ca="1" si="155"/>
        <v>0</v>
      </c>
      <c r="BY79" s="93">
        <f t="shared" ca="1" si="156"/>
        <v>0</v>
      </c>
      <c r="BZ79" s="23">
        <f t="shared" ca="1" si="49"/>
        <v>0</v>
      </c>
      <c r="CA79" s="23">
        <f t="shared" ca="1" si="50"/>
        <v>0</v>
      </c>
      <c r="CB79" s="23">
        <f t="shared" ca="1" si="128"/>
        <v>0</v>
      </c>
      <c r="CC79" s="23">
        <f t="shared" ca="1" si="129"/>
        <v>0</v>
      </c>
      <c r="CD79" s="23">
        <f t="shared" ca="1" si="110"/>
        <v>0</v>
      </c>
      <c r="CE79" s="23">
        <f t="shared" ca="1" si="111"/>
        <v>0</v>
      </c>
      <c r="CF79" s="228">
        <f t="shared" ca="1" si="157"/>
        <v>0</v>
      </c>
      <c r="CG79" s="224">
        <f t="shared" ca="1" si="158"/>
        <v>0</v>
      </c>
      <c r="CH79" s="228">
        <f t="shared" ca="1" si="159"/>
        <v>0</v>
      </c>
      <c r="CI79" s="23">
        <f t="shared" ref="CI79:CI142" ca="1" si="173">$CI$7*$J$2*$J$5*$AB79</f>
        <v>0</v>
      </c>
      <c r="CJ79" s="23">
        <f t="shared" ref="CJ79:CJ142" ca="1" si="174">$CI$7*$J$3*$J$5*$AC79</f>
        <v>0</v>
      </c>
      <c r="CK79" s="23">
        <f t="shared" ref="CK79:CK142" ca="1" si="175">$CK$7*$J$2*$J$5*$AB79</f>
        <v>0</v>
      </c>
      <c r="CL79" s="23">
        <f t="shared" ref="CL79:CL142" ca="1" si="176">$CK$7*$J$3*$J$5*$AC79</f>
        <v>0</v>
      </c>
      <c r="CM79" s="23">
        <f t="shared" ca="1" si="171"/>
        <v>0</v>
      </c>
      <c r="CN79" s="23">
        <f t="shared" ca="1" si="172"/>
        <v>0</v>
      </c>
      <c r="CO79" s="23">
        <f t="shared" ca="1" si="45"/>
        <v>0</v>
      </c>
      <c r="CP79" s="23">
        <f t="shared" ca="1" si="46"/>
        <v>0</v>
      </c>
      <c r="CQ79" s="23">
        <f t="shared" ca="1" si="55"/>
        <v>0</v>
      </c>
      <c r="CR79" s="23">
        <f t="shared" ca="1" si="56"/>
        <v>0</v>
      </c>
      <c r="CS79" s="23">
        <f t="shared" ca="1" si="57"/>
        <v>0</v>
      </c>
      <c r="CT79" s="23">
        <f t="shared" ca="1" si="58"/>
        <v>0</v>
      </c>
      <c r="CU79" s="23">
        <f t="shared" ca="1" si="63"/>
        <v>0</v>
      </c>
      <c r="CV79" s="23">
        <f t="shared" ca="1" si="64"/>
        <v>0</v>
      </c>
      <c r="CW79" s="23">
        <f t="shared" ca="1" si="112"/>
        <v>0</v>
      </c>
      <c r="CX79" s="23">
        <f t="shared" ca="1" si="113"/>
        <v>0</v>
      </c>
      <c r="CY79" s="23">
        <f t="shared" ca="1" si="67"/>
        <v>0</v>
      </c>
      <c r="CZ79" s="23">
        <f t="shared" ca="1" si="68"/>
        <v>0</v>
      </c>
      <c r="DA79" s="23">
        <f t="shared" ca="1" si="83"/>
        <v>0</v>
      </c>
      <c r="DB79" s="23">
        <f t="shared" ca="1" si="84"/>
        <v>0</v>
      </c>
      <c r="DC79" s="23"/>
      <c r="DD79" s="23"/>
      <c r="DE79" s="23">
        <f t="shared" ca="1" si="85"/>
        <v>0</v>
      </c>
      <c r="DF79" s="23">
        <f t="shared" ca="1" si="86"/>
        <v>0</v>
      </c>
      <c r="DG79" s="23">
        <f t="shared" ca="1" si="87"/>
        <v>0</v>
      </c>
      <c r="DH79" s="23">
        <f t="shared" ca="1" si="88"/>
        <v>0</v>
      </c>
      <c r="DI79" s="23">
        <f t="shared" ca="1" si="99"/>
        <v>0</v>
      </c>
      <c r="DJ79" s="23">
        <f t="shared" ca="1" si="100"/>
        <v>0</v>
      </c>
      <c r="DK79" s="23">
        <f t="shared" ca="1" si="103"/>
        <v>0</v>
      </c>
      <c r="DL79" s="23">
        <f t="shared" ca="1" si="104"/>
        <v>0</v>
      </c>
      <c r="DM79" s="23">
        <f t="shared" ca="1" si="114"/>
        <v>0</v>
      </c>
      <c r="DN79" s="23">
        <f t="shared" ca="1" si="115"/>
        <v>0</v>
      </c>
      <c r="DO79" s="23">
        <f t="shared" ca="1" si="116"/>
        <v>0</v>
      </c>
      <c r="DP79" s="23">
        <f t="shared" ca="1" si="117"/>
        <v>0</v>
      </c>
      <c r="DQ79" s="23">
        <f t="shared" ca="1" si="126"/>
        <v>0</v>
      </c>
      <c r="DR79" s="23">
        <f t="shared" ca="1" si="127"/>
        <v>0</v>
      </c>
      <c r="DS79" s="228">
        <f t="shared" ca="1" si="160"/>
        <v>0</v>
      </c>
      <c r="DT79" s="93">
        <f t="shared" ca="1" si="161"/>
        <v>0</v>
      </c>
      <c r="DU79" s="228">
        <f t="shared" ca="1" si="162"/>
        <v>0</v>
      </c>
      <c r="DZ79" s="23">
        <f t="shared" ca="1" si="61"/>
        <v>0</v>
      </c>
      <c r="EA79" s="23">
        <f t="shared" ca="1" si="62"/>
        <v>0</v>
      </c>
      <c r="EB79" s="23">
        <f t="shared" ca="1" si="69"/>
        <v>0</v>
      </c>
      <c r="EC79" s="23">
        <f t="shared" ca="1" si="70"/>
        <v>0</v>
      </c>
      <c r="ED79" s="23">
        <f t="shared" ca="1" si="89"/>
        <v>0</v>
      </c>
      <c r="EE79" s="23">
        <f t="shared" ca="1" si="90"/>
        <v>0</v>
      </c>
      <c r="EF79" s="23">
        <f t="shared" ca="1" si="118"/>
        <v>0</v>
      </c>
      <c r="EG79" s="23">
        <f t="shared" ca="1" si="119"/>
        <v>0</v>
      </c>
      <c r="EH79" s="23">
        <f t="shared" ca="1" si="130"/>
        <v>0</v>
      </c>
      <c r="EI79" s="23">
        <f t="shared" ca="1" si="131"/>
        <v>0</v>
      </c>
      <c r="EJ79" s="23">
        <f t="shared" ca="1" si="163"/>
        <v>0</v>
      </c>
      <c r="EK79" s="23">
        <f t="shared" ca="1" si="164"/>
        <v>0</v>
      </c>
      <c r="EL79" s="23">
        <f t="shared" ca="1" si="124"/>
        <v>0</v>
      </c>
      <c r="EM79" s="23">
        <f t="shared" ca="1" si="125"/>
        <v>0</v>
      </c>
      <c r="EN79" s="228">
        <f t="shared" ca="1" si="148"/>
        <v>0</v>
      </c>
      <c r="EO79" s="93">
        <f t="shared" ca="1" si="149"/>
        <v>0</v>
      </c>
      <c r="EP79" s="93">
        <f t="shared" ca="1" si="150"/>
        <v>0</v>
      </c>
    </row>
    <row r="80" spans="1:146" x14ac:dyDescent="0.2">
      <c r="A80" s="172">
        <f ca="1">VLOOKUP($D80,Curves!$A$2:$I$1700,9)</f>
        <v>5.5336153791381001E-2</v>
      </c>
      <c r="B80" s="86">
        <f t="shared" ca="1" si="133"/>
        <v>0.72185021019885209</v>
      </c>
      <c r="C80" s="86">
        <f t="shared" si="134"/>
        <v>31</v>
      </c>
      <c r="D80" s="139">
        <v>39083</v>
      </c>
      <c r="E80" s="173">
        <f ca="1">VLOOKUP($D80,Curves!$A$2:$H$1700,2)*$B80</f>
        <v>2.9754665664396684</v>
      </c>
      <c r="F80" s="172">
        <f ca="1">VLOOKUP($D80,Curves!$A$2:$H$1700,3)*$B80</f>
        <v>0.21655506305965563</v>
      </c>
      <c r="G80" s="172">
        <f ca="1">VLOOKUP($D80,Curves!$A$2:$H$1700,7)*$B80</f>
        <v>-0.1371515399377819</v>
      </c>
      <c r="H80" s="172">
        <f ca="1">VLOOKUP($D80,Curves!$A$2:$H$1700,5)*$B80</f>
        <v>7.2185021019885208E-3</v>
      </c>
      <c r="I80" s="172">
        <f ca="1">VLOOKUP($D80,Curves!$A$2:$H$1700,4)*$B80</f>
        <v>-0.20933656095766709</v>
      </c>
      <c r="J80" s="174">
        <f ca="1">VLOOKUP($D80,Curves!$A$2:$H$1700,8)*$B80</f>
        <v>0.14437004203977041</v>
      </c>
      <c r="K80" s="172">
        <f t="shared" ca="1" si="135"/>
        <v>22.74597504111501</v>
      </c>
      <c r="L80" s="140">
        <f ca="1">VLOOKUP($D80,Curves!$N$2:$T$2600,2)*$B80</f>
        <v>37.75875735014462</v>
      </c>
      <c r="M80" s="141">
        <f ca="1">VLOOKUP($D80,Curves!$N$2:$T$2600,3)*$B80</f>
        <v>18.87937867507231</v>
      </c>
      <c r="N80" s="181">
        <f t="shared" ca="1" si="136"/>
        <v>1</v>
      </c>
      <c r="O80" s="182">
        <f t="shared" ca="1" si="137"/>
        <v>0</v>
      </c>
      <c r="P80" s="173">
        <f t="shared" ca="1" si="132"/>
        <v>25.39877456359579</v>
      </c>
      <c r="Q80" s="140">
        <f ca="1">VLOOKUP($D80,Curves!$N$2:$T$2600,4)*$B80</f>
        <v>37.75875735014462</v>
      </c>
      <c r="R80" s="141">
        <f ca="1">VLOOKUP($D80,Curves!$N$2:$T$2600,5)*$B80</f>
        <v>18.87937867507231</v>
      </c>
      <c r="S80" s="181">
        <f t="shared" ca="1" si="138"/>
        <v>1</v>
      </c>
      <c r="T80" s="182">
        <f t="shared" ca="1" si="139"/>
        <v>0</v>
      </c>
      <c r="U80" s="151">
        <f t="shared" ca="1" si="140"/>
        <v>23.287362698764149</v>
      </c>
      <c r="V80" s="151">
        <f t="shared" ca="1" si="141"/>
        <v>24.370138014062427</v>
      </c>
      <c r="W80" s="151">
        <f t="shared" ca="1" si="142"/>
        <v>22.74597504111501</v>
      </c>
      <c r="X80" s="343">
        <f ca="1">VLOOKUP($D80,[2]CurveFetch!$D$8:$S$13000,16,0)*$B80</f>
        <v>37.75875735014462</v>
      </c>
      <c r="Y80" s="141">
        <f ca="1">VLOOKUP($D80,Curves!$N$2:$T$2600,7)*$B80</f>
        <v>18.87937867507231</v>
      </c>
      <c r="Z80" s="200">
        <f t="shared" ca="1" si="143"/>
        <v>1</v>
      </c>
      <c r="AA80" s="181">
        <f t="shared" ca="1" si="144"/>
        <v>0</v>
      </c>
      <c r="AB80" s="181">
        <f t="shared" ca="1" si="145"/>
        <v>1</v>
      </c>
      <c r="AC80" s="181">
        <f t="shared" ca="1" si="145"/>
        <v>1</v>
      </c>
      <c r="AD80" s="181">
        <f t="shared" ca="1" si="146"/>
        <v>1</v>
      </c>
      <c r="AE80" s="182">
        <f t="shared" ca="1" si="147"/>
        <v>0</v>
      </c>
      <c r="AF80" s="23">
        <f t="shared" ca="1" si="167"/>
        <v>5880</v>
      </c>
      <c r="AG80" s="23">
        <f t="shared" ca="1" si="168"/>
        <v>0</v>
      </c>
      <c r="AH80" s="23">
        <f t="shared" ca="1" si="51"/>
        <v>48000</v>
      </c>
      <c r="AI80" s="23">
        <f t="shared" ca="1" si="52"/>
        <v>0</v>
      </c>
      <c r="AJ80" s="23">
        <f t="shared" ca="1" si="73"/>
        <v>54000</v>
      </c>
      <c r="AK80" s="23">
        <f t="shared" ca="1" si="74"/>
        <v>0</v>
      </c>
      <c r="AL80" s="23">
        <f t="shared" ca="1" si="77"/>
        <v>60000</v>
      </c>
      <c r="AM80" s="23">
        <f t="shared" ca="1" si="78"/>
        <v>0</v>
      </c>
      <c r="AN80" s="23">
        <f t="shared" ca="1" si="79"/>
        <v>60000</v>
      </c>
      <c r="AO80" s="23">
        <f t="shared" ca="1" si="80"/>
        <v>0</v>
      </c>
      <c r="AP80" s="23">
        <f t="shared" ca="1" si="95"/>
        <v>61200</v>
      </c>
      <c r="AQ80" s="23">
        <f t="shared" ca="1" si="96"/>
        <v>0</v>
      </c>
      <c r="AR80" s="23">
        <f t="shared" ca="1" si="107"/>
        <v>132000</v>
      </c>
      <c r="AS80" s="23">
        <f t="shared" ca="1" si="108"/>
        <v>0</v>
      </c>
      <c r="AT80" s="228">
        <f t="shared" ca="1" si="151"/>
        <v>65880</v>
      </c>
      <c r="AU80" s="26">
        <f t="shared" ca="1" si="152"/>
        <v>361080</v>
      </c>
      <c r="AV80" s="228">
        <f t="shared" ca="1" si="153"/>
        <v>421080</v>
      </c>
      <c r="AW80" s="23">
        <f t="shared" ca="1" si="47"/>
        <v>62400</v>
      </c>
      <c r="AX80" s="23">
        <f t="shared" ca="1" si="48"/>
        <v>0</v>
      </c>
      <c r="AY80" s="23">
        <f t="shared" ca="1" si="165"/>
        <v>60000</v>
      </c>
      <c r="AZ80" s="23">
        <f t="shared" ca="1" si="166"/>
        <v>0</v>
      </c>
      <c r="BA80" s="23">
        <f t="shared" ca="1" si="169"/>
        <v>10560</v>
      </c>
      <c r="BB80" s="23">
        <f t="shared" ca="1" si="170"/>
        <v>0</v>
      </c>
      <c r="BC80" s="23">
        <f t="shared" ref="BC80:BC143" ca="1" si="177">$BC$7*$J$2*$J$5*$S80</f>
        <v>6120</v>
      </c>
      <c r="BD80" s="23">
        <f t="shared" ref="BD80:BD143" ca="1" si="178">$BC$7*$J$3*$J$5*$T80</f>
        <v>0</v>
      </c>
      <c r="BE80" s="23">
        <f t="shared" ca="1" si="53"/>
        <v>20400</v>
      </c>
      <c r="BF80" s="23">
        <f t="shared" ca="1" si="54"/>
        <v>0</v>
      </c>
      <c r="BG80" s="23">
        <f t="shared" ca="1" si="65"/>
        <v>105600</v>
      </c>
      <c r="BH80" s="23">
        <f t="shared" ca="1" si="66"/>
        <v>0</v>
      </c>
      <c r="BI80" s="23">
        <f t="shared" ca="1" si="71"/>
        <v>127200</v>
      </c>
      <c r="BJ80" s="23">
        <f t="shared" ca="1" si="72"/>
        <v>0</v>
      </c>
      <c r="BK80" s="23">
        <f t="shared" ca="1" si="81"/>
        <v>60000</v>
      </c>
      <c r="BL80" s="23">
        <f t="shared" ca="1" si="82"/>
        <v>0</v>
      </c>
      <c r="BM80" s="23">
        <f t="shared" ca="1" si="91"/>
        <v>63600</v>
      </c>
      <c r="BN80" s="23">
        <f t="shared" ca="1" si="92"/>
        <v>0</v>
      </c>
      <c r="BO80" s="23">
        <f t="shared" ca="1" si="97"/>
        <v>86400</v>
      </c>
      <c r="BP80" s="23">
        <f t="shared" ca="1" si="98"/>
        <v>0</v>
      </c>
      <c r="BQ80" s="23">
        <f t="shared" ca="1" si="101"/>
        <v>62400</v>
      </c>
      <c r="BR80" s="23">
        <f t="shared" ca="1" si="102"/>
        <v>0</v>
      </c>
      <c r="BS80" s="23">
        <f t="shared" ca="1" si="120"/>
        <v>132000</v>
      </c>
      <c r="BT80" s="23">
        <f t="shared" ca="1" si="121"/>
        <v>0</v>
      </c>
      <c r="BU80" s="23">
        <f t="shared" ca="1" si="122"/>
        <v>120000</v>
      </c>
      <c r="BV80" s="23">
        <f t="shared" ca="1" si="123"/>
        <v>0</v>
      </c>
      <c r="BW80" s="389">
        <f t="shared" ca="1" si="154"/>
        <v>458280</v>
      </c>
      <c r="BX80" s="224">
        <f t="shared" ca="1" si="155"/>
        <v>710280</v>
      </c>
      <c r="BY80" s="93">
        <f t="shared" ca="1" si="156"/>
        <v>916680</v>
      </c>
      <c r="BZ80" s="23">
        <f t="shared" ca="1" si="49"/>
        <v>125760</v>
      </c>
      <c r="CA80" s="23">
        <f t="shared" ca="1" si="50"/>
        <v>0</v>
      </c>
      <c r="CB80" s="23">
        <f t="shared" ca="1" si="128"/>
        <v>115200</v>
      </c>
      <c r="CC80" s="23">
        <f t="shared" ca="1" si="129"/>
        <v>0</v>
      </c>
      <c r="CD80" s="23">
        <f t="shared" ca="1" si="110"/>
        <v>120000</v>
      </c>
      <c r="CE80" s="23">
        <f t="shared" ca="1" si="111"/>
        <v>0</v>
      </c>
      <c r="CF80" s="228">
        <f t="shared" ca="1" si="157"/>
        <v>125760</v>
      </c>
      <c r="CG80" s="224">
        <f t="shared" ca="1" si="158"/>
        <v>240960</v>
      </c>
      <c r="CH80" s="228">
        <f t="shared" ca="1" si="159"/>
        <v>360960</v>
      </c>
      <c r="CI80" s="23">
        <f t="shared" ca="1" si="173"/>
        <v>65400</v>
      </c>
      <c r="CJ80" s="23">
        <f t="shared" ca="1" si="174"/>
        <v>32700</v>
      </c>
      <c r="CK80" s="23">
        <f t="shared" ca="1" si="175"/>
        <v>62400</v>
      </c>
      <c r="CL80" s="23">
        <f t="shared" ca="1" si="176"/>
        <v>31200</v>
      </c>
      <c r="CM80" s="23">
        <f t="shared" ca="1" si="171"/>
        <v>60000</v>
      </c>
      <c r="CN80" s="23">
        <f t="shared" ca="1" si="172"/>
        <v>30000</v>
      </c>
      <c r="CO80" s="23">
        <f t="shared" ref="CO80:CO143" ca="1" si="179">$CO$7*$J$2*$J$5*$AB80</f>
        <v>8400</v>
      </c>
      <c r="CP80" s="23">
        <f t="shared" ref="CP80:CP143" ca="1" si="180">$CO$7*$J$3*$J$5*$AC80</f>
        <v>4200</v>
      </c>
      <c r="CQ80" s="23">
        <f t="shared" ca="1" si="55"/>
        <v>27000</v>
      </c>
      <c r="CR80" s="23">
        <f t="shared" ca="1" si="56"/>
        <v>13500</v>
      </c>
      <c r="CS80" s="23">
        <f t="shared" ca="1" si="57"/>
        <v>15600</v>
      </c>
      <c r="CT80" s="23">
        <f t="shared" ca="1" si="58"/>
        <v>7800</v>
      </c>
      <c r="CU80" s="23">
        <f t="shared" ca="1" si="63"/>
        <v>42000</v>
      </c>
      <c r="CV80" s="23">
        <f t="shared" ca="1" si="64"/>
        <v>21000</v>
      </c>
      <c r="CW80" s="23">
        <f t="shared" ca="1" si="112"/>
        <v>60000</v>
      </c>
      <c r="CX80" s="23">
        <f t="shared" ca="1" si="113"/>
        <v>30000</v>
      </c>
      <c r="CY80" s="23">
        <f t="shared" ca="1" si="67"/>
        <v>72000</v>
      </c>
      <c r="CZ80" s="23">
        <f t="shared" ca="1" si="68"/>
        <v>36000</v>
      </c>
      <c r="DA80" s="23">
        <f t="shared" ca="1" si="83"/>
        <v>99000</v>
      </c>
      <c r="DB80" s="23">
        <f t="shared" ca="1" si="84"/>
        <v>49500</v>
      </c>
      <c r="DC80" s="23"/>
      <c r="DD80" s="23"/>
      <c r="DE80" s="23">
        <f t="shared" ca="1" si="85"/>
        <v>240000</v>
      </c>
      <c r="DF80" s="23">
        <f t="shared" ca="1" si="86"/>
        <v>120000</v>
      </c>
      <c r="DG80" s="23">
        <f t="shared" ca="1" si="87"/>
        <v>120000</v>
      </c>
      <c r="DH80" s="23">
        <f t="shared" ca="1" si="88"/>
        <v>60000</v>
      </c>
      <c r="DI80" s="23">
        <f t="shared" ca="1" si="99"/>
        <v>63600</v>
      </c>
      <c r="DJ80" s="23">
        <f t="shared" ca="1" si="100"/>
        <v>31800</v>
      </c>
      <c r="DK80" s="23">
        <f t="shared" ca="1" si="103"/>
        <v>63600</v>
      </c>
      <c r="DL80" s="23">
        <f t="shared" ca="1" si="104"/>
        <v>31800</v>
      </c>
      <c r="DM80" s="23">
        <f t="shared" ca="1" si="114"/>
        <v>120000</v>
      </c>
      <c r="DN80" s="23">
        <f t="shared" ca="1" si="115"/>
        <v>60000</v>
      </c>
      <c r="DO80" s="23">
        <f t="shared" ca="1" si="116"/>
        <v>66000</v>
      </c>
      <c r="DP80" s="23">
        <f t="shared" ca="1" si="117"/>
        <v>33000</v>
      </c>
      <c r="DQ80" s="23">
        <f t="shared" ca="1" si="126"/>
        <v>129600</v>
      </c>
      <c r="DR80" s="23">
        <f t="shared" ca="1" si="127"/>
        <v>64800</v>
      </c>
      <c r="DS80" s="228">
        <f t="shared" ca="1" si="160"/>
        <v>604800</v>
      </c>
      <c r="DT80" s="93">
        <f t="shared" ca="1" si="161"/>
        <v>1350000</v>
      </c>
      <c r="DU80" s="228">
        <f t="shared" ca="1" si="162"/>
        <v>1971900</v>
      </c>
      <c r="DZ80" s="23">
        <f t="shared" ca="1" si="61"/>
        <v>60000</v>
      </c>
      <c r="EA80" s="23">
        <f t="shared" ca="1" si="62"/>
        <v>30000</v>
      </c>
      <c r="EB80" s="23">
        <f t="shared" ca="1" si="69"/>
        <v>26400</v>
      </c>
      <c r="EC80" s="23">
        <f t="shared" ca="1" si="70"/>
        <v>13200</v>
      </c>
      <c r="ED80" s="23">
        <f t="shared" ca="1" si="89"/>
        <v>120000</v>
      </c>
      <c r="EE80" s="23">
        <f t="shared" ca="1" si="90"/>
        <v>60000</v>
      </c>
      <c r="EF80" s="23">
        <f t="shared" ca="1" si="118"/>
        <v>168000</v>
      </c>
      <c r="EG80" s="23">
        <f t="shared" ca="1" si="119"/>
        <v>84000</v>
      </c>
      <c r="EH80" s="23">
        <f t="shared" ca="1" si="130"/>
        <v>60000</v>
      </c>
      <c r="EI80" s="23">
        <f t="shared" ca="1" si="131"/>
        <v>30000</v>
      </c>
      <c r="EJ80" s="23">
        <f t="shared" ca="1" si="163"/>
        <v>60000</v>
      </c>
      <c r="EK80" s="23">
        <f t="shared" ca="1" si="164"/>
        <v>30000</v>
      </c>
      <c r="EL80" s="23">
        <f t="shared" ca="1" si="124"/>
        <v>120000</v>
      </c>
      <c r="EM80" s="23">
        <f t="shared" ca="1" si="125"/>
        <v>60000</v>
      </c>
      <c r="EN80" s="228">
        <f t="shared" ca="1" si="148"/>
        <v>39600</v>
      </c>
      <c r="EO80" s="93">
        <f t="shared" ca="1" si="149"/>
        <v>489600</v>
      </c>
      <c r="EP80" s="93">
        <f t="shared" ca="1" si="150"/>
        <v>921600</v>
      </c>
    </row>
    <row r="81" spans="1:146" x14ac:dyDescent="0.2">
      <c r="A81" s="172">
        <f ca="1">VLOOKUP($D81,Curves!$A$2:$I$1700,9)</f>
        <v>5.5398252303716998E-2</v>
      </c>
      <c r="B81" s="86">
        <f t="shared" ca="1" si="133"/>
        <v>0.71825089132066222</v>
      </c>
      <c r="C81" s="86">
        <f t="shared" si="134"/>
        <v>28</v>
      </c>
      <c r="D81" s="139">
        <v>39114</v>
      </c>
      <c r="E81" s="173">
        <f ca="1">VLOOKUP($D81,Curves!$A$2:$H$1700,2)*$B81</f>
        <v>2.8916780884569859</v>
      </c>
      <c r="F81" s="172">
        <f ca="1">VLOOKUP($D81,Curves!$A$2:$H$1700,3)*$B81</f>
        <v>0.21547526739619866</v>
      </c>
      <c r="G81" s="172">
        <f ca="1">VLOOKUP($D81,Curves!$A$2:$H$1700,7)*$B81</f>
        <v>-0.13646766935092583</v>
      </c>
      <c r="H81" s="172">
        <f ca="1">VLOOKUP($D81,Curves!$A$2:$H$1700,5)*$B81</f>
        <v>7.1825089132066221E-3</v>
      </c>
      <c r="I81" s="172">
        <f ca="1">VLOOKUP($D81,Curves!$A$2:$H$1700,4)*$B81</f>
        <v>-0.20829275848299203</v>
      </c>
      <c r="J81" s="174">
        <f ca="1">VLOOKUP($D81,Curves!$A$2:$H$1700,8)*$B81</f>
        <v>0.14365017826413246</v>
      </c>
      <c r="K81" s="172">
        <f t="shared" ca="1" si="135"/>
        <v>22.125389974804953</v>
      </c>
      <c r="L81" s="140">
        <f ca="1">VLOOKUP($D81,Curves!$N$2:$T$2600,2)*$B81</f>
        <v>30.387974185261974</v>
      </c>
      <c r="M81" s="141">
        <f ca="1">VLOOKUP($D81,Curves!$N$2:$T$2600,3)*$B81</f>
        <v>15.193987092630987</v>
      </c>
      <c r="N81" s="181">
        <f t="shared" ca="1" si="136"/>
        <v>1</v>
      </c>
      <c r="O81" s="182">
        <f t="shared" ca="1" si="137"/>
        <v>0</v>
      </c>
      <c r="P81" s="173">
        <f t="shared" ca="1" si="132"/>
        <v>24.764962000408389</v>
      </c>
      <c r="Q81" s="140">
        <f ca="1">VLOOKUP($D81,Curves!$N$2:$T$2600,4)*$B81</f>
        <v>30.387974185261974</v>
      </c>
      <c r="R81" s="141">
        <f ca="1">VLOOKUP($D81,Curves!$N$2:$T$2600,5)*$B81</f>
        <v>15.193987092630987</v>
      </c>
      <c r="S81" s="181">
        <f t="shared" ca="1" si="138"/>
        <v>1</v>
      </c>
      <c r="T81" s="182">
        <f t="shared" ca="1" si="139"/>
        <v>0</v>
      </c>
      <c r="U81" s="151">
        <f t="shared" ca="1" si="140"/>
        <v>22.664078143295448</v>
      </c>
      <c r="V81" s="151">
        <f t="shared" ca="1" si="141"/>
        <v>23.741454480276442</v>
      </c>
      <c r="W81" s="151">
        <f t="shared" ca="1" si="142"/>
        <v>22.125389974804953</v>
      </c>
      <c r="X81" s="343">
        <f ca="1">VLOOKUP($D81,[2]CurveFetch!$D$8:$S$13000,16,0)*$B81</f>
        <v>30.387974185261974</v>
      </c>
      <c r="Y81" s="141">
        <f ca="1">VLOOKUP($D81,Curves!$N$2:$T$2600,7)*$B81</f>
        <v>15.193987092630987</v>
      </c>
      <c r="Z81" s="200">
        <f t="shared" ca="1" si="143"/>
        <v>1</v>
      </c>
      <c r="AA81" s="181">
        <f t="shared" ca="1" si="144"/>
        <v>0</v>
      </c>
      <c r="AB81" s="181">
        <f t="shared" ca="1" si="145"/>
        <v>1</v>
      </c>
      <c r="AC81" s="181">
        <f t="shared" ca="1" si="145"/>
        <v>1</v>
      </c>
      <c r="AD81" s="181">
        <f t="shared" ca="1" si="146"/>
        <v>1</v>
      </c>
      <c r="AE81" s="182">
        <f t="shared" ca="1" si="147"/>
        <v>0</v>
      </c>
      <c r="AF81" s="23">
        <f t="shared" ca="1" si="167"/>
        <v>5880</v>
      </c>
      <c r="AG81" s="23">
        <f t="shared" ca="1" si="168"/>
        <v>0</v>
      </c>
      <c r="AH81" s="23">
        <f t="shared" ca="1" si="51"/>
        <v>48000</v>
      </c>
      <c r="AI81" s="23">
        <f t="shared" ca="1" si="52"/>
        <v>0</v>
      </c>
      <c r="AJ81" s="23">
        <f t="shared" ca="1" si="73"/>
        <v>54000</v>
      </c>
      <c r="AK81" s="23">
        <f t="shared" ca="1" si="74"/>
        <v>0</v>
      </c>
      <c r="AL81" s="23">
        <f t="shared" ca="1" si="77"/>
        <v>60000</v>
      </c>
      <c r="AM81" s="23">
        <f t="shared" ca="1" si="78"/>
        <v>0</v>
      </c>
      <c r="AN81" s="23">
        <f t="shared" ca="1" si="79"/>
        <v>60000</v>
      </c>
      <c r="AO81" s="23">
        <f t="shared" ca="1" si="80"/>
        <v>0</v>
      </c>
      <c r="AP81" s="23">
        <f t="shared" ca="1" si="95"/>
        <v>61200</v>
      </c>
      <c r="AQ81" s="23">
        <f t="shared" ca="1" si="96"/>
        <v>0</v>
      </c>
      <c r="AR81" s="23">
        <f t="shared" ca="1" si="107"/>
        <v>132000</v>
      </c>
      <c r="AS81" s="23">
        <f t="shared" ca="1" si="108"/>
        <v>0</v>
      </c>
      <c r="AT81" s="228">
        <f t="shared" ca="1" si="151"/>
        <v>65880</v>
      </c>
      <c r="AU81" s="26">
        <f t="shared" ca="1" si="152"/>
        <v>361080</v>
      </c>
      <c r="AV81" s="228">
        <f t="shared" ca="1" si="153"/>
        <v>421080</v>
      </c>
      <c r="AW81" s="23">
        <f t="shared" ref="AW81:AW144" ca="1" si="181">$AW$7*$J$2*$J$5*$S81</f>
        <v>62400</v>
      </c>
      <c r="AX81" s="23">
        <f t="shared" ref="AX81:AX144" ca="1" si="182">$AW$7*$J$3*$J$5*$T81</f>
        <v>0</v>
      </c>
      <c r="AY81" s="23">
        <f t="shared" ca="1" si="165"/>
        <v>60000</v>
      </c>
      <c r="AZ81" s="23">
        <f t="shared" ca="1" si="166"/>
        <v>0</v>
      </c>
      <c r="BA81" s="23">
        <f t="shared" ca="1" si="169"/>
        <v>10560</v>
      </c>
      <c r="BB81" s="23">
        <f t="shared" ca="1" si="170"/>
        <v>0</v>
      </c>
      <c r="BC81" s="23">
        <f t="shared" ca="1" si="177"/>
        <v>6120</v>
      </c>
      <c r="BD81" s="23">
        <f t="shared" ca="1" si="178"/>
        <v>0</v>
      </c>
      <c r="BE81" s="23">
        <f t="shared" ca="1" si="53"/>
        <v>20400</v>
      </c>
      <c r="BF81" s="23">
        <f t="shared" ca="1" si="54"/>
        <v>0</v>
      </c>
      <c r="BG81" s="23">
        <f t="shared" ca="1" si="65"/>
        <v>105600</v>
      </c>
      <c r="BH81" s="23">
        <f t="shared" ca="1" si="66"/>
        <v>0</v>
      </c>
      <c r="BI81" s="23">
        <f t="shared" ca="1" si="71"/>
        <v>127200</v>
      </c>
      <c r="BJ81" s="23">
        <f t="shared" ca="1" si="72"/>
        <v>0</v>
      </c>
      <c r="BK81" s="23">
        <f t="shared" ca="1" si="81"/>
        <v>60000</v>
      </c>
      <c r="BL81" s="23">
        <f t="shared" ca="1" si="82"/>
        <v>0</v>
      </c>
      <c r="BM81" s="23">
        <f t="shared" ca="1" si="91"/>
        <v>63600</v>
      </c>
      <c r="BN81" s="23">
        <f t="shared" ca="1" si="92"/>
        <v>0</v>
      </c>
      <c r="BO81" s="23">
        <f t="shared" ca="1" si="97"/>
        <v>86400</v>
      </c>
      <c r="BP81" s="23">
        <f t="shared" ca="1" si="98"/>
        <v>0</v>
      </c>
      <c r="BQ81" s="23">
        <f t="shared" ca="1" si="101"/>
        <v>62400</v>
      </c>
      <c r="BR81" s="23">
        <f t="shared" ca="1" si="102"/>
        <v>0</v>
      </c>
      <c r="BS81" s="23">
        <f t="shared" ca="1" si="120"/>
        <v>132000</v>
      </c>
      <c r="BT81" s="23">
        <f t="shared" ca="1" si="121"/>
        <v>0</v>
      </c>
      <c r="BU81" s="23">
        <f t="shared" ca="1" si="122"/>
        <v>120000</v>
      </c>
      <c r="BV81" s="23">
        <f t="shared" ca="1" si="123"/>
        <v>0</v>
      </c>
      <c r="BW81" s="389">
        <f t="shared" ca="1" si="154"/>
        <v>458280</v>
      </c>
      <c r="BX81" s="224">
        <f t="shared" ca="1" si="155"/>
        <v>710280</v>
      </c>
      <c r="BY81" s="93">
        <f t="shared" ca="1" si="156"/>
        <v>916680</v>
      </c>
      <c r="BZ81" s="23">
        <f t="shared" ref="BZ81:BZ144" ca="1" si="183">$BZ$7*$J$2*$J$5*$N81</f>
        <v>125760</v>
      </c>
      <c r="CA81" s="23">
        <f t="shared" ref="CA81:CA144" ca="1" si="184">$BZ$7*$J$3*$J$5*$O81</f>
        <v>0</v>
      </c>
      <c r="CB81" s="23">
        <f t="shared" ca="1" si="128"/>
        <v>115200</v>
      </c>
      <c r="CC81" s="23">
        <f t="shared" ca="1" si="129"/>
        <v>0</v>
      </c>
      <c r="CD81" s="23">
        <f t="shared" ca="1" si="110"/>
        <v>120000</v>
      </c>
      <c r="CE81" s="23">
        <f t="shared" ca="1" si="111"/>
        <v>0</v>
      </c>
      <c r="CF81" s="228">
        <f t="shared" ca="1" si="157"/>
        <v>125760</v>
      </c>
      <c r="CG81" s="224">
        <f t="shared" ca="1" si="158"/>
        <v>240960</v>
      </c>
      <c r="CH81" s="228">
        <f t="shared" ca="1" si="159"/>
        <v>360960</v>
      </c>
      <c r="CI81" s="23">
        <f t="shared" ca="1" si="173"/>
        <v>65400</v>
      </c>
      <c r="CJ81" s="23">
        <f t="shared" ca="1" si="174"/>
        <v>32700</v>
      </c>
      <c r="CK81" s="23">
        <f t="shared" ca="1" si="175"/>
        <v>62400</v>
      </c>
      <c r="CL81" s="23">
        <f t="shared" ca="1" si="176"/>
        <v>31200</v>
      </c>
      <c r="CM81" s="23">
        <f t="shared" ca="1" si="171"/>
        <v>60000</v>
      </c>
      <c r="CN81" s="23">
        <f t="shared" ca="1" si="172"/>
        <v>30000</v>
      </c>
      <c r="CO81" s="23">
        <f t="shared" ca="1" si="179"/>
        <v>8400</v>
      </c>
      <c r="CP81" s="23">
        <f t="shared" ca="1" si="180"/>
        <v>4200</v>
      </c>
      <c r="CQ81" s="23">
        <f t="shared" ca="1" si="55"/>
        <v>27000</v>
      </c>
      <c r="CR81" s="23">
        <f t="shared" ca="1" si="56"/>
        <v>13500</v>
      </c>
      <c r="CS81" s="23">
        <f t="shared" ca="1" si="57"/>
        <v>15600</v>
      </c>
      <c r="CT81" s="23">
        <f t="shared" ca="1" si="58"/>
        <v>7800</v>
      </c>
      <c r="CU81" s="23">
        <f t="shared" ca="1" si="63"/>
        <v>42000</v>
      </c>
      <c r="CV81" s="23">
        <f t="shared" ca="1" si="64"/>
        <v>21000</v>
      </c>
      <c r="CW81" s="23">
        <f t="shared" ca="1" si="112"/>
        <v>60000</v>
      </c>
      <c r="CX81" s="23">
        <f t="shared" ca="1" si="113"/>
        <v>30000</v>
      </c>
      <c r="CY81" s="23">
        <f t="shared" ca="1" si="67"/>
        <v>72000</v>
      </c>
      <c r="CZ81" s="23">
        <f t="shared" ca="1" si="68"/>
        <v>36000</v>
      </c>
      <c r="DA81" s="23">
        <f t="shared" ca="1" si="83"/>
        <v>99000</v>
      </c>
      <c r="DB81" s="23">
        <f t="shared" ca="1" si="84"/>
        <v>49500</v>
      </c>
      <c r="DC81" s="23"/>
      <c r="DD81" s="23"/>
      <c r="DE81" s="23">
        <f t="shared" ca="1" si="85"/>
        <v>240000</v>
      </c>
      <c r="DF81" s="23">
        <f t="shared" ca="1" si="86"/>
        <v>120000</v>
      </c>
      <c r="DG81" s="23">
        <f t="shared" ca="1" si="87"/>
        <v>120000</v>
      </c>
      <c r="DH81" s="23">
        <f t="shared" ca="1" si="88"/>
        <v>60000</v>
      </c>
      <c r="DI81" s="23">
        <f t="shared" ca="1" si="99"/>
        <v>63600</v>
      </c>
      <c r="DJ81" s="23">
        <f t="shared" ca="1" si="100"/>
        <v>31800</v>
      </c>
      <c r="DK81" s="23">
        <f t="shared" ca="1" si="103"/>
        <v>63600</v>
      </c>
      <c r="DL81" s="23">
        <f t="shared" ca="1" si="104"/>
        <v>31800</v>
      </c>
      <c r="DM81" s="23">
        <f t="shared" ca="1" si="114"/>
        <v>120000</v>
      </c>
      <c r="DN81" s="23">
        <f t="shared" ca="1" si="115"/>
        <v>60000</v>
      </c>
      <c r="DO81" s="23">
        <f t="shared" ca="1" si="116"/>
        <v>66000</v>
      </c>
      <c r="DP81" s="23">
        <f t="shared" ca="1" si="117"/>
        <v>33000</v>
      </c>
      <c r="DQ81" s="23">
        <f t="shared" ca="1" si="126"/>
        <v>129600</v>
      </c>
      <c r="DR81" s="23">
        <f t="shared" ca="1" si="127"/>
        <v>64800</v>
      </c>
      <c r="DS81" s="228">
        <f t="shared" ca="1" si="160"/>
        <v>604800</v>
      </c>
      <c r="DT81" s="93">
        <f t="shared" ca="1" si="161"/>
        <v>1350000</v>
      </c>
      <c r="DU81" s="228">
        <f t="shared" ca="1" si="162"/>
        <v>1971900</v>
      </c>
      <c r="DZ81" s="23">
        <f t="shared" ca="1" si="61"/>
        <v>60000</v>
      </c>
      <c r="EA81" s="23">
        <f t="shared" ca="1" si="62"/>
        <v>30000</v>
      </c>
      <c r="EB81" s="23">
        <f t="shared" ca="1" si="69"/>
        <v>26400</v>
      </c>
      <c r="EC81" s="23">
        <f t="shared" ca="1" si="70"/>
        <v>13200</v>
      </c>
      <c r="ED81" s="23">
        <f t="shared" ca="1" si="89"/>
        <v>120000</v>
      </c>
      <c r="EE81" s="23">
        <f t="shared" ca="1" si="90"/>
        <v>60000</v>
      </c>
      <c r="EF81" s="23">
        <f t="shared" ca="1" si="118"/>
        <v>168000</v>
      </c>
      <c r="EG81" s="23">
        <f t="shared" ca="1" si="119"/>
        <v>84000</v>
      </c>
      <c r="EH81" s="23">
        <f t="shared" ca="1" si="130"/>
        <v>60000</v>
      </c>
      <c r="EI81" s="23">
        <f t="shared" ca="1" si="131"/>
        <v>30000</v>
      </c>
      <c r="EJ81" s="23">
        <f t="shared" ca="1" si="163"/>
        <v>60000</v>
      </c>
      <c r="EK81" s="23">
        <f t="shared" ca="1" si="164"/>
        <v>30000</v>
      </c>
      <c r="EL81" s="23">
        <f t="shared" ca="1" si="124"/>
        <v>120000</v>
      </c>
      <c r="EM81" s="23">
        <f t="shared" ca="1" si="125"/>
        <v>60000</v>
      </c>
      <c r="EN81" s="228">
        <f t="shared" ca="1" si="148"/>
        <v>39600</v>
      </c>
      <c r="EO81" s="93">
        <f t="shared" ca="1" si="149"/>
        <v>489600</v>
      </c>
      <c r="EP81" s="93">
        <f t="shared" ca="1" si="150"/>
        <v>921600</v>
      </c>
    </row>
    <row r="82" spans="1:146" x14ac:dyDescent="0.2">
      <c r="A82" s="172">
        <f ca="1">VLOOKUP($D82,Curves!$A$2:$I$1700,9)</f>
        <v>5.5454341283705001E-2</v>
      </c>
      <c r="B82" s="86">
        <f t="shared" ca="1" si="133"/>
        <v>0.71500902520646237</v>
      </c>
      <c r="C82" s="86">
        <f t="shared" si="134"/>
        <v>31</v>
      </c>
      <c r="D82" s="139">
        <v>39142</v>
      </c>
      <c r="E82" s="173">
        <f ca="1">VLOOKUP($D82,Curves!$A$2:$H$1700,2)*$B82</f>
        <v>2.7806700990279318</v>
      </c>
      <c r="F82" s="172">
        <f ca="1">VLOOKUP($D82,Curves!$A$2:$H$1700,3)*$B82</f>
        <v>0.2145027075619387</v>
      </c>
      <c r="G82" s="172">
        <f ca="1">VLOOKUP($D82,Curves!$A$2:$H$1700,7)*$B82</f>
        <v>-0.13585171478922786</v>
      </c>
      <c r="H82" s="172">
        <f ca="1">VLOOKUP($D82,Curves!$A$2:$H$1700,5)*$B82</f>
        <v>7.150090252064624E-3</v>
      </c>
      <c r="I82" s="172">
        <f ca="1">VLOOKUP($D82,Curves!$A$2:$H$1700,4)*$B82</f>
        <v>-0.20735261730987406</v>
      </c>
      <c r="J82" s="174">
        <f ca="1">VLOOKUP($D82,Curves!$A$2:$H$1700,8)*$B82</f>
        <v>0.14300180504129248</v>
      </c>
      <c r="K82" s="172">
        <f t="shared" ca="1" si="135"/>
        <v>21.299881112885434</v>
      </c>
      <c r="L82" s="140">
        <f ca="1">VLOOKUP($D82,Curves!$N$2:$T$2600,2)*$B82</f>
        <v>23.100726089077948</v>
      </c>
      <c r="M82" s="141">
        <f ca="1">VLOOKUP($D82,Curves!$N$2:$T$2600,3)*$B82</f>
        <v>11.550363044538974</v>
      </c>
      <c r="N82" s="181">
        <f t="shared" ca="1" si="136"/>
        <v>1</v>
      </c>
      <c r="O82" s="182">
        <f t="shared" ca="1" si="137"/>
        <v>0</v>
      </c>
      <c r="P82" s="173">
        <f t="shared" ca="1" si="132"/>
        <v>23.927539280519184</v>
      </c>
      <c r="Q82" s="140">
        <f ca="1">VLOOKUP($D82,Curves!$N$2:$T$2600,4)*$B82</f>
        <v>23.100726089077948</v>
      </c>
      <c r="R82" s="141">
        <f ca="1">VLOOKUP($D82,Curves!$N$2:$T$2600,5)*$B82</f>
        <v>11.550363044538974</v>
      </c>
      <c r="S82" s="181">
        <f t="shared" ca="1" si="138"/>
        <v>0</v>
      </c>
      <c r="T82" s="182">
        <f t="shared" ca="1" si="139"/>
        <v>0</v>
      </c>
      <c r="U82" s="151">
        <f t="shared" ca="1" si="140"/>
        <v>21.836137881790279</v>
      </c>
      <c r="V82" s="151">
        <f t="shared" ca="1" si="141"/>
        <v>22.908651419599973</v>
      </c>
      <c r="W82" s="151">
        <f t="shared" ca="1" si="142"/>
        <v>21.299881112885434</v>
      </c>
      <c r="X82" s="343">
        <f ca="1">VLOOKUP($D82,[2]CurveFetch!$D$8:$S$13000,16,0)*$B82</f>
        <v>23.100726089077948</v>
      </c>
      <c r="Y82" s="141">
        <f ca="1">VLOOKUP($D82,Curves!$N$2:$T$2600,7)*$B82</f>
        <v>11.550363044538974</v>
      </c>
      <c r="Z82" s="200">
        <f t="shared" ca="1" si="143"/>
        <v>1</v>
      </c>
      <c r="AA82" s="181">
        <f t="shared" ca="1" si="144"/>
        <v>0</v>
      </c>
      <c r="AB82" s="181">
        <f t="shared" ca="1" si="145"/>
        <v>1</v>
      </c>
      <c r="AC82" s="181">
        <f t="shared" ca="1" si="145"/>
        <v>1</v>
      </c>
      <c r="AD82" s="181">
        <f t="shared" ca="1" si="146"/>
        <v>1</v>
      </c>
      <c r="AE82" s="182">
        <f t="shared" ca="1" si="147"/>
        <v>0</v>
      </c>
      <c r="AF82" s="23">
        <f t="shared" ca="1" si="167"/>
        <v>5880</v>
      </c>
      <c r="AG82" s="23">
        <f t="shared" ca="1" si="168"/>
        <v>0</v>
      </c>
      <c r="AH82" s="23">
        <f t="shared" ca="1" si="51"/>
        <v>48000</v>
      </c>
      <c r="AI82" s="23">
        <f t="shared" ca="1" si="52"/>
        <v>0</v>
      </c>
      <c r="AJ82" s="23">
        <f t="shared" ca="1" si="73"/>
        <v>54000</v>
      </c>
      <c r="AK82" s="23">
        <f t="shared" ca="1" si="74"/>
        <v>0</v>
      </c>
      <c r="AL82" s="23">
        <f t="shared" ca="1" si="77"/>
        <v>60000</v>
      </c>
      <c r="AM82" s="23">
        <f t="shared" ca="1" si="78"/>
        <v>0</v>
      </c>
      <c r="AN82" s="23">
        <f t="shared" ca="1" si="79"/>
        <v>60000</v>
      </c>
      <c r="AO82" s="23">
        <f t="shared" ca="1" si="80"/>
        <v>0</v>
      </c>
      <c r="AP82" s="23">
        <f t="shared" ca="1" si="95"/>
        <v>61200</v>
      </c>
      <c r="AQ82" s="23">
        <f t="shared" ca="1" si="96"/>
        <v>0</v>
      </c>
      <c r="AR82" s="23">
        <f t="shared" ca="1" si="107"/>
        <v>132000</v>
      </c>
      <c r="AS82" s="23">
        <f t="shared" ca="1" si="108"/>
        <v>0</v>
      </c>
      <c r="AT82" s="228">
        <f t="shared" ca="1" si="151"/>
        <v>65880</v>
      </c>
      <c r="AU82" s="26">
        <f t="shared" ca="1" si="152"/>
        <v>361080</v>
      </c>
      <c r="AV82" s="228">
        <f t="shared" ca="1" si="153"/>
        <v>421080</v>
      </c>
      <c r="AW82" s="23">
        <f t="shared" ca="1" si="181"/>
        <v>0</v>
      </c>
      <c r="AX82" s="23">
        <f t="shared" ca="1" si="182"/>
        <v>0</v>
      </c>
      <c r="AY82" s="23">
        <f t="shared" ca="1" si="165"/>
        <v>0</v>
      </c>
      <c r="AZ82" s="23">
        <f t="shared" ca="1" si="166"/>
        <v>0</v>
      </c>
      <c r="BA82" s="23">
        <f t="shared" ca="1" si="169"/>
        <v>0</v>
      </c>
      <c r="BB82" s="23">
        <f t="shared" ca="1" si="170"/>
        <v>0</v>
      </c>
      <c r="BC82" s="23">
        <f t="shared" ca="1" si="177"/>
        <v>0</v>
      </c>
      <c r="BD82" s="23">
        <f t="shared" ca="1" si="178"/>
        <v>0</v>
      </c>
      <c r="BE82" s="23">
        <f t="shared" ca="1" si="53"/>
        <v>0</v>
      </c>
      <c r="BF82" s="23">
        <f t="shared" ca="1" si="54"/>
        <v>0</v>
      </c>
      <c r="BG82" s="23">
        <f t="shared" ca="1" si="65"/>
        <v>0</v>
      </c>
      <c r="BH82" s="23">
        <f t="shared" ca="1" si="66"/>
        <v>0</v>
      </c>
      <c r="BI82" s="23">
        <f t="shared" ca="1" si="71"/>
        <v>0</v>
      </c>
      <c r="BJ82" s="23">
        <f t="shared" ca="1" si="72"/>
        <v>0</v>
      </c>
      <c r="BK82" s="23">
        <f t="shared" ca="1" si="81"/>
        <v>0</v>
      </c>
      <c r="BL82" s="23">
        <f t="shared" ca="1" si="82"/>
        <v>0</v>
      </c>
      <c r="BM82" s="23">
        <f t="shared" ca="1" si="91"/>
        <v>0</v>
      </c>
      <c r="BN82" s="23">
        <f t="shared" ca="1" si="92"/>
        <v>0</v>
      </c>
      <c r="BO82" s="23">
        <f t="shared" ca="1" si="97"/>
        <v>0</v>
      </c>
      <c r="BP82" s="23">
        <f t="shared" ca="1" si="98"/>
        <v>0</v>
      </c>
      <c r="BQ82" s="23">
        <f t="shared" ca="1" si="101"/>
        <v>0</v>
      </c>
      <c r="BR82" s="23">
        <f t="shared" ca="1" si="102"/>
        <v>0</v>
      </c>
      <c r="BS82" s="23">
        <f t="shared" ca="1" si="120"/>
        <v>0</v>
      </c>
      <c r="BT82" s="23">
        <f t="shared" ca="1" si="121"/>
        <v>0</v>
      </c>
      <c r="BU82" s="23">
        <f t="shared" ca="1" si="122"/>
        <v>0</v>
      </c>
      <c r="BV82" s="23">
        <f t="shared" ca="1" si="123"/>
        <v>0</v>
      </c>
      <c r="BW82" s="389">
        <f t="shared" ca="1" si="154"/>
        <v>0</v>
      </c>
      <c r="BX82" s="224">
        <f t="shared" ca="1" si="155"/>
        <v>0</v>
      </c>
      <c r="BY82" s="93">
        <f t="shared" ca="1" si="156"/>
        <v>0</v>
      </c>
      <c r="BZ82" s="23">
        <f t="shared" ca="1" si="183"/>
        <v>125760</v>
      </c>
      <c r="CA82" s="23">
        <f t="shared" ca="1" si="184"/>
        <v>0</v>
      </c>
      <c r="CB82" s="23">
        <f t="shared" ca="1" si="128"/>
        <v>115200</v>
      </c>
      <c r="CC82" s="23">
        <f t="shared" ca="1" si="129"/>
        <v>0</v>
      </c>
      <c r="CD82" s="23">
        <f t="shared" ca="1" si="110"/>
        <v>120000</v>
      </c>
      <c r="CE82" s="23">
        <f t="shared" ca="1" si="111"/>
        <v>0</v>
      </c>
      <c r="CF82" s="228">
        <f t="shared" ca="1" si="157"/>
        <v>125760</v>
      </c>
      <c r="CG82" s="224">
        <f t="shared" ca="1" si="158"/>
        <v>240960</v>
      </c>
      <c r="CH82" s="228">
        <f t="shared" ca="1" si="159"/>
        <v>360960</v>
      </c>
      <c r="CI82" s="23">
        <f t="shared" ca="1" si="173"/>
        <v>65400</v>
      </c>
      <c r="CJ82" s="23">
        <f t="shared" ca="1" si="174"/>
        <v>32700</v>
      </c>
      <c r="CK82" s="23">
        <f t="shared" ca="1" si="175"/>
        <v>62400</v>
      </c>
      <c r="CL82" s="23">
        <f t="shared" ca="1" si="176"/>
        <v>31200</v>
      </c>
      <c r="CM82" s="23">
        <f t="shared" ca="1" si="171"/>
        <v>60000</v>
      </c>
      <c r="CN82" s="23">
        <f t="shared" ca="1" si="172"/>
        <v>30000</v>
      </c>
      <c r="CO82" s="23">
        <f t="shared" ca="1" si="179"/>
        <v>8400</v>
      </c>
      <c r="CP82" s="23">
        <f t="shared" ca="1" si="180"/>
        <v>4200</v>
      </c>
      <c r="CQ82" s="23">
        <f t="shared" ca="1" si="55"/>
        <v>27000</v>
      </c>
      <c r="CR82" s="23">
        <f t="shared" ca="1" si="56"/>
        <v>13500</v>
      </c>
      <c r="CS82" s="23">
        <f t="shared" ca="1" si="57"/>
        <v>15600</v>
      </c>
      <c r="CT82" s="23">
        <f t="shared" ca="1" si="58"/>
        <v>7800</v>
      </c>
      <c r="CU82" s="23">
        <f t="shared" ca="1" si="63"/>
        <v>42000</v>
      </c>
      <c r="CV82" s="23">
        <f t="shared" ca="1" si="64"/>
        <v>21000</v>
      </c>
      <c r="CW82" s="23">
        <f t="shared" ca="1" si="112"/>
        <v>60000</v>
      </c>
      <c r="CX82" s="23">
        <f t="shared" ca="1" si="113"/>
        <v>30000</v>
      </c>
      <c r="CY82" s="23">
        <f t="shared" ca="1" si="67"/>
        <v>72000</v>
      </c>
      <c r="CZ82" s="23">
        <f t="shared" ca="1" si="68"/>
        <v>36000</v>
      </c>
      <c r="DA82" s="23">
        <f t="shared" ca="1" si="83"/>
        <v>99000</v>
      </c>
      <c r="DB82" s="23">
        <f t="shared" ca="1" si="84"/>
        <v>49500</v>
      </c>
      <c r="DC82" s="23"/>
      <c r="DD82" s="23"/>
      <c r="DE82" s="23">
        <f t="shared" ca="1" si="85"/>
        <v>240000</v>
      </c>
      <c r="DF82" s="23">
        <f t="shared" ca="1" si="86"/>
        <v>120000</v>
      </c>
      <c r="DG82" s="23">
        <f t="shared" ca="1" si="87"/>
        <v>120000</v>
      </c>
      <c r="DH82" s="23">
        <f t="shared" ca="1" si="88"/>
        <v>60000</v>
      </c>
      <c r="DI82" s="23">
        <f t="shared" ca="1" si="99"/>
        <v>63600</v>
      </c>
      <c r="DJ82" s="23">
        <f t="shared" ca="1" si="100"/>
        <v>31800</v>
      </c>
      <c r="DK82" s="23">
        <f t="shared" ca="1" si="103"/>
        <v>63600</v>
      </c>
      <c r="DL82" s="23">
        <f t="shared" ca="1" si="104"/>
        <v>31800</v>
      </c>
      <c r="DM82" s="23">
        <f t="shared" ca="1" si="114"/>
        <v>120000</v>
      </c>
      <c r="DN82" s="23">
        <f t="shared" ca="1" si="115"/>
        <v>60000</v>
      </c>
      <c r="DO82" s="23">
        <f t="shared" ca="1" si="116"/>
        <v>66000</v>
      </c>
      <c r="DP82" s="23">
        <f t="shared" ca="1" si="117"/>
        <v>33000</v>
      </c>
      <c r="DQ82" s="23">
        <f t="shared" ca="1" si="126"/>
        <v>129600</v>
      </c>
      <c r="DR82" s="23">
        <f t="shared" ca="1" si="127"/>
        <v>64800</v>
      </c>
      <c r="DS82" s="228">
        <f t="shared" ca="1" si="160"/>
        <v>604800</v>
      </c>
      <c r="DT82" s="93">
        <f t="shared" ca="1" si="161"/>
        <v>1350000</v>
      </c>
      <c r="DU82" s="228">
        <f t="shared" ca="1" si="162"/>
        <v>1971900</v>
      </c>
      <c r="DZ82" s="23">
        <f t="shared" ca="1" si="61"/>
        <v>60000</v>
      </c>
      <c r="EA82" s="23">
        <f t="shared" ca="1" si="62"/>
        <v>30000</v>
      </c>
      <c r="EB82" s="23">
        <f t="shared" ca="1" si="69"/>
        <v>26400</v>
      </c>
      <c r="EC82" s="23">
        <f t="shared" ca="1" si="70"/>
        <v>13200</v>
      </c>
      <c r="ED82" s="23">
        <f t="shared" ca="1" si="89"/>
        <v>120000</v>
      </c>
      <c r="EE82" s="23">
        <f t="shared" ca="1" si="90"/>
        <v>60000</v>
      </c>
      <c r="EF82" s="23">
        <f t="shared" ca="1" si="118"/>
        <v>168000</v>
      </c>
      <c r="EG82" s="23">
        <f t="shared" ca="1" si="119"/>
        <v>84000</v>
      </c>
      <c r="EH82" s="23">
        <f t="shared" ca="1" si="130"/>
        <v>60000</v>
      </c>
      <c r="EI82" s="23">
        <f t="shared" ca="1" si="131"/>
        <v>30000</v>
      </c>
      <c r="EJ82" s="23">
        <f t="shared" ca="1" si="163"/>
        <v>60000</v>
      </c>
      <c r="EK82" s="23">
        <f t="shared" ca="1" si="164"/>
        <v>30000</v>
      </c>
      <c r="EL82" s="23">
        <f t="shared" ca="1" si="124"/>
        <v>120000</v>
      </c>
      <c r="EM82" s="23">
        <f t="shared" ca="1" si="125"/>
        <v>60000</v>
      </c>
      <c r="EN82" s="228">
        <f t="shared" ca="1" si="148"/>
        <v>39600</v>
      </c>
      <c r="EO82" s="93">
        <f t="shared" ca="1" si="149"/>
        <v>489600</v>
      </c>
      <c r="EP82" s="93">
        <f t="shared" ca="1" si="150"/>
        <v>921600</v>
      </c>
    </row>
    <row r="83" spans="1:146" x14ac:dyDescent="0.2">
      <c r="A83" s="172">
        <f ca="1">VLOOKUP($D83,Curves!$A$2:$I$1700,9)</f>
        <v>5.5516439798485001E-2</v>
      </c>
      <c r="B83" s="86">
        <f t="shared" ca="1" si="133"/>
        <v>0.71142994524935155</v>
      </c>
      <c r="C83" s="86">
        <f t="shared" si="134"/>
        <v>30</v>
      </c>
      <c r="D83" s="139">
        <v>39173</v>
      </c>
      <c r="E83" s="173">
        <f ca="1">VLOOKUP($D83,Curves!$A$2:$H$1700,2)*$B83</f>
        <v>2.637270807039346</v>
      </c>
      <c r="F83" s="172">
        <f ca="1">VLOOKUP($D83,Curves!$A$2:$H$1700,3)*$B83</f>
        <v>0.24188618138477955</v>
      </c>
      <c r="G83" s="172">
        <f ca="1">VLOOKUP($D83,Curves!$A$2:$H$1700,7)*$B83</f>
        <v>-0.16718603713359761</v>
      </c>
      <c r="H83" s="172">
        <f ca="1">VLOOKUP($D83,Curves!$A$2:$H$1700,5)*$B83</f>
        <v>7.1142994524935159E-3</v>
      </c>
      <c r="I83" s="172">
        <f ca="1">VLOOKUP($D83,Curves!$A$2:$H$1700,4)*$B83</f>
        <v>-0.25255763056351976</v>
      </c>
      <c r="J83" s="174">
        <f ca="1">VLOOKUP($D83,Curves!$A$2:$H$1700,8)*$B83</f>
        <v>0.17074318685984435</v>
      </c>
      <c r="K83" s="172">
        <f t="shared" ca="1" si="135"/>
        <v>19.885348823568698</v>
      </c>
      <c r="L83" s="140">
        <f ca="1">VLOOKUP($D83,Curves!$N$2:$T$2600,2)*$B83</f>
        <v>22.297637344005174</v>
      </c>
      <c r="M83" s="141">
        <f ca="1">VLOOKUP($D83,Curves!$N$2:$T$2600,3)*$B83</f>
        <v>11.148818672002587</v>
      </c>
      <c r="N83" s="181">
        <f t="shared" ca="1" si="136"/>
        <v>1</v>
      </c>
      <c r="O83" s="182">
        <f t="shared" ca="1" si="137"/>
        <v>0</v>
      </c>
      <c r="P83" s="173">
        <f t="shared" ca="1" si="132"/>
        <v>23.060104954243929</v>
      </c>
      <c r="Q83" s="140">
        <f ca="1">VLOOKUP($D83,Curves!$N$2:$T$2600,4)*$B83</f>
        <v>22.297637344005174</v>
      </c>
      <c r="R83" s="141">
        <f ca="1">VLOOKUP($D83,Curves!$N$2:$T$2600,5)*$B83</f>
        <v>11.148818672002587</v>
      </c>
      <c r="S83" s="181">
        <f t="shared" ca="1" si="138"/>
        <v>0</v>
      </c>
      <c r="T83" s="182">
        <f t="shared" ca="1" si="139"/>
        <v>0</v>
      </c>
      <c r="U83" s="151">
        <f t="shared" ca="1" si="140"/>
        <v>20.525635774293114</v>
      </c>
      <c r="V83" s="151">
        <f t="shared" ca="1" si="141"/>
        <v>21.832888298688797</v>
      </c>
      <c r="W83" s="151">
        <f t="shared" ca="1" si="142"/>
        <v>19.885348823568698</v>
      </c>
      <c r="X83" s="343">
        <f ca="1">VLOOKUP($D83,[2]CurveFetch!$D$8:$S$13000,16,0)*$B83</f>
        <v>22.297637344005174</v>
      </c>
      <c r="Y83" s="141">
        <f ca="1">VLOOKUP($D83,Curves!$N$2:$T$2600,7)*$B83</f>
        <v>11.148818672002587</v>
      </c>
      <c r="Z83" s="200">
        <f t="shared" ca="1" si="143"/>
        <v>1</v>
      </c>
      <c r="AA83" s="181">
        <f t="shared" ca="1" si="144"/>
        <v>0</v>
      </c>
      <c r="AB83" s="181">
        <f t="shared" ca="1" si="145"/>
        <v>1</v>
      </c>
      <c r="AC83" s="181">
        <f t="shared" ca="1" si="145"/>
        <v>1</v>
      </c>
      <c r="AD83" s="181">
        <f t="shared" ca="1" si="146"/>
        <v>1</v>
      </c>
      <c r="AE83" s="182">
        <f t="shared" ca="1" si="147"/>
        <v>0</v>
      </c>
      <c r="AF83" s="23">
        <f t="shared" ca="1" si="167"/>
        <v>5880</v>
      </c>
      <c r="AG83" s="23">
        <f t="shared" ca="1" si="168"/>
        <v>0</v>
      </c>
      <c r="AH83" s="23">
        <f t="shared" ca="1" si="51"/>
        <v>48000</v>
      </c>
      <c r="AI83" s="23">
        <f t="shared" ca="1" si="52"/>
        <v>0</v>
      </c>
      <c r="AJ83" s="23">
        <f t="shared" ca="1" si="73"/>
        <v>54000</v>
      </c>
      <c r="AK83" s="23">
        <f t="shared" ca="1" si="74"/>
        <v>0</v>
      </c>
      <c r="AL83" s="23">
        <f t="shared" ca="1" si="77"/>
        <v>60000</v>
      </c>
      <c r="AM83" s="23">
        <f t="shared" ca="1" si="78"/>
        <v>0</v>
      </c>
      <c r="AN83" s="23">
        <f t="shared" ca="1" si="79"/>
        <v>60000</v>
      </c>
      <c r="AO83" s="23">
        <f t="shared" ca="1" si="80"/>
        <v>0</v>
      </c>
      <c r="AP83" s="23">
        <f t="shared" ca="1" si="95"/>
        <v>61200</v>
      </c>
      <c r="AQ83" s="23">
        <f t="shared" ca="1" si="96"/>
        <v>0</v>
      </c>
      <c r="AR83" s="23">
        <f t="shared" ca="1" si="107"/>
        <v>132000</v>
      </c>
      <c r="AS83" s="23">
        <f t="shared" ca="1" si="108"/>
        <v>0</v>
      </c>
      <c r="AT83" s="228">
        <f t="shared" ca="1" si="151"/>
        <v>65880</v>
      </c>
      <c r="AU83" s="26">
        <f t="shared" ca="1" si="152"/>
        <v>361080</v>
      </c>
      <c r="AV83" s="228">
        <f t="shared" ca="1" si="153"/>
        <v>421080</v>
      </c>
      <c r="AW83" s="23">
        <f t="shared" ca="1" si="181"/>
        <v>0</v>
      </c>
      <c r="AX83" s="23">
        <f t="shared" ca="1" si="182"/>
        <v>0</v>
      </c>
      <c r="AY83" s="23">
        <f t="shared" ca="1" si="165"/>
        <v>0</v>
      </c>
      <c r="AZ83" s="23">
        <f t="shared" ca="1" si="166"/>
        <v>0</v>
      </c>
      <c r="BA83" s="23">
        <f t="shared" ca="1" si="169"/>
        <v>0</v>
      </c>
      <c r="BB83" s="23">
        <f t="shared" ca="1" si="170"/>
        <v>0</v>
      </c>
      <c r="BC83" s="23">
        <f t="shared" ca="1" si="177"/>
        <v>0</v>
      </c>
      <c r="BD83" s="23">
        <f t="shared" ca="1" si="178"/>
        <v>0</v>
      </c>
      <c r="BE83" s="23">
        <f t="shared" ca="1" si="53"/>
        <v>0</v>
      </c>
      <c r="BF83" s="23">
        <f t="shared" ca="1" si="54"/>
        <v>0</v>
      </c>
      <c r="BG83" s="23">
        <f t="shared" ca="1" si="65"/>
        <v>0</v>
      </c>
      <c r="BH83" s="23">
        <f t="shared" ca="1" si="66"/>
        <v>0</v>
      </c>
      <c r="BI83" s="23">
        <f t="shared" ca="1" si="71"/>
        <v>0</v>
      </c>
      <c r="BJ83" s="23">
        <f t="shared" ca="1" si="72"/>
        <v>0</v>
      </c>
      <c r="BK83" s="23">
        <f t="shared" ca="1" si="81"/>
        <v>0</v>
      </c>
      <c r="BL83" s="23">
        <f t="shared" ca="1" si="82"/>
        <v>0</v>
      </c>
      <c r="BM83" s="23">
        <f t="shared" ca="1" si="91"/>
        <v>0</v>
      </c>
      <c r="BN83" s="23">
        <f t="shared" ca="1" si="92"/>
        <v>0</v>
      </c>
      <c r="BO83" s="23">
        <f t="shared" ca="1" si="97"/>
        <v>0</v>
      </c>
      <c r="BP83" s="23">
        <f t="shared" ca="1" si="98"/>
        <v>0</v>
      </c>
      <c r="BQ83" s="23">
        <f t="shared" ca="1" si="101"/>
        <v>0</v>
      </c>
      <c r="BR83" s="23">
        <f t="shared" ca="1" si="102"/>
        <v>0</v>
      </c>
      <c r="BS83" s="23">
        <f t="shared" ca="1" si="120"/>
        <v>0</v>
      </c>
      <c r="BT83" s="23">
        <f t="shared" ca="1" si="121"/>
        <v>0</v>
      </c>
      <c r="BU83" s="23">
        <f t="shared" ca="1" si="122"/>
        <v>0</v>
      </c>
      <c r="BV83" s="23">
        <f t="shared" ca="1" si="123"/>
        <v>0</v>
      </c>
      <c r="BW83" s="389">
        <f t="shared" ca="1" si="154"/>
        <v>0</v>
      </c>
      <c r="BX83" s="224">
        <f t="shared" ca="1" si="155"/>
        <v>0</v>
      </c>
      <c r="BY83" s="93">
        <f t="shared" ca="1" si="156"/>
        <v>0</v>
      </c>
      <c r="BZ83" s="23">
        <f t="shared" ca="1" si="183"/>
        <v>125760</v>
      </c>
      <c r="CA83" s="23">
        <f t="shared" ca="1" si="184"/>
        <v>0</v>
      </c>
      <c r="CB83" s="23">
        <f t="shared" ca="1" si="128"/>
        <v>115200</v>
      </c>
      <c r="CC83" s="23">
        <f t="shared" ca="1" si="129"/>
        <v>0</v>
      </c>
      <c r="CD83" s="23">
        <f t="shared" ca="1" si="110"/>
        <v>120000</v>
      </c>
      <c r="CE83" s="23">
        <f t="shared" ca="1" si="111"/>
        <v>0</v>
      </c>
      <c r="CF83" s="228">
        <f t="shared" ca="1" si="157"/>
        <v>125760</v>
      </c>
      <c r="CG83" s="224">
        <f t="shared" ca="1" si="158"/>
        <v>240960</v>
      </c>
      <c r="CH83" s="228">
        <f t="shared" ca="1" si="159"/>
        <v>360960</v>
      </c>
      <c r="CI83" s="23">
        <f t="shared" ca="1" si="173"/>
        <v>65400</v>
      </c>
      <c r="CJ83" s="23">
        <f t="shared" ca="1" si="174"/>
        <v>32700</v>
      </c>
      <c r="CK83" s="23">
        <f t="shared" ca="1" si="175"/>
        <v>62400</v>
      </c>
      <c r="CL83" s="23">
        <f t="shared" ca="1" si="176"/>
        <v>31200</v>
      </c>
      <c r="CM83" s="23">
        <f t="shared" ca="1" si="171"/>
        <v>60000</v>
      </c>
      <c r="CN83" s="23">
        <f t="shared" ca="1" si="172"/>
        <v>30000</v>
      </c>
      <c r="CO83" s="23">
        <f t="shared" ca="1" si="179"/>
        <v>8400</v>
      </c>
      <c r="CP83" s="23">
        <f t="shared" ca="1" si="180"/>
        <v>4200</v>
      </c>
      <c r="CQ83" s="23">
        <f t="shared" ca="1" si="55"/>
        <v>27000</v>
      </c>
      <c r="CR83" s="23">
        <f t="shared" ca="1" si="56"/>
        <v>13500</v>
      </c>
      <c r="CS83" s="23">
        <f t="shared" ca="1" si="57"/>
        <v>15600</v>
      </c>
      <c r="CT83" s="23">
        <f t="shared" ca="1" si="58"/>
        <v>7800</v>
      </c>
      <c r="CU83" s="23">
        <f t="shared" ca="1" si="63"/>
        <v>42000</v>
      </c>
      <c r="CV83" s="23">
        <f t="shared" ca="1" si="64"/>
        <v>21000</v>
      </c>
      <c r="CW83" s="23">
        <f t="shared" ca="1" si="112"/>
        <v>60000</v>
      </c>
      <c r="CX83" s="23">
        <f t="shared" ca="1" si="113"/>
        <v>30000</v>
      </c>
      <c r="CY83" s="23">
        <f t="shared" ca="1" si="67"/>
        <v>72000</v>
      </c>
      <c r="CZ83" s="23">
        <f t="shared" ca="1" si="68"/>
        <v>36000</v>
      </c>
      <c r="DA83" s="23">
        <f t="shared" ca="1" si="83"/>
        <v>99000</v>
      </c>
      <c r="DB83" s="23">
        <f t="shared" ca="1" si="84"/>
        <v>49500</v>
      </c>
      <c r="DC83" s="23"/>
      <c r="DD83" s="23"/>
      <c r="DE83" s="23">
        <f t="shared" ca="1" si="85"/>
        <v>240000</v>
      </c>
      <c r="DF83" s="23">
        <f t="shared" ca="1" si="86"/>
        <v>120000</v>
      </c>
      <c r="DG83" s="23">
        <f t="shared" ca="1" si="87"/>
        <v>120000</v>
      </c>
      <c r="DH83" s="23">
        <f t="shared" ca="1" si="88"/>
        <v>60000</v>
      </c>
      <c r="DI83" s="23">
        <f t="shared" ca="1" si="99"/>
        <v>63600</v>
      </c>
      <c r="DJ83" s="23">
        <f t="shared" ca="1" si="100"/>
        <v>31800</v>
      </c>
      <c r="DK83" s="23">
        <f t="shared" ca="1" si="103"/>
        <v>63600</v>
      </c>
      <c r="DL83" s="23">
        <f t="shared" ca="1" si="104"/>
        <v>31800</v>
      </c>
      <c r="DM83" s="23">
        <f t="shared" ca="1" si="114"/>
        <v>120000</v>
      </c>
      <c r="DN83" s="23">
        <f t="shared" ca="1" si="115"/>
        <v>60000</v>
      </c>
      <c r="DO83" s="23">
        <f t="shared" ca="1" si="116"/>
        <v>66000</v>
      </c>
      <c r="DP83" s="23">
        <f t="shared" ca="1" si="117"/>
        <v>33000</v>
      </c>
      <c r="DQ83" s="23">
        <f t="shared" ca="1" si="126"/>
        <v>129600</v>
      </c>
      <c r="DR83" s="23">
        <f t="shared" ca="1" si="127"/>
        <v>64800</v>
      </c>
      <c r="DS83" s="228">
        <f t="shared" ca="1" si="160"/>
        <v>604800</v>
      </c>
      <c r="DT83" s="93">
        <f t="shared" ca="1" si="161"/>
        <v>1350000</v>
      </c>
      <c r="DU83" s="228">
        <f t="shared" ca="1" si="162"/>
        <v>1971900</v>
      </c>
      <c r="DZ83" s="23">
        <f t="shared" ca="1" si="61"/>
        <v>60000</v>
      </c>
      <c r="EA83" s="23">
        <f t="shared" ca="1" si="62"/>
        <v>30000</v>
      </c>
      <c r="EB83" s="23">
        <f t="shared" ca="1" si="69"/>
        <v>26400</v>
      </c>
      <c r="EC83" s="23">
        <f t="shared" ca="1" si="70"/>
        <v>13200</v>
      </c>
      <c r="ED83" s="23">
        <f t="shared" ca="1" si="89"/>
        <v>120000</v>
      </c>
      <c r="EE83" s="23">
        <f t="shared" ca="1" si="90"/>
        <v>60000</v>
      </c>
      <c r="EF83" s="23">
        <f t="shared" ca="1" si="118"/>
        <v>168000</v>
      </c>
      <c r="EG83" s="23">
        <f t="shared" ca="1" si="119"/>
        <v>84000</v>
      </c>
      <c r="EH83" s="23">
        <f t="shared" ca="1" si="130"/>
        <v>60000</v>
      </c>
      <c r="EI83" s="23">
        <f t="shared" ca="1" si="131"/>
        <v>30000</v>
      </c>
      <c r="EJ83" s="23">
        <f t="shared" ca="1" si="163"/>
        <v>60000</v>
      </c>
      <c r="EK83" s="23">
        <f t="shared" ca="1" si="164"/>
        <v>30000</v>
      </c>
      <c r="EL83" s="23">
        <f t="shared" ca="1" si="124"/>
        <v>120000</v>
      </c>
      <c r="EM83" s="23">
        <f t="shared" ca="1" si="125"/>
        <v>60000</v>
      </c>
      <c r="EN83" s="228">
        <f t="shared" ca="1" si="148"/>
        <v>39600</v>
      </c>
      <c r="EO83" s="93">
        <f t="shared" ca="1" si="149"/>
        <v>489600</v>
      </c>
      <c r="EP83" s="93">
        <f t="shared" ca="1" si="150"/>
        <v>921600</v>
      </c>
    </row>
    <row r="84" spans="1:146" x14ac:dyDescent="0.2">
      <c r="A84" s="172">
        <f ca="1">VLOOKUP($D84,Curves!$A$2:$I$1700,9)</f>
        <v>5.5576535136591998E-2</v>
      </c>
      <c r="B84" s="86">
        <f t="shared" ca="1" si="133"/>
        <v>0.70797647238256334</v>
      </c>
      <c r="C84" s="86">
        <f t="shared" si="134"/>
        <v>31</v>
      </c>
      <c r="D84" s="139">
        <v>39203</v>
      </c>
      <c r="E84" s="173">
        <f ca="1">VLOOKUP($D84,Curves!$A$2:$H$1700,2)*$B84</f>
        <v>2.6067693713125983</v>
      </c>
      <c r="F84" s="172">
        <f ca="1">VLOOKUP($D84,Curves!$A$2:$H$1700,3)*$B84</f>
        <v>0.24071200061007156</v>
      </c>
      <c r="G84" s="172">
        <f ca="1">VLOOKUP($D84,Curves!$A$2:$H$1700,7)*$B84</f>
        <v>-0.16637447100990238</v>
      </c>
      <c r="H84" s="172">
        <f ca="1">VLOOKUP($D84,Curves!$A$2:$H$1700,5)*$B84</f>
        <v>7.0797647238256337E-3</v>
      </c>
      <c r="I84" s="172">
        <f ca="1">VLOOKUP($D84,Curves!$A$2:$H$1700,4)*$B84</f>
        <v>-0.25133164769580996</v>
      </c>
      <c r="J84" s="174">
        <f ca="1">VLOOKUP($D84,Curves!$A$2:$H$1700,8)*$B84</f>
        <v>0.16991435337181521</v>
      </c>
      <c r="K84" s="172">
        <f t="shared" ca="1" si="135"/>
        <v>19.665782927125914</v>
      </c>
      <c r="L84" s="140">
        <f ca="1">VLOOKUP($D84,Curves!$N$2:$T$2600,2)*$B84</f>
        <v>25.729280959327117</v>
      </c>
      <c r="M84" s="141">
        <f ca="1">VLOOKUP($D84,Curves!$N$2:$T$2600,3)*$B84</f>
        <v>12.864640479663558</v>
      </c>
      <c r="N84" s="181">
        <f t="shared" ca="1" si="136"/>
        <v>1</v>
      </c>
      <c r="O84" s="182">
        <f t="shared" ca="1" si="137"/>
        <v>0</v>
      </c>
      <c r="P84" s="173">
        <f t="shared" ca="1" si="132"/>
        <v>22.825127935133104</v>
      </c>
      <c r="Q84" s="140">
        <f ca="1">VLOOKUP($D84,Curves!$N$2:$T$2600,4)*$B84</f>
        <v>25.729280959327117</v>
      </c>
      <c r="R84" s="141">
        <f ca="1">VLOOKUP($D84,Curves!$N$2:$T$2600,5)*$B84</f>
        <v>12.864640479663558</v>
      </c>
      <c r="S84" s="181">
        <f t="shared" ca="1" si="138"/>
        <v>1</v>
      </c>
      <c r="T84" s="182">
        <f t="shared" ca="1" si="139"/>
        <v>0</v>
      </c>
      <c r="U84" s="151">
        <f t="shared" ca="1" si="140"/>
        <v>20.302961752270221</v>
      </c>
      <c r="V84" s="151">
        <f t="shared" ca="1" si="141"/>
        <v>21.603868520273181</v>
      </c>
      <c r="W84" s="151">
        <f t="shared" ca="1" si="142"/>
        <v>19.665782927125914</v>
      </c>
      <c r="X84" s="343">
        <f ca="1">VLOOKUP($D84,[2]CurveFetch!$D$8:$S$13000,16,0)*$B84</f>
        <v>25.729280959327117</v>
      </c>
      <c r="Y84" s="141">
        <f ca="1">VLOOKUP($D84,Curves!$N$2:$T$2600,7)*$B84</f>
        <v>12.864640479663558</v>
      </c>
      <c r="Z84" s="200">
        <f t="shared" ca="1" si="143"/>
        <v>1</v>
      </c>
      <c r="AA84" s="181">
        <f t="shared" ca="1" si="144"/>
        <v>0</v>
      </c>
      <c r="AB84" s="181">
        <f t="shared" ca="1" si="145"/>
        <v>1</v>
      </c>
      <c r="AC84" s="181">
        <f t="shared" ca="1" si="145"/>
        <v>1</v>
      </c>
      <c r="AD84" s="181">
        <f t="shared" ca="1" si="146"/>
        <v>1</v>
      </c>
      <c r="AE84" s="182">
        <f t="shared" ca="1" si="147"/>
        <v>0</v>
      </c>
      <c r="AF84" s="23">
        <f t="shared" ca="1" si="167"/>
        <v>5880</v>
      </c>
      <c r="AG84" s="23">
        <f t="shared" ca="1" si="168"/>
        <v>0</v>
      </c>
      <c r="AH84" s="23">
        <f t="shared" ref="AH84:AH147" ca="1" si="185">$AH$7*$J$2*$J$5*$N84</f>
        <v>48000</v>
      </c>
      <c r="AI84" s="23">
        <f t="shared" ref="AI84:AI147" ca="1" si="186">$AH$7*$J$2*$J$5*$O84</f>
        <v>0</v>
      </c>
      <c r="AJ84" s="23">
        <f t="shared" ca="1" si="73"/>
        <v>54000</v>
      </c>
      <c r="AK84" s="23">
        <f t="shared" ca="1" si="74"/>
        <v>0</v>
      </c>
      <c r="AL84" s="23">
        <f t="shared" ca="1" si="77"/>
        <v>60000</v>
      </c>
      <c r="AM84" s="23">
        <f t="shared" ca="1" si="78"/>
        <v>0</v>
      </c>
      <c r="AN84" s="23">
        <f t="shared" ca="1" si="79"/>
        <v>60000</v>
      </c>
      <c r="AO84" s="23">
        <f t="shared" ca="1" si="80"/>
        <v>0</v>
      </c>
      <c r="AP84" s="23">
        <f t="shared" ca="1" si="95"/>
        <v>61200</v>
      </c>
      <c r="AQ84" s="23">
        <f t="shared" ca="1" si="96"/>
        <v>0</v>
      </c>
      <c r="AR84" s="23">
        <f t="shared" ca="1" si="107"/>
        <v>132000</v>
      </c>
      <c r="AS84" s="23">
        <f t="shared" ca="1" si="108"/>
        <v>0</v>
      </c>
      <c r="AT84" s="228">
        <f t="shared" ca="1" si="151"/>
        <v>65880</v>
      </c>
      <c r="AU84" s="26">
        <f t="shared" ca="1" si="152"/>
        <v>361080</v>
      </c>
      <c r="AV84" s="228">
        <f t="shared" ca="1" si="153"/>
        <v>421080</v>
      </c>
      <c r="AW84" s="23">
        <f t="shared" ca="1" si="181"/>
        <v>62400</v>
      </c>
      <c r="AX84" s="23">
        <f t="shared" ca="1" si="182"/>
        <v>0</v>
      </c>
      <c r="AY84" s="23">
        <f t="shared" ca="1" si="165"/>
        <v>60000</v>
      </c>
      <c r="AZ84" s="23">
        <f t="shared" ca="1" si="166"/>
        <v>0</v>
      </c>
      <c r="BA84" s="23">
        <f t="shared" ca="1" si="169"/>
        <v>10560</v>
      </c>
      <c r="BB84" s="23">
        <f t="shared" ca="1" si="170"/>
        <v>0</v>
      </c>
      <c r="BC84" s="23">
        <f t="shared" ca="1" si="177"/>
        <v>6120</v>
      </c>
      <c r="BD84" s="23">
        <f t="shared" ca="1" si="178"/>
        <v>0</v>
      </c>
      <c r="BE84" s="23">
        <f t="shared" ref="BE84:BE147" ca="1" si="187">$BE$7*$J$2*$J$5*$S84</f>
        <v>20400</v>
      </c>
      <c r="BF84" s="23">
        <f t="shared" ref="BF84:BF147" ca="1" si="188">$BE$7*$J$3*$J$5*$T84</f>
        <v>0</v>
      </c>
      <c r="BG84" s="23">
        <f t="shared" ca="1" si="65"/>
        <v>105600</v>
      </c>
      <c r="BH84" s="23">
        <f t="shared" ca="1" si="66"/>
        <v>0</v>
      </c>
      <c r="BI84" s="23">
        <f t="shared" ca="1" si="71"/>
        <v>127200</v>
      </c>
      <c r="BJ84" s="23">
        <f t="shared" ca="1" si="72"/>
        <v>0</v>
      </c>
      <c r="BK84" s="23">
        <f t="shared" ca="1" si="81"/>
        <v>60000</v>
      </c>
      <c r="BL84" s="23">
        <f t="shared" ca="1" si="82"/>
        <v>0</v>
      </c>
      <c r="BM84" s="23">
        <f t="shared" ca="1" si="91"/>
        <v>63600</v>
      </c>
      <c r="BN84" s="23">
        <f t="shared" ca="1" si="92"/>
        <v>0</v>
      </c>
      <c r="BO84" s="23">
        <f t="shared" ca="1" si="97"/>
        <v>86400</v>
      </c>
      <c r="BP84" s="23">
        <f t="shared" ca="1" si="98"/>
        <v>0</v>
      </c>
      <c r="BQ84" s="23">
        <f t="shared" ca="1" si="101"/>
        <v>62400</v>
      </c>
      <c r="BR84" s="23">
        <f t="shared" ca="1" si="102"/>
        <v>0</v>
      </c>
      <c r="BS84" s="23">
        <f t="shared" ca="1" si="120"/>
        <v>132000</v>
      </c>
      <c r="BT84" s="23">
        <f t="shared" ca="1" si="121"/>
        <v>0</v>
      </c>
      <c r="BU84" s="23">
        <f t="shared" ca="1" si="122"/>
        <v>120000</v>
      </c>
      <c r="BV84" s="23">
        <f t="shared" ca="1" si="123"/>
        <v>0</v>
      </c>
      <c r="BW84" s="389">
        <f t="shared" ca="1" si="154"/>
        <v>458280</v>
      </c>
      <c r="BX84" s="224">
        <f t="shared" ca="1" si="155"/>
        <v>710280</v>
      </c>
      <c r="BY84" s="93">
        <f t="shared" ca="1" si="156"/>
        <v>916680</v>
      </c>
      <c r="BZ84" s="23">
        <f t="shared" ca="1" si="183"/>
        <v>125760</v>
      </c>
      <c r="CA84" s="23">
        <f t="shared" ca="1" si="184"/>
        <v>0</v>
      </c>
      <c r="CB84" s="23">
        <f t="shared" ca="1" si="128"/>
        <v>115200</v>
      </c>
      <c r="CC84" s="23">
        <f t="shared" ca="1" si="129"/>
        <v>0</v>
      </c>
      <c r="CD84" s="23">
        <f t="shared" ca="1" si="110"/>
        <v>120000</v>
      </c>
      <c r="CE84" s="23">
        <f t="shared" ca="1" si="111"/>
        <v>0</v>
      </c>
      <c r="CF84" s="228">
        <f t="shared" ca="1" si="157"/>
        <v>125760</v>
      </c>
      <c r="CG84" s="224">
        <f t="shared" ca="1" si="158"/>
        <v>240960</v>
      </c>
      <c r="CH84" s="228">
        <f t="shared" ca="1" si="159"/>
        <v>360960</v>
      </c>
      <c r="CI84" s="23">
        <f t="shared" ca="1" si="173"/>
        <v>65400</v>
      </c>
      <c r="CJ84" s="23">
        <f t="shared" ca="1" si="174"/>
        <v>32700</v>
      </c>
      <c r="CK84" s="23">
        <f t="shared" ca="1" si="175"/>
        <v>62400</v>
      </c>
      <c r="CL84" s="23">
        <f t="shared" ca="1" si="176"/>
        <v>31200</v>
      </c>
      <c r="CM84" s="23">
        <f t="shared" ca="1" si="171"/>
        <v>60000</v>
      </c>
      <c r="CN84" s="23">
        <f t="shared" ca="1" si="172"/>
        <v>30000</v>
      </c>
      <c r="CO84" s="23">
        <f t="shared" ca="1" si="179"/>
        <v>8400</v>
      </c>
      <c r="CP84" s="23">
        <f t="shared" ca="1" si="180"/>
        <v>4200</v>
      </c>
      <c r="CQ84" s="23">
        <f t="shared" ref="CQ84:CQ147" ca="1" si="189">$CQ$7*$J$2*$J$5*$AB84</f>
        <v>27000</v>
      </c>
      <c r="CR84" s="23">
        <f t="shared" ref="CR84:CR147" ca="1" si="190">$CQ$7*$J$3*$J$5*$AC84</f>
        <v>13500</v>
      </c>
      <c r="CS84" s="23">
        <f t="shared" ref="CS84:CS147" ca="1" si="191">$CS$7*$J$2*$J$5*$AB84</f>
        <v>15600</v>
      </c>
      <c r="CT84" s="23">
        <f t="shared" ref="CT84:CT147" ca="1" si="192">$CS$7*$J$3*$J$5*$AC84</f>
        <v>7800</v>
      </c>
      <c r="CU84" s="23">
        <f t="shared" ca="1" si="63"/>
        <v>42000</v>
      </c>
      <c r="CV84" s="23">
        <f t="shared" ca="1" si="64"/>
        <v>21000</v>
      </c>
      <c r="CW84" s="23">
        <f t="shared" ca="1" si="112"/>
        <v>60000</v>
      </c>
      <c r="CX84" s="23">
        <f t="shared" ca="1" si="113"/>
        <v>30000</v>
      </c>
      <c r="CY84" s="23">
        <f t="shared" ca="1" si="67"/>
        <v>72000</v>
      </c>
      <c r="CZ84" s="23">
        <f t="shared" ca="1" si="68"/>
        <v>36000</v>
      </c>
      <c r="DA84" s="23">
        <f t="shared" ca="1" si="83"/>
        <v>99000</v>
      </c>
      <c r="DB84" s="23">
        <f t="shared" ca="1" si="84"/>
        <v>49500</v>
      </c>
      <c r="DC84" s="23"/>
      <c r="DD84" s="23"/>
      <c r="DE84" s="23">
        <f t="shared" ca="1" si="85"/>
        <v>240000</v>
      </c>
      <c r="DF84" s="23">
        <f t="shared" ca="1" si="86"/>
        <v>120000</v>
      </c>
      <c r="DG84" s="23">
        <f t="shared" ca="1" si="87"/>
        <v>120000</v>
      </c>
      <c r="DH84" s="23">
        <f t="shared" ca="1" si="88"/>
        <v>60000</v>
      </c>
      <c r="DI84" s="23">
        <f t="shared" ca="1" si="99"/>
        <v>63600</v>
      </c>
      <c r="DJ84" s="23">
        <f t="shared" ca="1" si="100"/>
        <v>31800</v>
      </c>
      <c r="DK84" s="23">
        <f t="shared" ca="1" si="103"/>
        <v>63600</v>
      </c>
      <c r="DL84" s="23">
        <f t="shared" ca="1" si="104"/>
        <v>31800</v>
      </c>
      <c r="DM84" s="23">
        <f t="shared" ca="1" si="114"/>
        <v>120000</v>
      </c>
      <c r="DN84" s="23">
        <f t="shared" ca="1" si="115"/>
        <v>60000</v>
      </c>
      <c r="DO84" s="23">
        <f t="shared" ca="1" si="116"/>
        <v>66000</v>
      </c>
      <c r="DP84" s="23">
        <f t="shared" ca="1" si="117"/>
        <v>33000</v>
      </c>
      <c r="DQ84" s="23">
        <f t="shared" ca="1" si="126"/>
        <v>129600</v>
      </c>
      <c r="DR84" s="23">
        <f t="shared" ca="1" si="127"/>
        <v>64800</v>
      </c>
      <c r="DS84" s="228">
        <f t="shared" ca="1" si="160"/>
        <v>604800</v>
      </c>
      <c r="DT84" s="93">
        <f t="shared" ca="1" si="161"/>
        <v>1350000</v>
      </c>
      <c r="DU84" s="228">
        <f t="shared" ca="1" si="162"/>
        <v>1971900</v>
      </c>
      <c r="DZ84" s="23">
        <f t="shared" ref="DZ84:DZ147" ca="1" si="193">$DZ$7*$J$2*$J$5*$AB84</f>
        <v>60000</v>
      </c>
      <c r="EA84" s="23">
        <f t="shared" ref="EA84:EA147" ca="1" si="194">$DZ$7*$J$3*$J$5*$AC84</f>
        <v>30000</v>
      </c>
      <c r="EB84" s="23">
        <f t="shared" ca="1" si="69"/>
        <v>26400</v>
      </c>
      <c r="EC84" s="23">
        <f t="shared" ca="1" si="70"/>
        <v>13200</v>
      </c>
      <c r="ED84" s="23">
        <f t="shared" ca="1" si="89"/>
        <v>120000</v>
      </c>
      <c r="EE84" s="23">
        <f t="shared" ca="1" si="90"/>
        <v>60000</v>
      </c>
      <c r="EF84" s="23">
        <f t="shared" ca="1" si="118"/>
        <v>168000</v>
      </c>
      <c r="EG84" s="23">
        <f t="shared" ca="1" si="119"/>
        <v>84000</v>
      </c>
      <c r="EH84" s="23">
        <f t="shared" ca="1" si="130"/>
        <v>60000</v>
      </c>
      <c r="EI84" s="23">
        <f t="shared" ca="1" si="131"/>
        <v>30000</v>
      </c>
      <c r="EJ84" s="23">
        <f t="shared" ca="1" si="163"/>
        <v>60000</v>
      </c>
      <c r="EK84" s="23">
        <f t="shared" ca="1" si="164"/>
        <v>30000</v>
      </c>
      <c r="EL84" s="23">
        <f t="shared" ca="1" si="124"/>
        <v>120000</v>
      </c>
      <c r="EM84" s="23">
        <f t="shared" ca="1" si="125"/>
        <v>60000</v>
      </c>
      <c r="EN84" s="228">
        <f t="shared" ca="1" si="148"/>
        <v>39600</v>
      </c>
      <c r="EO84" s="93">
        <f t="shared" ca="1" si="149"/>
        <v>489600</v>
      </c>
      <c r="EP84" s="93">
        <f t="shared" ca="1" si="150"/>
        <v>921600</v>
      </c>
    </row>
    <row r="85" spans="1:146" x14ac:dyDescent="0.2">
      <c r="A85" s="172">
        <f ca="1">VLOOKUP($D85,Curves!$A$2:$I$1700,9)</f>
        <v>5.5638633653898997E-2</v>
      </c>
      <c r="B85" s="86">
        <f t="shared" ca="1" si="133"/>
        <v>0.70441839433340325</v>
      </c>
      <c r="C85" s="86">
        <f t="shared" si="134"/>
        <v>30</v>
      </c>
      <c r="D85" s="139">
        <v>39234</v>
      </c>
      <c r="E85" s="173">
        <f ca="1">VLOOKUP($D85,Curves!$A$2:$H$1700,2)*$B85</f>
        <v>2.6140966613712595</v>
      </c>
      <c r="F85" s="172">
        <f ca="1">VLOOKUP($D85,Curves!$A$2:$H$1700,3)*$B85</f>
        <v>0.23950225407335712</v>
      </c>
      <c r="G85" s="172">
        <f ca="1">VLOOKUP($D85,Curves!$A$2:$H$1700,7)*$B85</f>
        <v>-0.16553832266834975</v>
      </c>
      <c r="H85" s="172">
        <f ca="1">VLOOKUP($D85,Curves!$A$2:$H$1700,5)*$B85</f>
        <v>7.0441839433340323E-3</v>
      </c>
      <c r="I85" s="172">
        <f ca="1">VLOOKUP($D85,Curves!$A$2:$H$1700,4)*$B85</f>
        <v>-0.25006852998835816</v>
      </c>
      <c r="J85" s="174">
        <f ca="1">VLOOKUP($D85,Curves!$A$2:$H$1700,8)*$B85</f>
        <v>0</v>
      </c>
      <c r="K85" s="172">
        <f t="shared" ca="1" si="135"/>
        <v>19.730210985371759</v>
      </c>
      <c r="L85" s="140">
        <f ca="1">VLOOKUP($D85,Curves!$N$2:$T$2600,2)*$B85</f>
        <v>43.210433145199623</v>
      </c>
      <c r="M85" s="141">
        <f ca="1">VLOOKUP($D85,Curves!$N$2:$T$2600,3)*$B85</f>
        <v>21.605216572599812</v>
      </c>
      <c r="N85" s="181">
        <f t="shared" ca="1" si="136"/>
        <v>1</v>
      </c>
      <c r="O85" s="182">
        <f t="shared" ca="1" si="137"/>
        <v>1</v>
      </c>
      <c r="P85" s="173">
        <f t="shared" ca="1" si="132"/>
        <v>21.605724960284448</v>
      </c>
      <c r="Q85" s="140">
        <f ca="1">VLOOKUP($D85,Curves!$N$2:$T$2600,4)*$B85</f>
        <v>43.210433145199623</v>
      </c>
      <c r="R85" s="141">
        <f ca="1">VLOOKUP($D85,Curves!$N$2:$T$2600,5)*$B85</f>
        <v>21.605216572599812</v>
      </c>
      <c r="S85" s="181">
        <f t="shared" ca="1" si="138"/>
        <v>1</v>
      </c>
      <c r="T85" s="182">
        <f t="shared" ca="1" si="139"/>
        <v>0</v>
      </c>
      <c r="U85" s="151">
        <f t="shared" ca="1" si="140"/>
        <v>20.364187540271825</v>
      </c>
      <c r="V85" s="151">
        <f t="shared" ca="1" si="141"/>
        <v>21.658556339859452</v>
      </c>
      <c r="W85" s="151">
        <f t="shared" ca="1" si="142"/>
        <v>19.730210985371759</v>
      </c>
      <c r="X85" s="343">
        <f ca="1">VLOOKUP($D85,[2]CurveFetch!$D$8:$S$13000,16,0)*$B85</f>
        <v>43.210433145199623</v>
      </c>
      <c r="Y85" s="141">
        <f ca="1">VLOOKUP($D85,Curves!$N$2:$T$2600,7)*$B85</f>
        <v>21.605216572599812</v>
      </c>
      <c r="Z85" s="200">
        <f t="shared" ca="1" si="143"/>
        <v>1</v>
      </c>
      <c r="AA85" s="181">
        <f t="shared" ca="1" si="144"/>
        <v>1</v>
      </c>
      <c r="AB85" s="181">
        <f t="shared" ca="1" si="145"/>
        <v>1</v>
      </c>
      <c r="AC85" s="181">
        <f t="shared" ca="1" si="145"/>
        <v>1</v>
      </c>
      <c r="AD85" s="181">
        <f t="shared" ca="1" si="146"/>
        <v>1</v>
      </c>
      <c r="AE85" s="182">
        <f t="shared" ca="1" si="147"/>
        <v>1</v>
      </c>
      <c r="AF85" s="23">
        <f t="shared" ca="1" si="167"/>
        <v>5880</v>
      </c>
      <c r="AG85" s="23">
        <f t="shared" ca="1" si="168"/>
        <v>5880</v>
      </c>
      <c r="AH85" s="23">
        <f t="shared" ca="1" si="185"/>
        <v>48000</v>
      </c>
      <c r="AI85" s="23">
        <f t="shared" ca="1" si="186"/>
        <v>48000</v>
      </c>
      <c r="AJ85" s="23">
        <f t="shared" ca="1" si="73"/>
        <v>54000</v>
      </c>
      <c r="AK85" s="23">
        <f t="shared" ca="1" si="74"/>
        <v>54000</v>
      </c>
      <c r="AL85" s="23">
        <f t="shared" ca="1" si="77"/>
        <v>60000</v>
      </c>
      <c r="AM85" s="23">
        <f t="shared" ca="1" si="78"/>
        <v>30000</v>
      </c>
      <c r="AN85" s="23">
        <f t="shared" ca="1" si="79"/>
        <v>60000</v>
      </c>
      <c r="AO85" s="23">
        <f t="shared" ca="1" si="80"/>
        <v>30000</v>
      </c>
      <c r="AP85" s="23">
        <f t="shared" ca="1" si="95"/>
        <v>61200</v>
      </c>
      <c r="AQ85" s="23">
        <f t="shared" ca="1" si="96"/>
        <v>30600</v>
      </c>
      <c r="AR85" s="23">
        <f t="shared" ca="1" si="107"/>
        <v>132000</v>
      </c>
      <c r="AS85" s="23">
        <f t="shared" ca="1" si="108"/>
        <v>66000</v>
      </c>
      <c r="AT85" s="228">
        <f t="shared" ca="1" si="151"/>
        <v>101760</v>
      </c>
      <c r="AU85" s="26">
        <f t="shared" ca="1" si="152"/>
        <v>595560</v>
      </c>
      <c r="AV85" s="228">
        <f t="shared" ca="1" si="153"/>
        <v>685560</v>
      </c>
      <c r="AW85" s="23">
        <f t="shared" ca="1" si="181"/>
        <v>62400</v>
      </c>
      <c r="AX85" s="23">
        <f t="shared" ca="1" si="182"/>
        <v>0</v>
      </c>
      <c r="AY85" s="23">
        <f t="shared" ca="1" si="165"/>
        <v>60000</v>
      </c>
      <c r="AZ85" s="23">
        <f t="shared" ca="1" si="166"/>
        <v>0</v>
      </c>
      <c r="BA85" s="23">
        <f t="shared" ca="1" si="169"/>
        <v>10560</v>
      </c>
      <c r="BB85" s="23">
        <f t="shared" ca="1" si="170"/>
        <v>0</v>
      </c>
      <c r="BC85" s="23">
        <f t="shared" ca="1" si="177"/>
        <v>6120</v>
      </c>
      <c r="BD85" s="23">
        <f t="shared" ca="1" si="178"/>
        <v>0</v>
      </c>
      <c r="BE85" s="23">
        <f t="shared" ca="1" si="187"/>
        <v>20400</v>
      </c>
      <c r="BF85" s="23">
        <f t="shared" ca="1" si="188"/>
        <v>0</v>
      </c>
      <c r="BG85" s="23">
        <f t="shared" ca="1" si="65"/>
        <v>105600</v>
      </c>
      <c r="BH85" s="23">
        <f t="shared" ca="1" si="66"/>
        <v>0</v>
      </c>
      <c r="BI85" s="23">
        <f t="shared" ca="1" si="71"/>
        <v>127200</v>
      </c>
      <c r="BJ85" s="23">
        <f t="shared" ca="1" si="72"/>
        <v>0</v>
      </c>
      <c r="BK85" s="23">
        <f t="shared" ca="1" si="81"/>
        <v>60000</v>
      </c>
      <c r="BL85" s="23">
        <f t="shared" ca="1" si="82"/>
        <v>0</v>
      </c>
      <c r="BM85" s="23">
        <f t="shared" ca="1" si="91"/>
        <v>63600</v>
      </c>
      <c r="BN85" s="23">
        <f t="shared" ca="1" si="92"/>
        <v>0</v>
      </c>
      <c r="BO85" s="23">
        <f t="shared" ca="1" si="97"/>
        <v>86400</v>
      </c>
      <c r="BP85" s="23">
        <f t="shared" ca="1" si="98"/>
        <v>0</v>
      </c>
      <c r="BQ85" s="23">
        <f t="shared" ca="1" si="101"/>
        <v>62400</v>
      </c>
      <c r="BR85" s="23">
        <f t="shared" ca="1" si="102"/>
        <v>0</v>
      </c>
      <c r="BS85" s="23">
        <f t="shared" ca="1" si="120"/>
        <v>132000</v>
      </c>
      <c r="BT85" s="23">
        <f t="shared" ca="1" si="121"/>
        <v>0</v>
      </c>
      <c r="BU85" s="23">
        <f t="shared" ca="1" si="122"/>
        <v>120000</v>
      </c>
      <c r="BV85" s="23">
        <f t="shared" ca="1" si="123"/>
        <v>0</v>
      </c>
      <c r="BW85" s="389">
        <f t="shared" ca="1" si="154"/>
        <v>458280</v>
      </c>
      <c r="BX85" s="224">
        <f t="shared" ca="1" si="155"/>
        <v>710280</v>
      </c>
      <c r="BY85" s="93">
        <f t="shared" ca="1" si="156"/>
        <v>916680</v>
      </c>
      <c r="BZ85" s="23">
        <f t="shared" ca="1" si="183"/>
        <v>125760</v>
      </c>
      <c r="CA85" s="23">
        <f t="shared" ca="1" si="184"/>
        <v>62880</v>
      </c>
      <c r="CB85" s="23">
        <f t="shared" ca="1" si="128"/>
        <v>115200</v>
      </c>
      <c r="CC85" s="23">
        <f t="shared" ca="1" si="129"/>
        <v>57600</v>
      </c>
      <c r="CD85" s="23">
        <f t="shared" ca="1" si="110"/>
        <v>120000</v>
      </c>
      <c r="CE85" s="23">
        <f t="shared" ca="1" si="111"/>
        <v>60000</v>
      </c>
      <c r="CF85" s="228">
        <f t="shared" ca="1" si="157"/>
        <v>188640</v>
      </c>
      <c r="CG85" s="224">
        <f t="shared" ca="1" si="158"/>
        <v>361440</v>
      </c>
      <c r="CH85" s="228">
        <f t="shared" ca="1" si="159"/>
        <v>541440</v>
      </c>
      <c r="CI85" s="23">
        <f t="shared" ca="1" si="173"/>
        <v>65400</v>
      </c>
      <c r="CJ85" s="23">
        <f t="shared" ca="1" si="174"/>
        <v>32700</v>
      </c>
      <c r="CK85" s="23">
        <f t="shared" ca="1" si="175"/>
        <v>62400</v>
      </c>
      <c r="CL85" s="23">
        <f t="shared" ca="1" si="176"/>
        <v>31200</v>
      </c>
      <c r="CM85" s="23">
        <f t="shared" ca="1" si="171"/>
        <v>60000</v>
      </c>
      <c r="CN85" s="23">
        <f t="shared" ca="1" si="172"/>
        <v>30000</v>
      </c>
      <c r="CO85" s="23">
        <f t="shared" ca="1" si="179"/>
        <v>8400</v>
      </c>
      <c r="CP85" s="23">
        <f t="shared" ca="1" si="180"/>
        <v>4200</v>
      </c>
      <c r="CQ85" s="23">
        <f t="shared" ca="1" si="189"/>
        <v>27000</v>
      </c>
      <c r="CR85" s="23">
        <f t="shared" ca="1" si="190"/>
        <v>13500</v>
      </c>
      <c r="CS85" s="23">
        <f t="shared" ca="1" si="191"/>
        <v>15600</v>
      </c>
      <c r="CT85" s="23">
        <f t="shared" ca="1" si="192"/>
        <v>7800</v>
      </c>
      <c r="CU85" s="23">
        <f t="shared" ca="1" si="63"/>
        <v>42000</v>
      </c>
      <c r="CV85" s="23">
        <f t="shared" ca="1" si="64"/>
        <v>21000</v>
      </c>
      <c r="CW85" s="23">
        <f t="shared" ca="1" si="112"/>
        <v>60000</v>
      </c>
      <c r="CX85" s="23">
        <f t="shared" ca="1" si="113"/>
        <v>30000</v>
      </c>
      <c r="CY85" s="23">
        <f t="shared" ca="1" si="67"/>
        <v>72000</v>
      </c>
      <c r="CZ85" s="23">
        <f t="shared" ca="1" si="68"/>
        <v>36000</v>
      </c>
      <c r="DA85" s="23">
        <f t="shared" ca="1" si="83"/>
        <v>99000</v>
      </c>
      <c r="DB85" s="23">
        <f t="shared" ca="1" si="84"/>
        <v>49500</v>
      </c>
      <c r="DC85" s="23"/>
      <c r="DD85" s="23"/>
      <c r="DE85" s="23">
        <f t="shared" ca="1" si="85"/>
        <v>240000</v>
      </c>
      <c r="DF85" s="23">
        <f t="shared" ca="1" si="86"/>
        <v>120000</v>
      </c>
      <c r="DG85" s="23">
        <f t="shared" ca="1" si="87"/>
        <v>120000</v>
      </c>
      <c r="DH85" s="23">
        <f t="shared" ca="1" si="88"/>
        <v>60000</v>
      </c>
      <c r="DI85" s="23">
        <f t="shared" ca="1" si="99"/>
        <v>63600</v>
      </c>
      <c r="DJ85" s="23">
        <f t="shared" ca="1" si="100"/>
        <v>31800</v>
      </c>
      <c r="DK85" s="23">
        <f t="shared" ca="1" si="103"/>
        <v>63600</v>
      </c>
      <c r="DL85" s="23">
        <f t="shared" ca="1" si="104"/>
        <v>31800</v>
      </c>
      <c r="DM85" s="23">
        <f t="shared" ca="1" si="114"/>
        <v>120000</v>
      </c>
      <c r="DN85" s="23">
        <f t="shared" ca="1" si="115"/>
        <v>60000</v>
      </c>
      <c r="DO85" s="23">
        <f t="shared" ca="1" si="116"/>
        <v>66000</v>
      </c>
      <c r="DP85" s="23">
        <f t="shared" ca="1" si="117"/>
        <v>33000</v>
      </c>
      <c r="DQ85" s="23">
        <f t="shared" ca="1" si="126"/>
        <v>129600</v>
      </c>
      <c r="DR85" s="23">
        <f t="shared" ca="1" si="127"/>
        <v>64800</v>
      </c>
      <c r="DS85" s="228">
        <f t="shared" ca="1" si="160"/>
        <v>604800</v>
      </c>
      <c r="DT85" s="93">
        <f t="shared" ca="1" si="161"/>
        <v>1350000</v>
      </c>
      <c r="DU85" s="228">
        <f t="shared" ca="1" si="162"/>
        <v>1971900</v>
      </c>
      <c r="DZ85" s="23">
        <f t="shared" ca="1" si="193"/>
        <v>60000</v>
      </c>
      <c r="EA85" s="23">
        <f t="shared" ca="1" si="194"/>
        <v>30000</v>
      </c>
      <c r="EB85" s="23">
        <f t="shared" ca="1" si="69"/>
        <v>26400</v>
      </c>
      <c r="EC85" s="23">
        <f t="shared" ca="1" si="70"/>
        <v>13200</v>
      </c>
      <c r="ED85" s="23">
        <f t="shared" ca="1" si="89"/>
        <v>120000</v>
      </c>
      <c r="EE85" s="23">
        <f t="shared" ca="1" si="90"/>
        <v>60000</v>
      </c>
      <c r="EF85" s="23">
        <f t="shared" ca="1" si="118"/>
        <v>168000</v>
      </c>
      <c r="EG85" s="23">
        <f t="shared" ca="1" si="119"/>
        <v>84000</v>
      </c>
      <c r="EH85" s="23">
        <f t="shared" ca="1" si="130"/>
        <v>60000</v>
      </c>
      <c r="EI85" s="23">
        <f t="shared" ca="1" si="131"/>
        <v>30000</v>
      </c>
      <c r="EJ85" s="23">
        <f t="shared" ca="1" si="163"/>
        <v>60000</v>
      </c>
      <c r="EK85" s="23">
        <f t="shared" ca="1" si="164"/>
        <v>30000</v>
      </c>
      <c r="EL85" s="23">
        <f t="shared" ca="1" si="124"/>
        <v>120000</v>
      </c>
      <c r="EM85" s="23">
        <f t="shared" ca="1" si="125"/>
        <v>60000</v>
      </c>
      <c r="EN85" s="228">
        <f t="shared" ca="1" si="148"/>
        <v>39600</v>
      </c>
      <c r="EO85" s="93">
        <f t="shared" ca="1" si="149"/>
        <v>489600</v>
      </c>
      <c r="EP85" s="93">
        <f t="shared" ca="1" si="150"/>
        <v>921600</v>
      </c>
    </row>
    <row r="86" spans="1:146" x14ac:dyDescent="0.2">
      <c r="A86" s="172">
        <f ca="1">VLOOKUP($D86,Curves!$A$2:$I$1700,9)</f>
        <v>5.5698728994450997E-2</v>
      </c>
      <c r="B86" s="86">
        <f t="shared" ca="1" si="133"/>
        <v>0.70098528255682147</v>
      </c>
      <c r="C86" s="86">
        <f t="shared" si="134"/>
        <v>31</v>
      </c>
      <c r="D86" s="139">
        <v>39264</v>
      </c>
      <c r="E86" s="173">
        <f ca="1">VLOOKUP($D86,Curves!$A$2:$H$1700,2)*$B86</f>
        <v>2.622385942045069</v>
      </c>
      <c r="F86" s="172">
        <f ca="1">VLOOKUP($D86,Curves!$A$2:$H$1700,3)*$B86</f>
        <v>0.23833499606931932</v>
      </c>
      <c r="G86" s="172">
        <f ca="1">VLOOKUP($D86,Curves!$A$2:$H$1700,7)*$B86</f>
        <v>-0.16473154140085303</v>
      </c>
      <c r="H86" s="172">
        <f ca="1">VLOOKUP($D86,Curves!$A$2:$H$1700,5)*$B86</f>
        <v>7.0098528255682149E-3</v>
      </c>
      <c r="I86" s="172">
        <f ca="1">VLOOKUP($D86,Curves!$A$2:$H$1700,4)*$B86</f>
        <v>-0.24884977530767161</v>
      </c>
      <c r="J86" s="174">
        <f ca="1">VLOOKUP($D86,Curves!$A$2:$H$1700,8)*$B86</f>
        <v>0</v>
      </c>
      <c r="K86" s="172">
        <f t="shared" ca="1" si="135"/>
        <v>19.801521250530481</v>
      </c>
      <c r="L86" s="140">
        <f ca="1">VLOOKUP($D86,Curves!$N$2:$T$2600,2)*$B86</f>
        <v>40.483091742636788</v>
      </c>
      <c r="M86" s="141">
        <f ca="1">VLOOKUP($D86,Curves!$N$2:$T$2600,3)*$B86</f>
        <v>20.241545871318394</v>
      </c>
      <c r="N86" s="181">
        <f t="shared" ca="1" si="136"/>
        <v>1</v>
      </c>
      <c r="O86" s="182">
        <f t="shared" ca="1" si="137"/>
        <v>1</v>
      </c>
      <c r="P86" s="173">
        <f t="shared" ca="1" si="132"/>
        <v>21.667894565338017</v>
      </c>
      <c r="Q86" s="140">
        <f ca="1">VLOOKUP($D86,Curves!$N$2:$T$2600,4)*$B86</f>
        <v>40.483091742636788</v>
      </c>
      <c r="R86" s="141">
        <f ca="1">VLOOKUP($D86,Curves!$N$2:$T$2600,5)*$B86</f>
        <v>20.241545871318394</v>
      </c>
      <c r="S86" s="181">
        <f t="shared" ca="1" si="138"/>
        <v>1</v>
      </c>
      <c r="T86" s="182">
        <f t="shared" ca="1" si="139"/>
        <v>0</v>
      </c>
      <c r="U86" s="151">
        <f t="shared" ca="1" si="140"/>
        <v>20.432408004831618</v>
      </c>
      <c r="V86" s="151">
        <f t="shared" ca="1" si="141"/>
        <v>21.72046846152978</v>
      </c>
      <c r="W86" s="151">
        <f t="shared" ca="1" si="142"/>
        <v>19.801521250530481</v>
      </c>
      <c r="X86" s="343">
        <f ca="1">VLOOKUP($D86,[2]CurveFetch!$D$8:$S$13000,16,0)*$B86</f>
        <v>40.483091742636788</v>
      </c>
      <c r="Y86" s="141">
        <f ca="1">VLOOKUP($D86,Curves!$N$2:$T$2600,7)*$B86</f>
        <v>20.241545871318394</v>
      </c>
      <c r="Z86" s="200">
        <f t="shared" ca="1" si="143"/>
        <v>1</v>
      </c>
      <c r="AA86" s="181">
        <f t="shared" ca="1" si="144"/>
        <v>0</v>
      </c>
      <c r="AB86" s="181">
        <f t="shared" ca="1" si="145"/>
        <v>1</v>
      </c>
      <c r="AC86" s="181">
        <f t="shared" ca="1" si="145"/>
        <v>1</v>
      </c>
      <c r="AD86" s="181">
        <f t="shared" ca="1" si="146"/>
        <v>1</v>
      </c>
      <c r="AE86" s="182">
        <f t="shared" ca="1" si="147"/>
        <v>1</v>
      </c>
      <c r="AF86" s="23">
        <f t="shared" ca="1" si="167"/>
        <v>5880</v>
      </c>
      <c r="AG86" s="23">
        <f t="shared" ca="1" si="168"/>
        <v>5880</v>
      </c>
      <c r="AH86" s="23">
        <f t="shared" ca="1" si="185"/>
        <v>48000</v>
      </c>
      <c r="AI86" s="23">
        <f t="shared" ca="1" si="186"/>
        <v>48000</v>
      </c>
      <c r="AJ86" s="23">
        <f t="shared" ca="1" si="73"/>
        <v>54000</v>
      </c>
      <c r="AK86" s="23">
        <f t="shared" ca="1" si="74"/>
        <v>54000</v>
      </c>
      <c r="AL86" s="23">
        <f t="shared" ca="1" si="77"/>
        <v>60000</v>
      </c>
      <c r="AM86" s="23">
        <f t="shared" ca="1" si="78"/>
        <v>30000</v>
      </c>
      <c r="AN86" s="23">
        <f t="shared" ca="1" si="79"/>
        <v>60000</v>
      </c>
      <c r="AO86" s="23">
        <f t="shared" ca="1" si="80"/>
        <v>30000</v>
      </c>
      <c r="AP86" s="23">
        <f t="shared" ca="1" si="95"/>
        <v>61200</v>
      </c>
      <c r="AQ86" s="23">
        <f t="shared" ca="1" si="96"/>
        <v>30600</v>
      </c>
      <c r="AR86" s="23">
        <f t="shared" ca="1" si="107"/>
        <v>132000</v>
      </c>
      <c r="AS86" s="23">
        <f t="shared" ca="1" si="108"/>
        <v>66000</v>
      </c>
      <c r="AT86" s="228">
        <f t="shared" ca="1" si="151"/>
        <v>101760</v>
      </c>
      <c r="AU86" s="26">
        <f t="shared" ca="1" si="152"/>
        <v>595560</v>
      </c>
      <c r="AV86" s="228">
        <f t="shared" ca="1" si="153"/>
        <v>685560</v>
      </c>
      <c r="AW86" s="23">
        <f t="shared" ca="1" si="181"/>
        <v>62400</v>
      </c>
      <c r="AX86" s="23">
        <f t="shared" ca="1" si="182"/>
        <v>0</v>
      </c>
      <c r="AY86" s="23">
        <f t="shared" ca="1" si="165"/>
        <v>60000</v>
      </c>
      <c r="AZ86" s="23">
        <f t="shared" ca="1" si="166"/>
        <v>0</v>
      </c>
      <c r="BA86" s="23">
        <f t="shared" ca="1" si="169"/>
        <v>10560</v>
      </c>
      <c r="BB86" s="23">
        <f t="shared" ca="1" si="170"/>
        <v>0</v>
      </c>
      <c r="BC86" s="23">
        <f t="shared" ca="1" si="177"/>
        <v>6120</v>
      </c>
      <c r="BD86" s="23">
        <f t="shared" ca="1" si="178"/>
        <v>0</v>
      </c>
      <c r="BE86" s="23">
        <f t="shared" ca="1" si="187"/>
        <v>20400</v>
      </c>
      <c r="BF86" s="23">
        <f t="shared" ca="1" si="188"/>
        <v>0</v>
      </c>
      <c r="BG86" s="23">
        <f t="shared" ca="1" si="65"/>
        <v>105600</v>
      </c>
      <c r="BH86" s="23">
        <f t="shared" ca="1" si="66"/>
        <v>0</v>
      </c>
      <c r="BI86" s="23">
        <f t="shared" ca="1" si="71"/>
        <v>127200</v>
      </c>
      <c r="BJ86" s="23">
        <f t="shared" ca="1" si="72"/>
        <v>0</v>
      </c>
      <c r="BK86" s="23">
        <f t="shared" ca="1" si="81"/>
        <v>60000</v>
      </c>
      <c r="BL86" s="23">
        <f t="shared" ca="1" si="82"/>
        <v>0</v>
      </c>
      <c r="BM86" s="23">
        <f t="shared" ca="1" si="91"/>
        <v>63600</v>
      </c>
      <c r="BN86" s="23">
        <f t="shared" ca="1" si="92"/>
        <v>0</v>
      </c>
      <c r="BO86" s="23">
        <f t="shared" ca="1" si="97"/>
        <v>86400</v>
      </c>
      <c r="BP86" s="23">
        <f t="shared" ca="1" si="98"/>
        <v>0</v>
      </c>
      <c r="BQ86" s="23">
        <f t="shared" ca="1" si="101"/>
        <v>62400</v>
      </c>
      <c r="BR86" s="23">
        <f t="shared" ca="1" si="102"/>
        <v>0</v>
      </c>
      <c r="BS86" s="23">
        <f t="shared" ca="1" si="120"/>
        <v>132000</v>
      </c>
      <c r="BT86" s="23">
        <f t="shared" ca="1" si="121"/>
        <v>0</v>
      </c>
      <c r="BU86" s="23">
        <f t="shared" ca="1" si="122"/>
        <v>120000</v>
      </c>
      <c r="BV86" s="23">
        <f t="shared" ca="1" si="123"/>
        <v>0</v>
      </c>
      <c r="BW86" s="389">
        <f t="shared" ca="1" si="154"/>
        <v>458280</v>
      </c>
      <c r="BX86" s="224">
        <f t="shared" ca="1" si="155"/>
        <v>710280</v>
      </c>
      <c r="BY86" s="93">
        <f t="shared" ca="1" si="156"/>
        <v>916680</v>
      </c>
      <c r="BZ86" s="23">
        <f t="shared" ca="1" si="183"/>
        <v>125760</v>
      </c>
      <c r="CA86" s="23">
        <f t="shared" ca="1" si="184"/>
        <v>62880</v>
      </c>
      <c r="CB86" s="23">
        <f t="shared" ca="1" si="128"/>
        <v>115200</v>
      </c>
      <c r="CC86" s="23">
        <f t="shared" ca="1" si="129"/>
        <v>57600</v>
      </c>
      <c r="CD86" s="23">
        <f t="shared" ca="1" si="110"/>
        <v>120000</v>
      </c>
      <c r="CE86" s="23">
        <f t="shared" ca="1" si="111"/>
        <v>60000</v>
      </c>
      <c r="CF86" s="228">
        <f t="shared" ca="1" si="157"/>
        <v>188640</v>
      </c>
      <c r="CG86" s="224">
        <f t="shared" ca="1" si="158"/>
        <v>361440</v>
      </c>
      <c r="CH86" s="228">
        <f t="shared" ca="1" si="159"/>
        <v>541440</v>
      </c>
      <c r="CI86" s="23">
        <f t="shared" ca="1" si="173"/>
        <v>65400</v>
      </c>
      <c r="CJ86" s="23">
        <f t="shared" ca="1" si="174"/>
        <v>32700</v>
      </c>
      <c r="CK86" s="23">
        <f t="shared" ca="1" si="175"/>
        <v>62400</v>
      </c>
      <c r="CL86" s="23">
        <f t="shared" ca="1" si="176"/>
        <v>31200</v>
      </c>
      <c r="CM86" s="23">
        <f t="shared" ca="1" si="171"/>
        <v>60000</v>
      </c>
      <c r="CN86" s="23">
        <f t="shared" ca="1" si="172"/>
        <v>30000</v>
      </c>
      <c r="CO86" s="23">
        <f t="shared" ca="1" si="179"/>
        <v>8400</v>
      </c>
      <c r="CP86" s="23">
        <f t="shared" ca="1" si="180"/>
        <v>4200</v>
      </c>
      <c r="CQ86" s="23">
        <f t="shared" ca="1" si="189"/>
        <v>27000</v>
      </c>
      <c r="CR86" s="23">
        <f t="shared" ca="1" si="190"/>
        <v>13500</v>
      </c>
      <c r="CS86" s="23">
        <f t="shared" ca="1" si="191"/>
        <v>15600</v>
      </c>
      <c r="CT86" s="23">
        <f t="shared" ca="1" si="192"/>
        <v>7800</v>
      </c>
      <c r="CU86" s="23">
        <f t="shared" ca="1" si="63"/>
        <v>42000</v>
      </c>
      <c r="CV86" s="23">
        <f t="shared" ca="1" si="64"/>
        <v>21000</v>
      </c>
      <c r="CW86" s="23">
        <f t="shared" ca="1" si="112"/>
        <v>60000</v>
      </c>
      <c r="CX86" s="23">
        <f t="shared" ca="1" si="113"/>
        <v>30000</v>
      </c>
      <c r="CY86" s="23">
        <f t="shared" ca="1" si="67"/>
        <v>72000</v>
      </c>
      <c r="CZ86" s="23">
        <f t="shared" ca="1" si="68"/>
        <v>36000</v>
      </c>
      <c r="DA86" s="23">
        <f t="shared" ca="1" si="83"/>
        <v>99000</v>
      </c>
      <c r="DB86" s="23">
        <f t="shared" ca="1" si="84"/>
        <v>49500</v>
      </c>
      <c r="DC86" s="23"/>
      <c r="DD86" s="23"/>
      <c r="DE86" s="23">
        <f t="shared" ca="1" si="85"/>
        <v>240000</v>
      </c>
      <c r="DF86" s="23">
        <f t="shared" ca="1" si="86"/>
        <v>120000</v>
      </c>
      <c r="DG86" s="23">
        <f t="shared" ca="1" si="87"/>
        <v>120000</v>
      </c>
      <c r="DH86" s="23">
        <f t="shared" ca="1" si="88"/>
        <v>60000</v>
      </c>
      <c r="DI86" s="23">
        <f t="shared" ca="1" si="99"/>
        <v>63600</v>
      </c>
      <c r="DJ86" s="23">
        <f t="shared" ca="1" si="100"/>
        <v>31800</v>
      </c>
      <c r="DK86" s="23">
        <f t="shared" ca="1" si="103"/>
        <v>63600</v>
      </c>
      <c r="DL86" s="23">
        <f t="shared" ca="1" si="104"/>
        <v>31800</v>
      </c>
      <c r="DM86" s="23">
        <f t="shared" ca="1" si="114"/>
        <v>120000</v>
      </c>
      <c r="DN86" s="23">
        <f t="shared" ca="1" si="115"/>
        <v>60000</v>
      </c>
      <c r="DO86" s="23">
        <f t="shared" ca="1" si="116"/>
        <v>66000</v>
      </c>
      <c r="DP86" s="23">
        <f t="shared" ca="1" si="117"/>
        <v>33000</v>
      </c>
      <c r="DQ86" s="23">
        <f t="shared" ca="1" si="126"/>
        <v>129600</v>
      </c>
      <c r="DR86" s="23">
        <f t="shared" ca="1" si="127"/>
        <v>64800</v>
      </c>
      <c r="DS86" s="228">
        <f t="shared" ca="1" si="160"/>
        <v>604800</v>
      </c>
      <c r="DT86" s="93">
        <f t="shared" ca="1" si="161"/>
        <v>1350000</v>
      </c>
      <c r="DU86" s="228">
        <f t="shared" ca="1" si="162"/>
        <v>1971900</v>
      </c>
      <c r="DZ86" s="23">
        <f t="shared" ca="1" si="193"/>
        <v>60000</v>
      </c>
      <c r="EA86" s="23">
        <f t="shared" ca="1" si="194"/>
        <v>30000</v>
      </c>
      <c r="EB86" s="23">
        <f t="shared" ca="1" si="69"/>
        <v>26400</v>
      </c>
      <c r="EC86" s="23">
        <f t="shared" ca="1" si="70"/>
        <v>13200</v>
      </c>
      <c r="ED86" s="23">
        <f t="shared" ca="1" si="89"/>
        <v>120000</v>
      </c>
      <c r="EE86" s="23">
        <f t="shared" ca="1" si="90"/>
        <v>60000</v>
      </c>
      <c r="EF86" s="23">
        <f t="shared" ca="1" si="118"/>
        <v>168000</v>
      </c>
      <c r="EG86" s="23">
        <f t="shared" ca="1" si="119"/>
        <v>84000</v>
      </c>
      <c r="EH86" s="23">
        <f t="shared" ca="1" si="130"/>
        <v>60000</v>
      </c>
      <c r="EI86" s="23">
        <f t="shared" ca="1" si="131"/>
        <v>30000</v>
      </c>
      <c r="EJ86" s="23">
        <f t="shared" ca="1" si="163"/>
        <v>60000</v>
      </c>
      <c r="EK86" s="23">
        <f t="shared" ca="1" si="164"/>
        <v>30000</v>
      </c>
      <c r="EL86" s="23">
        <f t="shared" ca="1" si="124"/>
        <v>120000</v>
      </c>
      <c r="EM86" s="23">
        <f t="shared" ca="1" si="125"/>
        <v>60000</v>
      </c>
      <c r="EN86" s="228">
        <f t="shared" ca="1" si="148"/>
        <v>39600</v>
      </c>
      <c r="EO86" s="93">
        <f t="shared" ca="1" si="149"/>
        <v>489600</v>
      </c>
      <c r="EP86" s="93">
        <f t="shared" ca="1" si="150"/>
        <v>921600</v>
      </c>
    </row>
    <row r="87" spans="1:146" x14ac:dyDescent="0.2">
      <c r="A87" s="172">
        <f ca="1">VLOOKUP($D87,Curves!$A$2:$I$1700,9)</f>
        <v>5.5760827514284003E-2</v>
      </c>
      <c r="B87" s="86">
        <f t="shared" ca="1" si="133"/>
        <v>0.69744828136049897</v>
      </c>
      <c r="C87" s="86">
        <f t="shared" si="134"/>
        <v>31</v>
      </c>
      <c r="D87" s="139">
        <v>39295</v>
      </c>
      <c r="E87" s="173">
        <f ca="1">VLOOKUP($D87,Curves!$A$2:$H$1700,2)*$B87</f>
        <v>2.6231029861968369</v>
      </c>
      <c r="F87" s="172">
        <f ca="1">VLOOKUP($D87,Curves!$A$2:$H$1700,3)*$B87</f>
        <v>0.23713241566256968</v>
      </c>
      <c r="G87" s="172">
        <f ca="1">VLOOKUP($D87,Curves!$A$2:$H$1700,7)*$B87</f>
        <v>-0.16390034611971724</v>
      </c>
      <c r="H87" s="172">
        <f ca="1">VLOOKUP($D87,Curves!$A$2:$H$1700,5)*$B87</f>
        <v>6.9744828136049895E-3</v>
      </c>
      <c r="I87" s="172">
        <f ca="1">VLOOKUP($D87,Curves!$A$2:$H$1700,4)*$B87</f>
        <v>-0.24759413988297713</v>
      </c>
      <c r="J87" s="174">
        <f ca="1">VLOOKUP($D87,Curves!$A$2:$H$1700,8)*$B87</f>
        <v>0</v>
      </c>
      <c r="K87" s="172">
        <f t="shared" ca="1" si="135"/>
        <v>19.816316347353947</v>
      </c>
      <c r="L87" s="140">
        <f ca="1">VLOOKUP($D87,Curves!$N$2:$T$2600,2)*$B87</f>
        <v>50.740548131054609</v>
      </c>
      <c r="M87" s="141">
        <f ca="1">VLOOKUP($D87,Curves!$N$2:$T$2600,3)*$B87</f>
        <v>25.370274065527305</v>
      </c>
      <c r="N87" s="181">
        <f t="shared" ca="1" si="136"/>
        <v>1</v>
      </c>
      <c r="O87" s="182">
        <f t="shared" ca="1" si="137"/>
        <v>1</v>
      </c>
      <c r="P87" s="173">
        <f t="shared" ca="1" si="132"/>
        <v>21.673272396476278</v>
      </c>
      <c r="Q87" s="140">
        <f ca="1">VLOOKUP($D87,Curves!$N$2:$T$2600,4)*$B87</f>
        <v>50.740548131054609</v>
      </c>
      <c r="R87" s="141">
        <f ca="1">VLOOKUP($D87,Curves!$N$2:$T$2600,5)*$B87</f>
        <v>25.370274065527305</v>
      </c>
      <c r="S87" s="181">
        <f t="shared" ca="1" si="138"/>
        <v>1</v>
      </c>
      <c r="T87" s="182">
        <f t="shared" ca="1" si="139"/>
        <v>1</v>
      </c>
      <c r="U87" s="151">
        <f t="shared" ca="1" si="140"/>
        <v>20.444019800578396</v>
      </c>
      <c r="V87" s="151">
        <f t="shared" ca="1" si="141"/>
        <v>21.725581017578314</v>
      </c>
      <c r="W87" s="151">
        <f t="shared" ca="1" si="142"/>
        <v>19.816316347353947</v>
      </c>
      <c r="X87" s="343">
        <f ca="1">VLOOKUP($D87,[2]CurveFetch!$D$8:$S$13000,16,0)*$B87</f>
        <v>50.740548131054609</v>
      </c>
      <c r="Y87" s="141">
        <f ca="1">VLOOKUP($D87,Curves!$N$2:$T$2600,7)*$B87</f>
        <v>25.370274065527305</v>
      </c>
      <c r="Z87" s="200">
        <f t="shared" ca="1" si="143"/>
        <v>1</v>
      </c>
      <c r="AA87" s="181">
        <f t="shared" ca="1" si="144"/>
        <v>1</v>
      </c>
      <c r="AB87" s="181">
        <f t="shared" ca="1" si="145"/>
        <v>1</v>
      </c>
      <c r="AC87" s="181">
        <f t="shared" ca="1" si="145"/>
        <v>1</v>
      </c>
      <c r="AD87" s="181">
        <f t="shared" ca="1" si="146"/>
        <v>1</v>
      </c>
      <c r="AE87" s="182">
        <f t="shared" ca="1" si="147"/>
        <v>1</v>
      </c>
      <c r="AF87" s="23">
        <f t="shared" ca="1" si="167"/>
        <v>5880</v>
      </c>
      <c r="AG87" s="23">
        <f t="shared" ca="1" si="168"/>
        <v>5880</v>
      </c>
      <c r="AH87" s="23">
        <f t="shared" ca="1" si="185"/>
        <v>48000</v>
      </c>
      <c r="AI87" s="23">
        <f t="shared" ca="1" si="186"/>
        <v>48000</v>
      </c>
      <c r="AJ87" s="23">
        <f t="shared" ca="1" si="73"/>
        <v>54000</v>
      </c>
      <c r="AK87" s="23">
        <f t="shared" ca="1" si="74"/>
        <v>54000</v>
      </c>
      <c r="AL87" s="23">
        <f t="shared" ca="1" si="77"/>
        <v>60000</v>
      </c>
      <c r="AM87" s="23">
        <f t="shared" ca="1" si="78"/>
        <v>30000</v>
      </c>
      <c r="AN87" s="23">
        <f t="shared" ca="1" si="79"/>
        <v>60000</v>
      </c>
      <c r="AO87" s="23">
        <f t="shared" ca="1" si="80"/>
        <v>30000</v>
      </c>
      <c r="AP87" s="23">
        <f t="shared" ca="1" si="95"/>
        <v>61200</v>
      </c>
      <c r="AQ87" s="23">
        <f t="shared" ca="1" si="96"/>
        <v>30600</v>
      </c>
      <c r="AR87" s="23">
        <f t="shared" ca="1" si="107"/>
        <v>132000</v>
      </c>
      <c r="AS87" s="23">
        <f t="shared" ca="1" si="108"/>
        <v>66000</v>
      </c>
      <c r="AT87" s="228">
        <f t="shared" ca="1" si="151"/>
        <v>101760</v>
      </c>
      <c r="AU87" s="26">
        <f t="shared" ca="1" si="152"/>
        <v>595560</v>
      </c>
      <c r="AV87" s="228">
        <f t="shared" ca="1" si="153"/>
        <v>685560</v>
      </c>
      <c r="AW87" s="23">
        <f t="shared" ca="1" si="181"/>
        <v>62400</v>
      </c>
      <c r="AX87" s="23">
        <f t="shared" ca="1" si="182"/>
        <v>31200</v>
      </c>
      <c r="AY87" s="23">
        <f t="shared" ca="1" si="165"/>
        <v>60000</v>
      </c>
      <c r="AZ87" s="23">
        <f t="shared" ca="1" si="166"/>
        <v>30000</v>
      </c>
      <c r="BA87" s="23">
        <f t="shared" ca="1" si="169"/>
        <v>10560</v>
      </c>
      <c r="BB87" s="23">
        <f t="shared" ca="1" si="170"/>
        <v>5280</v>
      </c>
      <c r="BC87" s="23">
        <f t="shared" ca="1" si="177"/>
        <v>6120</v>
      </c>
      <c r="BD87" s="23">
        <f t="shared" ca="1" si="178"/>
        <v>3060</v>
      </c>
      <c r="BE87" s="23">
        <f t="shared" ca="1" si="187"/>
        <v>20400</v>
      </c>
      <c r="BF87" s="23">
        <f t="shared" ca="1" si="188"/>
        <v>10200</v>
      </c>
      <c r="BG87" s="23">
        <f t="shared" ca="1" si="65"/>
        <v>105600</v>
      </c>
      <c r="BH87" s="23">
        <f t="shared" ca="1" si="66"/>
        <v>52800</v>
      </c>
      <c r="BI87" s="23">
        <f t="shared" ca="1" si="71"/>
        <v>127200</v>
      </c>
      <c r="BJ87" s="23">
        <f t="shared" ca="1" si="72"/>
        <v>63600</v>
      </c>
      <c r="BK87" s="23">
        <f t="shared" ca="1" si="81"/>
        <v>60000</v>
      </c>
      <c r="BL87" s="23">
        <f t="shared" ca="1" si="82"/>
        <v>30000</v>
      </c>
      <c r="BM87" s="23">
        <f t="shared" ca="1" si="91"/>
        <v>63600</v>
      </c>
      <c r="BN87" s="23">
        <f t="shared" ca="1" si="92"/>
        <v>31800</v>
      </c>
      <c r="BO87" s="23">
        <f t="shared" ca="1" si="97"/>
        <v>86400</v>
      </c>
      <c r="BP87" s="23">
        <f t="shared" ca="1" si="98"/>
        <v>43200</v>
      </c>
      <c r="BQ87" s="23">
        <f t="shared" ca="1" si="101"/>
        <v>62400</v>
      </c>
      <c r="BR87" s="23">
        <f t="shared" ca="1" si="102"/>
        <v>31200</v>
      </c>
      <c r="BS87" s="23">
        <f t="shared" ca="1" si="120"/>
        <v>132000</v>
      </c>
      <c r="BT87" s="23">
        <f t="shared" ca="1" si="121"/>
        <v>66000</v>
      </c>
      <c r="BU87" s="23">
        <f t="shared" ca="1" si="122"/>
        <v>120000</v>
      </c>
      <c r="BV87" s="23">
        <f t="shared" ca="1" si="123"/>
        <v>60000</v>
      </c>
      <c r="BW87" s="389">
        <f t="shared" ca="1" si="154"/>
        <v>687420</v>
      </c>
      <c r="BX87" s="224">
        <f t="shared" ca="1" si="155"/>
        <v>1065420</v>
      </c>
      <c r="BY87" s="93">
        <f t="shared" ca="1" si="156"/>
        <v>1375020</v>
      </c>
      <c r="BZ87" s="23">
        <f t="shared" ca="1" si="183"/>
        <v>125760</v>
      </c>
      <c r="CA87" s="23">
        <f t="shared" ca="1" si="184"/>
        <v>62880</v>
      </c>
      <c r="CB87" s="23">
        <f t="shared" ca="1" si="128"/>
        <v>115200</v>
      </c>
      <c r="CC87" s="23">
        <f t="shared" ca="1" si="129"/>
        <v>57600</v>
      </c>
      <c r="CD87" s="23">
        <f t="shared" ca="1" si="110"/>
        <v>120000</v>
      </c>
      <c r="CE87" s="23">
        <f t="shared" ca="1" si="111"/>
        <v>60000</v>
      </c>
      <c r="CF87" s="228">
        <f t="shared" ca="1" si="157"/>
        <v>188640</v>
      </c>
      <c r="CG87" s="224">
        <f t="shared" ca="1" si="158"/>
        <v>361440</v>
      </c>
      <c r="CH87" s="228">
        <f t="shared" ca="1" si="159"/>
        <v>541440</v>
      </c>
      <c r="CI87" s="23">
        <f t="shared" ca="1" si="173"/>
        <v>65400</v>
      </c>
      <c r="CJ87" s="23">
        <f t="shared" ca="1" si="174"/>
        <v>32700</v>
      </c>
      <c r="CK87" s="23">
        <f t="shared" ca="1" si="175"/>
        <v>62400</v>
      </c>
      <c r="CL87" s="23">
        <f t="shared" ca="1" si="176"/>
        <v>31200</v>
      </c>
      <c r="CM87" s="23">
        <f t="shared" ca="1" si="171"/>
        <v>60000</v>
      </c>
      <c r="CN87" s="23">
        <f t="shared" ca="1" si="172"/>
        <v>30000</v>
      </c>
      <c r="CO87" s="23">
        <f t="shared" ca="1" si="179"/>
        <v>8400</v>
      </c>
      <c r="CP87" s="23">
        <f t="shared" ca="1" si="180"/>
        <v>4200</v>
      </c>
      <c r="CQ87" s="23">
        <f t="shared" ca="1" si="189"/>
        <v>27000</v>
      </c>
      <c r="CR87" s="23">
        <f t="shared" ca="1" si="190"/>
        <v>13500</v>
      </c>
      <c r="CS87" s="23">
        <f t="shared" ca="1" si="191"/>
        <v>15600</v>
      </c>
      <c r="CT87" s="23">
        <f t="shared" ca="1" si="192"/>
        <v>7800</v>
      </c>
      <c r="CU87" s="23">
        <f t="shared" ref="CU87:CU150" ca="1" si="195">$CU$7*$J$2*$J$5*$AB87</f>
        <v>42000</v>
      </c>
      <c r="CV87" s="23">
        <f t="shared" ref="CV87:CV150" ca="1" si="196">$CU$7*$J$3*$J$5*$AC87</f>
        <v>21000</v>
      </c>
      <c r="CW87" s="23">
        <f t="shared" ca="1" si="112"/>
        <v>60000</v>
      </c>
      <c r="CX87" s="23">
        <f t="shared" ca="1" si="113"/>
        <v>30000</v>
      </c>
      <c r="CY87" s="23">
        <f t="shared" ca="1" si="67"/>
        <v>72000</v>
      </c>
      <c r="CZ87" s="23">
        <f t="shared" ca="1" si="68"/>
        <v>36000</v>
      </c>
      <c r="DA87" s="23">
        <f t="shared" ca="1" si="83"/>
        <v>99000</v>
      </c>
      <c r="DB87" s="23">
        <f t="shared" ca="1" si="84"/>
        <v>49500</v>
      </c>
      <c r="DC87" s="23"/>
      <c r="DD87" s="23"/>
      <c r="DE87" s="23">
        <f t="shared" ca="1" si="85"/>
        <v>240000</v>
      </c>
      <c r="DF87" s="23">
        <f t="shared" ca="1" si="86"/>
        <v>120000</v>
      </c>
      <c r="DG87" s="23">
        <f t="shared" ca="1" si="87"/>
        <v>120000</v>
      </c>
      <c r="DH87" s="23">
        <f t="shared" ca="1" si="88"/>
        <v>60000</v>
      </c>
      <c r="DI87" s="23">
        <f t="shared" ca="1" si="99"/>
        <v>63600</v>
      </c>
      <c r="DJ87" s="23">
        <f t="shared" ca="1" si="100"/>
        <v>31800</v>
      </c>
      <c r="DK87" s="23">
        <f t="shared" ca="1" si="103"/>
        <v>63600</v>
      </c>
      <c r="DL87" s="23">
        <f t="shared" ca="1" si="104"/>
        <v>31800</v>
      </c>
      <c r="DM87" s="23">
        <f t="shared" ca="1" si="114"/>
        <v>120000</v>
      </c>
      <c r="DN87" s="23">
        <f t="shared" ca="1" si="115"/>
        <v>60000</v>
      </c>
      <c r="DO87" s="23">
        <f t="shared" ca="1" si="116"/>
        <v>66000</v>
      </c>
      <c r="DP87" s="23">
        <f t="shared" ca="1" si="117"/>
        <v>33000</v>
      </c>
      <c r="DQ87" s="23">
        <f t="shared" ca="1" si="126"/>
        <v>129600</v>
      </c>
      <c r="DR87" s="23">
        <f t="shared" ca="1" si="127"/>
        <v>64800</v>
      </c>
      <c r="DS87" s="228">
        <f t="shared" ca="1" si="160"/>
        <v>604800</v>
      </c>
      <c r="DT87" s="93">
        <f t="shared" ca="1" si="161"/>
        <v>1350000</v>
      </c>
      <c r="DU87" s="228">
        <f t="shared" ca="1" si="162"/>
        <v>1971900</v>
      </c>
      <c r="DZ87" s="23">
        <f t="shared" ca="1" si="193"/>
        <v>60000</v>
      </c>
      <c r="EA87" s="23">
        <f t="shared" ca="1" si="194"/>
        <v>30000</v>
      </c>
      <c r="EB87" s="23">
        <f t="shared" ca="1" si="69"/>
        <v>26400</v>
      </c>
      <c r="EC87" s="23">
        <f t="shared" ca="1" si="70"/>
        <v>13200</v>
      </c>
      <c r="ED87" s="23">
        <f t="shared" ca="1" si="89"/>
        <v>120000</v>
      </c>
      <c r="EE87" s="23">
        <f t="shared" ca="1" si="90"/>
        <v>60000</v>
      </c>
      <c r="EF87" s="23">
        <f t="shared" ca="1" si="118"/>
        <v>168000</v>
      </c>
      <c r="EG87" s="23">
        <f t="shared" ca="1" si="119"/>
        <v>84000</v>
      </c>
      <c r="EH87" s="23">
        <f t="shared" ca="1" si="130"/>
        <v>60000</v>
      </c>
      <c r="EI87" s="23">
        <f t="shared" ca="1" si="131"/>
        <v>30000</v>
      </c>
      <c r="EJ87" s="23">
        <f t="shared" ca="1" si="163"/>
        <v>60000</v>
      </c>
      <c r="EK87" s="23">
        <f t="shared" ca="1" si="164"/>
        <v>30000</v>
      </c>
      <c r="EL87" s="23">
        <f t="shared" ca="1" si="124"/>
        <v>120000</v>
      </c>
      <c r="EM87" s="23">
        <f t="shared" ca="1" si="125"/>
        <v>60000</v>
      </c>
      <c r="EN87" s="228">
        <f t="shared" ca="1" si="148"/>
        <v>39600</v>
      </c>
      <c r="EO87" s="93">
        <f t="shared" ca="1" si="149"/>
        <v>489600</v>
      </c>
      <c r="EP87" s="93">
        <f t="shared" ca="1" si="150"/>
        <v>921600</v>
      </c>
    </row>
    <row r="88" spans="1:146" x14ac:dyDescent="0.2">
      <c r="A88" s="172">
        <f ca="1">VLOOKUP($D88,Curves!$A$2:$I$1700,9)</f>
        <v>5.5822926035402003E-2</v>
      </c>
      <c r="B88" s="86">
        <f t="shared" ca="1" si="133"/>
        <v>0.69392201902299178</v>
      </c>
      <c r="C88" s="86">
        <f t="shared" si="134"/>
        <v>30</v>
      </c>
      <c r="D88" s="139">
        <v>39326</v>
      </c>
      <c r="E88" s="173">
        <f ca="1">VLOOKUP($D88,Curves!$A$2:$H$1700,2)*$B88</f>
        <v>2.6244130759449549</v>
      </c>
      <c r="F88" s="172">
        <f ca="1">VLOOKUP($D88,Curves!$A$2:$H$1700,3)*$B88</f>
        <v>0.23593348646781723</v>
      </c>
      <c r="G88" s="172">
        <f ca="1">VLOOKUP($D88,Curves!$A$2:$H$1700,7)*$B88</f>
        <v>-0.16307167447040305</v>
      </c>
      <c r="H88" s="172">
        <f ca="1">VLOOKUP($D88,Curves!$A$2:$H$1700,5)*$B88</f>
        <v>6.939220190229918E-3</v>
      </c>
      <c r="I88" s="172">
        <f ca="1">VLOOKUP($D88,Curves!$A$2:$H$1700,4)*$B88</f>
        <v>-0.24634231675316207</v>
      </c>
      <c r="J88" s="174">
        <f ca="1">VLOOKUP($D88,Curves!$A$2:$H$1700,8)*$B88</f>
        <v>0</v>
      </c>
      <c r="K88" s="172">
        <f t="shared" ca="1" si="135"/>
        <v>19.835530693938445</v>
      </c>
      <c r="L88" s="140">
        <f ca="1">VLOOKUP($D88,Curves!$N$2:$T$2600,2)*$B88</f>
        <v>43.54478636112507</v>
      </c>
      <c r="M88" s="141">
        <f ca="1">VLOOKUP($D88,Curves!$N$2:$T$2600,3)*$B88</f>
        <v>21.772393180562535</v>
      </c>
      <c r="N88" s="181">
        <f t="shared" ca="1" si="136"/>
        <v>1</v>
      </c>
      <c r="O88" s="182">
        <f t="shared" ca="1" si="137"/>
        <v>1</v>
      </c>
      <c r="P88" s="173">
        <f t="shared" ca="1" si="132"/>
        <v>21.68309806958716</v>
      </c>
      <c r="Q88" s="140">
        <f ca="1">VLOOKUP($D88,Curves!$N$2:$T$2600,4)*$B88</f>
        <v>43.54478636112507</v>
      </c>
      <c r="R88" s="141">
        <f ca="1">VLOOKUP($D88,Curves!$N$2:$T$2600,5)*$B88</f>
        <v>21.772393180562535</v>
      </c>
      <c r="S88" s="181">
        <f t="shared" ca="1" si="138"/>
        <v>1</v>
      </c>
      <c r="T88" s="182">
        <f t="shared" ca="1" si="139"/>
        <v>1</v>
      </c>
      <c r="U88" s="151">
        <f t="shared" ca="1" si="140"/>
        <v>20.46006051105914</v>
      </c>
      <c r="V88" s="151">
        <f t="shared" ca="1" si="141"/>
        <v>21.735142221013888</v>
      </c>
      <c r="W88" s="151">
        <f t="shared" ca="1" si="142"/>
        <v>19.835530693938445</v>
      </c>
      <c r="X88" s="343">
        <f ca="1">VLOOKUP($D88,[2]CurveFetch!$D$8:$S$13000,16,0)*$B88</f>
        <v>43.54478636112507</v>
      </c>
      <c r="Y88" s="141">
        <f ca="1">VLOOKUP($D88,Curves!$N$2:$T$2600,7)*$B88</f>
        <v>21.772393180562535</v>
      </c>
      <c r="Z88" s="200">
        <f t="shared" ca="1" si="143"/>
        <v>1</v>
      </c>
      <c r="AA88" s="181">
        <f t="shared" ca="1" si="144"/>
        <v>1</v>
      </c>
      <c r="AB88" s="181">
        <f t="shared" ca="1" si="145"/>
        <v>1</v>
      </c>
      <c r="AC88" s="181">
        <f t="shared" ca="1" si="145"/>
        <v>1</v>
      </c>
      <c r="AD88" s="181">
        <f t="shared" ca="1" si="146"/>
        <v>1</v>
      </c>
      <c r="AE88" s="182">
        <f t="shared" ca="1" si="147"/>
        <v>1</v>
      </c>
      <c r="AF88" s="23">
        <f t="shared" ca="1" si="167"/>
        <v>5880</v>
      </c>
      <c r="AG88" s="23">
        <f t="shared" ca="1" si="168"/>
        <v>5880</v>
      </c>
      <c r="AH88" s="23">
        <f t="shared" ca="1" si="185"/>
        <v>48000</v>
      </c>
      <c r="AI88" s="23">
        <f t="shared" ca="1" si="186"/>
        <v>48000</v>
      </c>
      <c r="AJ88" s="23">
        <f t="shared" ca="1" si="73"/>
        <v>54000</v>
      </c>
      <c r="AK88" s="23">
        <f t="shared" ca="1" si="74"/>
        <v>54000</v>
      </c>
      <c r="AL88" s="23">
        <f t="shared" ca="1" si="77"/>
        <v>60000</v>
      </c>
      <c r="AM88" s="23">
        <f t="shared" ca="1" si="78"/>
        <v>30000</v>
      </c>
      <c r="AN88" s="23">
        <f t="shared" ca="1" si="79"/>
        <v>60000</v>
      </c>
      <c r="AO88" s="23">
        <f t="shared" ca="1" si="80"/>
        <v>30000</v>
      </c>
      <c r="AP88" s="23">
        <f t="shared" ca="1" si="95"/>
        <v>61200</v>
      </c>
      <c r="AQ88" s="23">
        <f t="shared" ca="1" si="96"/>
        <v>30600</v>
      </c>
      <c r="AR88" s="23">
        <f t="shared" ca="1" si="107"/>
        <v>132000</v>
      </c>
      <c r="AS88" s="23">
        <f t="shared" ca="1" si="108"/>
        <v>66000</v>
      </c>
      <c r="AT88" s="228">
        <f t="shared" ca="1" si="151"/>
        <v>101760</v>
      </c>
      <c r="AU88" s="26">
        <f t="shared" ca="1" si="152"/>
        <v>595560</v>
      </c>
      <c r="AV88" s="228">
        <f t="shared" ca="1" si="153"/>
        <v>685560</v>
      </c>
      <c r="AW88" s="23">
        <f t="shared" ca="1" si="181"/>
        <v>62400</v>
      </c>
      <c r="AX88" s="23">
        <f t="shared" ca="1" si="182"/>
        <v>31200</v>
      </c>
      <c r="AY88" s="23">
        <f t="shared" ca="1" si="165"/>
        <v>60000</v>
      </c>
      <c r="AZ88" s="23">
        <f t="shared" ca="1" si="166"/>
        <v>30000</v>
      </c>
      <c r="BA88" s="23">
        <f t="shared" ca="1" si="169"/>
        <v>10560</v>
      </c>
      <c r="BB88" s="23">
        <f t="shared" ca="1" si="170"/>
        <v>5280</v>
      </c>
      <c r="BC88" s="23">
        <f t="shared" ca="1" si="177"/>
        <v>6120</v>
      </c>
      <c r="BD88" s="23">
        <f t="shared" ca="1" si="178"/>
        <v>3060</v>
      </c>
      <c r="BE88" s="23">
        <f t="shared" ca="1" si="187"/>
        <v>20400</v>
      </c>
      <c r="BF88" s="23">
        <f t="shared" ca="1" si="188"/>
        <v>10200</v>
      </c>
      <c r="BG88" s="23">
        <f t="shared" ca="1" si="65"/>
        <v>105600</v>
      </c>
      <c r="BH88" s="23">
        <f t="shared" ca="1" si="66"/>
        <v>52800</v>
      </c>
      <c r="BI88" s="23">
        <f t="shared" ca="1" si="71"/>
        <v>127200</v>
      </c>
      <c r="BJ88" s="23">
        <f t="shared" ca="1" si="72"/>
        <v>63600</v>
      </c>
      <c r="BK88" s="23">
        <f t="shared" ca="1" si="81"/>
        <v>60000</v>
      </c>
      <c r="BL88" s="23">
        <f t="shared" ca="1" si="82"/>
        <v>30000</v>
      </c>
      <c r="BM88" s="23">
        <f t="shared" ca="1" si="91"/>
        <v>63600</v>
      </c>
      <c r="BN88" s="23">
        <f t="shared" ca="1" si="92"/>
        <v>31800</v>
      </c>
      <c r="BO88" s="23">
        <f t="shared" ca="1" si="97"/>
        <v>86400</v>
      </c>
      <c r="BP88" s="23">
        <f t="shared" ca="1" si="98"/>
        <v>43200</v>
      </c>
      <c r="BQ88" s="23">
        <f t="shared" ca="1" si="101"/>
        <v>62400</v>
      </c>
      <c r="BR88" s="23">
        <f t="shared" ca="1" si="102"/>
        <v>31200</v>
      </c>
      <c r="BS88" s="23">
        <f t="shared" ca="1" si="120"/>
        <v>132000</v>
      </c>
      <c r="BT88" s="23">
        <f t="shared" ca="1" si="121"/>
        <v>66000</v>
      </c>
      <c r="BU88" s="23">
        <f t="shared" ca="1" si="122"/>
        <v>120000</v>
      </c>
      <c r="BV88" s="23">
        <f t="shared" ca="1" si="123"/>
        <v>60000</v>
      </c>
      <c r="BW88" s="389">
        <f t="shared" ca="1" si="154"/>
        <v>687420</v>
      </c>
      <c r="BX88" s="224">
        <f t="shared" ca="1" si="155"/>
        <v>1065420</v>
      </c>
      <c r="BY88" s="93">
        <f t="shared" ca="1" si="156"/>
        <v>1375020</v>
      </c>
      <c r="BZ88" s="23">
        <f t="shared" ca="1" si="183"/>
        <v>125760</v>
      </c>
      <c r="CA88" s="23">
        <f t="shared" ca="1" si="184"/>
        <v>62880</v>
      </c>
      <c r="CB88" s="23">
        <f t="shared" ca="1" si="128"/>
        <v>115200</v>
      </c>
      <c r="CC88" s="23">
        <f t="shared" ca="1" si="129"/>
        <v>57600</v>
      </c>
      <c r="CD88" s="23">
        <f t="shared" ca="1" si="110"/>
        <v>120000</v>
      </c>
      <c r="CE88" s="23">
        <f t="shared" ca="1" si="111"/>
        <v>60000</v>
      </c>
      <c r="CF88" s="228">
        <f t="shared" ca="1" si="157"/>
        <v>188640</v>
      </c>
      <c r="CG88" s="224">
        <f t="shared" ca="1" si="158"/>
        <v>361440</v>
      </c>
      <c r="CH88" s="228">
        <f t="shared" ca="1" si="159"/>
        <v>541440</v>
      </c>
      <c r="CI88" s="23">
        <f t="shared" ca="1" si="173"/>
        <v>65400</v>
      </c>
      <c r="CJ88" s="23">
        <f t="shared" ca="1" si="174"/>
        <v>32700</v>
      </c>
      <c r="CK88" s="23">
        <f t="shared" ca="1" si="175"/>
        <v>62400</v>
      </c>
      <c r="CL88" s="23">
        <f t="shared" ca="1" si="176"/>
        <v>31200</v>
      </c>
      <c r="CM88" s="23">
        <f t="shared" ca="1" si="171"/>
        <v>60000</v>
      </c>
      <c r="CN88" s="23">
        <f t="shared" ca="1" si="172"/>
        <v>30000</v>
      </c>
      <c r="CO88" s="23">
        <f t="shared" ca="1" si="179"/>
        <v>8400</v>
      </c>
      <c r="CP88" s="23">
        <f t="shared" ca="1" si="180"/>
        <v>4200</v>
      </c>
      <c r="CQ88" s="23">
        <f t="shared" ca="1" si="189"/>
        <v>27000</v>
      </c>
      <c r="CR88" s="23">
        <f t="shared" ca="1" si="190"/>
        <v>13500</v>
      </c>
      <c r="CS88" s="23">
        <f t="shared" ca="1" si="191"/>
        <v>15600</v>
      </c>
      <c r="CT88" s="23">
        <f t="shared" ca="1" si="192"/>
        <v>7800</v>
      </c>
      <c r="CU88" s="23">
        <f t="shared" ca="1" si="195"/>
        <v>42000</v>
      </c>
      <c r="CV88" s="23">
        <f t="shared" ca="1" si="196"/>
        <v>21000</v>
      </c>
      <c r="CW88" s="23">
        <f t="shared" ca="1" si="112"/>
        <v>60000</v>
      </c>
      <c r="CX88" s="23">
        <f t="shared" ca="1" si="113"/>
        <v>30000</v>
      </c>
      <c r="CY88" s="23">
        <f t="shared" ca="1" si="67"/>
        <v>72000</v>
      </c>
      <c r="CZ88" s="23">
        <f t="shared" ca="1" si="68"/>
        <v>36000</v>
      </c>
      <c r="DA88" s="23">
        <f t="shared" ca="1" si="83"/>
        <v>99000</v>
      </c>
      <c r="DB88" s="23">
        <f t="shared" ca="1" si="84"/>
        <v>49500</v>
      </c>
      <c r="DC88" s="23"/>
      <c r="DD88" s="23"/>
      <c r="DE88" s="23">
        <f t="shared" ca="1" si="85"/>
        <v>240000</v>
      </c>
      <c r="DF88" s="23">
        <f t="shared" ca="1" si="86"/>
        <v>120000</v>
      </c>
      <c r="DG88" s="23">
        <f t="shared" ca="1" si="87"/>
        <v>120000</v>
      </c>
      <c r="DH88" s="23">
        <f t="shared" ca="1" si="88"/>
        <v>60000</v>
      </c>
      <c r="DI88" s="23">
        <f t="shared" ca="1" si="99"/>
        <v>63600</v>
      </c>
      <c r="DJ88" s="23">
        <f t="shared" ca="1" si="100"/>
        <v>31800</v>
      </c>
      <c r="DK88" s="23">
        <f t="shared" ca="1" si="103"/>
        <v>63600</v>
      </c>
      <c r="DL88" s="23">
        <f t="shared" ca="1" si="104"/>
        <v>31800</v>
      </c>
      <c r="DM88" s="23">
        <f t="shared" ca="1" si="114"/>
        <v>120000</v>
      </c>
      <c r="DN88" s="23">
        <f t="shared" ca="1" si="115"/>
        <v>60000</v>
      </c>
      <c r="DO88" s="23">
        <f t="shared" ca="1" si="116"/>
        <v>66000</v>
      </c>
      <c r="DP88" s="23">
        <f t="shared" ca="1" si="117"/>
        <v>33000</v>
      </c>
      <c r="DQ88" s="23">
        <f t="shared" ca="1" si="126"/>
        <v>129600</v>
      </c>
      <c r="DR88" s="23">
        <f t="shared" ca="1" si="127"/>
        <v>64800</v>
      </c>
      <c r="DS88" s="228">
        <f t="shared" ca="1" si="160"/>
        <v>604800</v>
      </c>
      <c r="DT88" s="93">
        <f t="shared" ca="1" si="161"/>
        <v>1350000</v>
      </c>
      <c r="DU88" s="228">
        <f t="shared" ca="1" si="162"/>
        <v>1971900</v>
      </c>
      <c r="DZ88" s="23">
        <f t="shared" ca="1" si="193"/>
        <v>60000</v>
      </c>
      <c r="EA88" s="23">
        <f t="shared" ca="1" si="194"/>
        <v>30000</v>
      </c>
      <c r="EB88" s="23">
        <f t="shared" ca="1" si="69"/>
        <v>26400</v>
      </c>
      <c r="EC88" s="23">
        <f t="shared" ca="1" si="70"/>
        <v>13200</v>
      </c>
      <c r="ED88" s="23">
        <f t="shared" ca="1" si="89"/>
        <v>120000</v>
      </c>
      <c r="EE88" s="23">
        <f t="shared" ca="1" si="90"/>
        <v>60000</v>
      </c>
      <c r="EF88" s="23">
        <f t="shared" ca="1" si="118"/>
        <v>168000</v>
      </c>
      <c r="EG88" s="23">
        <f t="shared" ca="1" si="119"/>
        <v>84000</v>
      </c>
      <c r="EH88" s="23">
        <f t="shared" ca="1" si="130"/>
        <v>60000</v>
      </c>
      <c r="EI88" s="23">
        <f t="shared" ca="1" si="131"/>
        <v>30000</v>
      </c>
      <c r="EJ88" s="23">
        <f t="shared" ca="1" si="163"/>
        <v>60000</v>
      </c>
      <c r="EK88" s="23">
        <f t="shared" ca="1" si="164"/>
        <v>30000</v>
      </c>
      <c r="EL88" s="23">
        <f t="shared" ca="1" si="124"/>
        <v>120000</v>
      </c>
      <c r="EM88" s="23">
        <f t="shared" ca="1" si="125"/>
        <v>60000</v>
      </c>
      <c r="EN88" s="228">
        <f t="shared" ca="1" si="148"/>
        <v>39600</v>
      </c>
      <c r="EO88" s="93">
        <f t="shared" ca="1" si="149"/>
        <v>489600</v>
      </c>
      <c r="EP88" s="93">
        <f t="shared" ca="1" si="150"/>
        <v>921600</v>
      </c>
    </row>
    <row r="89" spans="1:146" x14ac:dyDescent="0.2">
      <c r="A89" s="172">
        <f ca="1">VLOOKUP($D89,Curves!$A$2:$I$1700,9)</f>
        <v>5.5883021379640997E-2</v>
      </c>
      <c r="B89" s="86">
        <f t="shared" ca="1" si="133"/>
        <v>0.69051974894210533</v>
      </c>
      <c r="C89" s="86">
        <f t="shared" si="134"/>
        <v>31</v>
      </c>
      <c r="D89" s="139">
        <v>39356</v>
      </c>
      <c r="E89" s="173">
        <f ca="1">VLOOKUP($D89,Curves!$A$2:$H$1700,2)*$B89</f>
        <v>2.6322612829673053</v>
      </c>
      <c r="F89" s="172">
        <f ca="1">VLOOKUP($D89,Curves!$A$2:$H$1700,3)*$B89</f>
        <v>0.23477671464031583</v>
      </c>
      <c r="G89" s="172">
        <f ca="1">VLOOKUP($D89,Curves!$A$2:$H$1700,7)*$B89</f>
        <v>-0.16227214100139475</v>
      </c>
      <c r="H89" s="172">
        <f ca="1">VLOOKUP($D89,Curves!$A$2:$H$1700,5)*$B89</f>
        <v>6.9051974894210532E-3</v>
      </c>
      <c r="I89" s="172">
        <f ca="1">VLOOKUP($D89,Curves!$A$2:$H$1700,4)*$B89</f>
        <v>-0.24513451087444738</v>
      </c>
      <c r="J89" s="174">
        <f ca="1">VLOOKUP($D89,Curves!$A$2:$H$1700,8)*$B89</f>
        <v>0</v>
      </c>
      <c r="K89" s="172">
        <f t="shared" ca="1" si="135"/>
        <v>19.903450790696436</v>
      </c>
      <c r="L89" s="140">
        <f ca="1">VLOOKUP($D89,Curves!$N$2:$T$2600,2)*$B89</f>
        <v>45.950360485452826</v>
      </c>
      <c r="M89" s="141">
        <f ca="1">VLOOKUP($D89,Curves!$N$2:$T$2600,3)*$B89</f>
        <v>22.975180242726413</v>
      </c>
      <c r="N89" s="181">
        <f t="shared" ca="1" si="136"/>
        <v>1</v>
      </c>
      <c r="O89" s="182">
        <f t="shared" ca="1" si="137"/>
        <v>1</v>
      </c>
      <c r="P89" s="173">
        <f t="shared" ca="1" si="132"/>
        <v>21.74195962225479</v>
      </c>
      <c r="Q89" s="140">
        <f ca="1">VLOOKUP($D89,Curves!$N$2:$T$2600,4)*$B89</f>
        <v>45.950360485452826</v>
      </c>
      <c r="R89" s="141">
        <f ca="1">VLOOKUP($D89,Curves!$N$2:$T$2600,5)*$B89</f>
        <v>22.975180242726413</v>
      </c>
      <c r="S89" s="181">
        <f t="shared" ca="1" si="138"/>
        <v>1</v>
      </c>
      <c r="T89" s="182">
        <f t="shared" ca="1" si="139"/>
        <v>1</v>
      </c>
      <c r="U89" s="151">
        <f t="shared" ca="1" si="140"/>
        <v>20.524918564744329</v>
      </c>
      <c r="V89" s="151">
        <f t="shared" ca="1" si="141"/>
        <v>21.793748603425449</v>
      </c>
      <c r="W89" s="151">
        <f t="shared" ca="1" si="142"/>
        <v>19.903450790696436</v>
      </c>
      <c r="X89" s="343">
        <f ca="1">VLOOKUP($D89,[2]CurveFetch!$D$8:$S$13000,16,0)*$B89</f>
        <v>45.950360485452826</v>
      </c>
      <c r="Y89" s="141">
        <f ca="1">VLOOKUP($D89,Curves!$N$2:$T$2600,7)*$B89</f>
        <v>22.975180242726413</v>
      </c>
      <c r="Z89" s="200">
        <f t="shared" ca="1" si="143"/>
        <v>1</v>
      </c>
      <c r="AA89" s="181">
        <f t="shared" ca="1" si="144"/>
        <v>1</v>
      </c>
      <c r="AB89" s="181">
        <f t="shared" ca="1" si="145"/>
        <v>1</v>
      </c>
      <c r="AC89" s="181">
        <f t="shared" ca="1" si="145"/>
        <v>1</v>
      </c>
      <c r="AD89" s="181">
        <f t="shared" ca="1" si="146"/>
        <v>1</v>
      </c>
      <c r="AE89" s="182">
        <f t="shared" ca="1" si="147"/>
        <v>1</v>
      </c>
      <c r="AF89" s="23">
        <f t="shared" ca="1" si="167"/>
        <v>5880</v>
      </c>
      <c r="AG89" s="23">
        <f t="shared" ca="1" si="168"/>
        <v>5880</v>
      </c>
      <c r="AH89" s="23">
        <f t="shared" ca="1" si="185"/>
        <v>48000</v>
      </c>
      <c r="AI89" s="23">
        <f t="shared" ca="1" si="186"/>
        <v>48000</v>
      </c>
      <c r="AJ89" s="23">
        <f t="shared" ca="1" si="73"/>
        <v>54000</v>
      </c>
      <c r="AK89" s="23">
        <f t="shared" ca="1" si="74"/>
        <v>54000</v>
      </c>
      <c r="AL89" s="23">
        <f t="shared" ca="1" si="77"/>
        <v>60000</v>
      </c>
      <c r="AM89" s="23">
        <f t="shared" ca="1" si="78"/>
        <v>30000</v>
      </c>
      <c r="AN89" s="23">
        <f t="shared" ca="1" si="79"/>
        <v>60000</v>
      </c>
      <c r="AO89" s="23">
        <f t="shared" ca="1" si="80"/>
        <v>30000</v>
      </c>
      <c r="AP89" s="23">
        <f t="shared" ca="1" si="95"/>
        <v>61200</v>
      </c>
      <c r="AQ89" s="23">
        <f t="shared" ca="1" si="96"/>
        <v>30600</v>
      </c>
      <c r="AR89" s="23">
        <f t="shared" ca="1" si="107"/>
        <v>132000</v>
      </c>
      <c r="AS89" s="23">
        <f t="shared" ca="1" si="108"/>
        <v>66000</v>
      </c>
      <c r="AT89" s="228">
        <f t="shared" ca="1" si="151"/>
        <v>101760</v>
      </c>
      <c r="AU89" s="26">
        <f t="shared" ca="1" si="152"/>
        <v>595560</v>
      </c>
      <c r="AV89" s="228">
        <f t="shared" ca="1" si="153"/>
        <v>685560</v>
      </c>
      <c r="AW89" s="23">
        <f t="shared" ca="1" si="181"/>
        <v>62400</v>
      </c>
      <c r="AX89" s="23">
        <f t="shared" ca="1" si="182"/>
        <v>31200</v>
      </c>
      <c r="AY89" s="23">
        <f t="shared" ca="1" si="165"/>
        <v>60000</v>
      </c>
      <c r="AZ89" s="23">
        <f t="shared" ca="1" si="166"/>
        <v>30000</v>
      </c>
      <c r="BA89" s="23">
        <f t="shared" ca="1" si="169"/>
        <v>10560</v>
      </c>
      <c r="BB89" s="23">
        <f t="shared" ca="1" si="170"/>
        <v>5280</v>
      </c>
      <c r="BC89" s="23">
        <f t="shared" ca="1" si="177"/>
        <v>6120</v>
      </c>
      <c r="BD89" s="23">
        <f t="shared" ca="1" si="178"/>
        <v>3060</v>
      </c>
      <c r="BE89" s="23">
        <f t="shared" ca="1" si="187"/>
        <v>20400</v>
      </c>
      <c r="BF89" s="23">
        <f t="shared" ca="1" si="188"/>
        <v>10200</v>
      </c>
      <c r="BG89" s="23">
        <f t="shared" ref="BG89:BG152" ca="1" si="197">$BG$7*$J$2*$J$5*$S89</f>
        <v>105600</v>
      </c>
      <c r="BH89" s="23">
        <f t="shared" ref="BH89:BH152" ca="1" si="198">$BG$7*$J$3*$J$5*$T89</f>
        <v>52800</v>
      </c>
      <c r="BI89" s="23">
        <f t="shared" ca="1" si="71"/>
        <v>127200</v>
      </c>
      <c r="BJ89" s="23">
        <f t="shared" ca="1" si="72"/>
        <v>63600</v>
      </c>
      <c r="BK89" s="23">
        <f t="shared" ca="1" si="81"/>
        <v>60000</v>
      </c>
      <c r="BL89" s="23">
        <f t="shared" ca="1" si="82"/>
        <v>30000</v>
      </c>
      <c r="BM89" s="23">
        <f t="shared" ca="1" si="91"/>
        <v>63600</v>
      </c>
      <c r="BN89" s="23">
        <f t="shared" ca="1" si="92"/>
        <v>31800</v>
      </c>
      <c r="BO89" s="23">
        <f t="shared" ca="1" si="97"/>
        <v>86400</v>
      </c>
      <c r="BP89" s="23">
        <f t="shared" ca="1" si="98"/>
        <v>43200</v>
      </c>
      <c r="BQ89" s="23">
        <f t="shared" ca="1" si="101"/>
        <v>62400</v>
      </c>
      <c r="BR89" s="23">
        <f t="shared" ca="1" si="102"/>
        <v>31200</v>
      </c>
      <c r="BS89" s="23">
        <f t="shared" ca="1" si="120"/>
        <v>132000</v>
      </c>
      <c r="BT89" s="23">
        <f t="shared" ca="1" si="121"/>
        <v>66000</v>
      </c>
      <c r="BU89" s="23">
        <f t="shared" ca="1" si="122"/>
        <v>120000</v>
      </c>
      <c r="BV89" s="23">
        <f t="shared" ca="1" si="123"/>
        <v>60000</v>
      </c>
      <c r="BW89" s="389">
        <f t="shared" ca="1" si="154"/>
        <v>687420</v>
      </c>
      <c r="BX89" s="224">
        <f t="shared" ca="1" si="155"/>
        <v>1065420</v>
      </c>
      <c r="BY89" s="93">
        <f t="shared" ca="1" si="156"/>
        <v>1375020</v>
      </c>
      <c r="BZ89" s="23">
        <f t="shared" ca="1" si="183"/>
        <v>125760</v>
      </c>
      <c r="CA89" s="23">
        <f t="shared" ca="1" si="184"/>
        <v>62880</v>
      </c>
      <c r="CB89" s="23">
        <f t="shared" ca="1" si="128"/>
        <v>115200</v>
      </c>
      <c r="CC89" s="23">
        <f t="shared" ca="1" si="129"/>
        <v>57600</v>
      </c>
      <c r="CD89" s="23">
        <f t="shared" ca="1" si="110"/>
        <v>120000</v>
      </c>
      <c r="CE89" s="23">
        <f t="shared" ca="1" si="111"/>
        <v>60000</v>
      </c>
      <c r="CF89" s="228">
        <f t="shared" ca="1" si="157"/>
        <v>188640</v>
      </c>
      <c r="CG89" s="224">
        <f t="shared" ca="1" si="158"/>
        <v>361440</v>
      </c>
      <c r="CH89" s="228">
        <f t="shared" ca="1" si="159"/>
        <v>541440</v>
      </c>
      <c r="CI89" s="23">
        <f t="shared" ca="1" si="173"/>
        <v>65400</v>
      </c>
      <c r="CJ89" s="23">
        <f t="shared" ca="1" si="174"/>
        <v>32700</v>
      </c>
      <c r="CK89" s="23">
        <f t="shared" ca="1" si="175"/>
        <v>62400</v>
      </c>
      <c r="CL89" s="23">
        <f t="shared" ca="1" si="176"/>
        <v>31200</v>
      </c>
      <c r="CM89" s="23">
        <f t="shared" ca="1" si="171"/>
        <v>60000</v>
      </c>
      <c r="CN89" s="23">
        <f t="shared" ca="1" si="172"/>
        <v>30000</v>
      </c>
      <c r="CO89" s="23">
        <f t="shared" ca="1" si="179"/>
        <v>8400</v>
      </c>
      <c r="CP89" s="23">
        <f t="shared" ca="1" si="180"/>
        <v>4200</v>
      </c>
      <c r="CQ89" s="23">
        <f t="shared" ca="1" si="189"/>
        <v>27000</v>
      </c>
      <c r="CR89" s="23">
        <f t="shared" ca="1" si="190"/>
        <v>13500</v>
      </c>
      <c r="CS89" s="23">
        <f t="shared" ca="1" si="191"/>
        <v>15600</v>
      </c>
      <c r="CT89" s="23">
        <f t="shared" ca="1" si="192"/>
        <v>7800</v>
      </c>
      <c r="CU89" s="23">
        <f t="shared" ca="1" si="195"/>
        <v>42000</v>
      </c>
      <c r="CV89" s="23">
        <f t="shared" ca="1" si="196"/>
        <v>21000</v>
      </c>
      <c r="CW89" s="23">
        <f t="shared" ca="1" si="112"/>
        <v>60000</v>
      </c>
      <c r="CX89" s="23">
        <f t="shared" ca="1" si="113"/>
        <v>30000</v>
      </c>
      <c r="CY89" s="23">
        <f t="shared" ca="1" si="67"/>
        <v>72000</v>
      </c>
      <c r="CZ89" s="23">
        <f t="shared" ca="1" si="68"/>
        <v>36000</v>
      </c>
      <c r="DA89" s="23">
        <f t="shared" ca="1" si="83"/>
        <v>99000</v>
      </c>
      <c r="DB89" s="23">
        <f t="shared" ca="1" si="84"/>
        <v>49500</v>
      </c>
      <c r="DC89" s="23"/>
      <c r="DD89" s="23"/>
      <c r="DE89" s="23">
        <f t="shared" ca="1" si="85"/>
        <v>240000</v>
      </c>
      <c r="DF89" s="23">
        <f t="shared" ca="1" si="86"/>
        <v>120000</v>
      </c>
      <c r="DG89" s="23">
        <f t="shared" ca="1" si="87"/>
        <v>120000</v>
      </c>
      <c r="DH89" s="23">
        <f t="shared" ca="1" si="88"/>
        <v>60000</v>
      </c>
      <c r="DI89" s="23">
        <f t="shared" ca="1" si="99"/>
        <v>63600</v>
      </c>
      <c r="DJ89" s="23">
        <f t="shared" ca="1" si="100"/>
        <v>31800</v>
      </c>
      <c r="DK89" s="23">
        <f t="shared" ca="1" si="103"/>
        <v>63600</v>
      </c>
      <c r="DL89" s="23">
        <f t="shared" ca="1" si="104"/>
        <v>31800</v>
      </c>
      <c r="DM89" s="23">
        <f t="shared" ca="1" si="114"/>
        <v>120000</v>
      </c>
      <c r="DN89" s="23">
        <f t="shared" ca="1" si="115"/>
        <v>60000</v>
      </c>
      <c r="DO89" s="23">
        <f t="shared" ca="1" si="116"/>
        <v>66000</v>
      </c>
      <c r="DP89" s="23">
        <f t="shared" ca="1" si="117"/>
        <v>33000</v>
      </c>
      <c r="DQ89" s="23">
        <f t="shared" ca="1" si="126"/>
        <v>129600</v>
      </c>
      <c r="DR89" s="23">
        <f t="shared" ca="1" si="127"/>
        <v>64800</v>
      </c>
      <c r="DS89" s="228">
        <f t="shared" ca="1" si="160"/>
        <v>604800</v>
      </c>
      <c r="DT89" s="93">
        <f t="shared" ca="1" si="161"/>
        <v>1350000</v>
      </c>
      <c r="DU89" s="228">
        <f t="shared" ca="1" si="162"/>
        <v>1971900</v>
      </c>
      <c r="DZ89" s="23">
        <f t="shared" ca="1" si="193"/>
        <v>60000</v>
      </c>
      <c r="EA89" s="23">
        <f t="shared" ca="1" si="194"/>
        <v>30000</v>
      </c>
      <c r="EB89" s="23">
        <f t="shared" ca="1" si="69"/>
        <v>26400</v>
      </c>
      <c r="EC89" s="23">
        <f t="shared" ca="1" si="70"/>
        <v>13200</v>
      </c>
      <c r="ED89" s="23">
        <f t="shared" ca="1" si="89"/>
        <v>120000</v>
      </c>
      <c r="EE89" s="23">
        <f t="shared" ca="1" si="90"/>
        <v>60000</v>
      </c>
      <c r="EF89" s="23">
        <f t="shared" ca="1" si="118"/>
        <v>168000</v>
      </c>
      <c r="EG89" s="23">
        <f t="shared" ca="1" si="119"/>
        <v>84000</v>
      </c>
      <c r="EH89" s="23">
        <f t="shared" ca="1" si="130"/>
        <v>60000</v>
      </c>
      <c r="EI89" s="23">
        <f t="shared" ca="1" si="131"/>
        <v>30000</v>
      </c>
      <c r="EJ89" s="23">
        <f t="shared" ca="1" si="163"/>
        <v>60000</v>
      </c>
      <c r="EK89" s="23">
        <f t="shared" ca="1" si="164"/>
        <v>30000</v>
      </c>
      <c r="EL89" s="23">
        <f t="shared" ca="1" si="124"/>
        <v>120000</v>
      </c>
      <c r="EM89" s="23">
        <f t="shared" ca="1" si="125"/>
        <v>60000</v>
      </c>
      <c r="EN89" s="228">
        <f t="shared" ca="1" si="148"/>
        <v>39600</v>
      </c>
      <c r="EO89" s="93">
        <f t="shared" ca="1" si="149"/>
        <v>489600</v>
      </c>
      <c r="EP89" s="93">
        <f t="shared" ca="1" si="150"/>
        <v>921600</v>
      </c>
    </row>
    <row r="90" spans="1:146" x14ac:dyDescent="0.2">
      <c r="A90" s="172">
        <f ca="1">VLOOKUP($D90,Curves!$A$2:$I$1700,9)</f>
        <v>5.5945119903283998E-2</v>
      </c>
      <c r="B90" s="86">
        <f t="shared" ca="1" si="133"/>
        <v>0.68701467030352115</v>
      </c>
      <c r="C90" s="86">
        <f t="shared" si="134"/>
        <v>30</v>
      </c>
      <c r="D90" s="139">
        <v>39387</v>
      </c>
      <c r="E90" s="173">
        <f ca="1">VLOOKUP($D90,Curves!$A$2:$H$1700,2)*$B90</f>
        <v>2.7150819770395156</v>
      </c>
      <c r="F90" s="172">
        <f ca="1">VLOOKUP($D90,Curves!$A$2:$H$1700,3)*$B90</f>
        <v>0.20610440109105635</v>
      </c>
      <c r="G90" s="172">
        <f ca="1">VLOOKUP($D90,Curves!$A$2:$H$1700,7)*$B90</f>
        <v>-0.13053278735766902</v>
      </c>
      <c r="H90" s="172">
        <f ca="1">VLOOKUP($D90,Curves!$A$2:$H$1700,5)*$B90</f>
        <v>6.8701467030352114E-3</v>
      </c>
      <c r="I90" s="172">
        <f ca="1">VLOOKUP($D90,Curves!$A$2:$H$1700,4)*$B90</f>
        <v>-0.19923425438802111</v>
      </c>
      <c r="J90" s="174">
        <f ca="1">VLOOKUP($D90,Curves!$A$2:$H$1700,8)*$B90</f>
        <v>0</v>
      </c>
      <c r="K90" s="172">
        <f t="shared" ca="1" si="135"/>
        <v>20.86885791988621</v>
      </c>
      <c r="L90" s="140">
        <f ca="1">VLOOKUP($D90,Curves!$N$2:$T$2600,2)*$B90</f>
        <v>25.10667632037406</v>
      </c>
      <c r="M90" s="141">
        <f ca="1">VLOOKUP($D90,Curves!$N$2:$T$2600,3)*$B90</f>
        <v>12.55333816018703</v>
      </c>
      <c r="N90" s="181">
        <f t="shared" ca="1" si="136"/>
        <v>1</v>
      </c>
      <c r="O90" s="182">
        <f t="shared" ca="1" si="137"/>
        <v>0</v>
      </c>
      <c r="P90" s="173">
        <f t="shared" ca="1" si="132"/>
        <v>22.363114827796366</v>
      </c>
      <c r="Q90" s="140">
        <f ca="1">VLOOKUP($D90,Curves!$N$2:$T$2600,4)*$B90</f>
        <v>25.10667632037406</v>
      </c>
      <c r="R90" s="141">
        <f ca="1">VLOOKUP($D90,Curves!$N$2:$T$2600,5)*$B90</f>
        <v>12.55333816018703</v>
      </c>
      <c r="S90" s="181">
        <f t="shared" ca="1" si="138"/>
        <v>1</v>
      </c>
      <c r="T90" s="182">
        <f t="shared" ca="1" si="139"/>
        <v>0</v>
      </c>
      <c r="U90" s="151">
        <f t="shared" ca="1" si="140"/>
        <v>21.384118922613851</v>
      </c>
      <c r="V90" s="151">
        <f t="shared" ca="1" si="141"/>
        <v>22.414640928069129</v>
      </c>
      <c r="W90" s="151">
        <f t="shared" ca="1" si="142"/>
        <v>20.86885791988621</v>
      </c>
      <c r="X90" s="343">
        <f ca="1">VLOOKUP($D90,[2]CurveFetch!$D$8:$S$13000,16,0)*$B90</f>
        <v>25.10667632037406</v>
      </c>
      <c r="Y90" s="141">
        <f ca="1">VLOOKUP($D90,Curves!$N$2:$T$2600,7)*$B90</f>
        <v>12.55333816018703</v>
      </c>
      <c r="Z90" s="200">
        <f t="shared" ca="1" si="143"/>
        <v>1</v>
      </c>
      <c r="AA90" s="181">
        <f t="shared" ca="1" si="144"/>
        <v>0</v>
      </c>
      <c r="AB90" s="181">
        <f t="shared" ca="1" si="145"/>
        <v>1</v>
      </c>
      <c r="AC90" s="181">
        <f t="shared" ca="1" si="145"/>
        <v>1</v>
      </c>
      <c r="AD90" s="181">
        <f t="shared" ca="1" si="146"/>
        <v>1</v>
      </c>
      <c r="AE90" s="182">
        <f t="shared" ca="1" si="147"/>
        <v>0</v>
      </c>
      <c r="AF90" s="23">
        <f t="shared" ca="1" si="167"/>
        <v>5880</v>
      </c>
      <c r="AG90" s="23">
        <f t="shared" ca="1" si="168"/>
        <v>0</v>
      </c>
      <c r="AH90" s="23">
        <f t="shared" ca="1" si="185"/>
        <v>48000</v>
      </c>
      <c r="AI90" s="23">
        <f t="shared" ca="1" si="186"/>
        <v>0</v>
      </c>
      <c r="AJ90" s="23">
        <f t="shared" ca="1" si="73"/>
        <v>54000</v>
      </c>
      <c r="AK90" s="23">
        <f t="shared" ca="1" si="74"/>
        <v>0</v>
      </c>
      <c r="AL90" s="23">
        <f t="shared" ca="1" si="77"/>
        <v>60000</v>
      </c>
      <c r="AM90" s="23">
        <f t="shared" ca="1" si="78"/>
        <v>0</v>
      </c>
      <c r="AN90" s="23">
        <f t="shared" ca="1" si="79"/>
        <v>60000</v>
      </c>
      <c r="AO90" s="23">
        <f t="shared" ca="1" si="80"/>
        <v>0</v>
      </c>
      <c r="AP90" s="23">
        <f t="shared" ca="1" si="95"/>
        <v>61200</v>
      </c>
      <c r="AQ90" s="23">
        <f t="shared" ca="1" si="96"/>
        <v>0</v>
      </c>
      <c r="AR90" s="23">
        <f t="shared" ca="1" si="107"/>
        <v>132000</v>
      </c>
      <c r="AS90" s="23">
        <f t="shared" ca="1" si="108"/>
        <v>0</v>
      </c>
      <c r="AT90" s="228">
        <f t="shared" ca="1" si="151"/>
        <v>65880</v>
      </c>
      <c r="AU90" s="26">
        <f t="shared" ca="1" si="152"/>
        <v>361080</v>
      </c>
      <c r="AV90" s="228">
        <f t="shared" ca="1" si="153"/>
        <v>421080</v>
      </c>
      <c r="AW90" s="23">
        <f t="shared" ca="1" si="181"/>
        <v>62400</v>
      </c>
      <c r="AX90" s="23">
        <f t="shared" ca="1" si="182"/>
        <v>0</v>
      </c>
      <c r="AY90" s="23">
        <f t="shared" ca="1" si="165"/>
        <v>60000</v>
      </c>
      <c r="AZ90" s="23">
        <f t="shared" ca="1" si="166"/>
        <v>0</v>
      </c>
      <c r="BA90" s="23">
        <f t="shared" ca="1" si="169"/>
        <v>10560</v>
      </c>
      <c r="BB90" s="23">
        <f t="shared" ca="1" si="170"/>
        <v>0</v>
      </c>
      <c r="BC90" s="23">
        <f t="shared" ca="1" si="177"/>
        <v>6120</v>
      </c>
      <c r="BD90" s="23">
        <f t="shared" ca="1" si="178"/>
        <v>0</v>
      </c>
      <c r="BE90" s="23">
        <f t="shared" ca="1" si="187"/>
        <v>20400</v>
      </c>
      <c r="BF90" s="23">
        <f t="shared" ca="1" si="188"/>
        <v>0</v>
      </c>
      <c r="BG90" s="23">
        <f t="shared" ca="1" si="197"/>
        <v>105600</v>
      </c>
      <c r="BH90" s="23">
        <f t="shared" ca="1" si="198"/>
        <v>0</v>
      </c>
      <c r="BI90" s="23">
        <f t="shared" ca="1" si="71"/>
        <v>127200</v>
      </c>
      <c r="BJ90" s="23">
        <f t="shared" ca="1" si="72"/>
        <v>0</v>
      </c>
      <c r="BK90" s="23">
        <f t="shared" ca="1" si="81"/>
        <v>60000</v>
      </c>
      <c r="BL90" s="23">
        <f t="shared" ca="1" si="82"/>
        <v>0</v>
      </c>
      <c r="BM90" s="23">
        <f t="shared" ca="1" si="91"/>
        <v>63600</v>
      </c>
      <c r="BN90" s="23">
        <f t="shared" ca="1" si="92"/>
        <v>0</v>
      </c>
      <c r="BO90" s="23">
        <f t="shared" ca="1" si="97"/>
        <v>86400</v>
      </c>
      <c r="BP90" s="23">
        <f t="shared" ca="1" si="98"/>
        <v>0</v>
      </c>
      <c r="BQ90" s="23">
        <f t="shared" ca="1" si="101"/>
        <v>62400</v>
      </c>
      <c r="BR90" s="23">
        <f t="shared" ca="1" si="102"/>
        <v>0</v>
      </c>
      <c r="BS90" s="23">
        <f t="shared" ca="1" si="120"/>
        <v>132000</v>
      </c>
      <c r="BT90" s="23">
        <f t="shared" ca="1" si="121"/>
        <v>0</v>
      </c>
      <c r="BU90" s="23">
        <f t="shared" ca="1" si="122"/>
        <v>120000</v>
      </c>
      <c r="BV90" s="23">
        <f t="shared" ca="1" si="123"/>
        <v>0</v>
      </c>
      <c r="BW90" s="389">
        <f t="shared" ca="1" si="154"/>
        <v>458280</v>
      </c>
      <c r="BX90" s="224">
        <f t="shared" ca="1" si="155"/>
        <v>710280</v>
      </c>
      <c r="BY90" s="93">
        <f t="shared" ca="1" si="156"/>
        <v>916680</v>
      </c>
      <c r="BZ90" s="23">
        <f t="shared" ca="1" si="183"/>
        <v>125760</v>
      </c>
      <c r="CA90" s="23">
        <f t="shared" ca="1" si="184"/>
        <v>0</v>
      </c>
      <c r="CB90" s="23">
        <f t="shared" ca="1" si="128"/>
        <v>115200</v>
      </c>
      <c r="CC90" s="23">
        <f t="shared" ca="1" si="129"/>
        <v>0</v>
      </c>
      <c r="CD90" s="23">
        <f t="shared" ca="1" si="110"/>
        <v>120000</v>
      </c>
      <c r="CE90" s="23">
        <f t="shared" ca="1" si="111"/>
        <v>0</v>
      </c>
      <c r="CF90" s="228">
        <f t="shared" ca="1" si="157"/>
        <v>125760</v>
      </c>
      <c r="CG90" s="224">
        <f t="shared" ca="1" si="158"/>
        <v>240960</v>
      </c>
      <c r="CH90" s="228">
        <f t="shared" ca="1" si="159"/>
        <v>360960</v>
      </c>
      <c r="CI90" s="23">
        <f t="shared" ca="1" si="173"/>
        <v>65400</v>
      </c>
      <c r="CJ90" s="23">
        <f t="shared" ca="1" si="174"/>
        <v>32700</v>
      </c>
      <c r="CK90" s="23">
        <f t="shared" ca="1" si="175"/>
        <v>62400</v>
      </c>
      <c r="CL90" s="23">
        <f t="shared" ca="1" si="176"/>
        <v>31200</v>
      </c>
      <c r="CM90" s="23">
        <f t="shared" ca="1" si="171"/>
        <v>60000</v>
      </c>
      <c r="CN90" s="23">
        <f t="shared" ca="1" si="172"/>
        <v>30000</v>
      </c>
      <c r="CO90" s="23">
        <f t="shared" ca="1" si="179"/>
        <v>8400</v>
      </c>
      <c r="CP90" s="23">
        <f t="shared" ca="1" si="180"/>
        <v>4200</v>
      </c>
      <c r="CQ90" s="23">
        <f t="shared" ca="1" si="189"/>
        <v>27000</v>
      </c>
      <c r="CR90" s="23">
        <f t="shared" ca="1" si="190"/>
        <v>13500</v>
      </c>
      <c r="CS90" s="23">
        <f t="shared" ca="1" si="191"/>
        <v>15600</v>
      </c>
      <c r="CT90" s="23">
        <f t="shared" ca="1" si="192"/>
        <v>7800</v>
      </c>
      <c r="CU90" s="23">
        <f t="shared" ca="1" si="195"/>
        <v>42000</v>
      </c>
      <c r="CV90" s="23">
        <f t="shared" ca="1" si="196"/>
        <v>21000</v>
      </c>
      <c r="CW90" s="23">
        <f t="shared" ca="1" si="112"/>
        <v>60000</v>
      </c>
      <c r="CX90" s="23">
        <f t="shared" ca="1" si="113"/>
        <v>30000</v>
      </c>
      <c r="CY90" s="23">
        <f t="shared" ref="CY90:CY153" ca="1" si="199">$CY$7*$J$2*$J$5*$AB90</f>
        <v>72000</v>
      </c>
      <c r="CZ90" s="23">
        <f t="shared" ref="CZ90:CZ153" ca="1" si="200">$CY$7*$J$3*$J$5*$AC90</f>
        <v>36000</v>
      </c>
      <c r="DA90" s="23">
        <f t="shared" ca="1" si="83"/>
        <v>99000</v>
      </c>
      <c r="DB90" s="23">
        <f t="shared" ca="1" si="84"/>
        <v>49500</v>
      </c>
      <c r="DC90" s="23"/>
      <c r="DD90" s="23"/>
      <c r="DE90" s="23">
        <f t="shared" ca="1" si="85"/>
        <v>240000</v>
      </c>
      <c r="DF90" s="23">
        <f t="shared" ca="1" si="86"/>
        <v>120000</v>
      </c>
      <c r="DG90" s="23">
        <f t="shared" ca="1" si="87"/>
        <v>120000</v>
      </c>
      <c r="DH90" s="23">
        <f t="shared" ca="1" si="88"/>
        <v>60000</v>
      </c>
      <c r="DI90" s="23">
        <f t="shared" ca="1" si="99"/>
        <v>63600</v>
      </c>
      <c r="DJ90" s="23">
        <f t="shared" ca="1" si="100"/>
        <v>31800</v>
      </c>
      <c r="DK90" s="23">
        <f t="shared" ca="1" si="103"/>
        <v>63600</v>
      </c>
      <c r="DL90" s="23">
        <f t="shared" ca="1" si="104"/>
        <v>31800</v>
      </c>
      <c r="DM90" s="23">
        <f t="shared" ca="1" si="114"/>
        <v>120000</v>
      </c>
      <c r="DN90" s="23">
        <f t="shared" ca="1" si="115"/>
        <v>60000</v>
      </c>
      <c r="DO90" s="23">
        <f t="shared" ca="1" si="116"/>
        <v>66000</v>
      </c>
      <c r="DP90" s="23">
        <f t="shared" ca="1" si="117"/>
        <v>33000</v>
      </c>
      <c r="DQ90" s="23">
        <f t="shared" ca="1" si="126"/>
        <v>129600</v>
      </c>
      <c r="DR90" s="23">
        <f t="shared" ca="1" si="127"/>
        <v>64800</v>
      </c>
      <c r="DS90" s="228">
        <f t="shared" ca="1" si="160"/>
        <v>604800</v>
      </c>
      <c r="DT90" s="93">
        <f t="shared" ca="1" si="161"/>
        <v>1350000</v>
      </c>
      <c r="DU90" s="228">
        <f t="shared" ca="1" si="162"/>
        <v>1971900</v>
      </c>
      <c r="DZ90" s="23">
        <f t="shared" ca="1" si="193"/>
        <v>60000</v>
      </c>
      <c r="EA90" s="23">
        <f t="shared" ca="1" si="194"/>
        <v>30000</v>
      </c>
      <c r="EB90" s="23">
        <f t="shared" ref="EB90:EB153" ca="1" si="201">$EB$7*$J$2*$J$5*$AB90</f>
        <v>26400</v>
      </c>
      <c r="EC90" s="23">
        <f t="shared" ref="EC90:EC153" ca="1" si="202">$EB$7*$J$3*$J$5*$AC90</f>
        <v>13200</v>
      </c>
      <c r="ED90" s="23">
        <f t="shared" ca="1" si="89"/>
        <v>120000</v>
      </c>
      <c r="EE90" s="23">
        <f t="shared" ca="1" si="90"/>
        <v>60000</v>
      </c>
      <c r="EF90" s="23">
        <f t="shared" ca="1" si="118"/>
        <v>168000</v>
      </c>
      <c r="EG90" s="23">
        <f t="shared" ca="1" si="119"/>
        <v>84000</v>
      </c>
      <c r="EH90" s="23">
        <f t="shared" ca="1" si="130"/>
        <v>60000</v>
      </c>
      <c r="EI90" s="23">
        <f t="shared" ca="1" si="131"/>
        <v>30000</v>
      </c>
      <c r="EJ90" s="23">
        <f t="shared" ca="1" si="163"/>
        <v>60000</v>
      </c>
      <c r="EK90" s="23">
        <f t="shared" ca="1" si="164"/>
        <v>30000</v>
      </c>
      <c r="EL90" s="23">
        <f t="shared" ca="1" si="124"/>
        <v>120000</v>
      </c>
      <c r="EM90" s="23">
        <f t="shared" ca="1" si="125"/>
        <v>60000</v>
      </c>
      <c r="EN90" s="228">
        <f t="shared" ca="1" si="148"/>
        <v>39600</v>
      </c>
      <c r="EO90" s="93">
        <f t="shared" ca="1" si="149"/>
        <v>489600</v>
      </c>
      <c r="EP90" s="93">
        <f t="shared" ca="1" si="150"/>
        <v>921600</v>
      </c>
    </row>
    <row r="91" spans="1:146" x14ac:dyDescent="0.2">
      <c r="A91" s="172">
        <f ca="1">VLOOKUP($D91,Curves!$A$2:$I$1700,9)</f>
        <v>5.6005215249969001E-2</v>
      </c>
      <c r="B91" s="86">
        <f t="shared" ca="1" si="133"/>
        <v>0.68363293327935781</v>
      </c>
      <c r="C91" s="86">
        <f t="shared" si="134"/>
        <v>31</v>
      </c>
      <c r="D91" s="139">
        <v>39417</v>
      </c>
      <c r="E91" s="173">
        <f ca="1">VLOOKUP($D91,Curves!$A$2:$H$1700,2)*$B91</f>
        <v>2.7871714689799418</v>
      </c>
      <c r="F91" s="172">
        <f ca="1">VLOOKUP($D91,Curves!$A$2:$H$1700,3)*$B91</f>
        <v>0.20508987998380734</v>
      </c>
      <c r="G91" s="172">
        <f ca="1">VLOOKUP($D91,Curves!$A$2:$H$1700,7)*$B91</f>
        <v>-0.12989025732307799</v>
      </c>
      <c r="H91" s="172">
        <f ca="1">VLOOKUP($D91,Curves!$A$2:$H$1700,5)*$B91</f>
        <v>6.8363293327935786E-3</v>
      </c>
      <c r="I91" s="172">
        <f ca="1">VLOOKUP($D91,Curves!$A$2:$H$1700,4)*$B91</f>
        <v>-0.19825355065101374</v>
      </c>
      <c r="J91" s="174">
        <f ca="1">VLOOKUP($D91,Curves!$A$2:$H$1700,8)*$B91</f>
        <v>0</v>
      </c>
      <c r="K91" s="172">
        <f t="shared" ca="1" si="135"/>
        <v>21.416884387466958</v>
      </c>
      <c r="L91" s="140">
        <f ca="1">VLOOKUP($D91,Curves!$N$2:$T$2600,2)*$B91</f>
        <v>14.728598094330451</v>
      </c>
      <c r="M91" s="141">
        <f ca="1">VLOOKUP($D91,Curves!$N$2:$T$2600,3)*$B91</f>
        <v>7.3642990471652254</v>
      </c>
      <c r="N91" s="181">
        <f t="shared" ca="1" si="136"/>
        <v>0</v>
      </c>
      <c r="O91" s="182">
        <f t="shared" ca="1" si="137"/>
        <v>0</v>
      </c>
      <c r="P91" s="173">
        <f t="shared" ca="1" si="132"/>
        <v>22.903786017349564</v>
      </c>
      <c r="Q91" s="140">
        <f ca="1">VLOOKUP($D91,Curves!$N$2:$T$2600,4)*$B91</f>
        <v>14.728598094330451</v>
      </c>
      <c r="R91" s="141">
        <f ca="1">VLOOKUP($D91,Curves!$N$2:$T$2600,5)*$B91</f>
        <v>7.3642990471652254</v>
      </c>
      <c r="S91" s="181">
        <f t="shared" ca="1" si="138"/>
        <v>0</v>
      </c>
      <c r="T91" s="182">
        <f t="shared" ca="1" si="139"/>
        <v>0</v>
      </c>
      <c r="U91" s="151">
        <f t="shared" ca="1" si="140"/>
        <v>21.929609087426478</v>
      </c>
      <c r="V91" s="151">
        <f t="shared" ca="1" si="141"/>
        <v>22.955058487345518</v>
      </c>
      <c r="W91" s="151">
        <f t="shared" ca="1" si="142"/>
        <v>21.416884387466958</v>
      </c>
      <c r="X91" s="343">
        <f ca="1">VLOOKUP($D91,[2]CurveFetch!$D$8:$S$13000,16,0)*$B91</f>
        <v>14.728598094330451</v>
      </c>
      <c r="Y91" s="141">
        <f ca="1">VLOOKUP($D91,Curves!$N$2:$T$2600,7)*$B91</f>
        <v>7.3642990471652254</v>
      </c>
      <c r="Z91" s="200">
        <f t="shared" ca="1" si="143"/>
        <v>0</v>
      </c>
      <c r="AA91" s="181">
        <f t="shared" ca="1" si="144"/>
        <v>0</v>
      </c>
      <c r="AB91" s="181">
        <f t="shared" ca="1" si="145"/>
        <v>0</v>
      </c>
      <c r="AC91" s="181">
        <f t="shared" ca="1" si="145"/>
        <v>0</v>
      </c>
      <c r="AD91" s="181">
        <f t="shared" ca="1" si="146"/>
        <v>0</v>
      </c>
      <c r="AE91" s="182">
        <f t="shared" ca="1" si="147"/>
        <v>0</v>
      </c>
      <c r="AF91" s="23">
        <f t="shared" ca="1" si="167"/>
        <v>0</v>
      </c>
      <c r="AG91" s="23">
        <f t="shared" ca="1" si="168"/>
        <v>0</v>
      </c>
      <c r="AH91" s="23">
        <f t="shared" ca="1" si="185"/>
        <v>0</v>
      </c>
      <c r="AI91" s="23">
        <f t="shared" ca="1" si="186"/>
        <v>0</v>
      </c>
      <c r="AJ91" s="23">
        <f t="shared" ca="1" si="73"/>
        <v>0</v>
      </c>
      <c r="AK91" s="23">
        <f t="shared" ca="1" si="74"/>
        <v>0</v>
      </c>
      <c r="AL91" s="23">
        <f t="shared" ca="1" si="77"/>
        <v>0</v>
      </c>
      <c r="AM91" s="23">
        <f t="shared" ca="1" si="78"/>
        <v>0</v>
      </c>
      <c r="AN91" s="23">
        <f t="shared" ca="1" si="79"/>
        <v>0</v>
      </c>
      <c r="AO91" s="23">
        <f t="shared" ca="1" si="80"/>
        <v>0</v>
      </c>
      <c r="AP91" s="23">
        <f t="shared" ca="1" si="95"/>
        <v>0</v>
      </c>
      <c r="AQ91" s="23">
        <f t="shared" ca="1" si="96"/>
        <v>0</v>
      </c>
      <c r="AR91" s="23">
        <f t="shared" ca="1" si="107"/>
        <v>0</v>
      </c>
      <c r="AS91" s="23">
        <f t="shared" ca="1" si="108"/>
        <v>0</v>
      </c>
      <c r="AT91" s="228">
        <f t="shared" ca="1" si="151"/>
        <v>0</v>
      </c>
      <c r="AU91" s="26">
        <f t="shared" ca="1" si="152"/>
        <v>0</v>
      </c>
      <c r="AV91" s="228">
        <f t="shared" ca="1" si="153"/>
        <v>0</v>
      </c>
      <c r="AW91" s="23">
        <f t="shared" ca="1" si="181"/>
        <v>0</v>
      </c>
      <c r="AX91" s="23">
        <f t="shared" ca="1" si="182"/>
        <v>0</v>
      </c>
      <c r="AY91" s="23">
        <f t="shared" ca="1" si="165"/>
        <v>0</v>
      </c>
      <c r="AZ91" s="23">
        <f t="shared" ca="1" si="166"/>
        <v>0</v>
      </c>
      <c r="BA91" s="23">
        <f t="shared" ca="1" si="169"/>
        <v>0</v>
      </c>
      <c r="BB91" s="23">
        <f t="shared" ca="1" si="170"/>
        <v>0</v>
      </c>
      <c r="BC91" s="23">
        <f t="shared" ca="1" si="177"/>
        <v>0</v>
      </c>
      <c r="BD91" s="23">
        <f t="shared" ca="1" si="178"/>
        <v>0</v>
      </c>
      <c r="BE91" s="23">
        <f t="shared" ca="1" si="187"/>
        <v>0</v>
      </c>
      <c r="BF91" s="23">
        <f t="shared" ca="1" si="188"/>
        <v>0</v>
      </c>
      <c r="BG91" s="23">
        <f t="shared" ca="1" si="197"/>
        <v>0</v>
      </c>
      <c r="BH91" s="23">
        <f t="shared" ca="1" si="198"/>
        <v>0</v>
      </c>
      <c r="BI91" s="23">
        <f t="shared" ref="BI91:BI154" ca="1" si="203">$BI$7*$J$2*$J$5*$S91</f>
        <v>0</v>
      </c>
      <c r="BJ91" s="23">
        <f t="shared" ref="BJ91:BJ154" ca="1" si="204">$BI$7*$J$3*$J$5*$T91</f>
        <v>0</v>
      </c>
      <c r="BK91" s="23">
        <f t="shared" ca="1" si="81"/>
        <v>0</v>
      </c>
      <c r="BL91" s="23">
        <f t="shared" ca="1" si="82"/>
        <v>0</v>
      </c>
      <c r="BM91" s="23">
        <f t="shared" ca="1" si="91"/>
        <v>0</v>
      </c>
      <c r="BN91" s="23">
        <f t="shared" ca="1" si="92"/>
        <v>0</v>
      </c>
      <c r="BO91" s="23">
        <f t="shared" ca="1" si="97"/>
        <v>0</v>
      </c>
      <c r="BP91" s="23">
        <f t="shared" ca="1" si="98"/>
        <v>0</v>
      </c>
      <c r="BQ91" s="23">
        <f t="shared" ca="1" si="101"/>
        <v>0</v>
      </c>
      <c r="BR91" s="23">
        <f t="shared" ca="1" si="102"/>
        <v>0</v>
      </c>
      <c r="BS91" s="23">
        <f t="shared" ca="1" si="120"/>
        <v>0</v>
      </c>
      <c r="BT91" s="23">
        <f t="shared" ca="1" si="121"/>
        <v>0</v>
      </c>
      <c r="BU91" s="23">
        <f t="shared" ca="1" si="122"/>
        <v>0</v>
      </c>
      <c r="BV91" s="23">
        <f t="shared" ca="1" si="123"/>
        <v>0</v>
      </c>
      <c r="BW91" s="389">
        <f t="shared" ca="1" si="154"/>
        <v>0</v>
      </c>
      <c r="BX91" s="224">
        <f t="shared" ca="1" si="155"/>
        <v>0</v>
      </c>
      <c r="BY91" s="93">
        <f t="shared" ca="1" si="156"/>
        <v>0</v>
      </c>
      <c r="BZ91" s="23">
        <f t="shared" ca="1" si="183"/>
        <v>0</v>
      </c>
      <c r="CA91" s="23">
        <f t="shared" ca="1" si="184"/>
        <v>0</v>
      </c>
      <c r="CB91" s="23">
        <f t="shared" ca="1" si="128"/>
        <v>0</v>
      </c>
      <c r="CC91" s="23">
        <f t="shared" ca="1" si="129"/>
        <v>0</v>
      </c>
      <c r="CD91" s="23">
        <f t="shared" ca="1" si="110"/>
        <v>0</v>
      </c>
      <c r="CE91" s="23">
        <f t="shared" ca="1" si="111"/>
        <v>0</v>
      </c>
      <c r="CF91" s="228">
        <f t="shared" ca="1" si="157"/>
        <v>0</v>
      </c>
      <c r="CG91" s="224">
        <f t="shared" ca="1" si="158"/>
        <v>0</v>
      </c>
      <c r="CH91" s="228">
        <f t="shared" ca="1" si="159"/>
        <v>0</v>
      </c>
      <c r="CI91" s="23">
        <f t="shared" ca="1" si="173"/>
        <v>0</v>
      </c>
      <c r="CJ91" s="23">
        <f t="shared" ca="1" si="174"/>
        <v>0</v>
      </c>
      <c r="CK91" s="23">
        <f t="shared" ca="1" si="175"/>
        <v>0</v>
      </c>
      <c r="CL91" s="23">
        <f t="shared" ca="1" si="176"/>
        <v>0</v>
      </c>
      <c r="CM91" s="23">
        <f t="shared" ca="1" si="171"/>
        <v>0</v>
      </c>
      <c r="CN91" s="23">
        <f t="shared" ca="1" si="172"/>
        <v>0</v>
      </c>
      <c r="CO91" s="23">
        <f t="shared" ca="1" si="179"/>
        <v>0</v>
      </c>
      <c r="CP91" s="23">
        <f t="shared" ca="1" si="180"/>
        <v>0</v>
      </c>
      <c r="CQ91" s="23">
        <f t="shared" ca="1" si="189"/>
        <v>0</v>
      </c>
      <c r="CR91" s="23">
        <f t="shared" ca="1" si="190"/>
        <v>0</v>
      </c>
      <c r="CS91" s="23">
        <f t="shared" ca="1" si="191"/>
        <v>0</v>
      </c>
      <c r="CT91" s="23">
        <f t="shared" ca="1" si="192"/>
        <v>0</v>
      </c>
      <c r="CU91" s="23">
        <f t="shared" ca="1" si="195"/>
        <v>0</v>
      </c>
      <c r="CV91" s="23">
        <f t="shared" ca="1" si="196"/>
        <v>0</v>
      </c>
      <c r="CW91" s="23">
        <f t="shared" ca="1" si="112"/>
        <v>0</v>
      </c>
      <c r="CX91" s="23">
        <f t="shared" ca="1" si="113"/>
        <v>0</v>
      </c>
      <c r="CY91" s="23">
        <f t="shared" ca="1" si="199"/>
        <v>0</v>
      </c>
      <c r="CZ91" s="23">
        <f t="shared" ca="1" si="200"/>
        <v>0</v>
      </c>
      <c r="DA91" s="23">
        <f t="shared" ca="1" si="83"/>
        <v>0</v>
      </c>
      <c r="DB91" s="23">
        <f t="shared" ca="1" si="84"/>
        <v>0</v>
      </c>
      <c r="DC91" s="23"/>
      <c r="DD91" s="23"/>
      <c r="DE91" s="23">
        <f t="shared" ca="1" si="85"/>
        <v>0</v>
      </c>
      <c r="DF91" s="23">
        <f t="shared" ca="1" si="86"/>
        <v>0</v>
      </c>
      <c r="DG91" s="23">
        <f t="shared" ca="1" si="87"/>
        <v>0</v>
      </c>
      <c r="DH91" s="23">
        <f t="shared" ca="1" si="88"/>
        <v>0</v>
      </c>
      <c r="DI91" s="23">
        <f t="shared" ca="1" si="99"/>
        <v>0</v>
      </c>
      <c r="DJ91" s="23">
        <f t="shared" ca="1" si="100"/>
        <v>0</v>
      </c>
      <c r="DK91" s="23">
        <f t="shared" ca="1" si="103"/>
        <v>0</v>
      </c>
      <c r="DL91" s="23">
        <f t="shared" ca="1" si="104"/>
        <v>0</v>
      </c>
      <c r="DM91" s="23">
        <f t="shared" ca="1" si="114"/>
        <v>0</v>
      </c>
      <c r="DN91" s="23">
        <f t="shared" ca="1" si="115"/>
        <v>0</v>
      </c>
      <c r="DO91" s="23">
        <f t="shared" ca="1" si="116"/>
        <v>0</v>
      </c>
      <c r="DP91" s="23">
        <f t="shared" ca="1" si="117"/>
        <v>0</v>
      </c>
      <c r="DQ91" s="23">
        <f t="shared" ca="1" si="126"/>
        <v>0</v>
      </c>
      <c r="DR91" s="23">
        <f t="shared" ca="1" si="127"/>
        <v>0</v>
      </c>
      <c r="DS91" s="228">
        <f t="shared" ca="1" si="160"/>
        <v>0</v>
      </c>
      <c r="DT91" s="93">
        <f t="shared" ca="1" si="161"/>
        <v>0</v>
      </c>
      <c r="DU91" s="228">
        <f t="shared" ca="1" si="162"/>
        <v>0</v>
      </c>
      <c r="DZ91" s="23">
        <f t="shared" ca="1" si="193"/>
        <v>0</v>
      </c>
      <c r="EA91" s="23">
        <f t="shared" ca="1" si="194"/>
        <v>0</v>
      </c>
      <c r="EB91" s="23">
        <f t="shared" ca="1" si="201"/>
        <v>0</v>
      </c>
      <c r="EC91" s="23">
        <f t="shared" ca="1" si="202"/>
        <v>0</v>
      </c>
      <c r="ED91" s="23">
        <f t="shared" ca="1" si="89"/>
        <v>0</v>
      </c>
      <c r="EE91" s="23">
        <f t="shared" ca="1" si="90"/>
        <v>0</v>
      </c>
      <c r="EF91" s="23">
        <f t="shared" ca="1" si="118"/>
        <v>0</v>
      </c>
      <c r="EG91" s="23">
        <f t="shared" ca="1" si="119"/>
        <v>0</v>
      </c>
      <c r="EH91" s="23">
        <f t="shared" ca="1" si="130"/>
        <v>0</v>
      </c>
      <c r="EI91" s="23">
        <f t="shared" ca="1" si="131"/>
        <v>0</v>
      </c>
      <c r="EJ91" s="23">
        <f t="shared" ca="1" si="163"/>
        <v>0</v>
      </c>
      <c r="EK91" s="23">
        <f t="shared" ca="1" si="164"/>
        <v>0</v>
      </c>
      <c r="EL91" s="23">
        <f t="shared" ca="1" si="124"/>
        <v>0</v>
      </c>
      <c r="EM91" s="23">
        <f t="shared" ca="1" si="125"/>
        <v>0</v>
      </c>
      <c r="EN91" s="228">
        <f t="shared" ca="1" si="148"/>
        <v>0</v>
      </c>
      <c r="EO91" s="93">
        <f t="shared" ca="1" si="149"/>
        <v>0</v>
      </c>
      <c r="EP91" s="93">
        <f t="shared" ca="1" si="150"/>
        <v>0</v>
      </c>
    </row>
    <row r="92" spans="1:146" x14ac:dyDescent="0.2">
      <c r="A92" s="172">
        <f ca="1">VLOOKUP($D92,Curves!$A$2:$I$1700,9)</f>
        <v>5.6067313776138002E-2</v>
      </c>
      <c r="B92" s="86">
        <f t="shared" ca="1" si="133"/>
        <v>0.68014910511379267</v>
      </c>
      <c r="C92" s="86">
        <f t="shared" si="134"/>
        <v>31</v>
      </c>
      <c r="D92" s="139">
        <v>39448</v>
      </c>
      <c r="E92" s="173">
        <f ca="1">VLOOKUP($D92,Curves!$A$2:$H$1700,2)*$B92</f>
        <v>2.834181321009174</v>
      </c>
      <c r="F92" s="172">
        <f ca="1">VLOOKUP($D92,Curves!$A$2:$H$1700,3)*$B92</f>
        <v>0.2040447315341378</v>
      </c>
      <c r="G92" s="172">
        <f ca="1">VLOOKUP($D92,Curves!$A$2:$H$1700,7)*$B92</f>
        <v>-0.12922832997162062</v>
      </c>
      <c r="H92" s="172">
        <f ca="1">VLOOKUP($D92,Curves!$A$2:$H$1700,5)*$B92</f>
        <v>6.801491051137927E-3</v>
      </c>
      <c r="I92" s="172">
        <f ca="1">VLOOKUP($D92,Curves!$A$2:$H$1700,4)*$B92</f>
        <v>-0.19724324048299985</v>
      </c>
      <c r="J92" s="174">
        <f ca="1">VLOOKUP($D92,Curves!$A$2:$H$1700,8)*$B92</f>
        <v>0</v>
      </c>
      <c r="K92" s="172">
        <f t="shared" ca="1" si="135"/>
        <v>21.777035603946306</v>
      </c>
      <c r="L92" s="140">
        <f ca="1">VLOOKUP($D92,Curves!$N$2:$T$2600,2)*$B92</f>
        <v>34.946741169851784</v>
      </c>
      <c r="M92" s="141">
        <f ca="1">VLOOKUP($D92,Curves!$N$2:$T$2600,3)*$B92</f>
        <v>17.473370584925892</v>
      </c>
      <c r="N92" s="181">
        <f t="shared" ca="1" si="136"/>
        <v>1</v>
      </c>
      <c r="O92" s="182">
        <f t="shared" ca="1" si="137"/>
        <v>0</v>
      </c>
      <c r="P92" s="173">
        <f t="shared" ca="1" si="132"/>
        <v>23.256359907568804</v>
      </c>
      <c r="Q92" s="140">
        <f ca="1">VLOOKUP($D92,Curves!$N$2:$T$2600,4)*$B92</f>
        <v>34.946741169851784</v>
      </c>
      <c r="R92" s="141">
        <f ca="1">VLOOKUP($D92,Curves!$N$2:$T$2600,5)*$B92</f>
        <v>17.473370584925892</v>
      </c>
      <c r="S92" s="181">
        <f t="shared" ca="1" si="138"/>
        <v>1</v>
      </c>
      <c r="T92" s="182">
        <f t="shared" ca="1" si="139"/>
        <v>0</v>
      </c>
      <c r="U92" s="151">
        <f t="shared" ca="1" si="140"/>
        <v>22.287147432781651</v>
      </c>
      <c r="V92" s="151">
        <f t="shared" ca="1" si="141"/>
        <v>23.307371090452339</v>
      </c>
      <c r="W92" s="151">
        <f t="shared" ca="1" si="142"/>
        <v>21.777035603946306</v>
      </c>
      <c r="X92" s="343">
        <f ca="1">VLOOKUP($D92,[2]CurveFetch!$D$8:$S$13000,16,0)*$B92</f>
        <v>34.946741169851784</v>
      </c>
      <c r="Y92" s="141">
        <f ca="1">VLOOKUP($D92,Curves!$N$2:$T$2600,7)*$B92</f>
        <v>17.473370584925892</v>
      </c>
      <c r="Z92" s="200">
        <f t="shared" ca="1" si="143"/>
        <v>1</v>
      </c>
      <c r="AA92" s="181">
        <f t="shared" ca="1" si="144"/>
        <v>0</v>
      </c>
      <c r="AB92" s="181">
        <f t="shared" ca="1" si="145"/>
        <v>1</v>
      </c>
      <c r="AC92" s="181">
        <f t="shared" ca="1" si="145"/>
        <v>1</v>
      </c>
      <c r="AD92" s="181">
        <f t="shared" ca="1" si="146"/>
        <v>1</v>
      </c>
      <c r="AE92" s="182">
        <f t="shared" ca="1" si="147"/>
        <v>0</v>
      </c>
      <c r="AF92" s="23">
        <f t="shared" ca="1" si="167"/>
        <v>5880</v>
      </c>
      <c r="AG92" s="23">
        <f t="shared" ca="1" si="168"/>
        <v>0</v>
      </c>
      <c r="AH92" s="23">
        <f t="shared" ca="1" si="185"/>
        <v>48000</v>
      </c>
      <c r="AI92" s="23">
        <f t="shared" ca="1" si="186"/>
        <v>0</v>
      </c>
      <c r="AJ92" s="23">
        <f t="shared" ref="AJ92:AJ155" ca="1" si="205">$AJ$7*$J$2*$J$5*$N92</f>
        <v>54000</v>
      </c>
      <c r="AK92" s="23">
        <f t="shared" ref="AK92:AK155" ca="1" si="206">$AJ$7*$J$2*$J$5*$O92</f>
        <v>0</v>
      </c>
      <c r="AL92" s="23">
        <f t="shared" ca="1" si="77"/>
        <v>60000</v>
      </c>
      <c r="AM92" s="23">
        <f t="shared" ca="1" si="78"/>
        <v>0</v>
      </c>
      <c r="AN92" s="23">
        <f t="shared" ca="1" si="79"/>
        <v>60000</v>
      </c>
      <c r="AO92" s="23">
        <f t="shared" ca="1" si="80"/>
        <v>0</v>
      </c>
      <c r="AP92" s="23">
        <f t="shared" ca="1" si="95"/>
        <v>61200</v>
      </c>
      <c r="AQ92" s="23">
        <f t="shared" ca="1" si="96"/>
        <v>0</v>
      </c>
      <c r="AR92" s="23">
        <f t="shared" ca="1" si="107"/>
        <v>132000</v>
      </c>
      <c r="AS92" s="23">
        <f t="shared" ca="1" si="108"/>
        <v>0</v>
      </c>
      <c r="AT92" s="228">
        <f t="shared" ca="1" si="151"/>
        <v>65880</v>
      </c>
      <c r="AU92" s="26">
        <f t="shared" ca="1" si="152"/>
        <v>361080</v>
      </c>
      <c r="AV92" s="228">
        <f t="shared" ca="1" si="153"/>
        <v>421080</v>
      </c>
      <c r="AW92" s="23">
        <f t="shared" ca="1" si="181"/>
        <v>62400</v>
      </c>
      <c r="AX92" s="23">
        <f t="shared" ca="1" si="182"/>
        <v>0</v>
      </c>
      <c r="AY92" s="23">
        <f t="shared" ca="1" si="165"/>
        <v>60000</v>
      </c>
      <c r="AZ92" s="23">
        <f t="shared" ca="1" si="166"/>
        <v>0</v>
      </c>
      <c r="BA92" s="23">
        <f t="shared" ca="1" si="169"/>
        <v>10560</v>
      </c>
      <c r="BB92" s="23">
        <f t="shared" ca="1" si="170"/>
        <v>0</v>
      </c>
      <c r="BC92" s="23">
        <f t="shared" ca="1" si="177"/>
        <v>6120</v>
      </c>
      <c r="BD92" s="23">
        <f t="shared" ca="1" si="178"/>
        <v>0</v>
      </c>
      <c r="BE92" s="23">
        <f t="shared" ca="1" si="187"/>
        <v>20400</v>
      </c>
      <c r="BF92" s="23">
        <f t="shared" ca="1" si="188"/>
        <v>0</v>
      </c>
      <c r="BG92" s="23">
        <f t="shared" ca="1" si="197"/>
        <v>105600</v>
      </c>
      <c r="BH92" s="23">
        <f t="shared" ca="1" si="198"/>
        <v>0</v>
      </c>
      <c r="BI92" s="23">
        <f t="shared" ca="1" si="203"/>
        <v>127200</v>
      </c>
      <c r="BJ92" s="23">
        <f t="shared" ca="1" si="204"/>
        <v>0</v>
      </c>
      <c r="BK92" s="23">
        <f t="shared" ca="1" si="81"/>
        <v>60000</v>
      </c>
      <c r="BL92" s="23">
        <f t="shared" ca="1" si="82"/>
        <v>0</v>
      </c>
      <c r="BM92" s="23">
        <f t="shared" ca="1" si="91"/>
        <v>63600</v>
      </c>
      <c r="BN92" s="23">
        <f t="shared" ca="1" si="92"/>
        <v>0</v>
      </c>
      <c r="BO92" s="23">
        <f t="shared" ca="1" si="97"/>
        <v>86400</v>
      </c>
      <c r="BP92" s="23">
        <f t="shared" ca="1" si="98"/>
        <v>0</v>
      </c>
      <c r="BQ92" s="23">
        <f t="shared" ca="1" si="101"/>
        <v>62400</v>
      </c>
      <c r="BR92" s="23">
        <f t="shared" ca="1" si="102"/>
        <v>0</v>
      </c>
      <c r="BS92" s="23">
        <f t="shared" ca="1" si="120"/>
        <v>132000</v>
      </c>
      <c r="BT92" s="23">
        <f t="shared" ca="1" si="121"/>
        <v>0</v>
      </c>
      <c r="BU92" s="23">
        <f t="shared" ca="1" si="122"/>
        <v>120000</v>
      </c>
      <c r="BV92" s="23">
        <f t="shared" ca="1" si="123"/>
        <v>0</v>
      </c>
      <c r="BW92" s="389">
        <f t="shared" ca="1" si="154"/>
        <v>458280</v>
      </c>
      <c r="BX92" s="224">
        <f t="shared" ca="1" si="155"/>
        <v>710280</v>
      </c>
      <c r="BY92" s="93">
        <f t="shared" ca="1" si="156"/>
        <v>916680</v>
      </c>
      <c r="BZ92" s="23">
        <f t="shared" ca="1" si="183"/>
        <v>125760</v>
      </c>
      <c r="CA92" s="23">
        <f t="shared" ca="1" si="184"/>
        <v>0</v>
      </c>
      <c r="CB92" s="23">
        <f t="shared" ca="1" si="128"/>
        <v>115200</v>
      </c>
      <c r="CC92" s="23">
        <f t="shared" ca="1" si="129"/>
        <v>0</v>
      </c>
      <c r="CD92" s="23">
        <f t="shared" ca="1" si="110"/>
        <v>120000</v>
      </c>
      <c r="CE92" s="23">
        <f t="shared" ca="1" si="111"/>
        <v>0</v>
      </c>
      <c r="CF92" s="228">
        <f t="shared" ca="1" si="157"/>
        <v>125760</v>
      </c>
      <c r="CG92" s="224">
        <f t="shared" ca="1" si="158"/>
        <v>240960</v>
      </c>
      <c r="CH92" s="228">
        <f t="shared" ca="1" si="159"/>
        <v>360960</v>
      </c>
      <c r="CI92" s="23">
        <f t="shared" ca="1" si="173"/>
        <v>65400</v>
      </c>
      <c r="CJ92" s="23">
        <f t="shared" ca="1" si="174"/>
        <v>32700</v>
      </c>
      <c r="CK92" s="23">
        <f t="shared" ca="1" si="175"/>
        <v>62400</v>
      </c>
      <c r="CL92" s="23">
        <f t="shared" ca="1" si="176"/>
        <v>31200</v>
      </c>
      <c r="CM92" s="23">
        <f t="shared" ca="1" si="171"/>
        <v>60000</v>
      </c>
      <c r="CN92" s="23">
        <f t="shared" ca="1" si="172"/>
        <v>30000</v>
      </c>
      <c r="CO92" s="23">
        <f t="shared" ca="1" si="179"/>
        <v>8400</v>
      </c>
      <c r="CP92" s="23">
        <f t="shared" ca="1" si="180"/>
        <v>4200</v>
      </c>
      <c r="CQ92" s="23">
        <f t="shared" ca="1" si="189"/>
        <v>27000</v>
      </c>
      <c r="CR92" s="23">
        <f t="shared" ca="1" si="190"/>
        <v>13500</v>
      </c>
      <c r="CS92" s="23">
        <f t="shared" ca="1" si="191"/>
        <v>15600</v>
      </c>
      <c r="CT92" s="23">
        <f t="shared" ca="1" si="192"/>
        <v>7800</v>
      </c>
      <c r="CU92" s="23">
        <f t="shared" ca="1" si="195"/>
        <v>42000</v>
      </c>
      <c r="CV92" s="23">
        <f t="shared" ca="1" si="196"/>
        <v>21000</v>
      </c>
      <c r="CW92" s="23">
        <f t="shared" ca="1" si="112"/>
        <v>60000</v>
      </c>
      <c r="CX92" s="23">
        <f t="shared" ca="1" si="113"/>
        <v>30000</v>
      </c>
      <c r="CY92" s="23">
        <f t="shared" ca="1" si="199"/>
        <v>72000</v>
      </c>
      <c r="CZ92" s="23">
        <f t="shared" ca="1" si="200"/>
        <v>36000</v>
      </c>
      <c r="DA92" s="23">
        <f t="shared" ca="1" si="83"/>
        <v>99000</v>
      </c>
      <c r="DB92" s="23">
        <f t="shared" ca="1" si="84"/>
        <v>49500</v>
      </c>
      <c r="DC92" s="23"/>
      <c r="DD92" s="23"/>
      <c r="DE92" s="23">
        <f t="shared" ca="1" si="85"/>
        <v>240000</v>
      </c>
      <c r="DF92" s="23">
        <f t="shared" ca="1" si="86"/>
        <v>120000</v>
      </c>
      <c r="DG92" s="23">
        <f t="shared" ca="1" si="87"/>
        <v>120000</v>
      </c>
      <c r="DH92" s="23">
        <f t="shared" ca="1" si="88"/>
        <v>60000</v>
      </c>
      <c r="DI92" s="23">
        <f t="shared" ca="1" si="99"/>
        <v>63600</v>
      </c>
      <c r="DJ92" s="23">
        <f t="shared" ca="1" si="100"/>
        <v>31800</v>
      </c>
      <c r="DK92" s="23">
        <f t="shared" ca="1" si="103"/>
        <v>63600</v>
      </c>
      <c r="DL92" s="23">
        <f t="shared" ca="1" si="104"/>
        <v>31800</v>
      </c>
      <c r="DM92" s="23">
        <f t="shared" ca="1" si="114"/>
        <v>120000</v>
      </c>
      <c r="DN92" s="23">
        <f t="shared" ca="1" si="115"/>
        <v>60000</v>
      </c>
      <c r="DO92" s="23">
        <f t="shared" ca="1" si="116"/>
        <v>66000</v>
      </c>
      <c r="DP92" s="23">
        <f t="shared" ca="1" si="117"/>
        <v>33000</v>
      </c>
      <c r="DQ92" s="23">
        <f t="shared" ca="1" si="126"/>
        <v>129600</v>
      </c>
      <c r="DR92" s="23">
        <f t="shared" ca="1" si="127"/>
        <v>64800</v>
      </c>
      <c r="DS92" s="228">
        <f t="shared" ca="1" si="160"/>
        <v>604800</v>
      </c>
      <c r="DT92" s="93">
        <f t="shared" ca="1" si="161"/>
        <v>1350000</v>
      </c>
      <c r="DU92" s="228">
        <f t="shared" ca="1" si="162"/>
        <v>1971900</v>
      </c>
      <c r="DZ92" s="23">
        <f t="shared" ca="1" si="193"/>
        <v>60000</v>
      </c>
      <c r="EA92" s="23">
        <f t="shared" ca="1" si="194"/>
        <v>30000</v>
      </c>
      <c r="EB92" s="23">
        <f t="shared" ca="1" si="201"/>
        <v>26400</v>
      </c>
      <c r="EC92" s="23">
        <f t="shared" ca="1" si="202"/>
        <v>13200</v>
      </c>
      <c r="ED92" s="23">
        <f t="shared" ca="1" si="89"/>
        <v>120000</v>
      </c>
      <c r="EE92" s="23">
        <f t="shared" ca="1" si="90"/>
        <v>60000</v>
      </c>
      <c r="EF92" s="23">
        <f t="shared" ca="1" si="118"/>
        <v>168000</v>
      </c>
      <c r="EG92" s="23">
        <f t="shared" ca="1" si="119"/>
        <v>84000</v>
      </c>
      <c r="EH92" s="23">
        <f t="shared" ca="1" si="130"/>
        <v>60000</v>
      </c>
      <c r="EI92" s="23">
        <f t="shared" ca="1" si="131"/>
        <v>30000</v>
      </c>
      <c r="EJ92" s="23">
        <f t="shared" ca="1" si="163"/>
        <v>60000</v>
      </c>
      <c r="EK92" s="23">
        <f t="shared" ca="1" si="164"/>
        <v>30000</v>
      </c>
      <c r="EL92" s="23">
        <f t="shared" ca="1" si="124"/>
        <v>120000</v>
      </c>
      <c r="EM92" s="23">
        <f t="shared" ca="1" si="125"/>
        <v>60000</v>
      </c>
      <c r="EN92" s="228">
        <f t="shared" ca="1" si="148"/>
        <v>39600</v>
      </c>
      <c r="EO92" s="93">
        <f t="shared" ca="1" si="149"/>
        <v>489600</v>
      </c>
      <c r="EP92" s="93">
        <f t="shared" ca="1" si="150"/>
        <v>921600</v>
      </c>
    </row>
    <row r="93" spans="1:146" x14ac:dyDescent="0.2">
      <c r="A93" s="172">
        <f ca="1">VLOOKUP($D93,Curves!$A$2:$I$1700,9)</f>
        <v>5.6123663616545E-2</v>
      </c>
      <c r="B93" s="86">
        <f t="shared" ca="1" si="133"/>
        <v>0.67670279792414556</v>
      </c>
      <c r="C93" s="86">
        <f t="shared" si="134"/>
        <v>29</v>
      </c>
      <c r="D93" s="139">
        <v>39479</v>
      </c>
      <c r="E93" s="173">
        <f ca="1">VLOOKUP($D93,Curves!$A$2:$H$1700,2)*$B93</f>
        <v>2.7548570903491965</v>
      </c>
      <c r="F93" s="172">
        <f ca="1">VLOOKUP($D93,Curves!$A$2:$H$1700,3)*$B93</f>
        <v>0.20301083937724365</v>
      </c>
      <c r="G93" s="172">
        <f ca="1">VLOOKUP($D93,Curves!$A$2:$H$1700,7)*$B93</f>
        <v>-0.12857353160558765</v>
      </c>
      <c r="H93" s="172">
        <f ca="1">VLOOKUP($D93,Curves!$A$2:$H$1700,5)*$B93</f>
        <v>6.7670279792414554E-3</v>
      </c>
      <c r="I93" s="172">
        <f ca="1">VLOOKUP($D93,Curves!$A$2:$H$1700,4)*$B93</f>
        <v>-0.1962438113980022</v>
      </c>
      <c r="J93" s="174">
        <f ca="1">VLOOKUP($D93,Curves!$A$2:$H$1700,8)*$B93</f>
        <v>0</v>
      </c>
      <c r="K93" s="172">
        <f t="shared" ca="1" si="135"/>
        <v>21.189599592133959</v>
      </c>
      <c r="L93" s="140">
        <f ca="1">VLOOKUP($D93,Curves!$N$2:$T$2600,2)*$B93</f>
        <v>28.002638480899069</v>
      </c>
      <c r="M93" s="141">
        <f ca="1">VLOOKUP($D93,Curves!$N$2:$T$2600,3)*$B93</f>
        <v>14.001319240449535</v>
      </c>
      <c r="N93" s="181">
        <f t="shared" ca="1" si="136"/>
        <v>1</v>
      </c>
      <c r="O93" s="182">
        <f t="shared" ca="1" si="137"/>
        <v>0</v>
      </c>
      <c r="P93" s="173">
        <f t="shared" ca="1" si="132"/>
        <v>22.661428177618973</v>
      </c>
      <c r="Q93" s="140">
        <f ca="1">VLOOKUP($D93,Curves!$N$2:$T$2600,4)*$B93</f>
        <v>28.002638480899069</v>
      </c>
      <c r="R93" s="141">
        <f ca="1">VLOOKUP($D93,Curves!$N$2:$T$2600,5)*$B93</f>
        <v>14.001319240449535</v>
      </c>
      <c r="S93" s="181">
        <f t="shared" ca="1" si="138"/>
        <v>1</v>
      </c>
      <c r="T93" s="182">
        <f t="shared" ca="1" si="139"/>
        <v>0</v>
      </c>
      <c r="U93" s="151">
        <f t="shared" ca="1" si="140"/>
        <v>21.697126690577065</v>
      </c>
      <c r="V93" s="151">
        <f t="shared" ca="1" si="141"/>
        <v>22.712180887463283</v>
      </c>
      <c r="W93" s="151">
        <f t="shared" ca="1" si="142"/>
        <v>21.189599592133959</v>
      </c>
      <c r="X93" s="343">
        <f ca="1">VLOOKUP($D93,[2]CurveFetch!$D$8:$S$13000,16,0)*$B93</f>
        <v>28.002638480899069</v>
      </c>
      <c r="Y93" s="141">
        <f ca="1">VLOOKUP($D93,Curves!$N$2:$T$2600,7)*$B93</f>
        <v>14.001319240449535</v>
      </c>
      <c r="Z93" s="200">
        <f t="shared" ca="1" si="143"/>
        <v>1</v>
      </c>
      <c r="AA93" s="181">
        <f t="shared" ca="1" si="144"/>
        <v>0</v>
      </c>
      <c r="AB93" s="181">
        <f t="shared" ca="1" si="145"/>
        <v>1</v>
      </c>
      <c r="AC93" s="181">
        <f t="shared" ca="1" si="145"/>
        <v>1</v>
      </c>
      <c r="AD93" s="181">
        <f t="shared" ca="1" si="146"/>
        <v>1</v>
      </c>
      <c r="AE93" s="182">
        <f t="shared" ca="1" si="147"/>
        <v>0</v>
      </c>
      <c r="AF93" s="23">
        <f t="shared" ca="1" si="167"/>
        <v>5880</v>
      </c>
      <c r="AG93" s="23">
        <f t="shared" ca="1" si="168"/>
        <v>0</v>
      </c>
      <c r="AH93" s="23">
        <f t="shared" ca="1" si="185"/>
        <v>48000</v>
      </c>
      <c r="AI93" s="23">
        <f t="shared" ca="1" si="186"/>
        <v>0</v>
      </c>
      <c r="AJ93" s="23">
        <f t="shared" ca="1" si="205"/>
        <v>54000</v>
      </c>
      <c r="AK93" s="23">
        <f t="shared" ca="1" si="206"/>
        <v>0</v>
      </c>
      <c r="AL93" s="23">
        <f t="shared" ca="1" si="77"/>
        <v>60000</v>
      </c>
      <c r="AM93" s="23">
        <f t="shared" ca="1" si="78"/>
        <v>0</v>
      </c>
      <c r="AN93" s="23">
        <f t="shared" ca="1" si="79"/>
        <v>60000</v>
      </c>
      <c r="AO93" s="23">
        <f t="shared" ca="1" si="80"/>
        <v>0</v>
      </c>
      <c r="AP93" s="23">
        <f t="shared" ca="1" si="95"/>
        <v>61200</v>
      </c>
      <c r="AQ93" s="23">
        <f t="shared" ca="1" si="96"/>
        <v>0</v>
      </c>
      <c r="AR93" s="23">
        <f t="shared" ca="1" si="107"/>
        <v>132000</v>
      </c>
      <c r="AS93" s="23">
        <f t="shared" ca="1" si="108"/>
        <v>0</v>
      </c>
      <c r="AT93" s="228">
        <f t="shared" ca="1" si="151"/>
        <v>65880</v>
      </c>
      <c r="AU93" s="26">
        <f t="shared" ca="1" si="152"/>
        <v>361080</v>
      </c>
      <c r="AV93" s="228">
        <f t="shared" ca="1" si="153"/>
        <v>421080</v>
      </c>
      <c r="AW93" s="23">
        <f t="shared" ca="1" si="181"/>
        <v>62400</v>
      </c>
      <c r="AX93" s="23">
        <f t="shared" ca="1" si="182"/>
        <v>0</v>
      </c>
      <c r="AY93" s="23">
        <f t="shared" ca="1" si="165"/>
        <v>60000</v>
      </c>
      <c r="AZ93" s="23">
        <f t="shared" ca="1" si="166"/>
        <v>0</v>
      </c>
      <c r="BA93" s="23">
        <f t="shared" ca="1" si="169"/>
        <v>10560</v>
      </c>
      <c r="BB93" s="23">
        <f t="shared" ca="1" si="170"/>
        <v>0</v>
      </c>
      <c r="BC93" s="23">
        <f t="shared" ca="1" si="177"/>
        <v>6120</v>
      </c>
      <c r="BD93" s="23">
        <f t="shared" ca="1" si="178"/>
        <v>0</v>
      </c>
      <c r="BE93" s="23">
        <f t="shared" ca="1" si="187"/>
        <v>20400</v>
      </c>
      <c r="BF93" s="23">
        <f t="shared" ca="1" si="188"/>
        <v>0</v>
      </c>
      <c r="BG93" s="23">
        <f t="shared" ca="1" si="197"/>
        <v>105600</v>
      </c>
      <c r="BH93" s="23">
        <f t="shared" ca="1" si="198"/>
        <v>0</v>
      </c>
      <c r="BI93" s="23">
        <f t="shared" ca="1" si="203"/>
        <v>127200</v>
      </c>
      <c r="BJ93" s="23">
        <f t="shared" ca="1" si="204"/>
        <v>0</v>
      </c>
      <c r="BK93" s="23">
        <f t="shared" ca="1" si="81"/>
        <v>60000</v>
      </c>
      <c r="BL93" s="23">
        <f t="shared" ca="1" si="82"/>
        <v>0</v>
      </c>
      <c r="BM93" s="23">
        <f t="shared" ca="1" si="91"/>
        <v>63600</v>
      </c>
      <c r="BN93" s="23">
        <f t="shared" ca="1" si="92"/>
        <v>0</v>
      </c>
      <c r="BO93" s="23">
        <f t="shared" ca="1" si="97"/>
        <v>86400</v>
      </c>
      <c r="BP93" s="23">
        <f t="shared" ca="1" si="98"/>
        <v>0</v>
      </c>
      <c r="BQ93" s="23">
        <f t="shared" ca="1" si="101"/>
        <v>62400</v>
      </c>
      <c r="BR93" s="23">
        <f t="shared" ca="1" si="102"/>
        <v>0</v>
      </c>
      <c r="BS93" s="23">
        <f t="shared" ca="1" si="120"/>
        <v>132000</v>
      </c>
      <c r="BT93" s="23">
        <f t="shared" ca="1" si="121"/>
        <v>0</v>
      </c>
      <c r="BU93" s="23">
        <f t="shared" ca="1" si="122"/>
        <v>120000</v>
      </c>
      <c r="BV93" s="23">
        <f t="shared" ca="1" si="123"/>
        <v>0</v>
      </c>
      <c r="BW93" s="389">
        <f t="shared" ca="1" si="154"/>
        <v>458280</v>
      </c>
      <c r="BX93" s="224">
        <f t="shared" ca="1" si="155"/>
        <v>710280</v>
      </c>
      <c r="BY93" s="93">
        <f t="shared" ca="1" si="156"/>
        <v>916680</v>
      </c>
      <c r="BZ93" s="23">
        <f t="shared" ca="1" si="183"/>
        <v>125760</v>
      </c>
      <c r="CA93" s="23">
        <f t="shared" ca="1" si="184"/>
        <v>0</v>
      </c>
      <c r="CB93" s="23">
        <f t="shared" ca="1" si="128"/>
        <v>115200</v>
      </c>
      <c r="CC93" s="23">
        <f t="shared" ca="1" si="129"/>
        <v>0</v>
      </c>
      <c r="CD93" s="23">
        <f t="shared" ca="1" si="110"/>
        <v>120000</v>
      </c>
      <c r="CE93" s="23">
        <f t="shared" ca="1" si="111"/>
        <v>0</v>
      </c>
      <c r="CF93" s="228">
        <f t="shared" ca="1" si="157"/>
        <v>125760</v>
      </c>
      <c r="CG93" s="224">
        <f t="shared" ca="1" si="158"/>
        <v>240960</v>
      </c>
      <c r="CH93" s="228">
        <f t="shared" ca="1" si="159"/>
        <v>360960</v>
      </c>
      <c r="CI93" s="23">
        <f t="shared" ca="1" si="173"/>
        <v>65400</v>
      </c>
      <c r="CJ93" s="23">
        <f t="shared" ca="1" si="174"/>
        <v>32700</v>
      </c>
      <c r="CK93" s="23">
        <f t="shared" ca="1" si="175"/>
        <v>62400</v>
      </c>
      <c r="CL93" s="23">
        <f t="shared" ca="1" si="176"/>
        <v>31200</v>
      </c>
      <c r="CM93" s="23">
        <f t="shared" ca="1" si="171"/>
        <v>60000</v>
      </c>
      <c r="CN93" s="23">
        <f t="shared" ca="1" si="172"/>
        <v>30000</v>
      </c>
      <c r="CO93" s="23">
        <f t="shared" ca="1" si="179"/>
        <v>8400</v>
      </c>
      <c r="CP93" s="23">
        <f t="shared" ca="1" si="180"/>
        <v>4200</v>
      </c>
      <c r="CQ93" s="23">
        <f t="shared" ca="1" si="189"/>
        <v>27000</v>
      </c>
      <c r="CR93" s="23">
        <f t="shared" ca="1" si="190"/>
        <v>13500</v>
      </c>
      <c r="CS93" s="23">
        <f t="shared" ca="1" si="191"/>
        <v>15600</v>
      </c>
      <c r="CT93" s="23">
        <f t="shared" ca="1" si="192"/>
        <v>7800</v>
      </c>
      <c r="CU93" s="23">
        <f t="shared" ca="1" si="195"/>
        <v>42000</v>
      </c>
      <c r="CV93" s="23">
        <f t="shared" ca="1" si="196"/>
        <v>21000</v>
      </c>
      <c r="CW93" s="23">
        <f t="shared" ca="1" si="112"/>
        <v>60000</v>
      </c>
      <c r="CX93" s="23">
        <f t="shared" ca="1" si="113"/>
        <v>30000</v>
      </c>
      <c r="CY93" s="23">
        <f t="shared" ca="1" si="199"/>
        <v>72000</v>
      </c>
      <c r="CZ93" s="23">
        <f t="shared" ca="1" si="200"/>
        <v>36000</v>
      </c>
      <c r="DA93" s="23">
        <f t="shared" ca="1" si="83"/>
        <v>99000</v>
      </c>
      <c r="DB93" s="23">
        <f t="shared" ca="1" si="84"/>
        <v>49500</v>
      </c>
      <c r="DC93" s="23"/>
      <c r="DD93" s="23"/>
      <c r="DE93" s="23">
        <f t="shared" ca="1" si="85"/>
        <v>240000</v>
      </c>
      <c r="DF93" s="23">
        <f t="shared" ca="1" si="86"/>
        <v>120000</v>
      </c>
      <c r="DG93" s="23">
        <f t="shared" ca="1" si="87"/>
        <v>120000</v>
      </c>
      <c r="DH93" s="23">
        <f t="shared" ca="1" si="88"/>
        <v>60000</v>
      </c>
      <c r="DI93" s="23">
        <f t="shared" ca="1" si="99"/>
        <v>63600</v>
      </c>
      <c r="DJ93" s="23">
        <f t="shared" ca="1" si="100"/>
        <v>31800</v>
      </c>
      <c r="DK93" s="23">
        <f t="shared" ca="1" si="103"/>
        <v>63600</v>
      </c>
      <c r="DL93" s="23">
        <f t="shared" ca="1" si="104"/>
        <v>31800</v>
      </c>
      <c r="DM93" s="23">
        <f t="shared" ca="1" si="114"/>
        <v>120000</v>
      </c>
      <c r="DN93" s="23">
        <f t="shared" ca="1" si="115"/>
        <v>60000</v>
      </c>
      <c r="DO93" s="23">
        <f t="shared" ca="1" si="116"/>
        <v>66000</v>
      </c>
      <c r="DP93" s="23">
        <f t="shared" ca="1" si="117"/>
        <v>33000</v>
      </c>
      <c r="DQ93" s="23">
        <f t="shared" ca="1" si="126"/>
        <v>129600</v>
      </c>
      <c r="DR93" s="23">
        <f t="shared" ca="1" si="127"/>
        <v>64800</v>
      </c>
      <c r="DS93" s="228">
        <f t="shared" ca="1" si="160"/>
        <v>604800</v>
      </c>
      <c r="DT93" s="93">
        <f t="shared" ca="1" si="161"/>
        <v>1350000</v>
      </c>
      <c r="DU93" s="228">
        <f t="shared" ca="1" si="162"/>
        <v>1971900</v>
      </c>
      <c r="DZ93" s="23">
        <f t="shared" ca="1" si="193"/>
        <v>60000</v>
      </c>
      <c r="EA93" s="23">
        <f t="shared" ca="1" si="194"/>
        <v>30000</v>
      </c>
      <c r="EB93" s="23">
        <f t="shared" ca="1" si="201"/>
        <v>26400</v>
      </c>
      <c r="EC93" s="23">
        <f t="shared" ca="1" si="202"/>
        <v>13200</v>
      </c>
      <c r="ED93" s="23">
        <f t="shared" ca="1" si="89"/>
        <v>120000</v>
      </c>
      <c r="EE93" s="23">
        <f t="shared" ca="1" si="90"/>
        <v>60000</v>
      </c>
      <c r="EF93" s="23">
        <f t="shared" ca="1" si="118"/>
        <v>168000</v>
      </c>
      <c r="EG93" s="23">
        <f t="shared" ca="1" si="119"/>
        <v>84000</v>
      </c>
      <c r="EH93" s="23">
        <f t="shared" ca="1" si="130"/>
        <v>60000</v>
      </c>
      <c r="EI93" s="23">
        <f t="shared" ca="1" si="131"/>
        <v>30000</v>
      </c>
      <c r="EJ93" s="23">
        <f t="shared" ca="1" si="163"/>
        <v>60000</v>
      </c>
      <c r="EK93" s="23">
        <f t="shared" ca="1" si="164"/>
        <v>30000</v>
      </c>
      <c r="EL93" s="23">
        <f t="shared" ca="1" si="124"/>
        <v>120000</v>
      </c>
      <c r="EM93" s="23">
        <f t="shared" ca="1" si="125"/>
        <v>60000</v>
      </c>
      <c r="EN93" s="228">
        <f t="shared" ca="1" si="148"/>
        <v>39600</v>
      </c>
      <c r="EO93" s="93">
        <f t="shared" ca="1" si="149"/>
        <v>489600</v>
      </c>
      <c r="EP93" s="93">
        <f t="shared" ca="1" si="150"/>
        <v>921600</v>
      </c>
    </row>
    <row r="94" spans="1:146" x14ac:dyDescent="0.2">
      <c r="A94" s="172">
        <f ca="1">VLOOKUP($D94,Curves!$A$2:$I$1700,9)</f>
        <v>5.6174177973566997E-2</v>
      </c>
      <c r="B94" s="86">
        <f t="shared" ca="1" si="133"/>
        <v>0.67349926009713024</v>
      </c>
      <c r="C94" s="86">
        <f t="shared" si="134"/>
        <v>31</v>
      </c>
      <c r="D94" s="139">
        <v>39508</v>
      </c>
      <c r="E94" s="173">
        <f ca="1">VLOOKUP($D94,Curves!$A$2:$H$1700,2)*$B94</f>
        <v>2.6495460892221105</v>
      </c>
      <c r="F94" s="172">
        <f ca="1">VLOOKUP($D94,Curves!$A$2:$H$1700,3)*$B94</f>
        <v>0.20204977802913907</v>
      </c>
      <c r="G94" s="172">
        <f ca="1">VLOOKUP($D94,Curves!$A$2:$H$1700,7)*$B94</f>
        <v>-0.12796485941845476</v>
      </c>
      <c r="H94" s="172">
        <f ca="1">VLOOKUP($D94,Curves!$A$2:$H$1700,5)*$B94</f>
        <v>6.7349926009713026E-3</v>
      </c>
      <c r="I94" s="172">
        <f ca="1">VLOOKUP($D94,Curves!$A$2:$H$1700,4)*$B94</f>
        <v>-0.19531478542816774</v>
      </c>
      <c r="J94" s="174">
        <f ca="1">VLOOKUP($D94,Curves!$A$2:$H$1700,8)*$B94</f>
        <v>0</v>
      </c>
      <c r="K94" s="172">
        <f t="shared" ca="1" si="135"/>
        <v>20.40673477845457</v>
      </c>
      <c r="L94" s="140">
        <f ca="1">VLOOKUP($D94,Curves!$N$2:$T$2600,2)*$B94</f>
        <v>21.135080281108046</v>
      </c>
      <c r="M94" s="141">
        <f ca="1">VLOOKUP($D94,Curves!$N$2:$T$2600,3)*$B94</f>
        <v>10.567540140554023</v>
      </c>
      <c r="N94" s="181">
        <f t="shared" ca="1" si="136"/>
        <v>1</v>
      </c>
      <c r="O94" s="182">
        <f t="shared" ca="1" si="137"/>
        <v>0</v>
      </c>
      <c r="P94" s="173">
        <f t="shared" ca="1" si="132"/>
        <v>21.871595669165828</v>
      </c>
      <c r="Q94" s="140">
        <f ca="1">VLOOKUP($D94,Curves!$N$2:$T$2600,4)*$B94</f>
        <v>21.135080281108046</v>
      </c>
      <c r="R94" s="141">
        <f ca="1">VLOOKUP($D94,Curves!$N$2:$T$2600,5)*$B94</f>
        <v>10.567540140554023</v>
      </c>
      <c r="S94" s="181">
        <f t="shared" ca="1" si="138"/>
        <v>0</v>
      </c>
      <c r="T94" s="182">
        <f t="shared" ca="1" si="139"/>
        <v>0</v>
      </c>
      <c r="U94" s="151">
        <f t="shared" ca="1" si="140"/>
        <v>20.911859223527419</v>
      </c>
      <c r="V94" s="151">
        <f t="shared" ca="1" si="141"/>
        <v>21.922108113673115</v>
      </c>
      <c r="W94" s="151">
        <f t="shared" ca="1" si="142"/>
        <v>20.40673477845457</v>
      </c>
      <c r="X94" s="343">
        <f ca="1">VLOOKUP($D94,[2]CurveFetch!$D$8:$S$13000,16,0)*$B94</f>
        <v>21.135080281108046</v>
      </c>
      <c r="Y94" s="141">
        <f ca="1">VLOOKUP($D94,Curves!$N$2:$T$2600,7)*$B94</f>
        <v>10.567540140554023</v>
      </c>
      <c r="Z94" s="200">
        <f t="shared" ca="1" si="143"/>
        <v>1</v>
      </c>
      <c r="AA94" s="181">
        <f t="shared" ca="1" si="144"/>
        <v>0</v>
      </c>
      <c r="AB94" s="181">
        <f t="shared" ca="1" si="145"/>
        <v>0</v>
      </c>
      <c r="AC94" s="181">
        <f t="shared" ca="1" si="145"/>
        <v>0</v>
      </c>
      <c r="AD94" s="181">
        <f t="shared" ca="1" si="146"/>
        <v>1</v>
      </c>
      <c r="AE94" s="182">
        <f t="shared" ca="1" si="147"/>
        <v>0</v>
      </c>
      <c r="AF94" s="23">
        <f t="shared" ca="1" si="167"/>
        <v>5880</v>
      </c>
      <c r="AG94" s="23">
        <f t="shared" ca="1" si="168"/>
        <v>0</v>
      </c>
      <c r="AH94" s="23">
        <f t="shared" ca="1" si="185"/>
        <v>48000</v>
      </c>
      <c r="AI94" s="23">
        <f t="shared" ca="1" si="186"/>
        <v>0</v>
      </c>
      <c r="AJ94" s="23">
        <f t="shared" ca="1" si="205"/>
        <v>54000</v>
      </c>
      <c r="AK94" s="23">
        <f t="shared" ca="1" si="206"/>
        <v>0</v>
      </c>
      <c r="AL94" s="23">
        <f t="shared" ca="1" si="77"/>
        <v>60000</v>
      </c>
      <c r="AM94" s="23">
        <f t="shared" ca="1" si="78"/>
        <v>0</v>
      </c>
      <c r="AN94" s="23">
        <f t="shared" ca="1" si="79"/>
        <v>60000</v>
      </c>
      <c r="AO94" s="23">
        <f t="shared" ca="1" si="80"/>
        <v>0</v>
      </c>
      <c r="AP94" s="23">
        <f t="shared" ca="1" si="95"/>
        <v>61200</v>
      </c>
      <c r="AQ94" s="23">
        <f t="shared" ca="1" si="96"/>
        <v>0</v>
      </c>
      <c r="AR94" s="23">
        <f t="shared" ca="1" si="107"/>
        <v>132000</v>
      </c>
      <c r="AS94" s="23">
        <f t="shared" ca="1" si="108"/>
        <v>0</v>
      </c>
      <c r="AT94" s="228">
        <f t="shared" ca="1" si="151"/>
        <v>65880</v>
      </c>
      <c r="AU94" s="26">
        <f t="shared" ca="1" si="152"/>
        <v>361080</v>
      </c>
      <c r="AV94" s="228">
        <f t="shared" ca="1" si="153"/>
        <v>421080</v>
      </c>
      <c r="AW94" s="23">
        <f t="shared" ca="1" si="181"/>
        <v>0</v>
      </c>
      <c r="AX94" s="23">
        <f t="shared" ca="1" si="182"/>
        <v>0</v>
      </c>
      <c r="AY94" s="23">
        <f t="shared" ca="1" si="165"/>
        <v>0</v>
      </c>
      <c r="AZ94" s="23">
        <f t="shared" ca="1" si="166"/>
        <v>0</v>
      </c>
      <c r="BA94" s="23">
        <f t="shared" ca="1" si="169"/>
        <v>0</v>
      </c>
      <c r="BB94" s="23">
        <f t="shared" ca="1" si="170"/>
        <v>0</v>
      </c>
      <c r="BC94" s="23">
        <f t="shared" ca="1" si="177"/>
        <v>0</v>
      </c>
      <c r="BD94" s="23">
        <f t="shared" ca="1" si="178"/>
        <v>0</v>
      </c>
      <c r="BE94" s="23">
        <f t="shared" ca="1" si="187"/>
        <v>0</v>
      </c>
      <c r="BF94" s="23">
        <f t="shared" ca="1" si="188"/>
        <v>0</v>
      </c>
      <c r="BG94" s="23">
        <f t="shared" ca="1" si="197"/>
        <v>0</v>
      </c>
      <c r="BH94" s="23">
        <f t="shared" ca="1" si="198"/>
        <v>0</v>
      </c>
      <c r="BI94" s="23">
        <f t="shared" ca="1" si="203"/>
        <v>0</v>
      </c>
      <c r="BJ94" s="23">
        <f t="shared" ca="1" si="204"/>
        <v>0</v>
      </c>
      <c r="BK94" s="23">
        <f t="shared" ca="1" si="81"/>
        <v>0</v>
      </c>
      <c r="BL94" s="23">
        <f t="shared" ca="1" si="82"/>
        <v>0</v>
      </c>
      <c r="BM94" s="23">
        <f t="shared" ca="1" si="91"/>
        <v>0</v>
      </c>
      <c r="BN94" s="23">
        <f t="shared" ca="1" si="92"/>
        <v>0</v>
      </c>
      <c r="BO94" s="23">
        <f t="shared" ca="1" si="97"/>
        <v>0</v>
      </c>
      <c r="BP94" s="23">
        <f t="shared" ca="1" si="98"/>
        <v>0</v>
      </c>
      <c r="BQ94" s="23">
        <f t="shared" ca="1" si="101"/>
        <v>0</v>
      </c>
      <c r="BR94" s="23">
        <f t="shared" ca="1" si="102"/>
        <v>0</v>
      </c>
      <c r="BS94" s="23">
        <f t="shared" ca="1" si="120"/>
        <v>0</v>
      </c>
      <c r="BT94" s="23">
        <f t="shared" ca="1" si="121"/>
        <v>0</v>
      </c>
      <c r="BU94" s="23">
        <f t="shared" ca="1" si="122"/>
        <v>0</v>
      </c>
      <c r="BV94" s="23">
        <f t="shared" ca="1" si="123"/>
        <v>0</v>
      </c>
      <c r="BW94" s="389">
        <f t="shared" ca="1" si="154"/>
        <v>0</v>
      </c>
      <c r="BX94" s="224">
        <f t="shared" ca="1" si="155"/>
        <v>0</v>
      </c>
      <c r="BY94" s="93">
        <f t="shared" ca="1" si="156"/>
        <v>0</v>
      </c>
      <c r="BZ94" s="23">
        <f t="shared" ca="1" si="183"/>
        <v>125760</v>
      </c>
      <c r="CA94" s="23">
        <f t="shared" ca="1" si="184"/>
        <v>0</v>
      </c>
      <c r="CB94" s="23">
        <f t="shared" ca="1" si="128"/>
        <v>115200</v>
      </c>
      <c r="CC94" s="23">
        <f t="shared" ca="1" si="129"/>
        <v>0</v>
      </c>
      <c r="CD94" s="23">
        <f t="shared" ca="1" si="110"/>
        <v>120000</v>
      </c>
      <c r="CE94" s="23">
        <f t="shared" ca="1" si="111"/>
        <v>0</v>
      </c>
      <c r="CF94" s="228">
        <f t="shared" ca="1" si="157"/>
        <v>125760</v>
      </c>
      <c r="CG94" s="224">
        <f t="shared" ca="1" si="158"/>
        <v>240960</v>
      </c>
      <c r="CH94" s="228">
        <f t="shared" ca="1" si="159"/>
        <v>360960</v>
      </c>
      <c r="CI94" s="23">
        <f t="shared" ca="1" si="173"/>
        <v>0</v>
      </c>
      <c r="CJ94" s="23">
        <f t="shared" ca="1" si="174"/>
        <v>0</v>
      </c>
      <c r="CK94" s="23">
        <f t="shared" ca="1" si="175"/>
        <v>0</v>
      </c>
      <c r="CL94" s="23">
        <f t="shared" ca="1" si="176"/>
        <v>0</v>
      </c>
      <c r="CM94" s="23">
        <f t="shared" ca="1" si="171"/>
        <v>0</v>
      </c>
      <c r="CN94" s="23">
        <f t="shared" ca="1" si="172"/>
        <v>0</v>
      </c>
      <c r="CO94" s="23">
        <f t="shared" ca="1" si="179"/>
        <v>0</v>
      </c>
      <c r="CP94" s="23">
        <f t="shared" ca="1" si="180"/>
        <v>0</v>
      </c>
      <c r="CQ94" s="23">
        <f t="shared" ca="1" si="189"/>
        <v>0</v>
      </c>
      <c r="CR94" s="23">
        <f t="shared" ca="1" si="190"/>
        <v>0</v>
      </c>
      <c r="CS94" s="23">
        <f t="shared" ca="1" si="191"/>
        <v>0</v>
      </c>
      <c r="CT94" s="23">
        <f t="shared" ca="1" si="192"/>
        <v>0</v>
      </c>
      <c r="CU94" s="23">
        <f t="shared" ca="1" si="195"/>
        <v>0</v>
      </c>
      <c r="CV94" s="23">
        <f t="shared" ca="1" si="196"/>
        <v>0</v>
      </c>
      <c r="CW94" s="23">
        <f t="shared" ca="1" si="112"/>
        <v>0</v>
      </c>
      <c r="CX94" s="23">
        <f t="shared" ca="1" si="113"/>
        <v>0</v>
      </c>
      <c r="CY94" s="23">
        <f t="shared" ca="1" si="199"/>
        <v>0</v>
      </c>
      <c r="CZ94" s="23">
        <f t="shared" ca="1" si="200"/>
        <v>0</v>
      </c>
      <c r="DA94" s="23">
        <f t="shared" ca="1" si="83"/>
        <v>0</v>
      </c>
      <c r="DB94" s="23">
        <f t="shared" ca="1" si="84"/>
        <v>0</v>
      </c>
      <c r="DC94" s="23"/>
      <c r="DD94" s="23"/>
      <c r="DE94" s="23">
        <f t="shared" ca="1" si="85"/>
        <v>0</v>
      </c>
      <c r="DF94" s="23">
        <f t="shared" ca="1" si="86"/>
        <v>0</v>
      </c>
      <c r="DG94" s="23">
        <f t="shared" ca="1" si="87"/>
        <v>0</v>
      </c>
      <c r="DH94" s="23">
        <f t="shared" ca="1" si="88"/>
        <v>0</v>
      </c>
      <c r="DI94" s="23">
        <f t="shared" ca="1" si="99"/>
        <v>0</v>
      </c>
      <c r="DJ94" s="23">
        <f t="shared" ca="1" si="100"/>
        <v>0</v>
      </c>
      <c r="DK94" s="23">
        <f t="shared" ca="1" si="103"/>
        <v>0</v>
      </c>
      <c r="DL94" s="23">
        <f t="shared" ca="1" si="104"/>
        <v>0</v>
      </c>
      <c r="DM94" s="23">
        <f t="shared" ca="1" si="114"/>
        <v>0</v>
      </c>
      <c r="DN94" s="23">
        <f t="shared" ca="1" si="115"/>
        <v>0</v>
      </c>
      <c r="DO94" s="23">
        <f t="shared" ca="1" si="116"/>
        <v>0</v>
      </c>
      <c r="DP94" s="23">
        <f t="shared" ca="1" si="117"/>
        <v>0</v>
      </c>
      <c r="DQ94" s="23">
        <f t="shared" ca="1" si="126"/>
        <v>0</v>
      </c>
      <c r="DR94" s="23">
        <f t="shared" ca="1" si="127"/>
        <v>0</v>
      </c>
      <c r="DS94" s="228">
        <f t="shared" ca="1" si="160"/>
        <v>0</v>
      </c>
      <c r="DT94" s="93">
        <f t="shared" ca="1" si="161"/>
        <v>0</v>
      </c>
      <c r="DU94" s="228">
        <f t="shared" ca="1" si="162"/>
        <v>0</v>
      </c>
      <c r="DZ94" s="23">
        <f t="shared" ca="1" si="193"/>
        <v>0</v>
      </c>
      <c r="EA94" s="23">
        <f t="shared" ca="1" si="194"/>
        <v>0</v>
      </c>
      <c r="EB94" s="23">
        <f t="shared" ca="1" si="201"/>
        <v>0</v>
      </c>
      <c r="EC94" s="23">
        <f t="shared" ca="1" si="202"/>
        <v>0</v>
      </c>
      <c r="ED94" s="23">
        <f t="shared" ca="1" si="89"/>
        <v>0</v>
      </c>
      <c r="EE94" s="23">
        <f t="shared" ca="1" si="90"/>
        <v>0</v>
      </c>
      <c r="EF94" s="23">
        <f t="shared" ca="1" si="118"/>
        <v>0</v>
      </c>
      <c r="EG94" s="23">
        <f t="shared" ca="1" si="119"/>
        <v>0</v>
      </c>
      <c r="EH94" s="23">
        <f t="shared" ca="1" si="130"/>
        <v>0</v>
      </c>
      <c r="EI94" s="23">
        <f t="shared" ca="1" si="131"/>
        <v>0</v>
      </c>
      <c r="EJ94" s="23">
        <f t="shared" ca="1" si="163"/>
        <v>0</v>
      </c>
      <c r="EK94" s="23">
        <f t="shared" ca="1" si="164"/>
        <v>0</v>
      </c>
      <c r="EL94" s="23">
        <f t="shared" ca="1" si="124"/>
        <v>0</v>
      </c>
      <c r="EM94" s="23">
        <f t="shared" ca="1" si="125"/>
        <v>0</v>
      </c>
      <c r="EN94" s="228">
        <f t="shared" ca="1" si="148"/>
        <v>0</v>
      </c>
      <c r="EO94" s="93">
        <f t="shared" ca="1" si="149"/>
        <v>0</v>
      </c>
      <c r="EP94" s="93">
        <f t="shared" ca="1" si="150"/>
        <v>0</v>
      </c>
    </row>
    <row r="95" spans="1:146" x14ac:dyDescent="0.2">
      <c r="A95" s="172">
        <f ca="1">VLOOKUP($D95,Curves!$A$2:$I$1700,9)</f>
        <v>5.6228176080288003E-2</v>
      </c>
      <c r="B95" s="86">
        <f t="shared" ca="1" si="133"/>
        <v>0.6700857822670846</v>
      </c>
      <c r="C95" s="86">
        <f t="shared" si="134"/>
        <v>30</v>
      </c>
      <c r="D95" s="139">
        <v>39539</v>
      </c>
      <c r="E95" s="173">
        <f ca="1">VLOOKUP($D95,Curves!$A$2:$H$1700,2)*$B95</f>
        <v>2.5141618550661011</v>
      </c>
      <c r="F95" s="172">
        <f ca="1">VLOOKUP($D95,Curves!$A$2:$H$1700,3)*$B95</f>
        <v>0.22782916597080877</v>
      </c>
      <c r="G95" s="172">
        <f ca="1">VLOOKUP($D95,Curves!$A$2:$H$1700,7)*$B95</f>
        <v>-0.15747015883276488</v>
      </c>
      <c r="H95" s="172">
        <f ca="1">VLOOKUP($D95,Curves!$A$2:$H$1700,5)*$B95</f>
        <v>6.7008578226708457E-3</v>
      </c>
      <c r="I95" s="172">
        <f ca="1">VLOOKUP($D95,Curves!$A$2:$H$1700,4)*$B95</f>
        <v>-0.23788045270481503</v>
      </c>
      <c r="J95" s="174">
        <f ca="1">VLOOKUP($D95,Curves!$A$2:$H$1700,8)*$B95</f>
        <v>0</v>
      </c>
      <c r="K95" s="172">
        <f t="shared" ca="1" si="135"/>
        <v>19.072110517709646</v>
      </c>
      <c r="L95" s="140">
        <f ca="1">VLOOKUP($D95,Curves!$N$2:$T$2600,2)*$B95</f>
        <v>20.344139392519821</v>
      </c>
      <c r="M95" s="141">
        <f ca="1">VLOOKUP($D95,Curves!$N$2:$T$2600,3)*$B95</f>
        <v>10.172069696259911</v>
      </c>
      <c r="N95" s="181">
        <f t="shared" ca="1" si="136"/>
        <v>1</v>
      </c>
      <c r="O95" s="182">
        <f t="shared" ca="1" si="137"/>
        <v>0</v>
      </c>
      <c r="P95" s="173">
        <f t="shared" ca="1" si="132"/>
        <v>20.856213912995759</v>
      </c>
      <c r="Q95" s="140">
        <f ca="1">VLOOKUP($D95,Curves!$N$2:$T$2600,4)*$B95</f>
        <v>20.344139392519821</v>
      </c>
      <c r="R95" s="141">
        <f ca="1">VLOOKUP($D95,Curves!$N$2:$T$2600,5)*$B95</f>
        <v>10.172069696259911</v>
      </c>
      <c r="S95" s="181">
        <f t="shared" ca="1" si="138"/>
        <v>0</v>
      </c>
      <c r="T95" s="182">
        <f t="shared" ca="1" si="139"/>
        <v>0</v>
      </c>
      <c r="U95" s="151">
        <f t="shared" ca="1" si="140"/>
        <v>19.675187721750024</v>
      </c>
      <c r="V95" s="151">
        <f t="shared" ca="1" si="141"/>
        <v>20.906470346665792</v>
      </c>
      <c r="W95" s="151">
        <f t="shared" ca="1" si="142"/>
        <v>19.072110517709646</v>
      </c>
      <c r="X95" s="343">
        <f ca="1">VLOOKUP($D95,[2]CurveFetch!$D$8:$S$13000,16,0)*$B95</f>
        <v>20.344139392519821</v>
      </c>
      <c r="Y95" s="141">
        <f ca="1">VLOOKUP($D95,Curves!$N$2:$T$2600,7)*$B95</f>
        <v>10.172069696259911</v>
      </c>
      <c r="Z95" s="200">
        <f t="shared" ca="1" si="143"/>
        <v>1</v>
      </c>
      <c r="AA95" s="181">
        <f t="shared" ca="1" si="144"/>
        <v>0</v>
      </c>
      <c r="AB95" s="181">
        <f t="shared" ca="1" si="145"/>
        <v>0</v>
      </c>
      <c r="AC95" s="181">
        <f t="shared" ca="1" si="145"/>
        <v>0</v>
      </c>
      <c r="AD95" s="181">
        <f t="shared" ca="1" si="146"/>
        <v>1</v>
      </c>
      <c r="AE95" s="182">
        <f t="shared" ca="1" si="147"/>
        <v>0</v>
      </c>
      <c r="AF95" s="23">
        <f t="shared" ca="1" si="167"/>
        <v>5880</v>
      </c>
      <c r="AG95" s="23">
        <f t="shared" ca="1" si="168"/>
        <v>0</v>
      </c>
      <c r="AH95" s="23">
        <f t="shared" ca="1" si="185"/>
        <v>48000</v>
      </c>
      <c r="AI95" s="23">
        <f t="shared" ca="1" si="186"/>
        <v>0</v>
      </c>
      <c r="AJ95" s="23">
        <f t="shared" ca="1" si="205"/>
        <v>54000</v>
      </c>
      <c r="AK95" s="23">
        <f t="shared" ca="1" si="206"/>
        <v>0</v>
      </c>
      <c r="AL95" s="23">
        <f t="shared" ca="1" si="77"/>
        <v>60000</v>
      </c>
      <c r="AM95" s="23">
        <f t="shared" ca="1" si="78"/>
        <v>0</v>
      </c>
      <c r="AN95" s="23">
        <f t="shared" ca="1" si="79"/>
        <v>60000</v>
      </c>
      <c r="AO95" s="23">
        <f t="shared" ca="1" si="80"/>
        <v>0</v>
      </c>
      <c r="AP95" s="23">
        <f t="shared" ca="1" si="95"/>
        <v>61200</v>
      </c>
      <c r="AQ95" s="23">
        <f t="shared" ca="1" si="96"/>
        <v>0</v>
      </c>
      <c r="AR95" s="23">
        <f t="shared" ca="1" si="107"/>
        <v>132000</v>
      </c>
      <c r="AS95" s="23">
        <f t="shared" ca="1" si="108"/>
        <v>0</v>
      </c>
      <c r="AT95" s="228">
        <f t="shared" ca="1" si="151"/>
        <v>65880</v>
      </c>
      <c r="AU95" s="26">
        <f t="shared" ca="1" si="152"/>
        <v>361080</v>
      </c>
      <c r="AV95" s="228">
        <f t="shared" ca="1" si="153"/>
        <v>421080</v>
      </c>
      <c r="AW95" s="23">
        <f t="shared" ca="1" si="181"/>
        <v>0</v>
      </c>
      <c r="AX95" s="23">
        <f t="shared" ca="1" si="182"/>
        <v>0</v>
      </c>
      <c r="AY95" s="23">
        <f t="shared" ca="1" si="165"/>
        <v>0</v>
      </c>
      <c r="AZ95" s="23">
        <f t="shared" ca="1" si="166"/>
        <v>0</v>
      </c>
      <c r="BA95" s="23">
        <f t="shared" ca="1" si="169"/>
        <v>0</v>
      </c>
      <c r="BB95" s="23">
        <f t="shared" ca="1" si="170"/>
        <v>0</v>
      </c>
      <c r="BC95" s="23">
        <f t="shared" ca="1" si="177"/>
        <v>0</v>
      </c>
      <c r="BD95" s="23">
        <f t="shared" ca="1" si="178"/>
        <v>0</v>
      </c>
      <c r="BE95" s="23">
        <f t="shared" ca="1" si="187"/>
        <v>0</v>
      </c>
      <c r="BF95" s="23">
        <f t="shared" ca="1" si="188"/>
        <v>0</v>
      </c>
      <c r="BG95" s="23">
        <f t="shared" ca="1" si="197"/>
        <v>0</v>
      </c>
      <c r="BH95" s="23">
        <f t="shared" ca="1" si="198"/>
        <v>0</v>
      </c>
      <c r="BI95" s="23">
        <f t="shared" ca="1" si="203"/>
        <v>0</v>
      </c>
      <c r="BJ95" s="23">
        <f t="shared" ca="1" si="204"/>
        <v>0</v>
      </c>
      <c r="BK95" s="23">
        <f t="shared" ca="1" si="81"/>
        <v>0</v>
      </c>
      <c r="BL95" s="23">
        <f t="shared" ca="1" si="82"/>
        <v>0</v>
      </c>
      <c r="BM95" s="23">
        <f t="shared" ca="1" si="91"/>
        <v>0</v>
      </c>
      <c r="BN95" s="23">
        <f t="shared" ca="1" si="92"/>
        <v>0</v>
      </c>
      <c r="BO95" s="23">
        <f t="shared" ca="1" si="97"/>
        <v>0</v>
      </c>
      <c r="BP95" s="23">
        <f t="shared" ca="1" si="98"/>
        <v>0</v>
      </c>
      <c r="BQ95" s="23">
        <f t="shared" ca="1" si="101"/>
        <v>0</v>
      </c>
      <c r="BR95" s="23">
        <f t="shared" ca="1" si="102"/>
        <v>0</v>
      </c>
      <c r="BS95" s="23">
        <f t="shared" ca="1" si="120"/>
        <v>0</v>
      </c>
      <c r="BT95" s="23">
        <f t="shared" ca="1" si="121"/>
        <v>0</v>
      </c>
      <c r="BU95" s="23">
        <f t="shared" ca="1" si="122"/>
        <v>0</v>
      </c>
      <c r="BV95" s="23">
        <f t="shared" ca="1" si="123"/>
        <v>0</v>
      </c>
      <c r="BW95" s="389">
        <f t="shared" ca="1" si="154"/>
        <v>0</v>
      </c>
      <c r="BX95" s="224">
        <f t="shared" ca="1" si="155"/>
        <v>0</v>
      </c>
      <c r="BY95" s="93">
        <f t="shared" ca="1" si="156"/>
        <v>0</v>
      </c>
      <c r="BZ95" s="23">
        <f t="shared" ca="1" si="183"/>
        <v>125760</v>
      </c>
      <c r="CA95" s="23">
        <f t="shared" ca="1" si="184"/>
        <v>0</v>
      </c>
      <c r="CB95" s="23">
        <f t="shared" ca="1" si="128"/>
        <v>115200</v>
      </c>
      <c r="CC95" s="23">
        <f t="shared" ca="1" si="129"/>
        <v>0</v>
      </c>
      <c r="CD95" s="23">
        <f t="shared" ca="1" si="110"/>
        <v>120000</v>
      </c>
      <c r="CE95" s="23">
        <f t="shared" ca="1" si="111"/>
        <v>0</v>
      </c>
      <c r="CF95" s="228">
        <f t="shared" ca="1" si="157"/>
        <v>125760</v>
      </c>
      <c r="CG95" s="224">
        <f t="shared" ca="1" si="158"/>
        <v>240960</v>
      </c>
      <c r="CH95" s="228">
        <f t="shared" ca="1" si="159"/>
        <v>360960</v>
      </c>
      <c r="CI95" s="23">
        <f t="shared" ca="1" si="173"/>
        <v>0</v>
      </c>
      <c r="CJ95" s="23">
        <f t="shared" ca="1" si="174"/>
        <v>0</v>
      </c>
      <c r="CK95" s="23">
        <f t="shared" ca="1" si="175"/>
        <v>0</v>
      </c>
      <c r="CL95" s="23">
        <f t="shared" ca="1" si="176"/>
        <v>0</v>
      </c>
      <c r="CM95" s="23">
        <f t="shared" ca="1" si="171"/>
        <v>0</v>
      </c>
      <c r="CN95" s="23">
        <f t="shared" ca="1" si="172"/>
        <v>0</v>
      </c>
      <c r="CO95" s="23">
        <f t="shared" ca="1" si="179"/>
        <v>0</v>
      </c>
      <c r="CP95" s="23">
        <f t="shared" ca="1" si="180"/>
        <v>0</v>
      </c>
      <c r="CQ95" s="23">
        <f t="shared" ca="1" si="189"/>
        <v>0</v>
      </c>
      <c r="CR95" s="23">
        <f t="shared" ca="1" si="190"/>
        <v>0</v>
      </c>
      <c r="CS95" s="23">
        <f t="shared" ca="1" si="191"/>
        <v>0</v>
      </c>
      <c r="CT95" s="23">
        <f t="shared" ca="1" si="192"/>
        <v>0</v>
      </c>
      <c r="CU95" s="23">
        <f t="shared" ca="1" si="195"/>
        <v>0</v>
      </c>
      <c r="CV95" s="23">
        <f t="shared" ca="1" si="196"/>
        <v>0</v>
      </c>
      <c r="CW95" s="23">
        <f t="shared" ca="1" si="112"/>
        <v>0</v>
      </c>
      <c r="CX95" s="23">
        <f t="shared" ca="1" si="113"/>
        <v>0</v>
      </c>
      <c r="CY95" s="23">
        <f t="shared" ca="1" si="199"/>
        <v>0</v>
      </c>
      <c r="CZ95" s="23">
        <f t="shared" ca="1" si="200"/>
        <v>0</v>
      </c>
      <c r="DA95" s="23">
        <f t="shared" ca="1" si="83"/>
        <v>0</v>
      </c>
      <c r="DB95" s="23">
        <f t="shared" ca="1" si="84"/>
        <v>0</v>
      </c>
      <c r="DC95" s="23"/>
      <c r="DD95" s="23"/>
      <c r="DE95" s="23">
        <f t="shared" ca="1" si="85"/>
        <v>0</v>
      </c>
      <c r="DF95" s="23">
        <f t="shared" ca="1" si="86"/>
        <v>0</v>
      </c>
      <c r="DG95" s="23">
        <f t="shared" ca="1" si="87"/>
        <v>0</v>
      </c>
      <c r="DH95" s="23">
        <f t="shared" ca="1" si="88"/>
        <v>0</v>
      </c>
      <c r="DI95" s="23">
        <f t="shared" ca="1" si="99"/>
        <v>0</v>
      </c>
      <c r="DJ95" s="23">
        <f t="shared" ca="1" si="100"/>
        <v>0</v>
      </c>
      <c r="DK95" s="23">
        <f t="shared" ca="1" si="103"/>
        <v>0</v>
      </c>
      <c r="DL95" s="23">
        <f t="shared" ca="1" si="104"/>
        <v>0</v>
      </c>
      <c r="DM95" s="23">
        <f t="shared" ca="1" si="114"/>
        <v>0</v>
      </c>
      <c r="DN95" s="23">
        <f t="shared" ca="1" si="115"/>
        <v>0</v>
      </c>
      <c r="DO95" s="23">
        <f t="shared" ca="1" si="116"/>
        <v>0</v>
      </c>
      <c r="DP95" s="23">
        <f t="shared" ca="1" si="117"/>
        <v>0</v>
      </c>
      <c r="DQ95" s="23">
        <f t="shared" ca="1" si="126"/>
        <v>0</v>
      </c>
      <c r="DR95" s="23">
        <f t="shared" ca="1" si="127"/>
        <v>0</v>
      </c>
      <c r="DS95" s="228">
        <f t="shared" ca="1" si="160"/>
        <v>0</v>
      </c>
      <c r="DT95" s="93">
        <f t="shared" ca="1" si="161"/>
        <v>0</v>
      </c>
      <c r="DU95" s="228">
        <f t="shared" ca="1" si="162"/>
        <v>0</v>
      </c>
      <c r="DZ95" s="23">
        <f t="shared" ca="1" si="193"/>
        <v>0</v>
      </c>
      <c r="EA95" s="23">
        <f t="shared" ca="1" si="194"/>
        <v>0</v>
      </c>
      <c r="EB95" s="23">
        <f t="shared" ca="1" si="201"/>
        <v>0</v>
      </c>
      <c r="EC95" s="23">
        <f t="shared" ca="1" si="202"/>
        <v>0</v>
      </c>
      <c r="ED95" s="23">
        <f t="shared" ca="1" si="89"/>
        <v>0</v>
      </c>
      <c r="EE95" s="23">
        <f t="shared" ca="1" si="90"/>
        <v>0</v>
      </c>
      <c r="EF95" s="23">
        <f t="shared" ca="1" si="118"/>
        <v>0</v>
      </c>
      <c r="EG95" s="23">
        <f t="shared" ca="1" si="119"/>
        <v>0</v>
      </c>
      <c r="EH95" s="23">
        <f t="shared" ca="1" si="130"/>
        <v>0</v>
      </c>
      <c r="EI95" s="23">
        <f t="shared" ca="1" si="131"/>
        <v>0</v>
      </c>
      <c r="EJ95" s="23">
        <f t="shared" ca="1" si="163"/>
        <v>0</v>
      </c>
      <c r="EK95" s="23">
        <f t="shared" ca="1" si="164"/>
        <v>0</v>
      </c>
      <c r="EL95" s="23">
        <f t="shared" ca="1" si="124"/>
        <v>0</v>
      </c>
      <c r="EM95" s="23">
        <f t="shared" ca="1" si="125"/>
        <v>0</v>
      </c>
      <c r="EN95" s="228">
        <f t="shared" ca="1" si="148"/>
        <v>0</v>
      </c>
      <c r="EO95" s="93">
        <f t="shared" ca="1" si="149"/>
        <v>0</v>
      </c>
      <c r="EP95" s="93">
        <f t="shared" ca="1" si="150"/>
        <v>0</v>
      </c>
    </row>
    <row r="96" spans="1:146" x14ac:dyDescent="0.2">
      <c r="A96" s="172">
        <f ca="1">VLOOKUP($D96,Curves!$A$2:$I$1700,9)</f>
        <v>5.6280432313521998E-2</v>
      </c>
      <c r="B96" s="86">
        <f t="shared" ca="1" si="133"/>
        <v>0.66679323598940154</v>
      </c>
      <c r="C96" s="86">
        <f t="shared" si="134"/>
        <v>31</v>
      </c>
      <c r="D96" s="139">
        <v>39569</v>
      </c>
      <c r="E96" s="173">
        <f ca="1">VLOOKUP($D96,Curves!$A$2:$H$1700,2)*$B96</f>
        <v>2.4851383905324993</v>
      </c>
      <c r="F96" s="172">
        <f ca="1">VLOOKUP($D96,Curves!$A$2:$H$1700,3)*$B96</f>
        <v>0.22670970023639656</v>
      </c>
      <c r="G96" s="172">
        <f ca="1">VLOOKUP($D96,Curves!$A$2:$H$1700,7)*$B96</f>
        <v>-0.15669641045750934</v>
      </c>
      <c r="H96" s="172">
        <f ca="1">VLOOKUP($D96,Curves!$A$2:$H$1700,5)*$B96</f>
        <v>6.6679323598940153E-3</v>
      </c>
      <c r="I96" s="172">
        <f ca="1">VLOOKUP($D96,Curves!$A$2:$H$1700,4)*$B96</f>
        <v>-0.23671159877623754</v>
      </c>
      <c r="J96" s="174">
        <f ca="1">VLOOKUP($D96,Curves!$A$2:$H$1700,8)*$B96</f>
        <v>0</v>
      </c>
      <c r="K96" s="172">
        <f t="shared" ca="1" si="135"/>
        <v>18.863200938171964</v>
      </c>
      <c r="L96" s="140">
        <f ca="1">VLOOKUP($D96,Curves!$N$2:$T$2600,2)*$B96</f>
        <v>23.578142221203233</v>
      </c>
      <c r="M96" s="141">
        <f ca="1">VLOOKUP($D96,Curves!$N$2:$T$2600,3)*$B96</f>
        <v>11.789071110601617</v>
      </c>
      <c r="N96" s="181">
        <f t="shared" ca="1" si="136"/>
        <v>1</v>
      </c>
      <c r="O96" s="182">
        <f t="shared" ca="1" si="137"/>
        <v>0</v>
      </c>
      <c r="P96" s="173">
        <f t="shared" ca="1" si="132"/>
        <v>20.638537928993745</v>
      </c>
      <c r="Q96" s="140">
        <f ca="1">VLOOKUP($D96,Curves!$N$2:$T$2600,4)*$B96</f>
        <v>23.578142221203233</v>
      </c>
      <c r="R96" s="141">
        <f ca="1">VLOOKUP($D96,Curves!$N$2:$T$2600,5)*$B96</f>
        <v>11.789071110601617</v>
      </c>
      <c r="S96" s="181">
        <f t="shared" ca="1" si="138"/>
        <v>1</v>
      </c>
      <c r="T96" s="182">
        <f t="shared" ca="1" si="139"/>
        <v>0</v>
      </c>
      <c r="U96" s="151">
        <f t="shared" ca="1" si="140"/>
        <v>19.463314850562423</v>
      </c>
      <c r="V96" s="151">
        <f t="shared" ca="1" si="141"/>
        <v>20.688547421692949</v>
      </c>
      <c r="W96" s="151">
        <f t="shared" ca="1" si="142"/>
        <v>18.863200938171964</v>
      </c>
      <c r="X96" s="343">
        <f ca="1">VLOOKUP($D96,[2]CurveFetch!$D$8:$S$13000,16,0)*$B96</f>
        <v>23.578142221203233</v>
      </c>
      <c r="Y96" s="141">
        <f ca="1">VLOOKUP($D96,Curves!$N$2:$T$2600,7)*$B96</f>
        <v>11.789071110601617</v>
      </c>
      <c r="Z96" s="200">
        <f t="shared" ca="1" si="143"/>
        <v>1</v>
      </c>
      <c r="AA96" s="181">
        <f t="shared" ca="1" si="144"/>
        <v>0</v>
      </c>
      <c r="AB96" s="181">
        <f t="shared" ca="1" si="145"/>
        <v>1</v>
      </c>
      <c r="AC96" s="181">
        <f t="shared" ca="1" si="145"/>
        <v>1</v>
      </c>
      <c r="AD96" s="181">
        <f t="shared" ca="1" si="146"/>
        <v>1</v>
      </c>
      <c r="AE96" s="182">
        <f t="shared" ca="1" si="147"/>
        <v>0</v>
      </c>
      <c r="AF96" s="23">
        <f t="shared" ca="1" si="167"/>
        <v>5880</v>
      </c>
      <c r="AG96" s="23">
        <f t="shared" ca="1" si="168"/>
        <v>0</v>
      </c>
      <c r="AH96" s="23">
        <f t="shared" ca="1" si="185"/>
        <v>48000</v>
      </c>
      <c r="AI96" s="23">
        <f t="shared" ca="1" si="186"/>
        <v>0</v>
      </c>
      <c r="AJ96" s="23">
        <f t="shared" ca="1" si="205"/>
        <v>54000</v>
      </c>
      <c r="AK96" s="23">
        <f t="shared" ca="1" si="206"/>
        <v>0</v>
      </c>
      <c r="AL96" s="23">
        <f t="shared" ref="AL96:AL159" ca="1" si="207">$AL$7*$J$2*$J$5*$N96</f>
        <v>60000</v>
      </c>
      <c r="AM96" s="23">
        <f t="shared" ref="AM96:AM159" ca="1" si="208">$AL$7*$J$3*$J$5*$O96</f>
        <v>0</v>
      </c>
      <c r="AN96" s="23">
        <f t="shared" ref="AN96:AN159" ca="1" si="209">$AN$7*$J$2*$J$5*$N96</f>
        <v>60000</v>
      </c>
      <c r="AO96" s="23">
        <f t="shared" ref="AO96:AO159" ca="1" si="210">$AN$7*$J$3*$J$5*$O96</f>
        <v>0</v>
      </c>
      <c r="AP96" s="23">
        <f t="shared" ca="1" si="95"/>
        <v>61200</v>
      </c>
      <c r="AQ96" s="23">
        <f t="shared" ca="1" si="96"/>
        <v>0</v>
      </c>
      <c r="AR96" s="23">
        <f t="shared" ca="1" si="107"/>
        <v>132000</v>
      </c>
      <c r="AS96" s="23">
        <f t="shared" ca="1" si="108"/>
        <v>0</v>
      </c>
      <c r="AT96" s="228">
        <f t="shared" ca="1" si="151"/>
        <v>65880</v>
      </c>
      <c r="AU96" s="26">
        <f t="shared" ca="1" si="152"/>
        <v>361080</v>
      </c>
      <c r="AV96" s="228">
        <f t="shared" ca="1" si="153"/>
        <v>421080</v>
      </c>
      <c r="AW96" s="23">
        <f t="shared" ca="1" si="181"/>
        <v>62400</v>
      </c>
      <c r="AX96" s="23">
        <f t="shared" ca="1" si="182"/>
        <v>0</v>
      </c>
      <c r="AY96" s="23">
        <f t="shared" ca="1" si="165"/>
        <v>60000</v>
      </c>
      <c r="AZ96" s="23">
        <f t="shared" ca="1" si="166"/>
        <v>0</v>
      </c>
      <c r="BA96" s="23">
        <f t="shared" ca="1" si="169"/>
        <v>10560</v>
      </c>
      <c r="BB96" s="23">
        <f t="shared" ca="1" si="170"/>
        <v>0</v>
      </c>
      <c r="BC96" s="23">
        <f t="shared" ca="1" si="177"/>
        <v>6120</v>
      </c>
      <c r="BD96" s="23">
        <f t="shared" ca="1" si="178"/>
        <v>0</v>
      </c>
      <c r="BE96" s="23">
        <f t="shared" ca="1" si="187"/>
        <v>20400</v>
      </c>
      <c r="BF96" s="23">
        <f t="shared" ca="1" si="188"/>
        <v>0</v>
      </c>
      <c r="BG96" s="23">
        <f t="shared" ca="1" si="197"/>
        <v>105600</v>
      </c>
      <c r="BH96" s="23">
        <f t="shared" ca="1" si="198"/>
        <v>0</v>
      </c>
      <c r="BI96" s="23">
        <f t="shared" ca="1" si="203"/>
        <v>127200</v>
      </c>
      <c r="BJ96" s="23">
        <f t="shared" ca="1" si="204"/>
        <v>0</v>
      </c>
      <c r="BK96" s="23">
        <f t="shared" ref="BK96:BK159" ca="1" si="211">$BK$7*$J$2*$J$5*$S96</f>
        <v>60000</v>
      </c>
      <c r="BL96" s="23">
        <f t="shared" ref="BL96:BL159" ca="1" si="212">$BK$7*$J$3*$J$5*$T96</f>
        <v>0</v>
      </c>
      <c r="BM96" s="23">
        <f t="shared" ca="1" si="91"/>
        <v>63600</v>
      </c>
      <c r="BN96" s="23">
        <f t="shared" ca="1" si="92"/>
        <v>0</v>
      </c>
      <c r="BO96" s="23">
        <f t="shared" ca="1" si="97"/>
        <v>86400</v>
      </c>
      <c r="BP96" s="23">
        <f t="shared" ca="1" si="98"/>
        <v>0</v>
      </c>
      <c r="BQ96" s="23">
        <f t="shared" ca="1" si="101"/>
        <v>62400</v>
      </c>
      <c r="BR96" s="23">
        <f t="shared" ca="1" si="102"/>
        <v>0</v>
      </c>
      <c r="BS96" s="23">
        <f t="shared" ca="1" si="120"/>
        <v>132000</v>
      </c>
      <c r="BT96" s="23">
        <f t="shared" ca="1" si="121"/>
        <v>0</v>
      </c>
      <c r="BU96" s="23">
        <f t="shared" ca="1" si="122"/>
        <v>120000</v>
      </c>
      <c r="BV96" s="23">
        <f t="shared" ca="1" si="123"/>
        <v>0</v>
      </c>
      <c r="BW96" s="389">
        <f t="shared" ca="1" si="154"/>
        <v>458280</v>
      </c>
      <c r="BX96" s="224">
        <f t="shared" ca="1" si="155"/>
        <v>710280</v>
      </c>
      <c r="BY96" s="93">
        <f t="shared" ca="1" si="156"/>
        <v>916680</v>
      </c>
      <c r="BZ96" s="23">
        <f t="shared" ca="1" si="183"/>
        <v>125760</v>
      </c>
      <c r="CA96" s="23">
        <f t="shared" ca="1" si="184"/>
        <v>0</v>
      </c>
      <c r="CB96" s="23">
        <f t="shared" ref="CB96:CB159" ca="1" si="213">$CB$7*$J$2*$J$5*$N96</f>
        <v>115200</v>
      </c>
      <c r="CC96" s="23">
        <f t="shared" ref="CC96:CC159" ca="1" si="214">$CB$7*$J$3*$J$5*$O96</f>
        <v>0</v>
      </c>
      <c r="CD96" s="23">
        <f t="shared" ca="1" si="110"/>
        <v>120000</v>
      </c>
      <c r="CE96" s="23">
        <f t="shared" ca="1" si="111"/>
        <v>0</v>
      </c>
      <c r="CF96" s="228">
        <f t="shared" ca="1" si="157"/>
        <v>125760</v>
      </c>
      <c r="CG96" s="224">
        <f t="shared" ca="1" si="158"/>
        <v>240960</v>
      </c>
      <c r="CH96" s="228">
        <f t="shared" ca="1" si="159"/>
        <v>360960</v>
      </c>
      <c r="CI96" s="23">
        <f t="shared" ca="1" si="173"/>
        <v>65400</v>
      </c>
      <c r="CJ96" s="23">
        <f t="shared" ca="1" si="174"/>
        <v>32700</v>
      </c>
      <c r="CK96" s="23">
        <f t="shared" ca="1" si="175"/>
        <v>62400</v>
      </c>
      <c r="CL96" s="23">
        <f t="shared" ca="1" si="176"/>
        <v>31200</v>
      </c>
      <c r="CM96" s="23">
        <f t="shared" ca="1" si="171"/>
        <v>60000</v>
      </c>
      <c r="CN96" s="23">
        <f t="shared" ca="1" si="172"/>
        <v>30000</v>
      </c>
      <c r="CO96" s="23">
        <f t="shared" ca="1" si="179"/>
        <v>8400</v>
      </c>
      <c r="CP96" s="23">
        <f t="shared" ca="1" si="180"/>
        <v>4200</v>
      </c>
      <c r="CQ96" s="23">
        <f t="shared" ca="1" si="189"/>
        <v>27000</v>
      </c>
      <c r="CR96" s="23">
        <f t="shared" ca="1" si="190"/>
        <v>13500</v>
      </c>
      <c r="CS96" s="23">
        <f t="shared" ca="1" si="191"/>
        <v>15600</v>
      </c>
      <c r="CT96" s="23">
        <f t="shared" ca="1" si="192"/>
        <v>7800</v>
      </c>
      <c r="CU96" s="23">
        <f t="shared" ca="1" si="195"/>
        <v>42000</v>
      </c>
      <c r="CV96" s="23">
        <f t="shared" ca="1" si="196"/>
        <v>21000</v>
      </c>
      <c r="CW96" s="23">
        <f t="shared" ca="1" si="112"/>
        <v>60000</v>
      </c>
      <c r="CX96" s="23">
        <f t="shared" ca="1" si="113"/>
        <v>30000</v>
      </c>
      <c r="CY96" s="23">
        <f t="shared" ca="1" si="199"/>
        <v>72000</v>
      </c>
      <c r="CZ96" s="23">
        <f t="shared" ca="1" si="200"/>
        <v>36000</v>
      </c>
      <c r="DA96" s="23">
        <f t="shared" ref="DA96:DA159" ca="1" si="215">$DA$7*$J$2*$J$5*$AB96</f>
        <v>99000</v>
      </c>
      <c r="DB96" s="23">
        <f t="shared" ref="DB96:DB159" ca="1" si="216">$DA$7*$J$3*$J$5*$AC96</f>
        <v>49500</v>
      </c>
      <c r="DC96" s="23"/>
      <c r="DD96" s="23"/>
      <c r="DE96" s="23">
        <f t="shared" ref="DE96:DE159" ca="1" si="217">$DF$7*$J$2*$J$5*$AB96</f>
        <v>240000</v>
      </c>
      <c r="DF96" s="23">
        <f t="shared" ref="DF96:DF159" ca="1" si="218">$DF$7*$J$3*$J$5*$AC96</f>
        <v>120000</v>
      </c>
      <c r="DG96" s="23">
        <f t="shared" ca="1" si="87"/>
        <v>120000</v>
      </c>
      <c r="DH96" s="23">
        <f t="shared" ca="1" si="88"/>
        <v>60000</v>
      </c>
      <c r="DI96" s="23">
        <f t="shared" ca="1" si="99"/>
        <v>63600</v>
      </c>
      <c r="DJ96" s="23">
        <f t="shared" ca="1" si="100"/>
        <v>31800</v>
      </c>
      <c r="DK96" s="23">
        <f t="shared" ca="1" si="103"/>
        <v>63600</v>
      </c>
      <c r="DL96" s="23">
        <f t="shared" ca="1" si="104"/>
        <v>31800</v>
      </c>
      <c r="DM96" s="23">
        <f t="shared" ca="1" si="114"/>
        <v>120000</v>
      </c>
      <c r="DN96" s="23">
        <f t="shared" ca="1" si="115"/>
        <v>60000</v>
      </c>
      <c r="DO96" s="23">
        <f t="shared" ca="1" si="116"/>
        <v>66000</v>
      </c>
      <c r="DP96" s="23">
        <f t="shared" ca="1" si="117"/>
        <v>33000</v>
      </c>
      <c r="DQ96" s="23">
        <f t="shared" ca="1" si="126"/>
        <v>129600</v>
      </c>
      <c r="DR96" s="23">
        <f t="shared" ca="1" si="127"/>
        <v>64800</v>
      </c>
      <c r="DS96" s="228">
        <f t="shared" ca="1" si="160"/>
        <v>604800</v>
      </c>
      <c r="DT96" s="93">
        <f t="shared" ca="1" si="161"/>
        <v>1350000</v>
      </c>
      <c r="DU96" s="228">
        <f t="shared" ca="1" si="162"/>
        <v>1971900</v>
      </c>
      <c r="DZ96" s="23">
        <f t="shared" ca="1" si="193"/>
        <v>60000</v>
      </c>
      <c r="EA96" s="23">
        <f t="shared" ca="1" si="194"/>
        <v>30000</v>
      </c>
      <c r="EB96" s="23">
        <f t="shared" ca="1" si="201"/>
        <v>26400</v>
      </c>
      <c r="EC96" s="23">
        <f t="shared" ca="1" si="202"/>
        <v>13200</v>
      </c>
      <c r="ED96" s="23">
        <f t="shared" ca="1" si="89"/>
        <v>120000</v>
      </c>
      <c r="EE96" s="23">
        <f t="shared" ca="1" si="90"/>
        <v>60000</v>
      </c>
      <c r="EF96" s="23">
        <f t="shared" ca="1" si="118"/>
        <v>168000</v>
      </c>
      <c r="EG96" s="23">
        <f t="shared" ca="1" si="119"/>
        <v>84000</v>
      </c>
      <c r="EH96" s="23">
        <f t="shared" ca="1" si="130"/>
        <v>60000</v>
      </c>
      <c r="EI96" s="23">
        <f t="shared" ca="1" si="131"/>
        <v>30000</v>
      </c>
      <c r="EJ96" s="23">
        <f t="shared" ca="1" si="163"/>
        <v>60000</v>
      </c>
      <c r="EK96" s="23">
        <f t="shared" ca="1" si="164"/>
        <v>30000</v>
      </c>
      <c r="EL96" s="23">
        <f t="shared" ca="1" si="124"/>
        <v>120000</v>
      </c>
      <c r="EM96" s="23">
        <f t="shared" ca="1" si="125"/>
        <v>60000</v>
      </c>
      <c r="EN96" s="228">
        <f t="shared" ca="1" si="148"/>
        <v>39600</v>
      </c>
      <c r="EO96" s="93">
        <f t="shared" ca="1" si="149"/>
        <v>489600</v>
      </c>
      <c r="EP96" s="93">
        <f t="shared" ca="1" si="150"/>
        <v>921600</v>
      </c>
    </row>
    <row r="97" spans="1:146" x14ac:dyDescent="0.2">
      <c r="A97" s="172">
        <f ca="1">VLOOKUP($D97,Curves!$A$2:$I$1700,9)</f>
        <v>5.6334430422152998E-2</v>
      </c>
      <c r="B97" s="86">
        <f t="shared" ca="1" si="133"/>
        <v>0.66340212108402197</v>
      </c>
      <c r="C97" s="86">
        <f t="shared" si="134"/>
        <v>30</v>
      </c>
      <c r="D97" s="139">
        <v>39600</v>
      </c>
      <c r="E97" s="173">
        <f ca="1">VLOOKUP($D97,Curves!$A$2:$H$1700,2)*$B97</f>
        <v>2.4917383667915862</v>
      </c>
      <c r="F97" s="172">
        <f ca="1">VLOOKUP($D97,Curves!$A$2:$H$1700,3)*$B97</f>
        <v>0.22555672116856748</v>
      </c>
      <c r="G97" s="172">
        <f ca="1">VLOOKUP($D97,Curves!$A$2:$H$1700,7)*$B97</f>
        <v>-0.15589949845474516</v>
      </c>
      <c r="H97" s="172">
        <f ca="1">VLOOKUP($D97,Curves!$A$2:$H$1700,5)*$B97</f>
        <v>6.6340212108402198E-3</v>
      </c>
      <c r="I97" s="172">
        <f ca="1">VLOOKUP($D97,Curves!$A$2:$H$1700,4)*$B97</f>
        <v>-0.23550775298482779</v>
      </c>
      <c r="J97" s="174">
        <f ca="1">VLOOKUP($D97,Curves!$A$2:$H$1700,8)*$B97</f>
        <v>0</v>
      </c>
      <c r="K97" s="172">
        <f t="shared" ca="1" si="135"/>
        <v>18.921729603550688</v>
      </c>
      <c r="L97" s="140">
        <f ca="1">VLOOKUP($D97,Curves!$N$2:$T$2600,2)*$B97</f>
        <v>40.043283729692106</v>
      </c>
      <c r="M97" s="141">
        <f ca="1">VLOOKUP($D97,Curves!$N$2:$T$2600,3)*$B97</f>
        <v>20.021641864846053</v>
      </c>
      <c r="N97" s="181">
        <f t="shared" ca="1" si="136"/>
        <v>1</v>
      </c>
      <c r="O97" s="182">
        <f t="shared" ca="1" si="137"/>
        <v>1</v>
      </c>
      <c r="P97" s="173">
        <f t="shared" ca="1" si="132"/>
        <v>20.688037750936896</v>
      </c>
      <c r="Q97" s="140">
        <f ca="1">VLOOKUP($D97,Curves!$N$2:$T$2600,4)*$B97</f>
        <v>40.043283729692106</v>
      </c>
      <c r="R97" s="141">
        <f ca="1">VLOOKUP($D97,Curves!$N$2:$T$2600,5)*$B97</f>
        <v>20.021641864846053</v>
      </c>
      <c r="S97" s="181">
        <f t="shared" ca="1" si="138"/>
        <v>1</v>
      </c>
      <c r="T97" s="182">
        <f t="shared" ca="1" si="139"/>
        <v>0</v>
      </c>
      <c r="U97" s="151">
        <f t="shared" ca="1" si="140"/>
        <v>19.518791512526306</v>
      </c>
      <c r="V97" s="151">
        <f t="shared" ca="1" si="141"/>
        <v>20.7377929100182</v>
      </c>
      <c r="W97" s="151">
        <f t="shared" ca="1" si="142"/>
        <v>18.921729603550688</v>
      </c>
      <c r="X97" s="343">
        <f ca="1">VLOOKUP($D97,[2]CurveFetch!$D$8:$S$13000,16,0)*$B97</f>
        <v>40.043283729692106</v>
      </c>
      <c r="Y97" s="141">
        <f ca="1">VLOOKUP($D97,Curves!$N$2:$T$2600,7)*$B97</f>
        <v>20.021641864846053</v>
      </c>
      <c r="Z97" s="200">
        <f t="shared" ca="1" si="143"/>
        <v>1</v>
      </c>
      <c r="AA97" s="181">
        <f t="shared" ca="1" si="144"/>
        <v>1</v>
      </c>
      <c r="AB97" s="181">
        <f t="shared" ca="1" si="145"/>
        <v>1</v>
      </c>
      <c r="AC97" s="181">
        <f t="shared" ca="1" si="145"/>
        <v>1</v>
      </c>
      <c r="AD97" s="181">
        <f t="shared" ca="1" si="146"/>
        <v>1</v>
      </c>
      <c r="AE97" s="182">
        <f t="shared" ca="1" si="147"/>
        <v>1</v>
      </c>
      <c r="AF97" s="23">
        <f t="shared" ca="1" si="167"/>
        <v>5880</v>
      </c>
      <c r="AG97" s="23">
        <f t="shared" ca="1" si="168"/>
        <v>5880</v>
      </c>
      <c r="AH97" s="23">
        <f t="shared" ca="1" si="185"/>
        <v>48000</v>
      </c>
      <c r="AI97" s="23">
        <f t="shared" ca="1" si="186"/>
        <v>48000</v>
      </c>
      <c r="AJ97" s="23">
        <f t="shared" ca="1" si="205"/>
        <v>54000</v>
      </c>
      <c r="AK97" s="23">
        <f t="shared" ca="1" si="206"/>
        <v>54000</v>
      </c>
      <c r="AL97" s="23">
        <f t="shared" ca="1" si="207"/>
        <v>60000</v>
      </c>
      <c r="AM97" s="23">
        <f t="shared" ca="1" si="208"/>
        <v>30000</v>
      </c>
      <c r="AN97" s="23">
        <f t="shared" ca="1" si="209"/>
        <v>60000</v>
      </c>
      <c r="AO97" s="23">
        <f t="shared" ca="1" si="210"/>
        <v>30000</v>
      </c>
      <c r="AP97" s="23">
        <f t="shared" ca="1" si="95"/>
        <v>61200</v>
      </c>
      <c r="AQ97" s="23">
        <f t="shared" ca="1" si="96"/>
        <v>30600</v>
      </c>
      <c r="AR97" s="23">
        <f t="shared" ca="1" si="107"/>
        <v>132000</v>
      </c>
      <c r="AS97" s="23">
        <f t="shared" ca="1" si="108"/>
        <v>66000</v>
      </c>
      <c r="AT97" s="228">
        <f t="shared" ca="1" si="151"/>
        <v>101760</v>
      </c>
      <c r="AU97" s="26">
        <f t="shared" ca="1" si="152"/>
        <v>595560</v>
      </c>
      <c r="AV97" s="228">
        <f t="shared" ca="1" si="153"/>
        <v>685560</v>
      </c>
      <c r="AW97" s="23">
        <f t="shared" ca="1" si="181"/>
        <v>62400</v>
      </c>
      <c r="AX97" s="23">
        <f t="shared" ca="1" si="182"/>
        <v>0</v>
      </c>
      <c r="AY97" s="23">
        <f t="shared" ca="1" si="165"/>
        <v>60000</v>
      </c>
      <c r="AZ97" s="23">
        <f t="shared" ca="1" si="166"/>
        <v>0</v>
      </c>
      <c r="BA97" s="23">
        <f t="shared" ca="1" si="169"/>
        <v>10560</v>
      </c>
      <c r="BB97" s="23">
        <f t="shared" ca="1" si="170"/>
        <v>0</v>
      </c>
      <c r="BC97" s="23">
        <f t="shared" ca="1" si="177"/>
        <v>6120</v>
      </c>
      <c r="BD97" s="23">
        <f t="shared" ca="1" si="178"/>
        <v>0</v>
      </c>
      <c r="BE97" s="23">
        <f t="shared" ca="1" si="187"/>
        <v>20400</v>
      </c>
      <c r="BF97" s="23">
        <f t="shared" ca="1" si="188"/>
        <v>0</v>
      </c>
      <c r="BG97" s="23">
        <f t="shared" ca="1" si="197"/>
        <v>105600</v>
      </c>
      <c r="BH97" s="23">
        <f t="shared" ca="1" si="198"/>
        <v>0</v>
      </c>
      <c r="BI97" s="23">
        <f t="shared" ca="1" si="203"/>
        <v>127200</v>
      </c>
      <c r="BJ97" s="23">
        <f t="shared" ca="1" si="204"/>
        <v>0</v>
      </c>
      <c r="BK97" s="23">
        <f t="shared" ca="1" si="211"/>
        <v>60000</v>
      </c>
      <c r="BL97" s="23">
        <f t="shared" ca="1" si="212"/>
        <v>0</v>
      </c>
      <c r="BM97" s="23">
        <f t="shared" ca="1" si="91"/>
        <v>63600</v>
      </c>
      <c r="BN97" s="23">
        <f t="shared" ca="1" si="92"/>
        <v>0</v>
      </c>
      <c r="BO97" s="23">
        <f t="shared" ca="1" si="97"/>
        <v>86400</v>
      </c>
      <c r="BP97" s="23">
        <f t="shared" ca="1" si="98"/>
        <v>0</v>
      </c>
      <c r="BQ97" s="23">
        <f t="shared" ca="1" si="101"/>
        <v>62400</v>
      </c>
      <c r="BR97" s="23">
        <f t="shared" ca="1" si="102"/>
        <v>0</v>
      </c>
      <c r="BS97" s="23">
        <f t="shared" ca="1" si="120"/>
        <v>132000</v>
      </c>
      <c r="BT97" s="23">
        <f t="shared" ca="1" si="121"/>
        <v>0</v>
      </c>
      <c r="BU97" s="23">
        <f t="shared" ca="1" si="122"/>
        <v>120000</v>
      </c>
      <c r="BV97" s="23">
        <f t="shared" ca="1" si="123"/>
        <v>0</v>
      </c>
      <c r="BW97" s="389">
        <f t="shared" ca="1" si="154"/>
        <v>458280</v>
      </c>
      <c r="BX97" s="224">
        <f t="shared" ca="1" si="155"/>
        <v>710280</v>
      </c>
      <c r="BY97" s="93">
        <f t="shared" ca="1" si="156"/>
        <v>916680</v>
      </c>
      <c r="BZ97" s="23">
        <f t="shared" ca="1" si="183"/>
        <v>125760</v>
      </c>
      <c r="CA97" s="23">
        <f t="shared" ca="1" si="184"/>
        <v>62880</v>
      </c>
      <c r="CB97" s="23">
        <f t="shared" ca="1" si="213"/>
        <v>115200</v>
      </c>
      <c r="CC97" s="23">
        <f t="shared" ca="1" si="214"/>
        <v>57600</v>
      </c>
      <c r="CD97" s="23">
        <f t="shared" ca="1" si="110"/>
        <v>120000</v>
      </c>
      <c r="CE97" s="23">
        <f t="shared" ca="1" si="111"/>
        <v>60000</v>
      </c>
      <c r="CF97" s="228">
        <f t="shared" ca="1" si="157"/>
        <v>188640</v>
      </c>
      <c r="CG97" s="224">
        <f t="shared" ca="1" si="158"/>
        <v>361440</v>
      </c>
      <c r="CH97" s="228">
        <f t="shared" ca="1" si="159"/>
        <v>541440</v>
      </c>
      <c r="CI97" s="23">
        <f t="shared" ca="1" si="173"/>
        <v>65400</v>
      </c>
      <c r="CJ97" s="23">
        <f t="shared" ca="1" si="174"/>
        <v>32700</v>
      </c>
      <c r="CK97" s="23">
        <f t="shared" ca="1" si="175"/>
        <v>62400</v>
      </c>
      <c r="CL97" s="23">
        <f t="shared" ca="1" si="176"/>
        <v>31200</v>
      </c>
      <c r="CM97" s="23">
        <f t="shared" ca="1" si="171"/>
        <v>60000</v>
      </c>
      <c r="CN97" s="23">
        <f t="shared" ca="1" si="172"/>
        <v>30000</v>
      </c>
      <c r="CO97" s="23">
        <f t="shared" ca="1" si="179"/>
        <v>8400</v>
      </c>
      <c r="CP97" s="23">
        <f t="shared" ca="1" si="180"/>
        <v>4200</v>
      </c>
      <c r="CQ97" s="23">
        <f t="shared" ca="1" si="189"/>
        <v>27000</v>
      </c>
      <c r="CR97" s="23">
        <f t="shared" ca="1" si="190"/>
        <v>13500</v>
      </c>
      <c r="CS97" s="23">
        <f t="shared" ca="1" si="191"/>
        <v>15600</v>
      </c>
      <c r="CT97" s="23">
        <f t="shared" ca="1" si="192"/>
        <v>7800</v>
      </c>
      <c r="CU97" s="23">
        <f t="shared" ca="1" si="195"/>
        <v>42000</v>
      </c>
      <c r="CV97" s="23">
        <f t="shared" ca="1" si="196"/>
        <v>21000</v>
      </c>
      <c r="CW97" s="23">
        <f t="shared" ca="1" si="112"/>
        <v>60000</v>
      </c>
      <c r="CX97" s="23">
        <f t="shared" ca="1" si="113"/>
        <v>30000</v>
      </c>
      <c r="CY97" s="23">
        <f t="shared" ca="1" si="199"/>
        <v>72000</v>
      </c>
      <c r="CZ97" s="23">
        <f t="shared" ca="1" si="200"/>
        <v>36000</v>
      </c>
      <c r="DA97" s="23">
        <f t="shared" ca="1" si="215"/>
        <v>99000</v>
      </c>
      <c r="DB97" s="23">
        <f t="shared" ca="1" si="216"/>
        <v>49500</v>
      </c>
      <c r="DC97" s="23"/>
      <c r="DD97" s="23"/>
      <c r="DE97" s="23">
        <f t="shared" ca="1" si="217"/>
        <v>240000</v>
      </c>
      <c r="DF97" s="23">
        <f t="shared" ca="1" si="218"/>
        <v>120000</v>
      </c>
      <c r="DG97" s="23">
        <f t="shared" ref="DG97:DG160" ca="1" si="219">$DG$7*$J$2*$J$5*$AB97</f>
        <v>120000</v>
      </c>
      <c r="DH97" s="23">
        <f t="shared" ref="DH97:DH160" ca="1" si="220">$DG$7*$J$3*$J$5*$AC97</f>
        <v>60000</v>
      </c>
      <c r="DI97" s="23">
        <f t="shared" ca="1" si="99"/>
        <v>63600</v>
      </c>
      <c r="DJ97" s="23">
        <f t="shared" ca="1" si="100"/>
        <v>31800</v>
      </c>
      <c r="DK97" s="23">
        <f t="shared" ca="1" si="103"/>
        <v>63600</v>
      </c>
      <c r="DL97" s="23">
        <f t="shared" ca="1" si="104"/>
        <v>31800</v>
      </c>
      <c r="DM97" s="23">
        <f t="shared" ca="1" si="114"/>
        <v>120000</v>
      </c>
      <c r="DN97" s="23">
        <f t="shared" ca="1" si="115"/>
        <v>60000</v>
      </c>
      <c r="DO97" s="23">
        <f t="shared" ca="1" si="116"/>
        <v>66000</v>
      </c>
      <c r="DP97" s="23">
        <f t="shared" ca="1" si="117"/>
        <v>33000</v>
      </c>
      <c r="DQ97" s="23">
        <f t="shared" ca="1" si="126"/>
        <v>129600</v>
      </c>
      <c r="DR97" s="23">
        <f t="shared" ca="1" si="127"/>
        <v>64800</v>
      </c>
      <c r="DS97" s="228">
        <f t="shared" ca="1" si="160"/>
        <v>604800</v>
      </c>
      <c r="DT97" s="93">
        <f t="shared" ca="1" si="161"/>
        <v>1350000</v>
      </c>
      <c r="DU97" s="228">
        <f t="shared" ca="1" si="162"/>
        <v>1971900</v>
      </c>
      <c r="DZ97" s="23">
        <f t="shared" ca="1" si="193"/>
        <v>60000</v>
      </c>
      <c r="EA97" s="23">
        <f t="shared" ca="1" si="194"/>
        <v>30000</v>
      </c>
      <c r="EB97" s="23">
        <f t="shared" ca="1" si="201"/>
        <v>26400</v>
      </c>
      <c r="EC97" s="23">
        <f t="shared" ca="1" si="202"/>
        <v>13200</v>
      </c>
      <c r="ED97" s="23">
        <f t="shared" ref="ED97:ED160" ca="1" si="221">$ED$7*$J$2*$J$5*$AB97</f>
        <v>120000</v>
      </c>
      <c r="EE97" s="23">
        <f t="shared" ref="EE97:EE160" ca="1" si="222">$ED$7*$J$3*$J$5*$AC97</f>
        <v>60000</v>
      </c>
      <c r="EF97" s="23">
        <f t="shared" ca="1" si="118"/>
        <v>168000</v>
      </c>
      <c r="EG97" s="23">
        <f t="shared" ca="1" si="119"/>
        <v>84000</v>
      </c>
      <c r="EH97" s="23">
        <f t="shared" ca="1" si="130"/>
        <v>60000</v>
      </c>
      <c r="EI97" s="23">
        <f t="shared" ca="1" si="131"/>
        <v>30000</v>
      </c>
      <c r="EJ97" s="23">
        <f t="shared" ca="1" si="163"/>
        <v>60000</v>
      </c>
      <c r="EK97" s="23">
        <f t="shared" ca="1" si="164"/>
        <v>30000</v>
      </c>
      <c r="EL97" s="23">
        <f t="shared" ca="1" si="124"/>
        <v>120000</v>
      </c>
      <c r="EM97" s="23">
        <f t="shared" ca="1" si="125"/>
        <v>60000</v>
      </c>
      <c r="EN97" s="228">
        <f t="shared" ca="1" si="148"/>
        <v>39600</v>
      </c>
      <c r="EO97" s="93">
        <f t="shared" ca="1" si="149"/>
        <v>489600</v>
      </c>
      <c r="EP97" s="93">
        <f t="shared" ca="1" si="150"/>
        <v>921600</v>
      </c>
    </row>
    <row r="98" spans="1:146" x14ac:dyDescent="0.2">
      <c r="A98" s="172">
        <f ca="1">VLOOKUP($D98,Curves!$A$2:$I$1700,9)</f>
        <v>5.6386686657236E-2</v>
      </c>
      <c r="B98" s="86">
        <f t="shared" ca="1" si="133"/>
        <v>0.66013122164378757</v>
      </c>
      <c r="C98" s="86">
        <f t="shared" si="134"/>
        <v>31</v>
      </c>
      <c r="D98" s="139">
        <v>39630</v>
      </c>
      <c r="E98" s="173">
        <f ca="1">VLOOKUP($D98,Curves!$A$2:$H$1700,2)*$B98</f>
        <v>2.4992568051433799</v>
      </c>
      <c r="F98" s="172">
        <f ca="1">VLOOKUP($D98,Curves!$A$2:$H$1700,3)*$B98</f>
        <v>0.22444461535888779</v>
      </c>
      <c r="G98" s="172">
        <f ca="1">VLOOKUP($D98,Curves!$A$2:$H$1700,7)*$B98</f>
        <v>-0.15513083708629008</v>
      </c>
      <c r="H98" s="172">
        <f ca="1">VLOOKUP($D98,Curves!$A$2:$H$1700,5)*$B98</f>
        <v>6.6013122164378761E-3</v>
      </c>
      <c r="I98" s="172">
        <f ca="1">VLOOKUP($D98,Curves!$A$2:$H$1700,4)*$B98</f>
        <v>-0.23434658368354458</v>
      </c>
      <c r="J98" s="174">
        <f ca="1">VLOOKUP($D98,Curves!$A$2:$H$1700,8)*$B98</f>
        <v>0</v>
      </c>
      <c r="K98" s="172">
        <f t="shared" ca="1" si="135"/>
        <v>18.986826660948765</v>
      </c>
      <c r="L98" s="140">
        <f ca="1">VLOOKUP($D98,Curves!$N$2:$T$2600,2)*$B98</f>
        <v>35.95675352483763</v>
      </c>
      <c r="M98" s="141">
        <f ca="1">VLOOKUP($D98,Curves!$N$2:$T$2600,3)*$B98</f>
        <v>17.978376762418815</v>
      </c>
      <c r="N98" s="181">
        <f t="shared" ca="1" si="136"/>
        <v>1</v>
      </c>
      <c r="O98" s="182">
        <f t="shared" ca="1" si="137"/>
        <v>0</v>
      </c>
      <c r="P98" s="173">
        <f t="shared" ca="1" si="132"/>
        <v>20.744426038575348</v>
      </c>
      <c r="Q98" s="140">
        <f ca="1">VLOOKUP($D98,Curves!$N$2:$T$2600,4)*$B98</f>
        <v>35.95675352483763</v>
      </c>
      <c r="R98" s="141">
        <f ca="1">VLOOKUP($D98,Curves!$N$2:$T$2600,5)*$B98</f>
        <v>17.978376762418815</v>
      </c>
      <c r="S98" s="181">
        <f t="shared" ca="1" si="138"/>
        <v>1</v>
      </c>
      <c r="T98" s="182">
        <f t="shared" ca="1" si="139"/>
        <v>0</v>
      </c>
      <c r="U98" s="151">
        <f t="shared" ca="1" si="140"/>
        <v>19.580944760428171</v>
      </c>
      <c r="V98" s="151">
        <f t="shared" ca="1" si="141"/>
        <v>20.793935880198632</v>
      </c>
      <c r="W98" s="151">
        <f t="shared" ca="1" si="142"/>
        <v>18.986826660948765</v>
      </c>
      <c r="X98" s="343">
        <f ca="1">VLOOKUP($D98,[2]CurveFetch!$D$8:$S$13000,16,0)*$B98</f>
        <v>35.95675352483763</v>
      </c>
      <c r="Y98" s="141">
        <f ca="1">VLOOKUP($D98,Curves!$N$2:$T$2600,7)*$B98</f>
        <v>17.978376762418815</v>
      </c>
      <c r="Z98" s="200">
        <f t="shared" ca="1" si="143"/>
        <v>1</v>
      </c>
      <c r="AA98" s="181">
        <f t="shared" ca="1" si="144"/>
        <v>0</v>
      </c>
      <c r="AB98" s="181">
        <f t="shared" ca="1" si="145"/>
        <v>1</v>
      </c>
      <c r="AC98" s="181">
        <f t="shared" ca="1" si="145"/>
        <v>1</v>
      </c>
      <c r="AD98" s="181">
        <f t="shared" ca="1" si="146"/>
        <v>1</v>
      </c>
      <c r="AE98" s="182">
        <f t="shared" ca="1" si="147"/>
        <v>0</v>
      </c>
      <c r="AF98" s="23">
        <f t="shared" ca="1" si="167"/>
        <v>5880</v>
      </c>
      <c r="AG98" s="23">
        <f t="shared" ca="1" si="168"/>
        <v>0</v>
      </c>
      <c r="AH98" s="23">
        <f t="shared" ca="1" si="185"/>
        <v>48000</v>
      </c>
      <c r="AI98" s="23">
        <f t="shared" ca="1" si="186"/>
        <v>0</v>
      </c>
      <c r="AJ98" s="23">
        <f t="shared" ca="1" si="205"/>
        <v>54000</v>
      </c>
      <c r="AK98" s="23">
        <f t="shared" ca="1" si="206"/>
        <v>0</v>
      </c>
      <c r="AL98" s="23">
        <f t="shared" ca="1" si="207"/>
        <v>60000</v>
      </c>
      <c r="AM98" s="23">
        <f t="shared" ca="1" si="208"/>
        <v>0</v>
      </c>
      <c r="AN98" s="23">
        <f t="shared" ca="1" si="209"/>
        <v>60000</v>
      </c>
      <c r="AO98" s="23">
        <f t="shared" ca="1" si="210"/>
        <v>0</v>
      </c>
      <c r="AP98" s="23">
        <f t="shared" ca="1" si="95"/>
        <v>61200</v>
      </c>
      <c r="AQ98" s="23">
        <f t="shared" ca="1" si="96"/>
        <v>0</v>
      </c>
      <c r="AR98" s="23">
        <f t="shared" ca="1" si="107"/>
        <v>132000</v>
      </c>
      <c r="AS98" s="23">
        <f t="shared" ca="1" si="108"/>
        <v>0</v>
      </c>
      <c r="AT98" s="228">
        <f t="shared" ca="1" si="151"/>
        <v>65880</v>
      </c>
      <c r="AU98" s="26">
        <f t="shared" ca="1" si="152"/>
        <v>361080</v>
      </c>
      <c r="AV98" s="228">
        <f t="shared" ca="1" si="153"/>
        <v>421080</v>
      </c>
      <c r="AW98" s="23">
        <f t="shared" ca="1" si="181"/>
        <v>62400</v>
      </c>
      <c r="AX98" s="23">
        <f t="shared" ca="1" si="182"/>
        <v>0</v>
      </c>
      <c r="AY98" s="23">
        <f t="shared" ca="1" si="165"/>
        <v>60000</v>
      </c>
      <c r="AZ98" s="23">
        <f t="shared" ca="1" si="166"/>
        <v>0</v>
      </c>
      <c r="BA98" s="23">
        <f t="shared" ca="1" si="169"/>
        <v>10560</v>
      </c>
      <c r="BB98" s="23">
        <f t="shared" ca="1" si="170"/>
        <v>0</v>
      </c>
      <c r="BC98" s="23">
        <f t="shared" ca="1" si="177"/>
        <v>6120</v>
      </c>
      <c r="BD98" s="23">
        <f t="shared" ca="1" si="178"/>
        <v>0</v>
      </c>
      <c r="BE98" s="23">
        <f t="shared" ca="1" si="187"/>
        <v>20400</v>
      </c>
      <c r="BF98" s="23">
        <f t="shared" ca="1" si="188"/>
        <v>0</v>
      </c>
      <c r="BG98" s="23">
        <f t="shared" ca="1" si="197"/>
        <v>105600</v>
      </c>
      <c r="BH98" s="23">
        <f t="shared" ca="1" si="198"/>
        <v>0</v>
      </c>
      <c r="BI98" s="23">
        <f t="shared" ca="1" si="203"/>
        <v>127200</v>
      </c>
      <c r="BJ98" s="23">
        <f t="shared" ca="1" si="204"/>
        <v>0</v>
      </c>
      <c r="BK98" s="23">
        <f t="shared" ca="1" si="211"/>
        <v>60000</v>
      </c>
      <c r="BL98" s="23">
        <f t="shared" ca="1" si="212"/>
        <v>0</v>
      </c>
      <c r="BM98" s="23">
        <f t="shared" ca="1" si="91"/>
        <v>63600</v>
      </c>
      <c r="BN98" s="23">
        <f t="shared" ca="1" si="92"/>
        <v>0</v>
      </c>
      <c r="BO98" s="23">
        <f t="shared" ca="1" si="97"/>
        <v>86400</v>
      </c>
      <c r="BP98" s="23">
        <f t="shared" ca="1" si="98"/>
        <v>0</v>
      </c>
      <c r="BQ98" s="23">
        <f t="shared" ca="1" si="101"/>
        <v>62400</v>
      </c>
      <c r="BR98" s="23">
        <f t="shared" ca="1" si="102"/>
        <v>0</v>
      </c>
      <c r="BS98" s="23">
        <f t="shared" ca="1" si="120"/>
        <v>132000</v>
      </c>
      <c r="BT98" s="23">
        <f t="shared" ca="1" si="121"/>
        <v>0</v>
      </c>
      <c r="BU98" s="23">
        <f t="shared" ca="1" si="122"/>
        <v>120000</v>
      </c>
      <c r="BV98" s="23">
        <f t="shared" ca="1" si="123"/>
        <v>0</v>
      </c>
      <c r="BW98" s="389">
        <f t="shared" ca="1" si="154"/>
        <v>458280</v>
      </c>
      <c r="BX98" s="224">
        <f t="shared" ca="1" si="155"/>
        <v>710280</v>
      </c>
      <c r="BY98" s="93">
        <f t="shared" ca="1" si="156"/>
        <v>916680</v>
      </c>
      <c r="BZ98" s="23">
        <f t="shared" ca="1" si="183"/>
        <v>125760</v>
      </c>
      <c r="CA98" s="23">
        <f t="shared" ca="1" si="184"/>
        <v>0</v>
      </c>
      <c r="CB98" s="23">
        <f t="shared" ca="1" si="213"/>
        <v>115200</v>
      </c>
      <c r="CC98" s="23">
        <f t="shared" ca="1" si="214"/>
        <v>0</v>
      </c>
      <c r="CD98" s="23">
        <f t="shared" ca="1" si="110"/>
        <v>120000</v>
      </c>
      <c r="CE98" s="23">
        <f t="shared" ca="1" si="111"/>
        <v>0</v>
      </c>
      <c r="CF98" s="228">
        <f t="shared" ca="1" si="157"/>
        <v>125760</v>
      </c>
      <c r="CG98" s="224">
        <f t="shared" ca="1" si="158"/>
        <v>240960</v>
      </c>
      <c r="CH98" s="228">
        <f t="shared" ca="1" si="159"/>
        <v>360960</v>
      </c>
      <c r="CI98" s="23">
        <f t="shared" ca="1" si="173"/>
        <v>65400</v>
      </c>
      <c r="CJ98" s="23">
        <f t="shared" ca="1" si="174"/>
        <v>32700</v>
      </c>
      <c r="CK98" s="23">
        <f t="shared" ca="1" si="175"/>
        <v>62400</v>
      </c>
      <c r="CL98" s="23">
        <f t="shared" ca="1" si="176"/>
        <v>31200</v>
      </c>
      <c r="CM98" s="23">
        <f t="shared" ca="1" si="171"/>
        <v>60000</v>
      </c>
      <c r="CN98" s="23">
        <f t="shared" ca="1" si="172"/>
        <v>30000</v>
      </c>
      <c r="CO98" s="23">
        <f t="shared" ca="1" si="179"/>
        <v>8400</v>
      </c>
      <c r="CP98" s="23">
        <f t="shared" ca="1" si="180"/>
        <v>4200</v>
      </c>
      <c r="CQ98" s="23">
        <f t="shared" ca="1" si="189"/>
        <v>27000</v>
      </c>
      <c r="CR98" s="23">
        <f t="shared" ca="1" si="190"/>
        <v>13500</v>
      </c>
      <c r="CS98" s="23">
        <f t="shared" ca="1" si="191"/>
        <v>15600</v>
      </c>
      <c r="CT98" s="23">
        <f t="shared" ca="1" si="192"/>
        <v>7800</v>
      </c>
      <c r="CU98" s="23">
        <f t="shared" ca="1" si="195"/>
        <v>42000</v>
      </c>
      <c r="CV98" s="23">
        <f t="shared" ca="1" si="196"/>
        <v>21000</v>
      </c>
      <c r="CW98" s="23">
        <f t="shared" ca="1" si="112"/>
        <v>60000</v>
      </c>
      <c r="CX98" s="23">
        <f t="shared" ca="1" si="113"/>
        <v>30000</v>
      </c>
      <c r="CY98" s="23">
        <f t="shared" ca="1" si="199"/>
        <v>72000</v>
      </c>
      <c r="CZ98" s="23">
        <f t="shared" ca="1" si="200"/>
        <v>36000</v>
      </c>
      <c r="DA98" s="23">
        <f t="shared" ca="1" si="215"/>
        <v>99000</v>
      </c>
      <c r="DB98" s="23">
        <f t="shared" ca="1" si="216"/>
        <v>49500</v>
      </c>
      <c r="DC98" s="23"/>
      <c r="DD98" s="23"/>
      <c r="DE98" s="23">
        <f t="shared" ca="1" si="217"/>
        <v>240000</v>
      </c>
      <c r="DF98" s="23">
        <f t="shared" ca="1" si="218"/>
        <v>120000</v>
      </c>
      <c r="DG98" s="23">
        <f t="shared" ca="1" si="219"/>
        <v>120000</v>
      </c>
      <c r="DH98" s="23">
        <f t="shared" ca="1" si="220"/>
        <v>60000</v>
      </c>
      <c r="DI98" s="23">
        <f t="shared" ca="1" si="99"/>
        <v>63600</v>
      </c>
      <c r="DJ98" s="23">
        <f t="shared" ca="1" si="100"/>
        <v>31800</v>
      </c>
      <c r="DK98" s="23">
        <f t="shared" ca="1" si="103"/>
        <v>63600</v>
      </c>
      <c r="DL98" s="23">
        <f t="shared" ca="1" si="104"/>
        <v>31800</v>
      </c>
      <c r="DM98" s="23">
        <f t="shared" ca="1" si="114"/>
        <v>120000</v>
      </c>
      <c r="DN98" s="23">
        <f t="shared" ca="1" si="115"/>
        <v>60000</v>
      </c>
      <c r="DO98" s="23">
        <f t="shared" ca="1" si="116"/>
        <v>66000</v>
      </c>
      <c r="DP98" s="23">
        <f t="shared" ca="1" si="117"/>
        <v>33000</v>
      </c>
      <c r="DQ98" s="23">
        <f t="shared" ca="1" si="126"/>
        <v>129600</v>
      </c>
      <c r="DR98" s="23">
        <f t="shared" ca="1" si="127"/>
        <v>64800</v>
      </c>
      <c r="DS98" s="228">
        <f t="shared" ca="1" si="160"/>
        <v>604800</v>
      </c>
      <c r="DT98" s="93">
        <f t="shared" ca="1" si="161"/>
        <v>1350000</v>
      </c>
      <c r="DU98" s="228">
        <f t="shared" ca="1" si="162"/>
        <v>1971900</v>
      </c>
      <c r="DZ98" s="23">
        <f t="shared" ca="1" si="193"/>
        <v>60000</v>
      </c>
      <c r="EA98" s="23">
        <f t="shared" ca="1" si="194"/>
        <v>30000</v>
      </c>
      <c r="EB98" s="23">
        <f t="shared" ca="1" si="201"/>
        <v>26400</v>
      </c>
      <c r="EC98" s="23">
        <f t="shared" ca="1" si="202"/>
        <v>13200</v>
      </c>
      <c r="ED98" s="23">
        <f t="shared" ca="1" si="221"/>
        <v>120000</v>
      </c>
      <c r="EE98" s="23">
        <f t="shared" ca="1" si="222"/>
        <v>60000</v>
      </c>
      <c r="EF98" s="23">
        <f t="shared" ca="1" si="118"/>
        <v>168000</v>
      </c>
      <c r="EG98" s="23">
        <f t="shared" ca="1" si="119"/>
        <v>84000</v>
      </c>
      <c r="EH98" s="23">
        <f t="shared" ca="1" si="130"/>
        <v>60000</v>
      </c>
      <c r="EI98" s="23">
        <f t="shared" ca="1" si="131"/>
        <v>30000</v>
      </c>
      <c r="EJ98" s="23">
        <f t="shared" ca="1" si="163"/>
        <v>60000</v>
      </c>
      <c r="EK98" s="23">
        <f t="shared" ca="1" si="164"/>
        <v>30000</v>
      </c>
      <c r="EL98" s="23">
        <f t="shared" ca="1" si="124"/>
        <v>120000</v>
      </c>
      <c r="EM98" s="23">
        <f t="shared" ca="1" si="125"/>
        <v>60000</v>
      </c>
      <c r="EN98" s="228">
        <f t="shared" ca="1" si="148"/>
        <v>39600</v>
      </c>
      <c r="EO98" s="93">
        <f t="shared" ca="1" si="149"/>
        <v>489600</v>
      </c>
      <c r="EP98" s="93">
        <f t="shared" ca="1" si="150"/>
        <v>921600</v>
      </c>
    </row>
    <row r="99" spans="1:146" x14ac:dyDescent="0.2">
      <c r="A99" s="172">
        <f ca="1">VLOOKUP($D99,Curves!$A$2:$I$1700,9)</f>
        <v>5.6440684767776E-2</v>
      </c>
      <c r="B99" s="86">
        <f t="shared" ca="1" si="133"/>
        <v>0.65676247999662585</v>
      </c>
      <c r="C99" s="86">
        <f t="shared" si="134"/>
        <v>31</v>
      </c>
      <c r="D99" s="139">
        <v>39661</v>
      </c>
      <c r="E99" s="173">
        <f ca="1">VLOOKUP($D99,Curves!$A$2:$H$1700,2)*$B99</f>
        <v>2.4996379988671582</v>
      </c>
      <c r="F99" s="172">
        <f ca="1">VLOOKUP($D99,Curves!$A$2:$H$1700,3)*$B99</f>
        <v>0.2232992431988528</v>
      </c>
      <c r="G99" s="172">
        <f ca="1">VLOOKUP($D99,Curves!$A$2:$H$1700,7)*$B99</f>
        <v>-0.15433918279920705</v>
      </c>
      <c r="H99" s="172">
        <f ca="1">VLOOKUP($D99,Curves!$A$2:$H$1700,5)*$B99</f>
        <v>6.5676247999662584E-3</v>
      </c>
      <c r="I99" s="172">
        <f ca="1">VLOOKUP($D99,Curves!$A$2:$H$1700,4)*$B99</f>
        <v>-0.23315068039880216</v>
      </c>
      <c r="J99" s="174">
        <f ca="1">VLOOKUP($D99,Curves!$A$2:$H$1700,8)*$B99</f>
        <v>0</v>
      </c>
      <c r="K99" s="172">
        <f t="shared" ca="1" si="135"/>
        <v>18.998654888512672</v>
      </c>
      <c r="L99" s="140">
        <f ca="1">VLOOKUP($D99,Curves!$N$2:$T$2600,2)*$B99</f>
        <v>45.624698399133599</v>
      </c>
      <c r="M99" s="141">
        <f ca="1">VLOOKUP($D99,Curves!$N$2:$T$2600,3)*$B99</f>
        <v>22.8123491995668</v>
      </c>
      <c r="N99" s="181">
        <f t="shared" ca="1" si="136"/>
        <v>1</v>
      </c>
      <c r="O99" s="182">
        <f t="shared" ca="1" si="137"/>
        <v>1</v>
      </c>
      <c r="P99" s="173">
        <f t="shared" ca="1" si="132"/>
        <v>20.747284991503687</v>
      </c>
      <c r="Q99" s="140">
        <f ca="1">VLOOKUP($D99,Curves!$N$2:$T$2600,4)*$B99</f>
        <v>45.624698399133599</v>
      </c>
      <c r="R99" s="141">
        <f ca="1">VLOOKUP($D99,Curves!$N$2:$T$2600,5)*$B99</f>
        <v>22.8123491995668</v>
      </c>
      <c r="S99" s="181">
        <f t="shared" ca="1" si="138"/>
        <v>1</v>
      </c>
      <c r="T99" s="182">
        <f t="shared" ca="1" si="139"/>
        <v>1</v>
      </c>
      <c r="U99" s="151">
        <f t="shared" ca="1" si="140"/>
        <v>19.589741120509633</v>
      </c>
      <c r="V99" s="151">
        <f t="shared" ca="1" si="141"/>
        <v>20.796542177503433</v>
      </c>
      <c r="W99" s="151">
        <f t="shared" ca="1" si="142"/>
        <v>18.998654888512672</v>
      </c>
      <c r="X99" s="343">
        <f ca="1">VLOOKUP($D99,[2]CurveFetch!$D$8:$S$13000,16,0)*$B99</f>
        <v>45.624698399133599</v>
      </c>
      <c r="Y99" s="141">
        <f ca="1">VLOOKUP($D99,Curves!$N$2:$T$2600,7)*$B99</f>
        <v>22.8123491995668</v>
      </c>
      <c r="Z99" s="200">
        <f t="shared" ca="1" si="143"/>
        <v>1</v>
      </c>
      <c r="AA99" s="181">
        <f t="shared" ca="1" si="144"/>
        <v>1</v>
      </c>
      <c r="AB99" s="181">
        <f t="shared" ca="1" si="145"/>
        <v>1</v>
      </c>
      <c r="AC99" s="181">
        <f t="shared" ca="1" si="145"/>
        <v>1</v>
      </c>
      <c r="AD99" s="181">
        <f t="shared" ca="1" si="146"/>
        <v>1</v>
      </c>
      <c r="AE99" s="182">
        <f t="shared" ca="1" si="147"/>
        <v>1</v>
      </c>
      <c r="AF99" s="23">
        <f t="shared" ca="1" si="167"/>
        <v>5880</v>
      </c>
      <c r="AG99" s="23">
        <f t="shared" ca="1" si="168"/>
        <v>5880</v>
      </c>
      <c r="AH99" s="23">
        <f t="shared" ca="1" si="185"/>
        <v>48000</v>
      </c>
      <c r="AI99" s="23">
        <f t="shared" ca="1" si="186"/>
        <v>48000</v>
      </c>
      <c r="AJ99" s="23">
        <f t="shared" ca="1" si="205"/>
        <v>54000</v>
      </c>
      <c r="AK99" s="23">
        <f t="shared" ca="1" si="206"/>
        <v>54000</v>
      </c>
      <c r="AL99" s="23">
        <f t="shared" ca="1" si="207"/>
        <v>60000</v>
      </c>
      <c r="AM99" s="23">
        <f t="shared" ca="1" si="208"/>
        <v>30000</v>
      </c>
      <c r="AN99" s="23">
        <f t="shared" ca="1" si="209"/>
        <v>60000</v>
      </c>
      <c r="AO99" s="23">
        <f t="shared" ca="1" si="210"/>
        <v>30000</v>
      </c>
      <c r="AP99" s="23">
        <f t="shared" ca="1" si="95"/>
        <v>61200</v>
      </c>
      <c r="AQ99" s="23">
        <f t="shared" ca="1" si="96"/>
        <v>30600</v>
      </c>
      <c r="AR99" s="23">
        <f t="shared" ca="1" si="107"/>
        <v>132000</v>
      </c>
      <c r="AS99" s="23">
        <f t="shared" ca="1" si="108"/>
        <v>66000</v>
      </c>
      <c r="AT99" s="228">
        <f t="shared" ca="1" si="151"/>
        <v>101760</v>
      </c>
      <c r="AU99" s="26">
        <f t="shared" ca="1" si="152"/>
        <v>595560</v>
      </c>
      <c r="AV99" s="228">
        <f t="shared" ca="1" si="153"/>
        <v>685560</v>
      </c>
      <c r="AW99" s="23">
        <f t="shared" ca="1" si="181"/>
        <v>62400</v>
      </c>
      <c r="AX99" s="23">
        <f t="shared" ca="1" si="182"/>
        <v>31200</v>
      </c>
      <c r="AY99" s="23">
        <f t="shared" ca="1" si="165"/>
        <v>60000</v>
      </c>
      <c r="AZ99" s="23">
        <f t="shared" ca="1" si="166"/>
        <v>30000</v>
      </c>
      <c r="BA99" s="23">
        <f t="shared" ca="1" si="169"/>
        <v>10560</v>
      </c>
      <c r="BB99" s="23">
        <f t="shared" ca="1" si="170"/>
        <v>5280</v>
      </c>
      <c r="BC99" s="23">
        <f t="shared" ca="1" si="177"/>
        <v>6120</v>
      </c>
      <c r="BD99" s="23">
        <f t="shared" ca="1" si="178"/>
        <v>3060</v>
      </c>
      <c r="BE99" s="23">
        <f t="shared" ca="1" si="187"/>
        <v>20400</v>
      </c>
      <c r="BF99" s="23">
        <f t="shared" ca="1" si="188"/>
        <v>10200</v>
      </c>
      <c r="BG99" s="23">
        <f t="shared" ca="1" si="197"/>
        <v>105600</v>
      </c>
      <c r="BH99" s="23">
        <f t="shared" ca="1" si="198"/>
        <v>52800</v>
      </c>
      <c r="BI99" s="23">
        <f t="shared" ca="1" si="203"/>
        <v>127200</v>
      </c>
      <c r="BJ99" s="23">
        <f t="shared" ca="1" si="204"/>
        <v>63600</v>
      </c>
      <c r="BK99" s="23">
        <f t="shared" ca="1" si="211"/>
        <v>60000</v>
      </c>
      <c r="BL99" s="23">
        <f t="shared" ca="1" si="212"/>
        <v>30000</v>
      </c>
      <c r="BM99" s="23">
        <f t="shared" ca="1" si="91"/>
        <v>63600</v>
      </c>
      <c r="BN99" s="23">
        <f t="shared" ca="1" si="92"/>
        <v>31800</v>
      </c>
      <c r="BO99" s="23">
        <f t="shared" ca="1" si="97"/>
        <v>86400</v>
      </c>
      <c r="BP99" s="23">
        <f t="shared" ca="1" si="98"/>
        <v>43200</v>
      </c>
      <c r="BQ99" s="23">
        <f t="shared" ca="1" si="101"/>
        <v>62400</v>
      </c>
      <c r="BR99" s="23">
        <f t="shared" ca="1" si="102"/>
        <v>31200</v>
      </c>
      <c r="BS99" s="23">
        <f t="shared" ca="1" si="120"/>
        <v>132000</v>
      </c>
      <c r="BT99" s="23">
        <f t="shared" ca="1" si="121"/>
        <v>66000</v>
      </c>
      <c r="BU99" s="23">
        <f t="shared" ca="1" si="122"/>
        <v>120000</v>
      </c>
      <c r="BV99" s="23">
        <f t="shared" ca="1" si="123"/>
        <v>60000</v>
      </c>
      <c r="BW99" s="389">
        <f t="shared" ca="1" si="154"/>
        <v>687420</v>
      </c>
      <c r="BX99" s="224">
        <f t="shared" ca="1" si="155"/>
        <v>1065420</v>
      </c>
      <c r="BY99" s="93">
        <f t="shared" ca="1" si="156"/>
        <v>1375020</v>
      </c>
      <c r="BZ99" s="23">
        <f t="shared" ca="1" si="183"/>
        <v>125760</v>
      </c>
      <c r="CA99" s="23">
        <f t="shared" ca="1" si="184"/>
        <v>62880</v>
      </c>
      <c r="CB99" s="23">
        <f t="shared" ca="1" si="213"/>
        <v>115200</v>
      </c>
      <c r="CC99" s="23">
        <f t="shared" ca="1" si="214"/>
        <v>57600</v>
      </c>
      <c r="CD99" s="23">
        <f t="shared" ca="1" si="110"/>
        <v>120000</v>
      </c>
      <c r="CE99" s="23">
        <f t="shared" ca="1" si="111"/>
        <v>60000</v>
      </c>
      <c r="CF99" s="228">
        <f t="shared" ca="1" si="157"/>
        <v>188640</v>
      </c>
      <c r="CG99" s="224">
        <f t="shared" ca="1" si="158"/>
        <v>361440</v>
      </c>
      <c r="CH99" s="228">
        <f t="shared" ca="1" si="159"/>
        <v>541440</v>
      </c>
      <c r="CI99" s="23">
        <f t="shared" ca="1" si="173"/>
        <v>65400</v>
      </c>
      <c r="CJ99" s="23">
        <f t="shared" ca="1" si="174"/>
        <v>32700</v>
      </c>
      <c r="CK99" s="23">
        <f t="shared" ca="1" si="175"/>
        <v>62400</v>
      </c>
      <c r="CL99" s="23">
        <f t="shared" ca="1" si="176"/>
        <v>31200</v>
      </c>
      <c r="CM99" s="23">
        <f t="shared" ca="1" si="171"/>
        <v>60000</v>
      </c>
      <c r="CN99" s="23">
        <f t="shared" ca="1" si="172"/>
        <v>30000</v>
      </c>
      <c r="CO99" s="23">
        <f t="shared" ca="1" si="179"/>
        <v>8400</v>
      </c>
      <c r="CP99" s="23">
        <f t="shared" ca="1" si="180"/>
        <v>4200</v>
      </c>
      <c r="CQ99" s="23">
        <f t="shared" ca="1" si="189"/>
        <v>27000</v>
      </c>
      <c r="CR99" s="23">
        <f t="shared" ca="1" si="190"/>
        <v>13500</v>
      </c>
      <c r="CS99" s="23">
        <f t="shared" ca="1" si="191"/>
        <v>15600</v>
      </c>
      <c r="CT99" s="23">
        <f t="shared" ca="1" si="192"/>
        <v>7800</v>
      </c>
      <c r="CU99" s="23">
        <f t="shared" ca="1" si="195"/>
        <v>42000</v>
      </c>
      <c r="CV99" s="23">
        <f t="shared" ca="1" si="196"/>
        <v>21000</v>
      </c>
      <c r="CW99" s="23">
        <f t="shared" ca="1" si="112"/>
        <v>60000</v>
      </c>
      <c r="CX99" s="23">
        <f t="shared" ca="1" si="113"/>
        <v>30000</v>
      </c>
      <c r="CY99" s="23">
        <f t="shared" ca="1" si="199"/>
        <v>72000</v>
      </c>
      <c r="CZ99" s="23">
        <f t="shared" ca="1" si="200"/>
        <v>36000</v>
      </c>
      <c r="DA99" s="23">
        <f t="shared" ca="1" si="215"/>
        <v>99000</v>
      </c>
      <c r="DB99" s="23">
        <f t="shared" ca="1" si="216"/>
        <v>49500</v>
      </c>
      <c r="DC99" s="23"/>
      <c r="DD99" s="23"/>
      <c r="DE99" s="23">
        <f t="shared" ca="1" si="217"/>
        <v>240000</v>
      </c>
      <c r="DF99" s="23">
        <f t="shared" ca="1" si="218"/>
        <v>120000</v>
      </c>
      <c r="DG99" s="23">
        <f t="shared" ca="1" si="219"/>
        <v>120000</v>
      </c>
      <c r="DH99" s="23">
        <f t="shared" ca="1" si="220"/>
        <v>60000</v>
      </c>
      <c r="DI99" s="23">
        <f t="shared" ca="1" si="99"/>
        <v>63600</v>
      </c>
      <c r="DJ99" s="23">
        <f t="shared" ca="1" si="100"/>
        <v>31800</v>
      </c>
      <c r="DK99" s="23">
        <f t="shared" ca="1" si="103"/>
        <v>63600</v>
      </c>
      <c r="DL99" s="23">
        <f t="shared" ca="1" si="104"/>
        <v>31800</v>
      </c>
      <c r="DM99" s="23">
        <f t="shared" ca="1" si="114"/>
        <v>120000</v>
      </c>
      <c r="DN99" s="23">
        <f t="shared" ca="1" si="115"/>
        <v>60000</v>
      </c>
      <c r="DO99" s="23">
        <f t="shared" ca="1" si="116"/>
        <v>66000</v>
      </c>
      <c r="DP99" s="23">
        <f t="shared" ca="1" si="117"/>
        <v>33000</v>
      </c>
      <c r="DQ99" s="23">
        <f t="shared" ca="1" si="126"/>
        <v>129600</v>
      </c>
      <c r="DR99" s="23">
        <f t="shared" ca="1" si="127"/>
        <v>64800</v>
      </c>
      <c r="DS99" s="228">
        <f t="shared" ca="1" si="160"/>
        <v>604800</v>
      </c>
      <c r="DT99" s="93">
        <f t="shared" ca="1" si="161"/>
        <v>1350000</v>
      </c>
      <c r="DU99" s="228">
        <f t="shared" ca="1" si="162"/>
        <v>1971900</v>
      </c>
      <c r="DZ99" s="23">
        <f t="shared" ca="1" si="193"/>
        <v>60000</v>
      </c>
      <c r="EA99" s="23">
        <f t="shared" ca="1" si="194"/>
        <v>30000</v>
      </c>
      <c r="EB99" s="23">
        <f t="shared" ca="1" si="201"/>
        <v>26400</v>
      </c>
      <c r="EC99" s="23">
        <f t="shared" ca="1" si="202"/>
        <v>13200</v>
      </c>
      <c r="ED99" s="23">
        <f t="shared" ca="1" si="221"/>
        <v>120000</v>
      </c>
      <c r="EE99" s="23">
        <f t="shared" ca="1" si="222"/>
        <v>60000</v>
      </c>
      <c r="EF99" s="23">
        <f t="shared" ca="1" si="118"/>
        <v>168000</v>
      </c>
      <c r="EG99" s="23">
        <f t="shared" ca="1" si="119"/>
        <v>84000</v>
      </c>
      <c r="EH99" s="23">
        <f t="shared" ca="1" si="130"/>
        <v>60000</v>
      </c>
      <c r="EI99" s="23">
        <f t="shared" ca="1" si="131"/>
        <v>30000</v>
      </c>
      <c r="EJ99" s="23">
        <f t="shared" ca="1" si="163"/>
        <v>60000</v>
      </c>
      <c r="EK99" s="23">
        <f t="shared" ca="1" si="164"/>
        <v>30000</v>
      </c>
      <c r="EL99" s="23">
        <f t="shared" ca="1" si="124"/>
        <v>120000</v>
      </c>
      <c r="EM99" s="23">
        <f t="shared" ca="1" si="125"/>
        <v>60000</v>
      </c>
      <c r="EN99" s="228">
        <f t="shared" ca="1" si="148"/>
        <v>39600</v>
      </c>
      <c r="EO99" s="93">
        <f t="shared" ca="1" si="149"/>
        <v>489600</v>
      </c>
      <c r="EP99" s="93">
        <f t="shared" ca="1" si="150"/>
        <v>921600</v>
      </c>
    </row>
    <row r="100" spans="1:146" x14ac:dyDescent="0.2">
      <c r="A100" s="172">
        <f ca="1">VLOOKUP($D100,Curves!$A$2:$I$1700,9)</f>
        <v>5.6494682879287002E-2</v>
      </c>
      <c r="B100" s="86">
        <f t="shared" ca="1" si="133"/>
        <v>0.6534051115456031</v>
      </c>
      <c r="C100" s="86">
        <f t="shared" si="134"/>
        <v>30</v>
      </c>
      <c r="D100" s="139">
        <v>39692</v>
      </c>
      <c r="E100" s="173">
        <f ca="1">VLOOKUP($D100,Curves!$A$2:$H$1700,2)*$B100</f>
        <v>2.5005813618850232</v>
      </c>
      <c r="F100" s="172">
        <f ca="1">VLOOKUP($D100,Curves!$A$2:$H$1700,3)*$B100</f>
        <v>0.22215773792550508</v>
      </c>
      <c r="G100" s="172">
        <f ca="1">VLOOKUP($D100,Curves!$A$2:$H$1700,7)*$B100</f>
        <v>-0.15355020121321672</v>
      </c>
      <c r="H100" s="172">
        <f ca="1">VLOOKUP($D100,Curves!$A$2:$H$1700,5)*$B100</f>
        <v>6.5340511154560309E-3</v>
      </c>
      <c r="I100" s="172">
        <f ca="1">VLOOKUP($D100,Curves!$A$2:$H$1700,4)*$B100</f>
        <v>-0.23195881459868908</v>
      </c>
      <c r="J100" s="174">
        <f ca="1">VLOOKUP($D100,Curves!$A$2:$H$1700,8)*$B100</f>
        <v>0</v>
      </c>
      <c r="K100" s="172">
        <f t="shared" ca="1" si="135"/>
        <v>19.014669104647506</v>
      </c>
      <c r="L100" s="140">
        <f ca="1">VLOOKUP($D100,Curves!$N$2:$T$2600,2)*$B100</f>
        <v>38.857413919016622</v>
      </c>
      <c r="M100" s="141">
        <f ca="1">VLOOKUP($D100,Curves!$N$2:$T$2600,3)*$B100</f>
        <v>19.428706959508311</v>
      </c>
      <c r="N100" s="181">
        <f t="shared" ca="1" si="136"/>
        <v>1</v>
      </c>
      <c r="O100" s="182">
        <f t="shared" ca="1" si="137"/>
        <v>1</v>
      </c>
      <c r="P100" s="173">
        <f t="shared" ca="1" si="132"/>
        <v>20.754360214137673</v>
      </c>
      <c r="Q100" s="140">
        <f ca="1">VLOOKUP($D100,Curves!$N$2:$T$2600,4)*$B100</f>
        <v>38.857413919016622</v>
      </c>
      <c r="R100" s="141">
        <f ca="1">VLOOKUP($D100,Curves!$N$2:$T$2600,5)*$B100</f>
        <v>19.428706959508311</v>
      </c>
      <c r="S100" s="181">
        <f t="shared" ca="1" si="138"/>
        <v>1</v>
      </c>
      <c r="T100" s="182">
        <f t="shared" ca="1" si="139"/>
        <v>0</v>
      </c>
      <c r="U100" s="151">
        <f t="shared" ca="1" si="140"/>
        <v>19.602733705038549</v>
      </c>
      <c r="V100" s="151">
        <f t="shared" ca="1" si="141"/>
        <v>20.803365597503596</v>
      </c>
      <c r="W100" s="151">
        <f t="shared" ca="1" si="142"/>
        <v>19.014669104647506</v>
      </c>
      <c r="X100" s="343">
        <f ca="1">VLOOKUP($D100,[2]CurveFetch!$D$8:$S$13000,16,0)*$B100</f>
        <v>38.857413919016622</v>
      </c>
      <c r="Y100" s="141">
        <f ca="1">VLOOKUP($D100,Curves!$N$2:$T$2600,7)*$B100</f>
        <v>19.428706959508311</v>
      </c>
      <c r="Z100" s="200">
        <f t="shared" ca="1" si="143"/>
        <v>1</v>
      </c>
      <c r="AA100" s="181">
        <f t="shared" ca="1" si="144"/>
        <v>0</v>
      </c>
      <c r="AB100" s="181">
        <f t="shared" ca="1" si="145"/>
        <v>1</v>
      </c>
      <c r="AC100" s="181">
        <f t="shared" ca="1" si="145"/>
        <v>1</v>
      </c>
      <c r="AD100" s="181">
        <f t="shared" ca="1" si="146"/>
        <v>1</v>
      </c>
      <c r="AE100" s="182">
        <f t="shared" ca="1" si="147"/>
        <v>1</v>
      </c>
      <c r="AF100" s="23">
        <f t="shared" ca="1" si="167"/>
        <v>5880</v>
      </c>
      <c r="AG100" s="23">
        <f t="shared" ca="1" si="168"/>
        <v>5880</v>
      </c>
      <c r="AH100" s="23">
        <f t="shared" ca="1" si="185"/>
        <v>48000</v>
      </c>
      <c r="AI100" s="23">
        <f t="shared" ca="1" si="186"/>
        <v>48000</v>
      </c>
      <c r="AJ100" s="23">
        <f t="shared" ca="1" si="205"/>
        <v>54000</v>
      </c>
      <c r="AK100" s="23">
        <f t="shared" ca="1" si="206"/>
        <v>54000</v>
      </c>
      <c r="AL100" s="23">
        <f t="shared" ca="1" si="207"/>
        <v>60000</v>
      </c>
      <c r="AM100" s="23">
        <f t="shared" ca="1" si="208"/>
        <v>30000</v>
      </c>
      <c r="AN100" s="23">
        <f t="shared" ca="1" si="209"/>
        <v>60000</v>
      </c>
      <c r="AO100" s="23">
        <f t="shared" ca="1" si="210"/>
        <v>30000</v>
      </c>
      <c r="AP100" s="23">
        <f t="shared" ca="1" si="95"/>
        <v>61200</v>
      </c>
      <c r="AQ100" s="23">
        <f t="shared" ca="1" si="96"/>
        <v>30600</v>
      </c>
      <c r="AR100" s="23">
        <f t="shared" ca="1" si="107"/>
        <v>132000</v>
      </c>
      <c r="AS100" s="23">
        <f t="shared" ca="1" si="108"/>
        <v>66000</v>
      </c>
      <c r="AT100" s="228">
        <f t="shared" ca="1" si="151"/>
        <v>101760</v>
      </c>
      <c r="AU100" s="26">
        <f t="shared" ca="1" si="152"/>
        <v>595560</v>
      </c>
      <c r="AV100" s="228">
        <f t="shared" ca="1" si="153"/>
        <v>685560</v>
      </c>
      <c r="AW100" s="23">
        <f t="shared" ca="1" si="181"/>
        <v>62400</v>
      </c>
      <c r="AX100" s="23">
        <f t="shared" ca="1" si="182"/>
        <v>0</v>
      </c>
      <c r="AY100" s="23">
        <f t="shared" ca="1" si="165"/>
        <v>60000</v>
      </c>
      <c r="AZ100" s="23">
        <f t="shared" ca="1" si="166"/>
        <v>0</v>
      </c>
      <c r="BA100" s="23">
        <f t="shared" ca="1" si="169"/>
        <v>10560</v>
      </c>
      <c r="BB100" s="23">
        <f t="shared" ca="1" si="170"/>
        <v>0</v>
      </c>
      <c r="BC100" s="23">
        <f t="shared" ca="1" si="177"/>
        <v>6120</v>
      </c>
      <c r="BD100" s="23">
        <f t="shared" ca="1" si="178"/>
        <v>0</v>
      </c>
      <c r="BE100" s="23">
        <f t="shared" ca="1" si="187"/>
        <v>20400</v>
      </c>
      <c r="BF100" s="23">
        <f t="shared" ca="1" si="188"/>
        <v>0</v>
      </c>
      <c r="BG100" s="23">
        <f t="shared" ca="1" si="197"/>
        <v>105600</v>
      </c>
      <c r="BH100" s="23">
        <f t="shared" ca="1" si="198"/>
        <v>0</v>
      </c>
      <c r="BI100" s="23">
        <f t="shared" ca="1" si="203"/>
        <v>127200</v>
      </c>
      <c r="BJ100" s="23">
        <f t="shared" ca="1" si="204"/>
        <v>0</v>
      </c>
      <c r="BK100" s="23">
        <f t="shared" ca="1" si="211"/>
        <v>60000</v>
      </c>
      <c r="BL100" s="23">
        <f t="shared" ca="1" si="212"/>
        <v>0</v>
      </c>
      <c r="BM100" s="23">
        <f t="shared" ref="BM100:BM163" ca="1" si="223">$BM$7*$J$2*$J$5*$S100</f>
        <v>63600</v>
      </c>
      <c r="BN100" s="23">
        <f t="shared" ref="BN100:BN163" ca="1" si="224">$BM$7*$J$3*$J$5*$T100</f>
        <v>0</v>
      </c>
      <c r="BO100" s="23">
        <f t="shared" ca="1" si="97"/>
        <v>86400</v>
      </c>
      <c r="BP100" s="23">
        <f t="shared" ca="1" si="98"/>
        <v>0</v>
      </c>
      <c r="BQ100" s="23">
        <f t="shared" ca="1" si="101"/>
        <v>62400</v>
      </c>
      <c r="BR100" s="23">
        <f t="shared" ca="1" si="102"/>
        <v>0</v>
      </c>
      <c r="BS100" s="23">
        <f t="shared" ca="1" si="120"/>
        <v>132000</v>
      </c>
      <c r="BT100" s="23">
        <f t="shared" ca="1" si="121"/>
        <v>0</v>
      </c>
      <c r="BU100" s="23">
        <f t="shared" ca="1" si="122"/>
        <v>120000</v>
      </c>
      <c r="BV100" s="23">
        <f t="shared" ca="1" si="123"/>
        <v>0</v>
      </c>
      <c r="BW100" s="389">
        <f t="shared" ca="1" si="154"/>
        <v>458280</v>
      </c>
      <c r="BX100" s="224">
        <f t="shared" ca="1" si="155"/>
        <v>710280</v>
      </c>
      <c r="BY100" s="93">
        <f t="shared" ca="1" si="156"/>
        <v>916680</v>
      </c>
      <c r="BZ100" s="23">
        <f t="shared" ca="1" si="183"/>
        <v>125760</v>
      </c>
      <c r="CA100" s="23">
        <f t="shared" ca="1" si="184"/>
        <v>62880</v>
      </c>
      <c r="CB100" s="23">
        <f t="shared" ca="1" si="213"/>
        <v>115200</v>
      </c>
      <c r="CC100" s="23">
        <f t="shared" ca="1" si="214"/>
        <v>57600</v>
      </c>
      <c r="CD100" s="23">
        <f t="shared" ca="1" si="110"/>
        <v>120000</v>
      </c>
      <c r="CE100" s="23">
        <f t="shared" ca="1" si="111"/>
        <v>60000</v>
      </c>
      <c r="CF100" s="228">
        <f t="shared" ca="1" si="157"/>
        <v>188640</v>
      </c>
      <c r="CG100" s="224">
        <f t="shared" ca="1" si="158"/>
        <v>361440</v>
      </c>
      <c r="CH100" s="228">
        <f t="shared" ca="1" si="159"/>
        <v>541440</v>
      </c>
      <c r="CI100" s="23">
        <f t="shared" ca="1" si="173"/>
        <v>65400</v>
      </c>
      <c r="CJ100" s="23">
        <f t="shared" ca="1" si="174"/>
        <v>32700</v>
      </c>
      <c r="CK100" s="23">
        <f t="shared" ca="1" si="175"/>
        <v>62400</v>
      </c>
      <c r="CL100" s="23">
        <f t="shared" ca="1" si="176"/>
        <v>31200</v>
      </c>
      <c r="CM100" s="23">
        <f t="shared" ca="1" si="171"/>
        <v>60000</v>
      </c>
      <c r="CN100" s="23">
        <f t="shared" ca="1" si="172"/>
        <v>30000</v>
      </c>
      <c r="CO100" s="23">
        <f t="shared" ca="1" si="179"/>
        <v>8400</v>
      </c>
      <c r="CP100" s="23">
        <f t="shared" ca="1" si="180"/>
        <v>4200</v>
      </c>
      <c r="CQ100" s="23">
        <f t="shared" ca="1" si="189"/>
        <v>27000</v>
      </c>
      <c r="CR100" s="23">
        <f t="shared" ca="1" si="190"/>
        <v>13500</v>
      </c>
      <c r="CS100" s="23">
        <f t="shared" ca="1" si="191"/>
        <v>15600</v>
      </c>
      <c r="CT100" s="23">
        <f t="shared" ca="1" si="192"/>
        <v>7800</v>
      </c>
      <c r="CU100" s="23">
        <f t="shared" ca="1" si="195"/>
        <v>42000</v>
      </c>
      <c r="CV100" s="23">
        <f t="shared" ca="1" si="196"/>
        <v>21000</v>
      </c>
      <c r="CW100" s="23">
        <f t="shared" ca="1" si="112"/>
        <v>60000</v>
      </c>
      <c r="CX100" s="23">
        <f t="shared" ca="1" si="113"/>
        <v>30000</v>
      </c>
      <c r="CY100" s="23">
        <f t="shared" ca="1" si="199"/>
        <v>72000</v>
      </c>
      <c r="CZ100" s="23">
        <f t="shared" ca="1" si="200"/>
        <v>36000</v>
      </c>
      <c r="DA100" s="23">
        <f t="shared" ca="1" si="215"/>
        <v>99000</v>
      </c>
      <c r="DB100" s="23">
        <f t="shared" ca="1" si="216"/>
        <v>49500</v>
      </c>
      <c r="DC100" s="23"/>
      <c r="DD100" s="23"/>
      <c r="DE100" s="23">
        <f t="shared" ca="1" si="217"/>
        <v>240000</v>
      </c>
      <c r="DF100" s="23">
        <f t="shared" ca="1" si="218"/>
        <v>120000</v>
      </c>
      <c r="DG100" s="23">
        <f t="shared" ca="1" si="219"/>
        <v>120000</v>
      </c>
      <c r="DH100" s="23">
        <f t="shared" ca="1" si="220"/>
        <v>60000</v>
      </c>
      <c r="DI100" s="23">
        <f t="shared" ca="1" si="99"/>
        <v>63600</v>
      </c>
      <c r="DJ100" s="23">
        <f t="shared" ca="1" si="100"/>
        <v>31800</v>
      </c>
      <c r="DK100" s="23">
        <f t="shared" ca="1" si="103"/>
        <v>63600</v>
      </c>
      <c r="DL100" s="23">
        <f t="shared" ca="1" si="104"/>
        <v>31800</v>
      </c>
      <c r="DM100" s="23">
        <f t="shared" ca="1" si="114"/>
        <v>120000</v>
      </c>
      <c r="DN100" s="23">
        <f t="shared" ca="1" si="115"/>
        <v>60000</v>
      </c>
      <c r="DO100" s="23">
        <f t="shared" ca="1" si="116"/>
        <v>66000</v>
      </c>
      <c r="DP100" s="23">
        <f t="shared" ca="1" si="117"/>
        <v>33000</v>
      </c>
      <c r="DQ100" s="23">
        <f t="shared" ca="1" si="126"/>
        <v>129600</v>
      </c>
      <c r="DR100" s="23">
        <f t="shared" ca="1" si="127"/>
        <v>64800</v>
      </c>
      <c r="DS100" s="228">
        <f t="shared" ca="1" si="160"/>
        <v>604800</v>
      </c>
      <c r="DT100" s="93">
        <f t="shared" ca="1" si="161"/>
        <v>1350000</v>
      </c>
      <c r="DU100" s="228">
        <f t="shared" ca="1" si="162"/>
        <v>1971900</v>
      </c>
      <c r="DZ100" s="23">
        <f t="shared" ca="1" si="193"/>
        <v>60000</v>
      </c>
      <c r="EA100" s="23">
        <f t="shared" ca="1" si="194"/>
        <v>30000</v>
      </c>
      <c r="EB100" s="23">
        <f t="shared" ca="1" si="201"/>
        <v>26400</v>
      </c>
      <c r="EC100" s="23">
        <f t="shared" ca="1" si="202"/>
        <v>13200</v>
      </c>
      <c r="ED100" s="23">
        <f t="shared" ca="1" si="221"/>
        <v>120000</v>
      </c>
      <c r="EE100" s="23">
        <f t="shared" ca="1" si="222"/>
        <v>60000</v>
      </c>
      <c r="EF100" s="23">
        <f t="shared" ca="1" si="118"/>
        <v>168000</v>
      </c>
      <c r="EG100" s="23">
        <f t="shared" ca="1" si="119"/>
        <v>84000</v>
      </c>
      <c r="EH100" s="23">
        <f t="shared" ca="1" si="130"/>
        <v>60000</v>
      </c>
      <c r="EI100" s="23">
        <f t="shared" ca="1" si="131"/>
        <v>30000</v>
      </c>
      <c r="EJ100" s="23">
        <f t="shared" ca="1" si="163"/>
        <v>60000</v>
      </c>
      <c r="EK100" s="23">
        <f t="shared" ca="1" si="164"/>
        <v>30000</v>
      </c>
      <c r="EL100" s="23">
        <f t="shared" ca="1" si="124"/>
        <v>120000</v>
      </c>
      <c r="EM100" s="23">
        <f t="shared" ca="1" si="125"/>
        <v>60000</v>
      </c>
      <c r="EN100" s="228">
        <f t="shared" ca="1" si="148"/>
        <v>39600</v>
      </c>
      <c r="EO100" s="93">
        <f t="shared" ca="1" si="149"/>
        <v>489600</v>
      </c>
      <c r="EP100" s="93">
        <f t="shared" ca="1" si="150"/>
        <v>921600</v>
      </c>
    </row>
    <row r="101" spans="1:146" x14ac:dyDescent="0.2">
      <c r="A101" s="172">
        <f ca="1">VLOOKUP($D101,Curves!$A$2:$I$1700,9)</f>
        <v>5.6546939117156997E-2</v>
      </c>
      <c r="B101" s="86">
        <f t="shared" ca="1" si="133"/>
        <v>0.65016687572561194</v>
      </c>
      <c r="C101" s="86">
        <f t="shared" si="134"/>
        <v>31</v>
      </c>
      <c r="D101" s="139">
        <v>39722</v>
      </c>
      <c r="E101" s="173">
        <f ca="1">VLOOKUP($D101,Curves!$A$2:$H$1700,2)*$B101</f>
        <v>2.5076936396736853</v>
      </c>
      <c r="F101" s="172">
        <f ca="1">VLOOKUP($D101,Curves!$A$2:$H$1700,3)*$B101</f>
        <v>0.22105673774670809</v>
      </c>
      <c r="G101" s="172">
        <f ca="1">VLOOKUP($D101,Curves!$A$2:$H$1700,7)*$B101</f>
        <v>-0.1527892157955188</v>
      </c>
      <c r="H101" s="172">
        <f ca="1">VLOOKUP($D101,Curves!$A$2:$H$1700,5)*$B101</f>
        <v>6.5016687572561193E-3</v>
      </c>
      <c r="I101" s="172">
        <f ca="1">VLOOKUP($D101,Curves!$A$2:$H$1700,4)*$B101</f>
        <v>-0.23080924088259222</v>
      </c>
      <c r="J101" s="174">
        <f ca="1">VLOOKUP($D101,Curves!$A$2:$H$1700,8)*$B101</f>
        <v>0</v>
      </c>
      <c r="K101" s="172">
        <f t="shared" ca="1" si="135"/>
        <v>19.076632990933199</v>
      </c>
      <c r="L101" s="140">
        <f ca="1">VLOOKUP($D101,Curves!$N$2:$T$2600,2)*$B101</f>
        <v>42.757119298406138</v>
      </c>
      <c r="M101" s="141">
        <f ca="1">VLOOKUP($D101,Curves!$N$2:$T$2600,3)*$B101</f>
        <v>21.378559649203069</v>
      </c>
      <c r="N101" s="181">
        <f t="shared" ca="1" si="136"/>
        <v>1</v>
      </c>
      <c r="O101" s="182">
        <f t="shared" ca="1" si="137"/>
        <v>1</v>
      </c>
      <c r="P101" s="173">
        <f t="shared" ca="1" si="132"/>
        <v>20.807702297552641</v>
      </c>
      <c r="Q101" s="140">
        <f ca="1">VLOOKUP($D101,Curves!$N$2:$T$2600,4)*$B101</f>
        <v>42.757119298406138</v>
      </c>
      <c r="R101" s="141">
        <f ca="1">VLOOKUP($D101,Curves!$N$2:$T$2600,5)*$B101</f>
        <v>21.378559649203069</v>
      </c>
      <c r="S101" s="181">
        <f t="shared" ca="1" si="138"/>
        <v>1</v>
      </c>
      <c r="T101" s="182">
        <f t="shared" ca="1" si="139"/>
        <v>1</v>
      </c>
      <c r="U101" s="151">
        <f t="shared" ca="1" si="140"/>
        <v>19.66178317908625</v>
      </c>
      <c r="V101" s="151">
        <f t="shared" ca="1" si="141"/>
        <v>20.856464813232062</v>
      </c>
      <c r="W101" s="151">
        <f t="shared" ca="1" si="142"/>
        <v>19.076632990933199</v>
      </c>
      <c r="X101" s="343">
        <f ca="1">VLOOKUP($D101,[2]CurveFetch!$D$8:$S$13000,16,0)*$B101</f>
        <v>42.757119298406138</v>
      </c>
      <c r="Y101" s="141">
        <f ca="1">VLOOKUP($D101,Curves!$N$2:$T$2600,7)*$B101</f>
        <v>21.378559649203069</v>
      </c>
      <c r="Z101" s="200">
        <f t="shared" ca="1" si="143"/>
        <v>1</v>
      </c>
      <c r="AA101" s="181">
        <f t="shared" ca="1" si="144"/>
        <v>1</v>
      </c>
      <c r="AB101" s="181">
        <f t="shared" ca="1" si="145"/>
        <v>1</v>
      </c>
      <c r="AC101" s="181">
        <f t="shared" ca="1" si="145"/>
        <v>1</v>
      </c>
      <c r="AD101" s="181">
        <f t="shared" ca="1" si="146"/>
        <v>1</v>
      </c>
      <c r="AE101" s="182">
        <f t="shared" ca="1" si="147"/>
        <v>1</v>
      </c>
      <c r="AF101" s="23">
        <f t="shared" ca="1" si="167"/>
        <v>5880</v>
      </c>
      <c r="AG101" s="23">
        <f t="shared" ca="1" si="168"/>
        <v>5880</v>
      </c>
      <c r="AH101" s="23">
        <f t="shared" ca="1" si="185"/>
        <v>48000</v>
      </c>
      <c r="AI101" s="23">
        <f t="shared" ca="1" si="186"/>
        <v>48000</v>
      </c>
      <c r="AJ101" s="23">
        <f t="shared" ca="1" si="205"/>
        <v>54000</v>
      </c>
      <c r="AK101" s="23">
        <f t="shared" ca="1" si="206"/>
        <v>54000</v>
      </c>
      <c r="AL101" s="23">
        <f t="shared" ca="1" si="207"/>
        <v>60000</v>
      </c>
      <c r="AM101" s="23">
        <f t="shared" ca="1" si="208"/>
        <v>30000</v>
      </c>
      <c r="AN101" s="23">
        <f t="shared" ca="1" si="209"/>
        <v>60000</v>
      </c>
      <c r="AO101" s="23">
        <f t="shared" ca="1" si="210"/>
        <v>30000</v>
      </c>
      <c r="AP101" s="23">
        <f t="shared" ca="1" si="95"/>
        <v>61200</v>
      </c>
      <c r="AQ101" s="23">
        <f t="shared" ca="1" si="96"/>
        <v>30600</v>
      </c>
      <c r="AR101" s="23">
        <f t="shared" ca="1" si="107"/>
        <v>132000</v>
      </c>
      <c r="AS101" s="23">
        <f t="shared" ca="1" si="108"/>
        <v>66000</v>
      </c>
      <c r="AT101" s="228">
        <f t="shared" ca="1" si="151"/>
        <v>101760</v>
      </c>
      <c r="AU101" s="26">
        <f t="shared" ca="1" si="152"/>
        <v>595560</v>
      </c>
      <c r="AV101" s="228">
        <f t="shared" ca="1" si="153"/>
        <v>685560</v>
      </c>
      <c r="AW101" s="23">
        <f t="shared" ca="1" si="181"/>
        <v>62400</v>
      </c>
      <c r="AX101" s="23">
        <f t="shared" ca="1" si="182"/>
        <v>31200</v>
      </c>
      <c r="AY101" s="23">
        <f t="shared" ca="1" si="165"/>
        <v>60000</v>
      </c>
      <c r="AZ101" s="23">
        <f t="shared" ca="1" si="166"/>
        <v>30000</v>
      </c>
      <c r="BA101" s="23">
        <f t="shared" ca="1" si="169"/>
        <v>10560</v>
      </c>
      <c r="BB101" s="23">
        <f t="shared" ca="1" si="170"/>
        <v>5280</v>
      </c>
      <c r="BC101" s="23">
        <f t="shared" ca="1" si="177"/>
        <v>6120</v>
      </c>
      <c r="BD101" s="23">
        <f t="shared" ca="1" si="178"/>
        <v>3060</v>
      </c>
      <c r="BE101" s="23">
        <f t="shared" ca="1" si="187"/>
        <v>20400</v>
      </c>
      <c r="BF101" s="23">
        <f t="shared" ca="1" si="188"/>
        <v>10200</v>
      </c>
      <c r="BG101" s="23">
        <f t="shared" ca="1" si="197"/>
        <v>105600</v>
      </c>
      <c r="BH101" s="23">
        <f t="shared" ca="1" si="198"/>
        <v>52800</v>
      </c>
      <c r="BI101" s="23">
        <f t="shared" ca="1" si="203"/>
        <v>127200</v>
      </c>
      <c r="BJ101" s="23">
        <f t="shared" ca="1" si="204"/>
        <v>63600</v>
      </c>
      <c r="BK101" s="23">
        <f t="shared" ca="1" si="211"/>
        <v>60000</v>
      </c>
      <c r="BL101" s="23">
        <f t="shared" ca="1" si="212"/>
        <v>30000</v>
      </c>
      <c r="BM101" s="23">
        <f t="shared" ca="1" si="223"/>
        <v>63600</v>
      </c>
      <c r="BN101" s="23">
        <f t="shared" ca="1" si="224"/>
        <v>31800</v>
      </c>
      <c r="BO101" s="23">
        <f t="shared" ca="1" si="97"/>
        <v>86400</v>
      </c>
      <c r="BP101" s="23">
        <f t="shared" ca="1" si="98"/>
        <v>43200</v>
      </c>
      <c r="BQ101" s="23">
        <f t="shared" ca="1" si="101"/>
        <v>62400</v>
      </c>
      <c r="BR101" s="23">
        <f t="shared" ca="1" si="102"/>
        <v>31200</v>
      </c>
      <c r="BS101" s="23">
        <f t="shared" ca="1" si="120"/>
        <v>132000</v>
      </c>
      <c r="BT101" s="23">
        <f t="shared" ca="1" si="121"/>
        <v>66000</v>
      </c>
      <c r="BU101" s="23">
        <f t="shared" ca="1" si="122"/>
        <v>120000</v>
      </c>
      <c r="BV101" s="23">
        <f t="shared" ca="1" si="123"/>
        <v>60000</v>
      </c>
      <c r="BW101" s="389">
        <f t="shared" ca="1" si="154"/>
        <v>687420</v>
      </c>
      <c r="BX101" s="224">
        <f t="shared" ca="1" si="155"/>
        <v>1065420</v>
      </c>
      <c r="BY101" s="93">
        <f t="shared" ca="1" si="156"/>
        <v>1375020</v>
      </c>
      <c r="BZ101" s="23">
        <f t="shared" ca="1" si="183"/>
        <v>125760</v>
      </c>
      <c r="CA101" s="23">
        <f t="shared" ca="1" si="184"/>
        <v>62880</v>
      </c>
      <c r="CB101" s="23">
        <f t="shared" ca="1" si="213"/>
        <v>115200</v>
      </c>
      <c r="CC101" s="23">
        <f t="shared" ca="1" si="214"/>
        <v>57600</v>
      </c>
      <c r="CD101" s="23">
        <f t="shared" ca="1" si="110"/>
        <v>120000</v>
      </c>
      <c r="CE101" s="23">
        <f t="shared" ca="1" si="111"/>
        <v>60000</v>
      </c>
      <c r="CF101" s="228">
        <f t="shared" ca="1" si="157"/>
        <v>188640</v>
      </c>
      <c r="CG101" s="224">
        <f t="shared" ca="1" si="158"/>
        <v>361440</v>
      </c>
      <c r="CH101" s="228">
        <f t="shared" ca="1" si="159"/>
        <v>541440</v>
      </c>
      <c r="CI101" s="23">
        <f t="shared" ca="1" si="173"/>
        <v>65400</v>
      </c>
      <c r="CJ101" s="23">
        <f t="shared" ca="1" si="174"/>
        <v>32700</v>
      </c>
      <c r="CK101" s="23">
        <f t="shared" ca="1" si="175"/>
        <v>62400</v>
      </c>
      <c r="CL101" s="23">
        <f t="shared" ca="1" si="176"/>
        <v>31200</v>
      </c>
      <c r="CM101" s="23">
        <f t="shared" ca="1" si="171"/>
        <v>60000</v>
      </c>
      <c r="CN101" s="23">
        <f t="shared" ca="1" si="172"/>
        <v>30000</v>
      </c>
      <c r="CO101" s="23">
        <f t="shared" ca="1" si="179"/>
        <v>8400</v>
      </c>
      <c r="CP101" s="23">
        <f t="shared" ca="1" si="180"/>
        <v>4200</v>
      </c>
      <c r="CQ101" s="23">
        <f t="shared" ca="1" si="189"/>
        <v>27000</v>
      </c>
      <c r="CR101" s="23">
        <f t="shared" ca="1" si="190"/>
        <v>13500</v>
      </c>
      <c r="CS101" s="23">
        <f t="shared" ca="1" si="191"/>
        <v>15600</v>
      </c>
      <c r="CT101" s="23">
        <f t="shared" ca="1" si="192"/>
        <v>7800</v>
      </c>
      <c r="CU101" s="23">
        <f t="shared" ca="1" si="195"/>
        <v>42000</v>
      </c>
      <c r="CV101" s="23">
        <f t="shared" ca="1" si="196"/>
        <v>21000</v>
      </c>
      <c r="CW101" s="23">
        <f t="shared" ca="1" si="112"/>
        <v>60000</v>
      </c>
      <c r="CX101" s="23">
        <f t="shared" ca="1" si="113"/>
        <v>30000</v>
      </c>
      <c r="CY101" s="23">
        <f t="shared" ca="1" si="199"/>
        <v>72000</v>
      </c>
      <c r="CZ101" s="23">
        <f t="shared" ca="1" si="200"/>
        <v>36000</v>
      </c>
      <c r="DA101" s="23">
        <f t="shared" ca="1" si="215"/>
        <v>99000</v>
      </c>
      <c r="DB101" s="23">
        <f t="shared" ca="1" si="216"/>
        <v>49500</v>
      </c>
      <c r="DC101" s="23"/>
      <c r="DD101" s="23"/>
      <c r="DE101" s="23">
        <f t="shared" ca="1" si="217"/>
        <v>240000</v>
      </c>
      <c r="DF101" s="23">
        <f t="shared" ca="1" si="218"/>
        <v>120000</v>
      </c>
      <c r="DG101" s="23">
        <f t="shared" ca="1" si="219"/>
        <v>120000</v>
      </c>
      <c r="DH101" s="23">
        <f t="shared" ca="1" si="220"/>
        <v>60000</v>
      </c>
      <c r="DI101" s="23">
        <f t="shared" ca="1" si="99"/>
        <v>63600</v>
      </c>
      <c r="DJ101" s="23">
        <f t="shared" ca="1" si="100"/>
        <v>31800</v>
      </c>
      <c r="DK101" s="23">
        <f t="shared" ca="1" si="103"/>
        <v>63600</v>
      </c>
      <c r="DL101" s="23">
        <f t="shared" ca="1" si="104"/>
        <v>31800</v>
      </c>
      <c r="DM101" s="23">
        <f t="shared" ca="1" si="114"/>
        <v>120000</v>
      </c>
      <c r="DN101" s="23">
        <f t="shared" ca="1" si="115"/>
        <v>60000</v>
      </c>
      <c r="DO101" s="23">
        <f t="shared" ca="1" si="116"/>
        <v>66000</v>
      </c>
      <c r="DP101" s="23">
        <f t="shared" ca="1" si="117"/>
        <v>33000</v>
      </c>
      <c r="DQ101" s="23">
        <f t="shared" ca="1" si="126"/>
        <v>129600</v>
      </c>
      <c r="DR101" s="23">
        <f t="shared" ca="1" si="127"/>
        <v>64800</v>
      </c>
      <c r="DS101" s="228">
        <f t="shared" ca="1" si="160"/>
        <v>604800</v>
      </c>
      <c r="DT101" s="93">
        <f t="shared" ca="1" si="161"/>
        <v>1350000</v>
      </c>
      <c r="DU101" s="228">
        <f t="shared" ca="1" si="162"/>
        <v>1971900</v>
      </c>
      <c r="DZ101" s="23">
        <f t="shared" ca="1" si="193"/>
        <v>60000</v>
      </c>
      <c r="EA101" s="23">
        <f t="shared" ca="1" si="194"/>
        <v>30000</v>
      </c>
      <c r="EB101" s="23">
        <f t="shared" ca="1" si="201"/>
        <v>26400</v>
      </c>
      <c r="EC101" s="23">
        <f t="shared" ca="1" si="202"/>
        <v>13200</v>
      </c>
      <c r="ED101" s="23">
        <f t="shared" ca="1" si="221"/>
        <v>120000</v>
      </c>
      <c r="EE101" s="23">
        <f t="shared" ca="1" si="222"/>
        <v>60000</v>
      </c>
      <c r="EF101" s="23">
        <f t="shared" ca="1" si="118"/>
        <v>168000</v>
      </c>
      <c r="EG101" s="23">
        <f t="shared" ca="1" si="119"/>
        <v>84000</v>
      </c>
      <c r="EH101" s="23">
        <f t="shared" ca="1" si="130"/>
        <v>60000</v>
      </c>
      <c r="EI101" s="23">
        <f t="shared" ca="1" si="131"/>
        <v>30000</v>
      </c>
      <c r="EJ101" s="23">
        <f t="shared" ca="1" si="163"/>
        <v>60000</v>
      </c>
      <c r="EK101" s="23">
        <f t="shared" ca="1" si="164"/>
        <v>30000</v>
      </c>
      <c r="EL101" s="23">
        <f t="shared" ca="1" si="124"/>
        <v>120000</v>
      </c>
      <c r="EM101" s="23">
        <f t="shared" ca="1" si="125"/>
        <v>60000</v>
      </c>
      <c r="EN101" s="228">
        <f t="shared" ca="1" si="148"/>
        <v>39600</v>
      </c>
      <c r="EO101" s="93">
        <f t="shared" ca="1" si="149"/>
        <v>489600</v>
      </c>
      <c r="EP101" s="93">
        <f t="shared" ca="1" si="150"/>
        <v>921600</v>
      </c>
    </row>
    <row r="102" spans="1:146" x14ac:dyDescent="0.2">
      <c r="A102" s="172">
        <f ca="1">VLOOKUP($D102,Curves!$A$2:$I$1700,9)</f>
        <v>5.6600937230577998E-2</v>
      </c>
      <c r="B102" s="86">
        <f t="shared" ca="1" si="133"/>
        <v>0.64683189152366027</v>
      </c>
      <c r="C102" s="86">
        <f t="shared" si="134"/>
        <v>30</v>
      </c>
      <c r="D102" s="139">
        <v>39753</v>
      </c>
      <c r="E102" s="173">
        <f ca="1">VLOOKUP($D102,Curves!$A$2:$H$1700,2)*$B102</f>
        <v>2.5853870704200701</v>
      </c>
      <c r="F102" s="172">
        <f ca="1">VLOOKUP($D102,Curves!$A$2:$H$1700,3)*$B102</f>
        <v>0.19404956745709809</v>
      </c>
      <c r="G102" s="172">
        <f ca="1">VLOOKUP($D102,Curves!$A$2:$H$1700,7)*$B102</f>
        <v>-0.12289805938949545</v>
      </c>
      <c r="H102" s="172">
        <f ca="1">VLOOKUP($D102,Curves!$A$2:$H$1700,5)*$B102</f>
        <v>6.4683189152366025E-3</v>
      </c>
      <c r="I102" s="172">
        <f ca="1">VLOOKUP($D102,Curves!$A$2:$H$1700,4)*$B102</f>
        <v>-0.18758124854186148</v>
      </c>
      <c r="J102" s="174">
        <f ca="1">VLOOKUP($D102,Curves!$A$2:$H$1700,8)*$B102</f>
        <v>0</v>
      </c>
      <c r="K102" s="172">
        <f t="shared" ca="1" si="135"/>
        <v>19.983543664086564</v>
      </c>
      <c r="L102" s="140">
        <f ca="1">VLOOKUP($D102,Curves!$N$2:$T$2600,2)*$B102</f>
        <v>23.132842986128122</v>
      </c>
      <c r="M102" s="141">
        <f ca="1">VLOOKUP($D102,Curves!$N$2:$T$2600,3)*$B102</f>
        <v>11.566421493064061</v>
      </c>
      <c r="N102" s="181">
        <f t="shared" ca="1" si="136"/>
        <v>1</v>
      </c>
      <c r="O102" s="182">
        <f t="shared" ca="1" si="137"/>
        <v>0</v>
      </c>
      <c r="P102" s="173">
        <f t="shared" ca="1" si="132"/>
        <v>21.390403028150526</v>
      </c>
      <c r="Q102" s="140">
        <f ca="1">VLOOKUP($D102,Curves!$N$2:$T$2600,4)*$B102</f>
        <v>23.132842986128122</v>
      </c>
      <c r="R102" s="141">
        <f ca="1">VLOOKUP($D102,Curves!$N$2:$T$2600,5)*$B102</f>
        <v>11.566421493064061</v>
      </c>
      <c r="S102" s="181">
        <f t="shared" ca="1" si="138"/>
        <v>1</v>
      </c>
      <c r="T102" s="182">
        <f t="shared" ca="1" si="139"/>
        <v>0</v>
      </c>
      <c r="U102" s="151">
        <f t="shared" ca="1" si="140"/>
        <v>20.46866758272931</v>
      </c>
      <c r="V102" s="151">
        <f t="shared" ca="1" si="141"/>
        <v>21.438915420014801</v>
      </c>
      <c r="W102" s="151">
        <f t="shared" ca="1" si="142"/>
        <v>19.983543664086564</v>
      </c>
      <c r="X102" s="343">
        <f ca="1">VLOOKUP($D102,[2]CurveFetch!$D$8:$S$13000,16,0)*$B102</f>
        <v>23.132842986128122</v>
      </c>
      <c r="Y102" s="141">
        <f ca="1">VLOOKUP($D102,Curves!$N$2:$T$2600,7)*$B102</f>
        <v>11.566421493064061</v>
      </c>
      <c r="Z102" s="200">
        <f t="shared" ca="1" si="143"/>
        <v>1</v>
      </c>
      <c r="AA102" s="181">
        <f t="shared" ca="1" si="144"/>
        <v>0</v>
      </c>
      <c r="AB102" s="181">
        <f t="shared" ca="1" si="145"/>
        <v>1</v>
      </c>
      <c r="AC102" s="181">
        <f t="shared" ca="1" si="145"/>
        <v>1</v>
      </c>
      <c r="AD102" s="181">
        <f t="shared" ca="1" si="146"/>
        <v>1</v>
      </c>
      <c r="AE102" s="182">
        <f t="shared" ca="1" si="147"/>
        <v>0</v>
      </c>
      <c r="AF102" s="23">
        <f t="shared" ca="1" si="167"/>
        <v>5880</v>
      </c>
      <c r="AG102" s="23">
        <f t="shared" ca="1" si="168"/>
        <v>0</v>
      </c>
      <c r="AH102" s="23">
        <f t="shared" ca="1" si="185"/>
        <v>48000</v>
      </c>
      <c r="AI102" s="23">
        <f t="shared" ca="1" si="186"/>
        <v>0</v>
      </c>
      <c r="AJ102" s="23">
        <f t="shared" ca="1" si="205"/>
        <v>54000</v>
      </c>
      <c r="AK102" s="23">
        <f t="shared" ca="1" si="206"/>
        <v>0</v>
      </c>
      <c r="AL102" s="23">
        <f t="shared" ca="1" si="207"/>
        <v>60000</v>
      </c>
      <c r="AM102" s="23">
        <f t="shared" ca="1" si="208"/>
        <v>0</v>
      </c>
      <c r="AN102" s="23">
        <f t="shared" ca="1" si="209"/>
        <v>60000</v>
      </c>
      <c r="AO102" s="23">
        <f t="shared" ca="1" si="210"/>
        <v>0</v>
      </c>
      <c r="AP102" s="23">
        <f t="shared" ref="AP102:AP165" ca="1" si="225">$AP$7*$J$2*$J$5*$N102</f>
        <v>61200</v>
      </c>
      <c r="AQ102" s="23">
        <f t="shared" ref="AQ102:AQ165" ca="1" si="226">$AP$7*$J$3*$J$5*$O102</f>
        <v>0</v>
      </c>
      <c r="AR102" s="23">
        <f t="shared" ca="1" si="107"/>
        <v>132000</v>
      </c>
      <c r="AS102" s="23">
        <f t="shared" ca="1" si="108"/>
        <v>0</v>
      </c>
      <c r="AT102" s="228">
        <f t="shared" ca="1" si="151"/>
        <v>65880</v>
      </c>
      <c r="AU102" s="26">
        <f t="shared" ca="1" si="152"/>
        <v>361080</v>
      </c>
      <c r="AV102" s="228">
        <f t="shared" ca="1" si="153"/>
        <v>421080</v>
      </c>
      <c r="AW102" s="23">
        <f t="shared" ca="1" si="181"/>
        <v>62400</v>
      </c>
      <c r="AX102" s="23">
        <f t="shared" ca="1" si="182"/>
        <v>0</v>
      </c>
      <c r="AY102" s="23">
        <f t="shared" ca="1" si="165"/>
        <v>60000</v>
      </c>
      <c r="AZ102" s="23">
        <f t="shared" ca="1" si="166"/>
        <v>0</v>
      </c>
      <c r="BA102" s="23">
        <f t="shared" ca="1" si="169"/>
        <v>10560</v>
      </c>
      <c r="BB102" s="23">
        <f t="shared" ca="1" si="170"/>
        <v>0</v>
      </c>
      <c r="BC102" s="23">
        <f t="shared" ca="1" si="177"/>
        <v>6120</v>
      </c>
      <c r="BD102" s="23">
        <f t="shared" ca="1" si="178"/>
        <v>0</v>
      </c>
      <c r="BE102" s="23">
        <f t="shared" ca="1" si="187"/>
        <v>20400</v>
      </c>
      <c r="BF102" s="23">
        <f t="shared" ca="1" si="188"/>
        <v>0</v>
      </c>
      <c r="BG102" s="23">
        <f t="shared" ca="1" si="197"/>
        <v>105600</v>
      </c>
      <c r="BH102" s="23">
        <f t="shared" ca="1" si="198"/>
        <v>0</v>
      </c>
      <c r="BI102" s="23">
        <f t="shared" ca="1" si="203"/>
        <v>127200</v>
      </c>
      <c r="BJ102" s="23">
        <f t="shared" ca="1" si="204"/>
        <v>0</v>
      </c>
      <c r="BK102" s="23">
        <f t="shared" ca="1" si="211"/>
        <v>60000</v>
      </c>
      <c r="BL102" s="23">
        <f t="shared" ca="1" si="212"/>
        <v>0</v>
      </c>
      <c r="BM102" s="23">
        <f t="shared" ca="1" si="223"/>
        <v>63600</v>
      </c>
      <c r="BN102" s="23">
        <f t="shared" ca="1" si="224"/>
        <v>0</v>
      </c>
      <c r="BO102" s="23">
        <f t="shared" ref="BO102:BO165" ca="1" si="227">$BO$7*$J$2*$J$5*$S102</f>
        <v>86400</v>
      </c>
      <c r="BP102" s="23">
        <f t="shared" ref="BP102:BP165" ca="1" si="228">$BO$7*$J$3*$J$5*$T102</f>
        <v>0</v>
      </c>
      <c r="BQ102" s="23">
        <f t="shared" ca="1" si="101"/>
        <v>62400</v>
      </c>
      <c r="BR102" s="23">
        <f t="shared" ca="1" si="102"/>
        <v>0</v>
      </c>
      <c r="BS102" s="23">
        <f t="shared" ca="1" si="120"/>
        <v>132000</v>
      </c>
      <c r="BT102" s="23">
        <f t="shared" ca="1" si="121"/>
        <v>0</v>
      </c>
      <c r="BU102" s="23">
        <f t="shared" ca="1" si="122"/>
        <v>120000</v>
      </c>
      <c r="BV102" s="23">
        <f t="shared" ca="1" si="123"/>
        <v>0</v>
      </c>
      <c r="BW102" s="389">
        <f t="shared" ca="1" si="154"/>
        <v>458280</v>
      </c>
      <c r="BX102" s="224">
        <f t="shared" ca="1" si="155"/>
        <v>710280</v>
      </c>
      <c r="BY102" s="93">
        <f t="shared" ca="1" si="156"/>
        <v>916680</v>
      </c>
      <c r="BZ102" s="23">
        <f t="shared" ca="1" si="183"/>
        <v>125760</v>
      </c>
      <c r="CA102" s="23">
        <f t="shared" ca="1" si="184"/>
        <v>0</v>
      </c>
      <c r="CB102" s="23">
        <f t="shared" ca="1" si="213"/>
        <v>115200</v>
      </c>
      <c r="CC102" s="23">
        <f t="shared" ca="1" si="214"/>
        <v>0</v>
      </c>
      <c r="CD102" s="23">
        <f t="shared" ca="1" si="110"/>
        <v>120000</v>
      </c>
      <c r="CE102" s="23">
        <f t="shared" ca="1" si="111"/>
        <v>0</v>
      </c>
      <c r="CF102" s="228">
        <f t="shared" ca="1" si="157"/>
        <v>125760</v>
      </c>
      <c r="CG102" s="224">
        <f t="shared" ca="1" si="158"/>
        <v>240960</v>
      </c>
      <c r="CH102" s="228">
        <f t="shared" ca="1" si="159"/>
        <v>360960</v>
      </c>
      <c r="CI102" s="23">
        <f t="shared" ca="1" si="173"/>
        <v>65400</v>
      </c>
      <c r="CJ102" s="23">
        <f t="shared" ca="1" si="174"/>
        <v>32700</v>
      </c>
      <c r="CK102" s="23">
        <f t="shared" ca="1" si="175"/>
        <v>62400</v>
      </c>
      <c r="CL102" s="23">
        <f t="shared" ca="1" si="176"/>
        <v>31200</v>
      </c>
      <c r="CM102" s="23">
        <f t="shared" ca="1" si="171"/>
        <v>60000</v>
      </c>
      <c r="CN102" s="23">
        <f t="shared" ca="1" si="172"/>
        <v>30000</v>
      </c>
      <c r="CO102" s="23">
        <f t="shared" ca="1" si="179"/>
        <v>8400</v>
      </c>
      <c r="CP102" s="23">
        <f t="shared" ca="1" si="180"/>
        <v>4200</v>
      </c>
      <c r="CQ102" s="23">
        <f t="shared" ca="1" si="189"/>
        <v>27000</v>
      </c>
      <c r="CR102" s="23">
        <f t="shared" ca="1" si="190"/>
        <v>13500</v>
      </c>
      <c r="CS102" s="23">
        <f t="shared" ca="1" si="191"/>
        <v>15600</v>
      </c>
      <c r="CT102" s="23">
        <f t="shared" ca="1" si="192"/>
        <v>7800</v>
      </c>
      <c r="CU102" s="23">
        <f t="shared" ca="1" si="195"/>
        <v>42000</v>
      </c>
      <c r="CV102" s="23">
        <f t="shared" ca="1" si="196"/>
        <v>21000</v>
      </c>
      <c r="CW102" s="23">
        <f t="shared" ca="1" si="112"/>
        <v>60000</v>
      </c>
      <c r="CX102" s="23">
        <f t="shared" ca="1" si="113"/>
        <v>30000</v>
      </c>
      <c r="CY102" s="23">
        <f t="shared" ca="1" si="199"/>
        <v>72000</v>
      </c>
      <c r="CZ102" s="23">
        <f t="shared" ca="1" si="200"/>
        <v>36000</v>
      </c>
      <c r="DA102" s="23">
        <f t="shared" ca="1" si="215"/>
        <v>99000</v>
      </c>
      <c r="DB102" s="23">
        <f t="shared" ca="1" si="216"/>
        <v>49500</v>
      </c>
      <c r="DC102" s="23"/>
      <c r="DD102" s="23"/>
      <c r="DE102" s="23">
        <f t="shared" ca="1" si="217"/>
        <v>240000</v>
      </c>
      <c r="DF102" s="23">
        <f t="shared" ca="1" si="218"/>
        <v>120000</v>
      </c>
      <c r="DG102" s="23">
        <f t="shared" ca="1" si="219"/>
        <v>120000</v>
      </c>
      <c r="DH102" s="23">
        <f t="shared" ca="1" si="220"/>
        <v>60000</v>
      </c>
      <c r="DI102" s="23">
        <f t="shared" ref="DI102:DI165" ca="1" si="229">$DI$7*$J$2*$J$5*$AB102</f>
        <v>63600</v>
      </c>
      <c r="DJ102" s="23">
        <f t="shared" ref="DJ102:DJ165" ca="1" si="230">$DI$7*$J$3*$J$5*$AC102</f>
        <v>31800</v>
      </c>
      <c r="DK102" s="23">
        <f t="shared" ca="1" si="103"/>
        <v>63600</v>
      </c>
      <c r="DL102" s="23">
        <f t="shared" ca="1" si="104"/>
        <v>31800</v>
      </c>
      <c r="DM102" s="23">
        <f t="shared" ca="1" si="114"/>
        <v>120000</v>
      </c>
      <c r="DN102" s="23">
        <f t="shared" ca="1" si="115"/>
        <v>60000</v>
      </c>
      <c r="DO102" s="23">
        <f t="shared" ca="1" si="116"/>
        <v>66000</v>
      </c>
      <c r="DP102" s="23">
        <f t="shared" ca="1" si="117"/>
        <v>33000</v>
      </c>
      <c r="DQ102" s="23">
        <f t="shared" ca="1" si="126"/>
        <v>129600</v>
      </c>
      <c r="DR102" s="23">
        <f t="shared" ca="1" si="127"/>
        <v>64800</v>
      </c>
      <c r="DS102" s="228">
        <f t="shared" ca="1" si="160"/>
        <v>604800</v>
      </c>
      <c r="DT102" s="93">
        <f t="shared" ca="1" si="161"/>
        <v>1350000</v>
      </c>
      <c r="DU102" s="228">
        <f t="shared" ca="1" si="162"/>
        <v>1971900</v>
      </c>
      <c r="DZ102" s="23">
        <f t="shared" ca="1" si="193"/>
        <v>60000</v>
      </c>
      <c r="EA102" s="23">
        <f t="shared" ca="1" si="194"/>
        <v>30000</v>
      </c>
      <c r="EB102" s="23">
        <f t="shared" ca="1" si="201"/>
        <v>26400</v>
      </c>
      <c r="EC102" s="23">
        <f t="shared" ca="1" si="202"/>
        <v>13200</v>
      </c>
      <c r="ED102" s="23">
        <f t="shared" ca="1" si="221"/>
        <v>120000</v>
      </c>
      <c r="EE102" s="23">
        <f t="shared" ca="1" si="222"/>
        <v>60000</v>
      </c>
      <c r="EF102" s="23">
        <f t="shared" ca="1" si="118"/>
        <v>168000</v>
      </c>
      <c r="EG102" s="23">
        <f t="shared" ca="1" si="119"/>
        <v>84000</v>
      </c>
      <c r="EH102" s="23">
        <f t="shared" ref="EH102:EH165" ca="1" si="231">$EH$7*$J$2*$J$5*$AB102</f>
        <v>60000</v>
      </c>
      <c r="EI102" s="23">
        <f t="shared" ref="EI102:EI165" ca="1" si="232">$EH$7*$J$3*$J$5*$AC102</f>
        <v>30000</v>
      </c>
      <c r="EJ102" s="23">
        <f t="shared" ca="1" si="163"/>
        <v>60000</v>
      </c>
      <c r="EK102" s="23">
        <f t="shared" ca="1" si="164"/>
        <v>30000</v>
      </c>
      <c r="EL102" s="23">
        <f t="shared" ca="1" si="124"/>
        <v>120000</v>
      </c>
      <c r="EM102" s="23">
        <f t="shared" ca="1" si="125"/>
        <v>60000</v>
      </c>
      <c r="EN102" s="228">
        <f t="shared" ca="1" si="148"/>
        <v>39600</v>
      </c>
      <c r="EO102" s="93">
        <f t="shared" ca="1" si="149"/>
        <v>489600</v>
      </c>
      <c r="EP102" s="93">
        <f t="shared" ca="1" si="150"/>
        <v>921600</v>
      </c>
    </row>
    <row r="103" spans="1:146" x14ac:dyDescent="0.2">
      <c r="A103" s="172">
        <f ca="1">VLOOKUP($D103,Curves!$A$2:$I$1700,9)</f>
        <v>5.6653193470296001E-2</v>
      </c>
      <c r="B103" s="86">
        <f t="shared" ca="1" si="133"/>
        <v>0.64361532023935719</v>
      </c>
      <c r="C103" s="86">
        <f t="shared" si="134"/>
        <v>31</v>
      </c>
      <c r="D103" s="139">
        <v>39783</v>
      </c>
      <c r="E103" s="173">
        <f ca="1">VLOOKUP($D103,Curves!$A$2:$H$1700,2)*$B103</f>
        <v>2.6529823500266301</v>
      </c>
      <c r="F103" s="172">
        <f ca="1">VLOOKUP($D103,Curves!$A$2:$H$1700,3)*$B103</f>
        <v>0.19308459607180714</v>
      </c>
      <c r="G103" s="172">
        <f ca="1">VLOOKUP($D103,Curves!$A$2:$H$1700,7)*$B103</f>
        <v>-0.12228691084547787</v>
      </c>
      <c r="H103" s="172">
        <f ca="1">VLOOKUP($D103,Curves!$A$2:$H$1700,5)*$B103</f>
        <v>6.4361532023935724E-3</v>
      </c>
      <c r="I103" s="172">
        <f ca="1">VLOOKUP($D103,Curves!$A$2:$H$1700,4)*$B103</f>
        <v>-0.18664844286941357</v>
      </c>
      <c r="J103" s="174">
        <f ca="1">VLOOKUP($D103,Curves!$A$2:$H$1700,8)*$B103</f>
        <v>0</v>
      </c>
      <c r="K103" s="172">
        <f t="shared" ca="1" si="135"/>
        <v>20.497504303679126</v>
      </c>
      <c r="L103" s="140">
        <f ca="1">VLOOKUP($D103,Curves!$N$2:$T$2600,2)*$B103</f>
        <v>13.363577978725846</v>
      </c>
      <c r="M103" s="141">
        <f ca="1">VLOOKUP($D103,Curves!$N$2:$T$2600,3)*$B103</f>
        <v>6.6817889893629232</v>
      </c>
      <c r="N103" s="181">
        <f t="shared" ca="1" si="136"/>
        <v>0</v>
      </c>
      <c r="O103" s="182">
        <f t="shared" ca="1" si="137"/>
        <v>0</v>
      </c>
      <c r="P103" s="173">
        <f t="shared" ca="1" si="132"/>
        <v>21.897367625199724</v>
      </c>
      <c r="Q103" s="140">
        <f ca="1">VLOOKUP($D103,Curves!$N$2:$T$2600,4)*$B103</f>
        <v>13.363577978725846</v>
      </c>
      <c r="R103" s="141">
        <f ca="1">VLOOKUP($D103,Curves!$N$2:$T$2600,5)*$B103</f>
        <v>6.6817889893629232</v>
      </c>
      <c r="S103" s="181">
        <f t="shared" ca="1" si="138"/>
        <v>0</v>
      </c>
      <c r="T103" s="182">
        <f t="shared" ca="1" si="139"/>
        <v>0</v>
      </c>
      <c r="U103" s="151">
        <f t="shared" ca="1" si="140"/>
        <v>20.98021579385864</v>
      </c>
      <c r="V103" s="151">
        <f t="shared" ca="1" si="141"/>
        <v>21.945638774217677</v>
      </c>
      <c r="W103" s="151">
        <f t="shared" ca="1" si="142"/>
        <v>20.497504303679126</v>
      </c>
      <c r="X103" s="343">
        <f ca="1">VLOOKUP($D103,[2]CurveFetch!$D$8:$S$13000,16,0)*$B103</f>
        <v>13.363577978725846</v>
      </c>
      <c r="Y103" s="141">
        <f ca="1">VLOOKUP($D103,Curves!$N$2:$T$2600,7)*$B103</f>
        <v>6.6817889893629232</v>
      </c>
      <c r="Z103" s="200">
        <f t="shared" ca="1" si="143"/>
        <v>0</v>
      </c>
      <c r="AA103" s="181">
        <f t="shared" ca="1" si="144"/>
        <v>0</v>
      </c>
      <c r="AB103" s="181">
        <f t="shared" ca="1" si="145"/>
        <v>0</v>
      </c>
      <c r="AC103" s="181">
        <f t="shared" ca="1" si="145"/>
        <v>0</v>
      </c>
      <c r="AD103" s="181">
        <f t="shared" ca="1" si="146"/>
        <v>0</v>
      </c>
      <c r="AE103" s="182">
        <f t="shared" ca="1" si="147"/>
        <v>0</v>
      </c>
      <c r="AF103" s="23">
        <f t="shared" ca="1" si="167"/>
        <v>0</v>
      </c>
      <c r="AG103" s="23">
        <f t="shared" ca="1" si="168"/>
        <v>0</v>
      </c>
      <c r="AH103" s="23">
        <f t="shared" ca="1" si="185"/>
        <v>0</v>
      </c>
      <c r="AI103" s="23">
        <f t="shared" ca="1" si="186"/>
        <v>0</v>
      </c>
      <c r="AJ103" s="23">
        <f t="shared" ca="1" si="205"/>
        <v>0</v>
      </c>
      <c r="AK103" s="23">
        <f t="shared" ca="1" si="206"/>
        <v>0</v>
      </c>
      <c r="AL103" s="23">
        <f t="shared" ca="1" si="207"/>
        <v>0</v>
      </c>
      <c r="AM103" s="23">
        <f t="shared" ca="1" si="208"/>
        <v>0</v>
      </c>
      <c r="AN103" s="23">
        <f t="shared" ca="1" si="209"/>
        <v>0</v>
      </c>
      <c r="AO103" s="23">
        <f t="shared" ca="1" si="210"/>
        <v>0</v>
      </c>
      <c r="AP103" s="23">
        <f t="shared" ca="1" si="225"/>
        <v>0</v>
      </c>
      <c r="AQ103" s="23">
        <f t="shared" ca="1" si="226"/>
        <v>0</v>
      </c>
      <c r="AR103" s="23">
        <f t="shared" ca="1" si="107"/>
        <v>0</v>
      </c>
      <c r="AS103" s="23">
        <f t="shared" ca="1" si="108"/>
        <v>0</v>
      </c>
      <c r="AT103" s="228">
        <f t="shared" ca="1" si="151"/>
        <v>0</v>
      </c>
      <c r="AU103" s="26">
        <f t="shared" ca="1" si="152"/>
        <v>0</v>
      </c>
      <c r="AV103" s="228">
        <f t="shared" ca="1" si="153"/>
        <v>0</v>
      </c>
      <c r="AW103" s="23">
        <f t="shared" ca="1" si="181"/>
        <v>0</v>
      </c>
      <c r="AX103" s="23">
        <f t="shared" ca="1" si="182"/>
        <v>0</v>
      </c>
      <c r="AY103" s="23">
        <f t="shared" ca="1" si="165"/>
        <v>0</v>
      </c>
      <c r="AZ103" s="23">
        <f t="shared" ca="1" si="166"/>
        <v>0</v>
      </c>
      <c r="BA103" s="23">
        <f t="shared" ca="1" si="169"/>
        <v>0</v>
      </c>
      <c r="BB103" s="23">
        <f t="shared" ca="1" si="170"/>
        <v>0</v>
      </c>
      <c r="BC103" s="23">
        <f t="shared" ca="1" si="177"/>
        <v>0</v>
      </c>
      <c r="BD103" s="23">
        <f t="shared" ca="1" si="178"/>
        <v>0</v>
      </c>
      <c r="BE103" s="23">
        <f t="shared" ca="1" si="187"/>
        <v>0</v>
      </c>
      <c r="BF103" s="23">
        <f t="shared" ca="1" si="188"/>
        <v>0</v>
      </c>
      <c r="BG103" s="23">
        <f t="shared" ca="1" si="197"/>
        <v>0</v>
      </c>
      <c r="BH103" s="23">
        <f t="shared" ca="1" si="198"/>
        <v>0</v>
      </c>
      <c r="BI103" s="23">
        <f t="shared" ca="1" si="203"/>
        <v>0</v>
      </c>
      <c r="BJ103" s="23">
        <f t="shared" ca="1" si="204"/>
        <v>0</v>
      </c>
      <c r="BK103" s="23">
        <f t="shared" ca="1" si="211"/>
        <v>0</v>
      </c>
      <c r="BL103" s="23">
        <f t="shared" ca="1" si="212"/>
        <v>0</v>
      </c>
      <c r="BM103" s="23">
        <f t="shared" ca="1" si="223"/>
        <v>0</v>
      </c>
      <c r="BN103" s="23">
        <f t="shared" ca="1" si="224"/>
        <v>0</v>
      </c>
      <c r="BO103" s="23">
        <f t="shared" ca="1" si="227"/>
        <v>0</v>
      </c>
      <c r="BP103" s="23">
        <f t="shared" ca="1" si="228"/>
        <v>0</v>
      </c>
      <c r="BQ103" s="23">
        <f t="shared" ca="1" si="101"/>
        <v>0</v>
      </c>
      <c r="BR103" s="23">
        <f t="shared" ca="1" si="102"/>
        <v>0</v>
      </c>
      <c r="BS103" s="23">
        <f t="shared" ca="1" si="120"/>
        <v>0</v>
      </c>
      <c r="BT103" s="23">
        <f t="shared" ca="1" si="121"/>
        <v>0</v>
      </c>
      <c r="BU103" s="23">
        <f t="shared" ca="1" si="122"/>
        <v>0</v>
      </c>
      <c r="BV103" s="23">
        <f t="shared" ca="1" si="123"/>
        <v>0</v>
      </c>
      <c r="BW103" s="389">
        <f t="shared" ca="1" si="154"/>
        <v>0</v>
      </c>
      <c r="BX103" s="224">
        <f t="shared" ca="1" si="155"/>
        <v>0</v>
      </c>
      <c r="BY103" s="93">
        <f t="shared" ca="1" si="156"/>
        <v>0</v>
      </c>
      <c r="BZ103" s="23">
        <f t="shared" ca="1" si="183"/>
        <v>0</v>
      </c>
      <c r="CA103" s="23">
        <f t="shared" ca="1" si="184"/>
        <v>0</v>
      </c>
      <c r="CB103" s="23">
        <f t="shared" ca="1" si="213"/>
        <v>0</v>
      </c>
      <c r="CC103" s="23">
        <f t="shared" ca="1" si="214"/>
        <v>0</v>
      </c>
      <c r="CD103" s="23">
        <f t="shared" ca="1" si="110"/>
        <v>0</v>
      </c>
      <c r="CE103" s="23">
        <f t="shared" ca="1" si="111"/>
        <v>0</v>
      </c>
      <c r="CF103" s="228">
        <f t="shared" ca="1" si="157"/>
        <v>0</v>
      </c>
      <c r="CG103" s="224">
        <f t="shared" ca="1" si="158"/>
        <v>0</v>
      </c>
      <c r="CH103" s="228">
        <f t="shared" ca="1" si="159"/>
        <v>0</v>
      </c>
      <c r="CI103" s="23">
        <f t="shared" ca="1" si="173"/>
        <v>0</v>
      </c>
      <c r="CJ103" s="23">
        <f t="shared" ca="1" si="174"/>
        <v>0</v>
      </c>
      <c r="CK103" s="23">
        <f t="shared" ca="1" si="175"/>
        <v>0</v>
      </c>
      <c r="CL103" s="23">
        <f t="shared" ca="1" si="176"/>
        <v>0</v>
      </c>
      <c r="CM103" s="23">
        <f t="shared" ca="1" si="171"/>
        <v>0</v>
      </c>
      <c r="CN103" s="23">
        <f t="shared" ca="1" si="172"/>
        <v>0</v>
      </c>
      <c r="CO103" s="23">
        <f t="shared" ca="1" si="179"/>
        <v>0</v>
      </c>
      <c r="CP103" s="23">
        <f t="shared" ca="1" si="180"/>
        <v>0</v>
      </c>
      <c r="CQ103" s="23">
        <f t="shared" ca="1" si="189"/>
        <v>0</v>
      </c>
      <c r="CR103" s="23">
        <f t="shared" ca="1" si="190"/>
        <v>0</v>
      </c>
      <c r="CS103" s="23">
        <f t="shared" ca="1" si="191"/>
        <v>0</v>
      </c>
      <c r="CT103" s="23">
        <f t="shared" ca="1" si="192"/>
        <v>0</v>
      </c>
      <c r="CU103" s="23">
        <f t="shared" ca="1" si="195"/>
        <v>0</v>
      </c>
      <c r="CV103" s="23">
        <f t="shared" ca="1" si="196"/>
        <v>0</v>
      </c>
      <c r="CW103" s="23">
        <f t="shared" ca="1" si="112"/>
        <v>0</v>
      </c>
      <c r="CX103" s="23">
        <f t="shared" ca="1" si="113"/>
        <v>0</v>
      </c>
      <c r="CY103" s="23">
        <f t="shared" ca="1" si="199"/>
        <v>0</v>
      </c>
      <c r="CZ103" s="23">
        <f t="shared" ca="1" si="200"/>
        <v>0</v>
      </c>
      <c r="DA103" s="23">
        <f t="shared" ca="1" si="215"/>
        <v>0</v>
      </c>
      <c r="DB103" s="23">
        <f t="shared" ca="1" si="216"/>
        <v>0</v>
      </c>
      <c r="DC103" s="23"/>
      <c r="DD103" s="23"/>
      <c r="DE103" s="23">
        <f t="shared" ca="1" si="217"/>
        <v>0</v>
      </c>
      <c r="DF103" s="23">
        <f t="shared" ca="1" si="218"/>
        <v>0</v>
      </c>
      <c r="DG103" s="23">
        <f t="shared" ca="1" si="219"/>
        <v>0</v>
      </c>
      <c r="DH103" s="23">
        <f t="shared" ca="1" si="220"/>
        <v>0</v>
      </c>
      <c r="DI103" s="23">
        <f t="shared" ca="1" si="229"/>
        <v>0</v>
      </c>
      <c r="DJ103" s="23">
        <f t="shared" ca="1" si="230"/>
        <v>0</v>
      </c>
      <c r="DK103" s="23">
        <f t="shared" ca="1" si="103"/>
        <v>0</v>
      </c>
      <c r="DL103" s="23">
        <f t="shared" ca="1" si="104"/>
        <v>0</v>
      </c>
      <c r="DM103" s="23">
        <f t="shared" ca="1" si="114"/>
        <v>0</v>
      </c>
      <c r="DN103" s="23">
        <f t="shared" ca="1" si="115"/>
        <v>0</v>
      </c>
      <c r="DO103" s="23">
        <f t="shared" ca="1" si="116"/>
        <v>0</v>
      </c>
      <c r="DP103" s="23">
        <f t="shared" ca="1" si="117"/>
        <v>0</v>
      </c>
      <c r="DQ103" s="23">
        <f t="shared" ca="1" si="126"/>
        <v>0</v>
      </c>
      <c r="DR103" s="23">
        <f t="shared" ca="1" si="127"/>
        <v>0</v>
      </c>
      <c r="DS103" s="228">
        <f t="shared" ca="1" si="160"/>
        <v>0</v>
      </c>
      <c r="DT103" s="93">
        <f t="shared" ca="1" si="161"/>
        <v>0</v>
      </c>
      <c r="DU103" s="228">
        <f t="shared" ca="1" si="162"/>
        <v>0</v>
      </c>
      <c r="DZ103" s="23">
        <f t="shared" ca="1" si="193"/>
        <v>0</v>
      </c>
      <c r="EA103" s="23">
        <f t="shared" ca="1" si="194"/>
        <v>0</v>
      </c>
      <c r="EB103" s="23">
        <f t="shared" ca="1" si="201"/>
        <v>0</v>
      </c>
      <c r="EC103" s="23">
        <f t="shared" ca="1" si="202"/>
        <v>0</v>
      </c>
      <c r="ED103" s="23">
        <f t="shared" ca="1" si="221"/>
        <v>0</v>
      </c>
      <c r="EE103" s="23">
        <f t="shared" ca="1" si="222"/>
        <v>0</v>
      </c>
      <c r="EF103" s="23">
        <f t="shared" ca="1" si="118"/>
        <v>0</v>
      </c>
      <c r="EG103" s="23">
        <f t="shared" ca="1" si="119"/>
        <v>0</v>
      </c>
      <c r="EH103" s="23">
        <f t="shared" ca="1" si="231"/>
        <v>0</v>
      </c>
      <c r="EI103" s="23">
        <f t="shared" ca="1" si="232"/>
        <v>0</v>
      </c>
      <c r="EJ103" s="23">
        <f t="shared" ca="1" si="163"/>
        <v>0</v>
      </c>
      <c r="EK103" s="23">
        <f t="shared" ca="1" si="164"/>
        <v>0</v>
      </c>
      <c r="EL103" s="23">
        <f t="shared" ca="1" si="124"/>
        <v>0</v>
      </c>
      <c r="EM103" s="23">
        <f t="shared" ca="1" si="125"/>
        <v>0</v>
      </c>
      <c r="EN103" s="228">
        <f t="shared" ca="1" si="148"/>
        <v>0</v>
      </c>
      <c r="EO103" s="93">
        <f t="shared" ca="1" si="149"/>
        <v>0</v>
      </c>
      <c r="EP103" s="93">
        <f t="shared" ca="1" si="150"/>
        <v>0</v>
      </c>
    </row>
    <row r="104" spans="1:146" x14ac:dyDescent="0.2">
      <c r="A104" s="172">
        <f ca="1">VLOOKUP($D104,Curves!$A$2:$I$1700,9)</f>
        <v>5.6707191585626003E-2</v>
      </c>
      <c r="B104" s="86">
        <f t="shared" ca="1" si="133"/>
        <v>0.64030272456251536</v>
      </c>
      <c r="C104" s="86">
        <f t="shared" si="134"/>
        <v>31</v>
      </c>
      <c r="D104" s="139">
        <v>39814</v>
      </c>
      <c r="E104" s="173">
        <f ca="1">VLOOKUP($D104,Curves!$A$2:$H$1700,2)*$B104</f>
        <v>2.7033581031029401</v>
      </c>
      <c r="F104" s="172">
        <f ca="1">VLOOKUP($D104,Curves!$A$2:$H$1700,3)*$B104</f>
        <v>0.19209081736875461</v>
      </c>
      <c r="G104" s="172">
        <f ca="1">VLOOKUP($D104,Curves!$A$2:$H$1700,7)*$B104</f>
        <v>-0.12165751766687792</v>
      </c>
      <c r="H104" s="172">
        <f ca="1">VLOOKUP($D104,Curves!$A$2:$H$1700,5)*$B104</f>
        <v>6.4030272456251534E-3</v>
      </c>
      <c r="I104" s="172">
        <f ca="1">VLOOKUP($D104,Curves!$A$2:$H$1700,4)*$B104</f>
        <v>-0.18568779012312944</v>
      </c>
      <c r="J104" s="174">
        <f ca="1">VLOOKUP($D104,Curves!$A$2:$H$1700,8)*$B104</f>
        <v>0</v>
      </c>
      <c r="K104" s="172">
        <f t="shared" ca="1" si="135"/>
        <v>20.882527347348582</v>
      </c>
      <c r="L104" s="140">
        <f ca="1">VLOOKUP($D104,Curves!$N$2:$T$2600,2)*$B104</f>
        <v>32.698275204961512</v>
      </c>
      <c r="M104" s="141">
        <f ca="1">VLOOKUP($D104,Curves!$N$2:$T$2600,3)*$B104</f>
        <v>16.349137602480756</v>
      </c>
      <c r="N104" s="181">
        <f t="shared" ca="1" si="136"/>
        <v>1</v>
      </c>
      <c r="O104" s="182">
        <f t="shared" ca="1" si="137"/>
        <v>0</v>
      </c>
      <c r="P104" s="173">
        <f t="shared" ca="1" si="132"/>
        <v>22.27518577327205</v>
      </c>
      <c r="Q104" s="140">
        <f ca="1">VLOOKUP($D104,Curves!$N$2:$T$2600,4)*$B104</f>
        <v>32.698275204961512</v>
      </c>
      <c r="R104" s="141">
        <f ca="1">VLOOKUP($D104,Curves!$N$2:$T$2600,5)*$B104</f>
        <v>16.349137602480756</v>
      </c>
      <c r="S104" s="181">
        <f t="shared" ca="1" si="138"/>
        <v>1</v>
      </c>
      <c r="T104" s="182">
        <f t="shared" ca="1" si="139"/>
        <v>0</v>
      </c>
      <c r="U104" s="151">
        <f t="shared" ca="1" si="140"/>
        <v>21.362754390770469</v>
      </c>
      <c r="V104" s="151">
        <f t="shared" ca="1" si="141"/>
        <v>22.323208477614237</v>
      </c>
      <c r="W104" s="151">
        <f t="shared" ca="1" si="142"/>
        <v>20.882527347348582</v>
      </c>
      <c r="X104" s="343">
        <f ca="1">VLOOKUP($D104,[2]CurveFetch!$D$8:$S$13000,16,0)*$B104</f>
        <v>32.698275204961512</v>
      </c>
      <c r="Y104" s="141">
        <f ca="1">VLOOKUP($D104,Curves!$N$2:$T$2600,7)*$B104</f>
        <v>16.349137602480756</v>
      </c>
      <c r="Z104" s="200">
        <f t="shared" ca="1" si="143"/>
        <v>1</v>
      </c>
      <c r="AA104" s="181">
        <f t="shared" ca="1" si="144"/>
        <v>0</v>
      </c>
      <c r="AB104" s="181">
        <f t="shared" ca="1" si="145"/>
        <v>1</v>
      </c>
      <c r="AC104" s="181">
        <f t="shared" ca="1" si="145"/>
        <v>1</v>
      </c>
      <c r="AD104" s="181">
        <f t="shared" ca="1" si="146"/>
        <v>1</v>
      </c>
      <c r="AE104" s="182">
        <f t="shared" ca="1" si="147"/>
        <v>0</v>
      </c>
      <c r="AF104" s="23">
        <f t="shared" ca="1" si="167"/>
        <v>5880</v>
      </c>
      <c r="AG104" s="23">
        <f t="shared" ca="1" si="168"/>
        <v>0</v>
      </c>
      <c r="AH104" s="23">
        <f t="shared" ca="1" si="185"/>
        <v>48000</v>
      </c>
      <c r="AI104" s="23">
        <f t="shared" ca="1" si="186"/>
        <v>0</v>
      </c>
      <c r="AJ104" s="23">
        <f t="shared" ca="1" si="205"/>
        <v>54000</v>
      </c>
      <c r="AK104" s="23">
        <f t="shared" ca="1" si="206"/>
        <v>0</v>
      </c>
      <c r="AL104" s="23">
        <f t="shared" ca="1" si="207"/>
        <v>60000</v>
      </c>
      <c r="AM104" s="23">
        <f t="shared" ca="1" si="208"/>
        <v>0</v>
      </c>
      <c r="AN104" s="23">
        <f t="shared" ca="1" si="209"/>
        <v>60000</v>
      </c>
      <c r="AO104" s="23">
        <f t="shared" ca="1" si="210"/>
        <v>0</v>
      </c>
      <c r="AP104" s="23">
        <f t="shared" ca="1" si="225"/>
        <v>61200</v>
      </c>
      <c r="AQ104" s="23">
        <f t="shared" ca="1" si="226"/>
        <v>0</v>
      </c>
      <c r="AR104" s="23">
        <f t="shared" ca="1" si="107"/>
        <v>132000</v>
      </c>
      <c r="AS104" s="23">
        <f t="shared" ca="1" si="108"/>
        <v>0</v>
      </c>
      <c r="AT104" s="228">
        <f t="shared" ca="1" si="151"/>
        <v>65880</v>
      </c>
      <c r="AU104" s="26">
        <f t="shared" ca="1" si="152"/>
        <v>361080</v>
      </c>
      <c r="AV104" s="228">
        <f t="shared" ca="1" si="153"/>
        <v>421080</v>
      </c>
      <c r="AW104" s="23">
        <f t="shared" ca="1" si="181"/>
        <v>62400</v>
      </c>
      <c r="AX104" s="23">
        <f t="shared" ca="1" si="182"/>
        <v>0</v>
      </c>
      <c r="AY104" s="23">
        <f t="shared" ca="1" si="165"/>
        <v>60000</v>
      </c>
      <c r="AZ104" s="23">
        <f t="shared" ca="1" si="166"/>
        <v>0</v>
      </c>
      <c r="BA104" s="23">
        <f t="shared" ca="1" si="169"/>
        <v>10560</v>
      </c>
      <c r="BB104" s="23">
        <f t="shared" ca="1" si="170"/>
        <v>0</v>
      </c>
      <c r="BC104" s="23">
        <f t="shared" ca="1" si="177"/>
        <v>6120</v>
      </c>
      <c r="BD104" s="23">
        <f t="shared" ca="1" si="178"/>
        <v>0</v>
      </c>
      <c r="BE104" s="23">
        <f t="shared" ca="1" si="187"/>
        <v>20400</v>
      </c>
      <c r="BF104" s="23">
        <f t="shared" ca="1" si="188"/>
        <v>0</v>
      </c>
      <c r="BG104" s="23">
        <f t="shared" ca="1" si="197"/>
        <v>105600</v>
      </c>
      <c r="BH104" s="23">
        <f t="shared" ca="1" si="198"/>
        <v>0</v>
      </c>
      <c r="BI104" s="23">
        <f t="shared" ca="1" si="203"/>
        <v>127200</v>
      </c>
      <c r="BJ104" s="23">
        <f t="shared" ca="1" si="204"/>
        <v>0</v>
      </c>
      <c r="BK104" s="23">
        <f t="shared" ca="1" si="211"/>
        <v>60000</v>
      </c>
      <c r="BL104" s="23">
        <f t="shared" ca="1" si="212"/>
        <v>0</v>
      </c>
      <c r="BM104" s="23">
        <f t="shared" ca="1" si="223"/>
        <v>63600</v>
      </c>
      <c r="BN104" s="23">
        <f t="shared" ca="1" si="224"/>
        <v>0</v>
      </c>
      <c r="BO104" s="23">
        <f t="shared" ca="1" si="227"/>
        <v>86400</v>
      </c>
      <c r="BP104" s="23">
        <f t="shared" ca="1" si="228"/>
        <v>0</v>
      </c>
      <c r="BQ104" s="23">
        <f t="shared" ca="1" si="101"/>
        <v>62400</v>
      </c>
      <c r="BR104" s="23">
        <f t="shared" ca="1" si="102"/>
        <v>0</v>
      </c>
      <c r="BS104" s="23">
        <f t="shared" ca="1" si="120"/>
        <v>132000</v>
      </c>
      <c r="BT104" s="23">
        <f t="shared" ca="1" si="121"/>
        <v>0</v>
      </c>
      <c r="BU104" s="23">
        <f t="shared" ca="1" si="122"/>
        <v>120000</v>
      </c>
      <c r="BV104" s="23">
        <f t="shared" ca="1" si="123"/>
        <v>0</v>
      </c>
      <c r="BW104" s="389">
        <f t="shared" ca="1" si="154"/>
        <v>458280</v>
      </c>
      <c r="BX104" s="224">
        <f t="shared" ca="1" si="155"/>
        <v>710280</v>
      </c>
      <c r="BY104" s="93">
        <f t="shared" ca="1" si="156"/>
        <v>916680</v>
      </c>
      <c r="BZ104" s="23">
        <f t="shared" ca="1" si="183"/>
        <v>125760</v>
      </c>
      <c r="CA104" s="23">
        <f t="shared" ca="1" si="184"/>
        <v>0</v>
      </c>
      <c r="CB104" s="23">
        <f t="shared" ca="1" si="213"/>
        <v>115200</v>
      </c>
      <c r="CC104" s="23">
        <f t="shared" ca="1" si="214"/>
        <v>0</v>
      </c>
      <c r="CD104" s="23">
        <f t="shared" ca="1" si="110"/>
        <v>120000</v>
      </c>
      <c r="CE104" s="23">
        <f t="shared" ca="1" si="111"/>
        <v>0</v>
      </c>
      <c r="CF104" s="228">
        <f t="shared" ca="1" si="157"/>
        <v>125760</v>
      </c>
      <c r="CG104" s="224">
        <f t="shared" ca="1" si="158"/>
        <v>240960</v>
      </c>
      <c r="CH104" s="228">
        <f t="shared" ca="1" si="159"/>
        <v>360960</v>
      </c>
      <c r="CI104" s="23">
        <f t="shared" ca="1" si="173"/>
        <v>65400</v>
      </c>
      <c r="CJ104" s="23">
        <f t="shared" ca="1" si="174"/>
        <v>32700</v>
      </c>
      <c r="CK104" s="23">
        <f t="shared" ca="1" si="175"/>
        <v>62400</v>
      </c>
      <c r="CL104" s="23">
        <f t="shared" ca="1" si="176"/>
        <v>31200</v>
      </c>
      <c r="CM104" s="23">
        <f t="shared" ca="1" si="171"/>
        <v>60000</v>
      </c>
      <c r="CN104" s="23">
        <f t="shared" ca="1" si="172"/>
        <v>30000</v>
      </c>
      <c r="CO104" s="23">
        <f t="shared" ca="1" si="179"/>
        <v>8400</v>
      </c>
      <c r="CP104" s="23">
        <f t="shared" ca="1" si="180"/>
        <v>4200</v>
      </c>
      <c r="CQ104" s="23">
        <f t="shared" ca="1" si="189"/>
        <v>27000</v>
      </c>
      <c r="CR104" s="23">
        <f t="shared" ca="1" si="190"/>
        <v>13500</v>
      </c>
      <c r="CS104" s="23">
        <f t="shared" ca="1" si="191"/>
        <v>15600</v>
      </c>
      <c r="CT104" s="23">
        <f t="shared" ca="1" si="192"/>
        <v>7800</v>
      </c>
      <c r="CU104" s="23">
        <f t="shared" ca="1" si="195"/>
        <v>42000</v>
      </c>
      <c r="CV104" s="23">
        <f t="shared" ca="1" si="196"/>
        <v>21000</v>
      </c>
      <c r="CW104" s="23">
        <f t="shared" ca="1" si="112"/>
        <v>60000</v>
      </c>
      <c r="CX104" s="23">
        <f t="shared" ca="1" si="113"/>
        <v>30000</v>
      </c>
      <c r="CY104" s="23">
        <f t="shared" ca="1" si="199"/>
        <v>72000</v>
      </c>
      <c r="CZ104" s="23">
        <f t="shared" ca="1" si="200"/>
        <v>36000</v>
      </c>
      <c r="DA104" s="23">
        <f t="shared" ca="1" si="215"/>
        <v>99000</v>
      </c>
      <c r="DB104" s="23">
        <f t="shared" ca="1" si="216"/>
        <v>49500</v>
      </c>
      <c r="DC104" s="23"/>
      <c r="DD104" s="23"/>
      <c r="DE104" s="23">
        <f t="shared" ca="1" si="217"/>
        <v>240000</v>
      </c>
      <c r="DF104" s="23">
        <f t="shared" ca="1" si="218"/>
        <v>120000</v>
      </c>
      <c r="DG104" s="23">
        <f t="shared" ca="1" si="219"/>
        <v>120000</v>
      </c>
      <c r="DH104" s="23">
        <f t="shared" ca="1" si="220"/>
        <v>60000</v>
      </c>
      <c r="DI104" s="23">
        <f t="shared" ca="1" si="229"/>
        <v>63600</v>
      </c>
      <c r="DJ104" s="23">
        <f t="shared" ca="1" si="230"/>
        <v>31800</v>
      </c>
      <c r="DK104" s="23">
        <f t="shared" ca="1" si="103"/>
        <v>63600</v>
      </c>
      <c r="DL104" s="23">
        <f t="shared" ca="1" si="104"/>
        <v>31800</v>
      </c>
      <c r="DM104" s="23">
        <f t="shared" ca="1" si="114"/>
        <v>120000</v>
      </c>
      <c r="DN104" s="23">
        <f t="shared" ca="1" si="115"/>
        <v>60000</v>
      </c>
      <c r="DO104" s="23">
        <f t="shared" ca="1" si="116"/>
        <v>66000</v>
      </c>
      <c r="DP104" s="23">
        <f t="shared" ca="1" si="117"/>
        <v>33000</v>
      </c>
      <c r="DQ104" s="23">
        <f t="shared" ca="1" si="126"/>
        <v>129600</v>
      </c>
      <c r="DR104" s="23">
        <f t="shared" ca="1" si="127"/>
        <v>64800</v>
      </c>
      <c r="DS104" s="228">
        <f t="shared" ca="1" si="160"/>
        <v>604800</v>
      </c>
      <c r="DT104" s="93">
        <f t="shared" ca="1" si="161"/>
        <v>1350000</v>
      </c>
      <c r="DU104" s="228">
        <f t="shared" ca="1" si="162"/>
        <v>1971900</v>
      </c>
      <c r="DZ104" s="23">
        <f t="shared" ca="1" si="193"/>
        <v>60000</v>
      </c>
      <c r="EA104" s="23">
        <f t="shared" ca="1" si="194"/>
        <v>30000</v>
      </c>
      <c r="EB104" s="23">
        <f t="shared" ca="1" si="201"/>
        <v>26400</v>
      </c>
      <c r="EC104" s="23">
        <f t="shared" ca="1" si="202"/>
        <v>13200</v>
      </c>
      <c r="ED104" s="23">
        <f t="shared" ca="1" si="221"/>
        <v>120000</v>
      </c>
      <c r="EE104" s="23">
        <f t="shared" ca="1" si="222"/>
        <v>60000</v>
      </c>
      <c r="EF104" s="23">
        <f t="shared" ca="1" si="118"/>
        <v>168000</v>
      </c>
      <c r="EG104" s="23">
        <f t="shared" ca="1" si="119"/>
        <v>84000</v>
      </c>
      <c r="EH104" s="23">
        <f t="shared" ca="1" si="231"/>
        <v>60000</v>
      </c>
      <c r="EI104" s="23">
        <f t="shared" ca="1" si="232"/>
        <v>30000</v>
      </c>
      <c r="EJ104" s="23">
        <f t="shared" ca="1" si="163"/>
        <v>60000</v>
      </c>
      <c r="EK104" s="23">
        <f t="shared" ca="1" si="164"/>
        <v>30000</v>
      </c>
      <c r="EL104" s="23">
        <f t="shared" ca="1" si="124"/>
        <v>120000</v>
      </c>
      <c r="EM104" s="23">
        <f t="shared" ca="1" si="125"/>
        <v>60000</v>
      </c>
      <c r="EN104" s="228">
        <f t="shared" ca="1" si="148"/>
        <v>39600</v>
      </c>
      <c r="EO104" s="93">
        <f t="shared" ca="1" si="149"/>
        <v>489600</v>
      </c>
      <c r="EP104" s="93">
        <f t="shared" ca="1" si="150"/>
        <v>921600</v>
      </c>
    </row>
    <row r="105" spans="1:146" x14ac:dyDescent="0.2">
      <c r="A105" s="172">
        <f ca="1">VLOOKUP($D105,Curves!$A$2:$I$1700,9)</f>
        <v>5.6761189701926E-2</v>
      </c>
      <c r="B105" s="86">
        <f t="shared" ca="1" si="133"/>
        <v>0.63700150753806739</v>
      </c>
      <c r="C105" s="86">
        <f t="shared" si="134"/>
        <v>28</v>
      </c>
      <c r="D105" s="139">
        <v>39845</v>
      </c>
      <c r="E105" s="173">
        <f ca="1">VLOOKUP($D105,Curves!$A$2:$H$1700,2)*$B105</f>
        <v>2.6282682201020662</v>
      </c>
      <c r="F105" s="172">
        <f ca="1">VLOOKUP($D105,Curves!$A$2:$H$1700,3)*$B105</f>
        <v>0.19110045226142022</v>
      </c>
      <c r="G105" s="172">
        <f ca="1">VLOOKUP($D105,Curves!$A$2:$H$1700,7)*$B105</f>
        <v>-0.12103028643223281</v>
      </c>
      <c r="H105" s="172">
        <f ca="1">VLOOKUP($D105,Curves!$A$2:$H$1700,5)*$B105</f>
        <v>6.3700150753806736E-3</v>
      </c>
      <c r="I105" s="172">
        <f ca="1">VLOOKUP($D105,Curves!$A$2:$H$1700,4)*$B105</f>
        <v>-0.18473043718603954</v>
      </c>
      <c r="J105" s="174">
        <f ca="1">VLOOKUP($D105,Curves!$A$2:$H$1700,8)*$B105</f>
        <v>0</v>
      </c>
      <c r="K105" s="172">
        <f t="shared" ca="1" si="135"/>
        <v>20.326533371870202</v>
      </c>
      <c r="L105" s="140">
        <f ca="1">VLOOKUP($D105,Curves!$N$2:$T$2600,2)*$B105</f>
        <v>26.159677209915056</v>
      </c>
      <c r="M105" s="141">
        <f ca="1">VLOOKUP($D105,Curves!$N$2:$T$2600,3)*$B105</f>
        <v>13.079838604957528</v>
      </c>
      <c r="N105" s="181">
        <f t="shared" ca="1" si="136"/>
        <v>1</v>
      </c>
      <c r="O105" s="182">
        <f t="shared" ca="1" si="137"/>
        <v>0</v>
      </c>
      <c r="P105" s="173">
        <f t="shared" ca="1" si="132"/>
        <v>21.712011650765497</v>
      </c>
      <c r="Q105" s="140">
        <f ca="1">VLOOKUP($D105,Curves!$N$2:$T$2600,4)*$B105</f>
        <v>26.159677209915056</v>
      </c>
      <c r="R105" s="141">
        <f ca="1">VLOOKUP($D105,Curves!$N$2:$T$2600,5)*$B105</f>
        <v>13.079838604957528</v>
      </c>
      <c r="S105" s="181">
        <f t="shared" ca="1" si="138"/>
        <v>1</v>
      </c>
      <c r="T105" s="182">
        <f t="shared" ca="1" si="139"/>
        <v>0</v>
      </c>
      <c r="U105" s="151">
        <f t="shared" ca="1" si="140"/>
        <v>20.80428450252375</v>
      </c>
      <c r="V105" s="151">
        <f t="shared" ca="1" si="141"/>
        <v>21.759786763830849</v>
      </c>
      <c r="W105" s="151">
        <f t="shared" ca="1" si="142"/>
        <v>20.326533371870202</v>
      </c>
      <c r="X105" s="343">
        <f ca="1">VLOOKUP($D105,[2]CurveFetch!$D$8:$S$13000,16,0)*$B105</f>
        <v>26.159677209915056</v>
      </c>
      <c r="Y105" s="141">
        <f ca="1">VLOOKUP($D105,Curves!$N$2:$T$2600,7)*$B105</f>
        <v>13.079838604957528</v>
      </c>
      <c r="Z105" s="200">
        <f t="shared" ca="1" si="143"/>
        <v>1</v>
      </c>
      <c r="AA105" s="181">
        <f t="shared" ca="1" si="144"/>
        <v>0</v>
      </c>
      <c r="AB105" s="181">
        <f t="shared" ca="1" si="145"/>
        <v>1</v>
      </c>
      <c r="AC105" s="181">
        <f t="shared" ca="1" si="145"/>
        <v>1</v>
      </c>
      <c r="AD105" s="181">
        <f t="shared" ca="1" si="146"/>
        <v>1</v>
      </c>
      <c r="AE105" s="182">
        <f t="shared" ca="1" si="147"/>
        <v>0</v>
      </c>
      <c r="AF105" s="23">
        <f t="shared" ca="1" si="167"/>
        <v>5880</v>
      </c>
      <c r="AG105" s="23">
        <f t="shared" ca="1" si="168"/>
        <v>0</v>
      </c>
      <c r="AH105" s="23">
        <f t="shared" ca="1" si="185"/>
        <v>48000</v>
      </c>
      <c r="AI105" s="23">
        <f t="shared" ca="1" si="186"/>
        <v>0</v>
      </c>
      <c r="AJ105" s="23">
        <f t="shared" ca="1" si="205"/>
        <v>54000</v>
      </c>
      <c r="AK105" s="23">
        <f t="shared" ca="1" si="206"/>
        <v>0</v>
      </c>
      <c r="AL105" s="23">
        <f t="shared" ca="1" si="207"/>
        <v>60000</v>
      </c>
      <c r="AM105" s="23">
        <f t="shared" ca="1" si="208"/>
        <v>0</v>
      </c>
      <c r="AN105" s="23">
        <f t="shared" ca="1" si="209"/>
        <v>60000</v>
      </c>
      <c r="AO105" s="23">
        <f t="shared" ca="1" si="210"/>
        <v>0</v>
      </c>
      <c r="AP105" s="23">
        <f t="shared" ca="1" si="225"/>
        <v>61200</v>
      </c>
      <c r="AQ105" s="23">
        <f t="shared" ca="1" si="226"/>
        <v>0</v>
      </c>
      <c r="AR105" s="23">
        <f t="shared" ca="1" si="107"/>
        <v>132000</v>
      </c>
      <c r="AS105" s="23">
        <f t="shared" ca="1" si="108"/>
        <v>0</v>
      </c>
      <c r="AT105" s="228">
        <f t="shared" ca="1" si="151"/>
        <v>65880</v>
      </c>
      <c r="AU105" s="26">
        <f t="shared" ca="1" si="152"/>
        <v>361080</v>
      </c>
      <c r="AV105" s="228">
        <f t="shared" ca="1" si="153"/>
        <v>421080</v>
      </c>
      <c r="AW105" s="23">
        <f t="shared" ca="1" si="181"/>
        <v>62400</v>
      </c>
      <c r="AX105" s="23">
        <f t="shared" ca="1" si="182"/>
        <v>0</v>
      </c>
      <c r="AY105" s="23">
        <f t="shared" ca="1" si="165"/>
        <v>60000</v>
      </c>
      <c r="AZ105" s="23">
        <f t="shared" ca="1" si="166"/>
        <v>0</v>
      </c>
      <c r="BA105" s="23">
        <f t="shared" ca="1" si="169"/>
        <v>10560</v>
      </c>
      <c r="BB105" s="23">
        <f t="shared" ca="1" si="170"/>
        <v>0</v>
      </c>
      <c r="BC105" s="23">
        <f t="shared" ca="1" si="177"/>
        <v>6120</v>
      </c>
      <c r="BD105" s="23">
        <f t="shared" ca="1" si="178"/>
        <v>0</v>
      </c>
      <c r="BE105" s="23">
        <f t="shared" ca="1" si="187"/>
        <v>20400</v>
      </c>
      <c r="BF105" s="23">
        <f t="shared" ca="1" si="188"/>
        <v>0</v>
      </c>
      <c r="BG105" s="23">
        <f t="shared" ca="1" si="197"/>
        <v>105600</v>
      </c>
      <c r="BH105" s="23">
        <f t="shared" ca="1" si="198"/>
        <v>0</v>
      </c>
      <c r="BI105" s="23">
        <f t="shared" ca="1" si="203"/>
        <v>127200</v>
      </c>
      <c r="BJ105" s="23">
        <f t="shared" ca="1" si="204"/>
        <v>0</v>
      </c>
      <c r="BK105" s="23">
        <f t="shared" ca="1" si="211"/>
        <v>60000</v>
      </c>
      <c r="BL105" s="23">
        <f t="shared" ca="1" si="212"/>
        <v>0</v>
      </c>
      <c r="BM105" s="23">
        <f t="shared" ca="1" si="223"/>
        <v>63600</v>
      </c>
      <c r="BN105" s="23">
        <f t="shared" ca="1" si="224"/>
        <v>0</v>
      </c>
      <c r="BO105" s="23">
        <f t="shared" ca="1" si="227"/>
        <v>86400</v>
      </c>
      <c r="BP105" s="23">
        <f t="shared" ca="1" si="228"/>
        <v>0</v>
      </c>
      <c r="BQ105" s="23">
        <f t="shared" ref="BQ105:BQ168" ca="1" si="233">$BQ$7*$J$2*$J$5*$S105</f>
        <v>62400</v>
      </c>
      <c r="BR105" s="23">
        <f t="shared" ref="BR105:BR168" ca="1" si="234">$BQ$7*$J$3*$J$5*$T105</f>
        <v>0</v>
      </c>
      <c r="BS105" s="23">
        <f t="shared" ca="1" si="120"/>
        <v>132000</v>
      </c>
      <c r="BT105" s="23">
        <f t="shared" ca="1" si="121"/>
        <v>0</v>
      </c>
      <c r="BU105" s="23">
        <f t="shared" ca="1" si="122"/>
        <v>120000</v>
      </c>
      <c r="BV105" s="23">
        <f t="shared" ca="1" si="123"/>
        <v>0</v>
      </c>
      <c r="BW105" s="389">
        <f t="shared" ca="1" si="154"/>
        <v>458280</v>
      </c>
      <c r="BX105" s="224">
        <f t="shared" ca="1" si="155"/>
        <v>710280</v>
      </c>
      <c r="BY105" s="93">
        <f t="shared" ca="1" si="156"/>
        <v>916680</v>
      </c>
      <c r="BZ105" s="23">
        <f t="shared" ca="1" si="183"/>
        <v>125760</v>
      </c>
      <c r="CA105" s="23">
        <f t="shared" ca="1" si="184"/>
        <v>0</v>
      </c>
      <c r="CB105" s="23">
        <f t="shared" ca="1" si="213"/>
        <v>115200</v>
      </c>
      <c r="CC105" s="23">
        <f t="shared" ca="1" si="214"/>
        <v>0</v>
      </c>
      <c r="CD105" s="23">
        <f t="shared" ca="1" si="110"/>
        <v>120000</v>
      </c>
      <c r="CE105" s="23">
        <f t="shared" ca="1" si="111"/>
        <v>0</v>
      </c>
      <c r="CF105" s="228">
        <f t="shared" ca="1" si="157"/>
        <v>125760</v>
      </c>
      <c r="CG105" s="224">
        <f t="shared" ca="1" si="158"/>
        <v>240960</v>
      </c>
      <c r="CH105" s="228">
        <f t="shared" ca="1" si="159"/>
        <v>360960</v>
      </c>
      <c r="CI105" s="23">
        <f t="shared" ca="1" si="173"/>
        <v>65400</v>
      </c>
      <c r="CJ105" s="23">
        <f t="shared" ca="1" si="174"/>
        <v>32700</v>
      </c>
      <c r="CK105" s="23">
        <f t="shared" ca="1" si="175"/>
        <v>62400</v>
      </c>
      <c r="CL105" s="23">
        <f t="shared" ca="1" si="176"/>
        <v>31200</v>
      </c>
      <c r="CM105" s="23">
        <f t="shared" ca="1" si="171"/>
        <v>60000</v>
      </c>
      <c r="CN105" s="23">
        <f t="shared" ca="1" si="172"/>
        <v>30000</v>
      </c>
      <c r="CO105" s="23">
        <f t="shared" ca="1" si="179"/>
        <v>8400</v>
      </c>
      <c r="CP105" s="23">
        <f t="shared" ca="1" si="180"/>
        <v>4200</v>
      </c>
      <c r="CQ105" s="23">
        <f t="shared" ca="1" si="189"/>
        <v>27000</v>
      </c>
      <c r="CR105" s="23">
        <f t="shared" ca="1" si="190"/>
        <v>13500</v>
      </c>
      <c r="CS105" s="23">
        <f t="shared" ca="1" si="191"/>
        <v>15600</v>
      </c>
      <c r="CT105" s="23">
        <f t="shared" ca="1" si="192"/>
        <v>7800</v>
      </c>
      <c r="CU105" s="23">
        <f t="shared" ca="1" si="195"/>
        <v>42000</v>
      </c>
      <c r="CV105" s="23">
        <f t="shared" ca="1" si="196"/>
        <v>21000</v>
      </c>
      <c r="CW105" s="23">
        <f t="shared" ca="1" si="112"/>
        <v>60000</v>
      </c>
      <c r="CX105" s="23">
        <f t="shared" ca="1" si="113"/>
        <v>30000</v>
      </c>
      <c r="CY105" s="23">
        <f t="shared" ca="1" si="199"/>
        <v>72000</v>
      </c>
      <c r="CZ105" s="23">
        <f t="shared" ca="1" si="200"/>
        <v>36000</v>
      </c>
      <c r="DA105" s="23">
        <f t="shared" ca="1" si="215"/>
        <v>99000</v>
      </c>
      <c r="DB105" s="23">
        <f t="shared" ca="1" si="216"/>
        <v>49500</v>
      </c>
      <c r="DC105" s="23"/>
      <c r="DD105" s="23"/>
      <c r="DE105" s="23">
        <f t="shared" ca="1" si="217"/>
        <v>240000</v>
      </c>
      <c r="DF105" s="23">
        <f t="shared" ca="1" si="218"/>
        <v>120000</v>
      </c>
      <c r="DG105" s="23">
        <f t="shared" ca="1" si="219"/>
        <v>120000</v>
      </c>
      <c r="DH105" s="23">
        <f t="shared" ca="1" si="220"/>
        <v>60000</v>
      </c>
      <c r="DI105" s="23">
        <f t="shared" ca="1" si="229"/>
        <v>63600</v>
      </c>
      <c r="DJ105" s="23">
        <f t="shared" ca="1" si="230"/>
        <v>31800</v>
      </c>
      <c r="DK105" s="23">
        <f t="shared" ca="1" si="103"/>
        <v>63600</v>
      </c>
      <c r="DL105" s="23">
        <f t="shared" ca="1" si="104"/>
        <v>31800</v>
      </c>
      <c r="DM105" s="23">
        <f t="shared" ca="1" si="114"/>
        <v>120000</v>
      </c>
      <c r="DN105" s="23">
        <f t="shared" ca="1" si="115"/>
        <v>60000</v>
      </c>
      <c r="DO105" s="23">
        <f t="shared" ca="1" si="116"/>
        <v>66000</v>
      </c>
      <c r="DP105" s="23">
        <f t="shared" ca="1" si="117"/>
        <v>33000</v>
      </c>
      <c r="DQ105" s="23">
        <f t="shared" ca="1" si="126"/>
        <v>129600</v>
      </c>
      <c r="DR105" s="23">
        <f t="shared" ca="1" si="127"/>
        <v>64800</v>
      </c>
      <c r="DS105" s="228">
        <f t="shared" ca="1" si="160"/>
        <v>604800</v>
      </c>
      <c r="DT105" s="93">
        <f t="shared" ca="1" si="161"/>
        <v>1350000</v>
      </c>
      <c r="DU105" s="228">
        <f t="shared" ca="1" si="162"/>
        <v>1971900</v>
      </c>
      <c r="DZ105" s="23">
        <f t="shared" ca="1" si="193"/>
        <v>60000</v>
      </c>
      <c r="EA105" s="23">
        <f t="shared" ca="1" si="194"/>
        <v>30000</v>
      </c>
      <c r="EB105" s="23">
        <f t="shared" ca="1" si="201"/>
        <v>26400</v>
      </c>
      <c r="EC105" s="23">
        <f t="shared" ca="1" si="202"/>
        <v>13200</v>
      </c>
      <c r="ED105" s="23">
        <f t="shared" ca="1" si="221"/>
        <v>120000</v>
      </c>
      <c r="EE105" s="23">
        <f t="shared" ca="1" si="222"/>
        <v>60000</v>
      </c>
      <c r="EF105" s="23">
        <f t="shared" ca="1" si="118"/>
        <v>168000</v>
      </c>
      <c r="EG105" s="23">
        <f t="shared" ca="1" si="119"/>
        <v>84000</v>
      </c>
      <c r="EH105" s="23">
        <f t="shared" ca="1" si="231"/>
        <v>60000</v>
      </c>
      <c r="EI105" s="23">
        <f t="shared" ca="1" si="232"/>
        <v>30000</v>
      </c>
      <c r="EJ105" s="23">
        <f t="shared" ca="1" si="163"/>
        <v>60000</v>
      </c>
      <c r="EK105" s="23">
        <f t="shared" ca="1" si="164"/>
        <v>30000</v>
      </c>
      <c r="EL105" s="23">
        <f t="shared" ca="1" si="124"/>
        <v>120000</v>
      </c>
      <c r="EM105" s="23">
        <f t="shared" ca="1" si="125"/>
        <v>60000</v>
      </c>
      <c r="EN105" s="228">
        <f t="shared" ca="1" si="148"/>
        <v>39600</v>
      </c>
      <c r="EO105" s="93">
        <f t="shared" ca="1" si="149"/>
        <v>489600</v>
      </c>
      <c r="EP105" s="93">
        <f t="shared" ca="1" si="150"/>
        <v>921600</v>
      </c>
    </row>
    <row r="106" spans="1:146" x14ac:dyDescent="0.2">
      <c r="A106" s="172">
        <f ca="1">VLOOKUP($D106,Curves!$A$2:$I$1700,9)</f>
        <v>5.6809962194903002E-2</v>
      </c>
      <c r="B106" s="86">
        <f t="shared" ca="1" si="133"/>
        <v>0.63402954348085072</v>
      </c>
      <c r="C106" s="86">
        <f t="shared" si="134"/>
        <v>31</v>
      </c>
      <c r="D106" s="139">
        <v>39873</v>
      </c>
      <c r="E106" s="173">
        <f ca="1">VLOOKUP($D106,Curves!$A$2:$H$1700,2)*$B106</f>
        <v>2.5291438489451132</v>
      </c>
      <c r="F106" s="172">
        <f ca="1">VLOOKUP($D106,Curves!$A$2:$H$1700,3)*$B106</f>
        <v>0.19020886304425522</v>
      </c>
      <c r="G106" s="172">
        <f ca="1">VLOOKUP($D106,Curves!$A$2:$H$1700,7)*$B106</f>
        <v>-0.12046561326136164</v>
      </c>
      <c r="H106" s="172">
        <f ca="1">VLOOKUP($D106,Curves!$A$2:$H$1700,5)*$B106</f>
        <v>6.340295434808507E-3</v>
      </c>
      <c r="I106" s="172">
        <f ca="1">VLOOKUP($D106,Curves!$A$2:$H$1700,4)*$B106</f>
        <v>-0.1838685676094467</v>
      </c>
      <c r="J106" s="174">
        <f ca="1">VLOOKUP($D106,Curves!$A$2:$H$1700,8)*$B106</f>
        <v>0</v>
      </c>
      <c r="K106" s="172">
        <f t="shared" ca="1" si="135"/>
        <v>19.589564610017501</v>
      </c>
      <c r="L106" s="140">
        <f ca="1">VLOOKUP($D106,Curves!$N$2:$T$2600,2)*$B106</f>
        <v>19.697332424365243</v>
      </c>
      <c r="M106" s="141">
        <f ca="1">VLOOKUP($D106,Curves!$N$2:$T$2600,3)*$B106</f>
        <v>9.8486662121826214</v>
      </c>
      <c r="N106" s="181">
        <f t="shared" ca="1" si="136"/>
        <v>1</v>
      </c>
      <c r="O106" s="182">
        <f t="shared" ca="1" si="137"/>
        <v>0</v>
      </c>
      <c r="P106" s="173">
        <f t="shared" ca="1" si="132"/>
        <v>20.96857886708835</v>
      </c>
      <c r="Q106" s="140">
        <f ca="1">VLOOKUP($D106,Curves!$N$2:$T$2600,4)*$B106</f>
        <v>19.697332424365243</v>
      </c>
      <c r="R106" s="141">
        <f ca="1">VLOOKUP($D106,Curves!$N$2:$T$2600,5)*$B106</f>
        <v>9.8486662121826214</v>
      </c>
      <c r="S106" s="181">
        <f t="shared" ca="1" si="138"/>
        <v>0</v>
      </c>
      <c r="T106" s="182">
        <f t="shared" ca="1" si="139"/>
        <v>0</v>
      </c>
      <c r="U106" s="151">
        <f t="shared" ca="1" si="140"/>
        <v>20.065086767628138</v>
      </c>
      <c r="V106" s="151">
        <f t="shared" ca="1" si="141"/>
        <v>21.016131082849412</v>
      </c>
      <c r="W106" s="151">
        <f t="shared" ca="1" si="142"/>
        <v>19.589564610017501</v>
      </c>
      <c r="X106" s="343">
        <f ca="1">VLOOKUP($D106,[2]CurveFetch!$D$8:$S$13000,16,0)*$B106</f>
        <v>19.697332424365243</v>
      </c>
      <c r="Y106" s="141">
        <f ca="1">VLOOKUP($D106,Curves!$N$2:$T$2600,7)*$B106</f>
        <v>9.8486662121826214</v>
      </c>
      <c r="Z106" s="200">
        <f t="shared" ca="1" si="143"/>
        <v>0</v>
      </c>
      <c r="AA106" s="181">
        <f t="shared" ca="1" si="144"/>
        <v>0</v>
      </c>
      <c r="AB106" s="181">
        <f t="shared" ca="1" si="145"/>
        <v>0</v>
      </c>
      <c r="AC106" s="181">
        <f t="shared" ca="1" si="145"/>
        <v>0</v>
      </c>
      <c r="AD106" s="181">
        <f t="shared" ca="1" si="146"/>
        <v>1</v>
      </c>
      <c r="AE106" s="182">
        <f t="shared" ca="1" si="147"/>
        <v>0</v>
      </c>
      <c r="AF106" s="23">
        <f t="shared" ca="1" si="167"/>
        <v>5880</v>
      </c>
      <c r="AG106" s="23">
        <f t="shared" ca="1" si="168"/>
        <v>0</v>
      </c>
      <c r="AH106" s="23">
        <f t="shared" ca="1" si="185"/>
        <v>48000</v>
      </c>
      <c r="AI106" s="23">
        <f t="shared" ca="1" si="186"/>
        <v>0</v>
      </c>
      <c r="AJ106" s="23">
        <f t="shared" ca="1" si="205"/>
        <v>54000</v>
      </c>
      <c r="AK106" s="23">
        <f t="shared" ca="1" si="206"/>
        <v>0</v>
      </c>
      <c r="AL106" s="23">
        <f t="shared" ca="1" si="207"/>
        <v>60000</v>
      </c>
      <c r="AM106" s="23">
        <f t="shared" ca="1" si="208"/>
        <v>0</v>
      </c>
      <c r="AN106" s="23">
        <f t="shared" ca="1" si="209"/>
        <v>60000</v>
      </c>
      <c r="AO106" s="23">
        <f t="shared" ca="1" si="210"/>
        <v>0</v>
      </c>
      <c r="AP106" s="23">
        <f t="shared" ca="1" si="225"/>
        <v>61200</v>
      </c>
      <c r="AQ106" s="23">
        <f t="shared" ca="1" si="226"/>
        <v>0</v>
      </c>
      <c r="AR106" s="23">
        <f t="shared" ca="1" si="107"/>
        <v>132000</v>
      </c>
      <c r="AS106" s="23">
        <f t="shared" ca="1" si="108"/>
        <v>0</v>
      </c>
      <c r="AT106" s="228">
        <f t="shared" ca="1" si="151"/>
        <v>65880</v>
      </c>
      <c r="AU106" s="26">
        <f t="shared" ca="1" si="152"/>
        <v>361080</v>
      </c>
      <c r="AV106" s="228">
        <f t="shared" ca="1" si="153"/>
        <v>421080</v>
      </c>
      <c r="AW106" s="23">
        <f t="shared" ca="1" si="181"/>
        <v>0</v>
      </c>
      <c r="AX106" s="23">
        <f t="shared" ca="1" si="182"/>
        <v>0</v>
      </c>
      <c r="AY106" s="23">
        <f t="shared" ca="1" si="165"/>
        <v>0</v>
      </c>
      <c r="AZ106" s="23">
        <f t="shared" ca="1" si="166"/>
        <v>0</v>
      </c>
      <c r="BA106" s="23">
        <f t="shared" ca="1" si="169"/>
        <v>0</v>
      </c>
      <c r="BB106" s="23">
        <f t="shared" ca="1" si="170"/>
        <v>0</v>
      </c>
      <c r="BC106" s="23">
        <f t="shared" ca="1" si="177"/>
        <v>0</v>
      </c>
      <c r="BD106" s="23">
        <f t="shared" ca="1" si="178"/>
        <v>0</v>
      </c>
      <c r="BE106" s="23">
        <f t="shared" ca="1" si="187"/>
        <v>0</v>
      </c>
      <c r="BF106" s="23">
        <f t="shared" ca="1" si="188"/>
        <v>0</v>
      </c>
      <c r="BG106" s="23">
        <f t="shared" ca="1" si="197"/>
        <v>0</v>
      </c>
      <c r="BH106" s="23">
        <f t="shared" ca="1" si="198"/>
        <v>0</v>
      </c>
      <c r="BI106" s="23">
        <f t="shared" ca="1" si="203"/>
        <v>0</v>
      </c>
      <c r="BJ106" s="23">
        <f t="shared" ca="1" si="204"/>
        <v>0</v>
      </c>
      <c r="BK106" s="23">
        <f t="shared" ca="1" si="211"/>
        <v>0</v>
      </c>
      <c r="BL106" s="23">
        <f t="shared" ca="1" si="212"/>
        <v>0</v>
      </c>
      <c r="BM106" s="23">
        <f t="shared" ca="1" si="223"/>
        <v>0</v>
      </c>
      <c r="BN106" s="23">
        <f t="shared" ca="1" si="224"/>
        <v>0</v>
      </c>
      <c r="BO106" s="23">
        <f t="shared" ca="1" si="227"/>
        <v>0</v>
      </c>
      <c r="BP106" s="23">
        <f t="shared" ca="1" si="228"/>
        <v>0</v>
      </c>
      <c r="BQ106" s="23">
        <f t="shared" ca="1" si="233"/>
        <v>0</v>
      </c>
      <c r="BR106" s="23">
        <f t="shared" ca="1" si="234"/>
        <v>0</v>
      </c>
      <c r="BS106" s="23">
        <f t="shared" ca="1" si="120"/>
        <v>0</v>
      </c>
      <c r="BT106" s="23">
        <f t="shared" ca="1" si="121"/>
        <v>0</v>
      </c>
      <c r="BU106" s="23">
        <f t="shared" ca="1" si="122"/>
        <v>0</v>
      </c>
      <c r="BV106" s="23">
        <f t="shared" ca="1" si="123"/>
        <v>0</v>
      </c>
      <c r="BW106" s="389">
        <f t="shared" ca="1" si="154"/>
        <v>0</v>
      </c>
      <c r="BX106" s="224">
        <f t="shared" ca="1" si="155"/>
        <v>0</v>
      </c>
      <c r="BY106" s="93">
        <f t="shared" ca="1" si="156"/>
        <v>0</v>
      </c>
      <c r="BZ106" s="23">
        <f t="shared" ca="1" si="183"/>
        <v>125760</v>
      </c>
      <c r="CA106" s="23">
        <f t="shared" ca="1" si="184"/>
        <v>0</v>
      </c>
      <c r="CB106" s="23">
        <f t="shared" ca="1" si="213"/>
        <v>115200</v>
      </c>
      <c r="CC106" s="23">
        <f t="shared" ca="1" si="214"/>
        <v>0</v>
      </c>
      <c r="CD106" s="23">
        <f t="shared" ca="1" si="110"/>
        <v>120000</v>
      </c>
      <c r="CE106" s="23">
        <f t="shared" ca="1" si="111"/>
        <v>0</v>
      </c>
      <c r="CF106" s="228">
        <f t="shared" ca="1" si="157"/>
        <v>125760</v>
      </c>
      <c r="CG106" s="224">
        <f t="shared" ca="1" si="158"/>
        <v>240960</v>
      </c>
      <c r="CH106" s="228">
        <f t="shared" ca="1" si="159"/>
        <v>360960</v>
      </c>
      <c r="CI106" s="23">
        <f t="shared" ca="1" si="173"/>
        <v>0</v>
      </c>
      <c r="CJ106" s="23">
        <f t="shared" ca="1" si="174"/>
        <v>0</v>
      </c>
      <c r="CK106" s="23">
        <f t="shared" ca="1" si="175"/>
        <v>0</v>
      </c>
      <c r="CL106" s="23">
        <f t="shared" ca="1" si="176"/>
        <v>0</v>
      </c>
      <c r="CM106" s="23">
        <f t="shared" ca="1" si="171"/>
        <v>0</v>
      </c>
      <c r="CN106" s="23">
        <f t="shared" ca="1" si="172"/>
        <v>0</v>
      </c>
      <c r="CO106" s="23">
        <f t="shared" ca="1" si="179"/>
        <v>0</v>
      </c>
      <c r="CP106" s="23">
        <f t="shared" ca="1" si="180"/>
        <v>0</v>
      </c>
      <c r="CQ106" s="23">
        <f t="shared" ca="1" si="189"/>
        <v>0</v>
      </c>
      <c r="CR106" s="23">
        <f t="shared" ca="1" si="190"/>
        <v>0</v>
      </c>
      <c r="CS106" s="23">
        <f t="shared" ca="1" si="191"/>
        <v>0</v>
      </c>
      <c r="CT106" s="23">
        <f t="shared" ca="1" si="192"/>
        <v>0</v>
      </c>
      <c r="CU106" s="23">
        <f t="shared" ca="1" si="195"/>
        <v>0</v>
      </c>
      <c r="CV106" s="23">
        <f t="shared" ca="1" si="196"/>
        <v>0</v>
      </c>
      <c r="CW106" s="23">
        <f t="shared" ca="1" si="112"/>
        <v>0</v>
      </c>
      <c r="CX106" s="23">
        <f t="shared" ca="1" si="113"/>
        <v>0</v>
      </c>
      <c r="CY106" s="23">
        <f t="shared" ca="1" si="199"/>
        <v>0</v>
      </c>
      <c r="CZ106" s="23">
        <f t="shared" ca="1" si="200"/>
        <v>0</v>
      </c>
      <c r="DA106" s="23">
        <f t="shared" ca="1" si="215"/>
        <v>0</v>
      </c>
      <c r="DB106" s="23">
        <f t="shared" ca="1" si="216"/>
        <v>0</v>
      </c>
      <c r="DC106" s="23"/>
      <c r="DD106" s="23"/>
      <c r="DE106" s="23">
        <f t="shared" ca="1" si="217"/>
        <v>0</v>
      </c>
      <c r="DF106" s="23">
        <f t="shared" ca="1" si="218"/>
        <v>0</v>
      </c>
      <c r="DG106" s="23">
        <f t="shared" ca="1" si="219"/>
        <v>0</v>
      </c>
      <c r="DH106" s="23">
        <f t="shared" ca="1" si="220"/>
        <v>0</v>
      </c>
      <c r="DI106" s="23">
        <f t="shared" ca="1" si="229"/>
        <v>0</v>
      </c>
      <c r="DJ106" s="23">
        <f t="shared" ca="1" si="230"/>
        <v>0</v>
      </c>
      <c r="DK106" s="23">
        <f t="shared" ref="DK106:DK169" ca="1" si="235">$DK$7*$J$2*$J$5*$AB106</f>
        <v>0</v>
      </c>
      <c r="DL106" s="23">
        <f t="shared" ref="DL106:DL169" ca="1" si="236">$DK$7*$J$3*$J$5*$AC106</f>
        <v>0</v>
      </c>
      <c r="DM106" s="23">
        <f t="shared" ca="1" si="114"/>
        <v>0</v>
      </c>
      <c r="DN106" s="23">
        <f t="shared" ca="1" si="115"/>
        <v>0</v>
      </c>
      <c r="DO106" s="23">
        <f t="shared" ca="1" si="116"/>
        <v>0</v>
      </c>
      <c r="DP106" s="23">
        <f t="shared" ca="1" si="117"/>
        <v>0</v>
      </c>
      <c r="DQ106" s="23">
        <f t="shared" ca="1" si="126"/>
        <v>0</v>
      </c>
      <c r="DR106" s="23">
        <f t="shared" ca="1" si="127"/>
        <v>0</v>
      </c>
      <c r="DS106" s="228">
        <f t="shared" ca="1" si="160"/>
        <v>0</v>
      </c>
      <c r="DT106" s="93">
        <f t="shared" ca="1" si="161"/>
        <v>0</v>
      </c>
      <c r="DU106" s="228">
        <f t="shared" ca="1" si="162"/>
        <v>0</v>
      </c>
      <c r="DZ106" s="23">
        <f t="shared" ca="1" si="193"/>
        <v>0</v>
      </c>
      <c r="EA106" s="23">
        <f t="shared" ca="1" si="194"/>
        <v>0</v>
      </c>
      <c r="EB106" s="23">
        <f t="shared" ca="1" si="201"/>
        <v>0</v>
      </c>
      <c r="EC106" s="23">
        <f t="shared" ca="1" si="202"/>
        <v>0</v>
      </c>
      <c r="ED106" s="23">
        <f t="shared" ca="1" si="221"/>
        <v>0</v>
      </c>
      <c r="EE106" s="23">
        <f t="shared" ca="1" si="222"/>
        <v>0</v>
      </c>
      <c r="EF106" s="23">
        <f t="shared" ca="1" si="118"/>
        <v>0</v>
      </c>
      <c r="EG106" s="23">
        <f t="shared" ca="1" si="119"/>
        <v>0</v>
      </c>
      <c r="EH106" s="23">
        <f t="shared" ca="1" si="231"/>
        <v>0</v>
      </c>
      <c r="EI106" s="23">
        <f t="shared" ca="1" si="232"/>
        <v>0</v>
      </c>
      <c r="EJ106" s="23">
        <f t="shared" ca="1" si="163"/>
        <v>0</v>
      </c>
      <c r="EK106" s="23">
        <f t="shared" ca="1" si="164"/>
        <v>0</v>
      </c>
      <c r="EL106" s="23">
        <f t="shared" ca="1" si="124"/>
        <v>0</v>
      </c>
      <c r="EM106" s="23">
        <f t="shared" ca="1" si="125"/>
        <v>0</v>
      </c>
      <c r="EN106" s="228">
        <f t="shared" ca="1" si="148"/>
        <v>0</v>
      </c>
      <c r="EO106" s="93">
        <f t="shared" ca="1" si="149"/>
        <v>0</v>
      </c>
      <c r="EP106" s="93">
        <f t="shared" ca="1" si="150"/>
        <v>0</v>
      </c>
    </row>
    <row r="107" spans="1:146" x14ac:dyDescent="0.2">
      <c r="A107" s="172">
        <f ca="1">VLOOKUP($D107,Curves!$A$2:$I$1700,9)</f>
        <v>5.6863960313050001E-2</v>
      </c>
      <c r="B107" s="86">
        <f t="shared" ca="1" si="133"/>
        <v>0.6307499828480394</v>
      </c>
      <c r="C107" s="86">
        <f t="shared" si="134"/>
        <v>30</v>
      </c>
      <c r="D107" s="139">
        <v>39904</v>
      </c>
      <c r="E107" s="173">
        <f ca="1">VLOOKUP($D107,Curves!$A$2:$H$1700,2)*$B107</f>
        <v>2.4012651847024862</v>
      </c>
      <c r="F107" s="172">
        <f ca="1">VLOOKUP($D107,Curves!$A$2:$H$1700,3)*$B107</f>
        <v>0.21445499416833341</v>
      </c>
      <c r="G107" s="172">
        <f ca="1">VLOOKUP($D107,Curves!$A$2:$H$1700,7)*$B107</f>
        <v>-0.14822624596928924</v>
      </c>
      <c r="H107" s="172">
        <f ca="1">VLOOKUP($D107,Curves!$A$2:$H$1700,5)*$B107</f>
        <v>6.3074998284803939E-3</v>
      </c>
      <c r="I107" s="172">
        <f ca="1">VLOOKUP($D107,Curves!$A$2:$H$1700,4)*$B107</f>
        <v>-0.22391624391105397</v>
      </c>
      <c r="J107" s="174">
        <f ca="1">VLOOKUP($D107,Curves!$A$2:$H$1700,8)*$B107</f>
        <v>0</v>
      </c>
      <c r="K107" s="172">
        <f t="shared" ca="1" si="135"/>
        <v>18.330117055935741</v>
      </c>
      <c r="L107" s="140">
        <f ca="1">VLOOKUP($D107,Curves!$N$2:$T$2600,2)*$B107</f>
        <v>18.929500810250794</v>
      </c>
      <c r="M107" s="141">
        <f ca="1">VLOOKUP($D107,Curves!$N$2:$T$2600,3)*$B107</f>
        <v>9.4647504051253968</v>
      </c>
      <c r="N107" s="181">
        <f t="shared" ca="1" si="136"/>
        <v>1</v>
      </c>
      <c r="O107" s="182">
        <f t="shared" ca="1" si="137"/>
        <v>0</v>
      </c>
      <c r="P107" s="173">
        <f t="shared" ca="1" si="132"/>
        <v>20.009488885268645</v>
      </c>
      <c r="Q107" s="140">
        <f ca="1">VLOOKUP($D107,Curves!$N$2:$T$2600,4)*$B107</f>
        <v>18.929500810250794</v>
      </c>
      <c r="R107" s="141">
        <f ca="1">VLOOKUP($D107,Curves!$N$2:$T$2600,5)*$B107</f>
        <v>9.4647504051253968</v>
      </c>
      <c r="S107" s="181">
        <f t="shared" ca="1" si="138"/>
        <v>0</v>
      </c>
      <c r="T107" s="182">
        <f t="shared" ca="1" si="139"/>
        <v>0</v>
      </c>
      <c r="U107" s="151">
        <f t="shared" ca="1" si="140"/>
        <v>18.897792040498977</v>
      </c>
      <c r="V107" s="151">
        <f t="shared" ca="1" si="141"/>
        <v>20.056795133982249</v>
      </c>
      <c r="W107" s="151">
        <f t="shared" ca="1" si="142"/>
        <v>18.330117055935741</v>
      </c>
      <c r="X107" s="343">
        <f ca="1">VLOOKUP($D107,[2]CurveFetch!$D$8:$S$13000,16,0)*$B107</f>
        <v>18.929500810250794</v>
      </c>
      <c r="Y107" s="141">
        <f ca="1">VLOOKUP($D107,Curves!$N$2:$T$2600,7)*$B107</f>
        <v>9.4647504051253968</v>
      </c>
      <c r="Z107" s="200">
        <f t="shared" ca="1" si="143"/>
        <v>1</v>
      </c>
      <c r="AA107" s="181">
        <f t="shared" ca="1" si="144"/>
        <v>0</v>
      </c>
      <c r="AB107" s="181">
        <f t="shared" ca="1" si="145"/>
        <v>0</v>
      </c>
      <c r="AC107" s="181">
        <f t="shared" ca="1" si="145"/>
        <v>0</v>
      </c>
      <c r="AD107" s="181">
        <f t="shared" ca="1" si="146"/>
        <v>1</v>
      </c>
      <c r="AE107" s="182">
        <f t="shared" ca="1" si="147"/>
        <v>0</v>
      </c>
      <c r="AF107" s="23">
        <f t="shared" ca="1" si="167"/>
        <v>5880</v>
      </c>
      <c r="AG107" s="23">
        <f t="shared" ca="1" si="168"/>
        <v>0</v>
      </c>
      <c r="AH107" s="23">
        <f t="shared" ca="1" si="185"/>
        <v>48000</v>
      </c>
      <c r="AI107" s="23">
        <f t="shared" ca="1" si="186"/>
        <v>0</v>
      </c>
      <c r="AJ107" s="23">
        <f t="shared" ca="1" si="205"/>
        <v>54000</v>
      </c>
      <c r="AK107" s="23">
        <f t="shared" ca="1" si="206"/>
        <v>0</v>
      </c>
      <c r="AL107" s="23">
        <f t="shared" ca="1" si="207"/>
        <v>60000</v>
      </c>
      <c r="AM107" s="23">
        <f t="shared" ca="1" si="208"/>
        <v>0</v>
      </c>
      <c r="AN107" s="23">
        <f t="shared" ca="1" si="209"/>
        <v>60000</v>
      </c>
      <c r="AO107" s="23">
        <f t="shared" ca="1" si="210"/>
        <v>0</v>
      </c>
      <c r="AP107" s="23">
        <f t="shared" ca="1" si="225"/>
        <v>61200</v>
      </c>
      <c r="AQ107" s="23">
        <f t="shared" ca="1" si="226"/>
        <v>0</v>
      </c>
      <c r="AR107" s="23">
        <f t="shared" ca="1" si="107"/>
        <v>132000</v>
      </c>
      <c r="AS107" s="23">
        <f t="shared" ca="1" si="108"/>
        <v>0</v>
      </c>
      <c r="AT107" s="228">
        <f t="shared" ca="1" si="151"/>
        <v>65880</v>
      </c>
      <c r="AU107" s="26">
        <f t="shared" ca="1" si="152"/>
        <v>361080</v>
      </c>
      <c r="AV107" s="228">
        <f t="shared" ca="1" si="153"/>
        <v>421080</v>
      </c>
      <c r="AW107" s="23">
        <f t="shared" ca="1" si="181"/>
        <v>0</v>
      </c>
      <c r="AX107" s="23">
        <f t="shared" ca="1" si="182"/>
        <v>0</v>
      </c>
      <c r="AY107" s="23">
        <f t="shared" ca="1" si="165"/>
        <v>0</v>
      </c>
      <c r="AZ107" s="23">
        <f t="shared" ca="1" si="166"/>
        <v>0</v>
      </c>
      <c r="BA107" s="23">
        <f t="shared" ca="1" si="169"/>
        <v>0</v>
      </c>
      <c r="BB107" s="23">
        <f t="shared" ca="1" si="170"/>
        <v>0</v>
      </c>
      <c r="BC107" s="23">
        <f t="shared" ca="1" si="177"/>
        <v>0</v>
      </c>
      <c r="BD107" s="23">
        <f t="shared" ca="1" si="178"/>
        <v>0</v>
      </c>
      <c r="BE107" s="23">
        <f t="shared" ca="1" si="187"/>
        <v>0</v>
      </c>
      <c r="BF107" s="23">
        <f t="shared" ca="1" si="188"/>
        <v>0</v>
      </c>
      <c r="BG107" s="23">
        <f t="shared" ca="1" si="197"/>
        <v>0</v>
      </c>
      <c r="BH107" s="23">
        <f t="shared" ca="1" si="198"/>
        <v>0</v>
      </c>
      <c r="BI107" s="23">
        <f t="shared" ca="1" si="203"/>
        <v>0</v>
      </c>
      <c r="BJ107" s="23">
        <f t="shared" ca="1" si="204"/>
        <v>0</v>
      </c>
      <c r="BK107" s="23">
        <f t="shared" ca="1" si="211"/>
        <v>0</v>
      </c>
      <c r="BL107" s="23">
        <f t="shared" ca="1" si="212"/>
        <v>0</v>
      </c>
      <c r="BM107" s="23">
        <f t="shared" ca="1" si="223"/>
        <v>0</v>
      </c>
      <c r="BN107" s="23">
        <f t="shared" ca="1" si="224"/>
        <v>0</v>
      </c>
      <c r="BO107" s="23">
        <f t="shared" ca="1" si="227"/>
        <v>0</v>
      </c>
      <c r="BP107" s="23">
        <f t="shared" ca="1" si="228"/>
        <v>0</v>
      </c>
      <c r="BQ107" s="23">
        <f t="shared" ca="1" si="233"/>
        <v>0</v>
      </c>
      <c r="BR107" s="23">
        <f t="shared" ca="1" si="234"/>
        <v>0</v>
      </c>
      <c r="BS107" s="23">
        <f t="shared" ca="1" si="120"/>
        <v>0</v>
      </c>
      <c r="BT107" s="23">
        <f t="shared" ca="1" si="121"/>
        <v>0</v>
      </c>
      <c r="BU107" s="23">
        <f t="shared" ca="1" si="122"/>
        <v>0</v>
      </c>
      <c r="BV107" s="23">
        <f t="shared" ca="1" si="123"/>
        <v>0</v>
      </c>
      <c r="BW107" s="389">
        <f t="shared" ca="1" si="154"/>
        <v>0</v>
      </c>
      <c r="BX107" s="224">
        <f t="shared" ca="1" si="155"/>
        <v>0</v>
      </c>
      <c r="BY107" s="93">
        <f t="shared" ca="1" si="156"/>
        <v>0</v>
      </c>
      <c r="BZ107" s="23">
        <f t="shared" ca="1" si="183"/>
        <v>125760</v>
      </c>
      <c r="CA107" s="23">
        <f t="shared" ca="1" si="184"/>
        <v>0</v>
      </c>
      <c r="CB107" s="23">
        <f t="shared" ca="1" si="213"/>
        <v>115200</v>
      </c>
      <c r="CC107" s="23">
        <f t="shared" ca="1" si="214"/>
        <v>0</v>
      </c>
      <c r="CD107" s="23">
        <f t="shared" ca="1" si="110"/>
        <v>120000</v>
      </c>
      <c r="CE107" s="23">
        <f t="shared" ca="1" si="111"/>
        <v>0</v>
      </c>
      <c r="CF107" s="228">
        <f t="shared" ca="1" si="157"/>
        <v>125760</v>
      </c>
      <c r="CG107" s="224">
        <f t="shared" ca="1" si="158"/>
        <v>240960</v>
      </c>
      <c r="CH107" s="228">
        <f t="shared" ca="1" si="159"/>
        <v>360960</v>
      </c>
      <c r="CI107" s="23">
        <f t="shared" ca="1" si="173"/>
        <v>0</v>
      </c>
      <c r="CJ107" s="23">
        <f t="shared" ca="1" si="174"/>
        <v>0</v>
      </c>
      <c r="CK107" s="23">
        <f t="shared" ca="1" si="175"/>
        <v>0</v>
      </c>
      <c r="CL107" s="23">
        <f t="shared" ca="1" si="176"/>
        <v>0</v>
      </c>
      <c r="CM107" s="23">
        <f t="shared" ca="1" si="171"/>
        <v>0</v>
      </c>
      <c r="CN107" s="23">
        <f t="shared" ca="1" si="172"/>
        <v>0</v>
      </c>
      <c r="CO107" s="23">
        <f t="shared" ca="1" si="179"/>
        <v>0</v>
      </c>
      <c r="CP107" s="23">
        <f t="shared" ca="1" si="180"/>
        <v>0</v>
      </c>
      <c r="CQ107" s="23">
        <f t="shared" ca="1" si="189"/>
        <v>0</v>
      </c>
      <c r="CR107" s="23">
        <f t="shared" ca="1" si="190"/>
        <v>0</v>
      </c>
      <c r="CS107" s="23">
        <f t="shared" ca="1" si="191"/>
        <v>0</v>
      </c>
      <c r="CT107" s="23">
        <f t="shared" ca="1" si="192"/>
        <v>0</v>
      </c>
      <c r="CU107" s="23">
        <f t="shared" ca="1" si="195"/>
        <v>0</v>
      </c>
      <c r="CV107" s="23">
        <f t="shared" ca="1" si="196"/>
        <v>0</v>
      </c>
      <c r="CW107" s="23">
        <f t="shared" ca="1" si="112"/>
        <v>0</v>
      </c>
      <c r="CX107" s="23">
        <f t="shared" ca="1" si="113"/>
        <v>0</v>
      </c>
      <c r="CY107" s="23">
        <f t="shared" ca="1" si="199"/>
        <v>0</v>
      </c>
      <c r="CZ107" s="23">
        <f t="shared" ca="1" si="200"/>
        <v>0</v>
      </c>
      <c r="DA107" s="23">
        <f t="shared" ca="1" si="215"/>
        <v>0</v>
      </c>
      <c r="DB107" s="23">
        <f t="shared" ca="1" si="216"/>
        <v>0</v>
      </c>
      <c r="DC107" s="23"/>
      <c r="DD107" s="23"/>
      <c r="DE107" s="23">
        <f t="shared" ca="1" si="217"/>
        <v>0</v>
      </c>
      <c r="DF107" s="23">
        <f t="shared" ca="1" si="218"/>
        <v>0</v>
      </c>
      <c r="DG107" s="23">
        <f t="shared" ca="1" si="219"/>
        <v>0</v>
      </c>
      <c r="DH107" s="23">
        <f t="shared" ca="1" si="220"/>
        <v>0</v>
      </c>
      <c r="DI107" s="23">
        <f t="shared" ca="1" si="229"/>
        <v>0</v>
      </c>
      <c r="DJ107" s="23">
        <f t="shared" ca="1" si="230"/>
        <v>0</v>
      </c>
      <c r="DK107" s="23">
        <f t="shared" ca="1" si="235"/>
        <v>0</v>
      </c>
      <c r="DL107" s="23">
        <f t="shared" ca="1" si="236"/>
        <v>0</v>
      </c>
      <c r="DM107" s="23">
        <f t="shared" ca="1" si="114"/>
        <v>0</v>
      </c>
      <c r="DN107" s="23">
        <f t="shared" ca="1" si="115"/>
        <v>0</v>
      </c>
      <c r="DO107" s="23">
        <f t="shared" ca="1" si="116"/>
        <v>0</v>
      </c>
      <c r="DP107" s="23">
        <f t="shared" ca="1" si="117"/>
        <v>0</v>
      </c>
      <c r="DQ107" s="23">
        <f t="shared" ca="1" si="126"/>
        <v>0</v>
      </c>
      <c r="DR107" s="23">
        <f t="shared" ca="1" si="127"/>
        <v>0</v>
      </c>
      <c r="DS107" s="228">
        <f t="shared" ca="1" si="160"/>
        <v>0</v>
      </c>
      <c r="DT107" s="93">
        <f t="shared" ca="1" si="161"/>
        <v>0</v>
      </c>
      <c r="DU107" s="228">
        <f t="shared" ca="1" si="162"/>
        <v>0</v>
      </c>
      <c r="DZ107" s="23">
        <f t="shared" ca="1" si="193"/>
        <v>0</v>
      </c>
      <c r="EA107" s="23">
        <f t="shared" ca="1" si="194"/>
        <v>0</v>
      </c>
      <c r="EB107" s="23">
        <f t="shared" ca="1" si="201"/>
        <v>0</v>
      </c>
      <c r="EC107" s="23">
        <f t="shared" ca="1" si="202"/>
        <v>0</v>
      </c>
      <c r="ED107" s="23">
        <f t="shared" ca="1" si="221"/>
        <v>0</v>
      </c>
      <c r="EE107" s="23">
        <f t="shared" ca="1" si="222"/>
        <v>0</v>
      </c>
      <c r="EF107" s="23">
        <f t="shared" ca="1" si="118"/>
        <v>0</v>
      </c>
      <c r="EG107" s="23">
        <f t="shared" ca="1" si="119"/>
        <v>0</v>
      </c>
      <c r="EH107" s="23">
        <f t="shared" ca="1" si="231"/>
        <v>0</v>
      </c>
      <c r="EI107" s="23">
        <f t="shared" ca="1" si="232"/>
        <v>0</v>
      </c>
      <c r="EJ107" s="23">
        <f t="shared" ca="1" si="163"/>
        <v>0</v>
      </c>
      <c r="EK107" s="23">
        <f t="shared" ca="1" si="164"/>
        <v>0</v>
      </c>
      <c r="EL107" s="23">
        <f t="shared" ca="1" si="124"/>
        <v>0</v>
      </c>
      <c r="EM107" s="23">
        <f t="shared" ca="1" si="125"/>
        <v>0</v>
      </c>
      <c r="EN107" s="228">
        <f t="shared" ca="1" si="148"/>
        <v>0</v>
      </c>
      <c r="EO107" s="93">
        <f t="shared" ca="1" si="149"/>
        <v>0</v>
      </c>
      <c r="EP107" s="93">
        <f t="shared" ca="1" si="150"/>
        <v>0</v>
      </c>
    </row>
    <row r="108" spans="1:146" x14ac:dyDescent="0.2">
      <c r="A108" s="172">
        <f ca="1">VLOOKUP($D108,Curves!$A$2:$I$1700,9)</f>
        <v>5.6916216557340998E-2</v>
      </c>
      <c r="B108" s="86">
        <f t="shared" ca="1" si="133"/>
        <v>0.62758704818802913</v>
      </c>
      <c r="C108" s="86">
        <f t="shared" si="134"/>
        <v>31</v>
      </c>
      <c r="D108" s="139">
        <v>39934</v>
      </c>
      <c r="E108" s="173">
        <f ca="1">VLOOKUP($D108,Curves!$A$2:$H$1700,2)*$B108</f>
        <v>2.3735342162471262</v>
      </c>
      <c r="F108" s="172">
        <f ca="1">VLOOKUP($D108,Curves!$A$2:$H$1700,3)*$B108</f>
        <v>0.21337959638392992</v>
      </c>
      <c r="G108" s="172">
        <f ca="1">VLOOKUP($D108,Curves!$A$2:$H$1700,7)*$B108</f>
        <v>-0.14748295632418684</v>
      </c>
      <c r="H108" s="172">
        <f ca="1">VLOOKUP($D108,Curves!$A$2:$H$1700,5)*$B108</f>
        <v>6.2758704818802911E-3</v>
      </c>
      <c r="I108" s="172">
        <f ca="1">VLOOKUP($D108,Curves!$A$2:$H$1700,4)*$B108</f>
        <v>-0.22279340210675033</v>
      </c>
      <c r="J108" s="174">
        <f ca="1">VLOOKUP($D108,Curves!$A$2:$H$1700,8)*$B108</f>
        <v>0</v>
      </c>
      <c r="K108" s="172">
        <f t="shared" ca="1" si="135"/>
        <v>18.130556106052818</v>
      </c>
      <c r="L108" s="140">
        <f ca="1">VLOOKUP($D108,Curves!$N$2:$T$2600,2)*$B108</f>
        <v>21.972512902815907</v>
      </c>
      <c r="M108" s="141">
        <f ca="1">VLOOKUP($D108,Curves!$N$2:$T$2600,3)*$B108</f>
        <v>10.986256451407954</v>
      </c>
      <c r="N108" s="181">
        <f t="shared" ca="1" si="136"/>
        <v>1</v>
      </c>
      <c r="O108" s="182">
        <f t="shared" ca="1" si="137"/>
        <v>0</v>
      </c>
      <c r="P108" s="173">
        <f t="shared" ca="1" si="132"/>
        <v>19.801506621853449</v>
      </c>
      <c r="Q108" s="140">
        <f ca="1">VLOOKUP($D108,Curves!$N$2:$T$2600,4)*$B108</f>
        <v>21.972512902815907</v>
      </c>
      <c r="R108" s="141">
        <f ca="1">VLOOKUP($D108,Curves!$N$2:$T$2600,5)*$B108</f>
        <v>10.986256451407954</v>
      </c>
      <c r="S108" s="181">
        <f t="shared" ca="1" si="138"/>
        <v>1</v>
      </c>
      <c r="T108" s="182">
        <f t="shared" ca="1" si="139"/>
        <v>0</v>
      </c>
      <c r="U108" s="151">
        <f t="shared" ca="1" si="140"/>
        <v>18.695384449422043</v>
      </c>
      <c r="V108" s="151">
        <f t="shared" ca="1" si="141"/>
        <v>19.848575650467549</v>
      </c>
      <c r="W108" s="151">
        <f t="shared" ca="1" si="142"/>
        <v>18.130556106052818</v>
      </c>
      <c r="X108" s="343">
        <f ca="1">VLOOKUP($D108,[2]CurveFetch!$D$8:$S$13000,16,0)*$B108</f>
        <v>21.972512902815907</v>
      </c>
      <c r="Y108" s="141">
        <f ca="1">VLOOKUP($D108,Curves!$N$2:$T$2600,7)*$B108</f>
        <v>10.986256451407954</v>
      </c>
      <c r="Z108" s="200">
        <f t="shared" ca="1" si="143"/>
        <v>1</v>
      </c>
      <c r="AA108" s="181">
        <f t="shared" ca="1" si="144"/>
        <v>0</v>
      </c>
      <c r="AB108" s="181">
        <f t="shared" ca="1" si="145"/>
        <v>1</v>
      </c>
      <c r="AC108" s="181">
        <f t="shared" ca="1" si="145"/>
        <v>1</v>
      </c>
      <c r="AD108" s="181">
        <f t="shared" ca="1" si="146"/>
        <v>1</v>
      </c>
      <c r="AE108" s="182">
        <f t="shared" ca="1" si="147"/>
        <v>0</v>
      </c>
      <c r="AF108" s="23">
        <f t="shared" ca="1" si="167"/>
        <v>5880</v>
      </c>
      <c r="AG108" s="23">
        <f t="shared" ca="1" si="168"/>
        <v>0</v>
      </c>
      <c r="AH108" s="23">
        <f t="shared" ca="1" si="185"/>
        <v>48000</v>
      </c>
      <c r="AI108" s="23">
        <f t="shared" ca="1" si="186"/>
        <v>0</v>
      </c>
      <c r="AJ108" s="23">
        <f t="shared" ca="1" si="205"/>
        <v>54000</v>
      </c>
      <c r="AK108" s="23">
        <f t="shared" ca="1" si="206"/>
        <v>0</v>
      </c>
      <c r="AL108" s="23">
        <f t="shared" ca="1" si="207"/>
        <v>60000</v>
      </c>
      <c r="AM108" s="23">
        <f t="shared" ca="1" si="208"/>
        <v>0</v>
      </c>
      <c r="AN108" s="23">
        <f t="shared" ca="1" si="209"/>
        <v>60000</v>
      </c>
      <c r="AO108" s="23">
        <f t="shared" ca="1" si="210"/>
        <v>0</v>
      </c>
      <c r="AP108" s="23">
        <f t="shared" ca="1" si="225"/>
        <v>61200</v>
      </c>
      <c r="AQ108" s="23">
        <f t="shared" ca="1" si="226"/>
        <v>0</v>
      </c>
      <c r="AR108" s="23">
        <f t="shared" ref="AR108:AR171" ca="1" si="237">$AR$7*$J$2*$J$5*$N108</f>
        <v>132000</v>
      </c>
      <c r="AS108" s="23">
        <f t="shared" ref="AS108:AS171" ca="1" si="238">$AR$7*$J$3*$J$5*$O108</f>
        <v>0</v>
      </c>
      <c r="AT108" s="228">
        <f t="shared" ca="1" si="151"/>
        <v>65880</v>
      </c>
      <c r="AU108" s="26">
        <f t="shared" ca="1" si="152"/>
        <v>361080</v>
      </c>
      <c r="AV108" s="228">
        <f t="shared" ca="1" si="153"/>
        <v>421080</v>
      </c>
      <c r="AW108" s="23">
        <f t="shared" ca="1" si="181"/>
        <v>62400</v>
      </c>
      <c r="AX108" s="23">
        <f t="shared" ca="1" si="182"/>
        <v>0</v>
      </c>
      <c r="AY108" s="23">
        <f t="shared" ca="1" si="165"/>
        <v>60000</v>
      </c>
      <c r="AZ108" s="23">
        <f t="shared" ca="1" si="166"/>
        <v>0</v>
      </c>
      <c r="BA108" s="23">
        <f t="shared" ca="1" si="169"/>
        <v>10560</v>
      </c>
      <c r="BB108" s="23">
        <f t="shared" ca="1" si="170"/>
        <v>0</v>
      </c>
      <c r="BC108" s="23">
        <f t="shared" ca="1" si="177"/>
        <v>6120</v>
      </c>
      <c r="BD108" s="23">
        <f t="shared" ca="1" si="178"/>
        <v>0</v>
      </c>
      <c r="BE108" s="23">
        <f t="shared" ca="1" si="187"/>
        <v>20400</v>
      </c>
      <c r="BF108" s="23">
        <f t="shared" ca="1" si="188"/>
        <v>0</v>
      </c>
      <c r="BG108" s="23">
        <f t="shared" ca="1" si="197"/>
        <v>105600</v>
      </c>
      <c r="BH108" s="23">
        <f t="shared" ca="1" si="198"/>
        <v>0</v>
      </c>
      <c r="BI108" s="23">
        <f t="shared" ca="1" si="203"/>
        <v>127200</v>
      </c>
      <c r="BJ108" s="23">
        <f t="shared" ca="1" si="204"/>
        <v>0</v>
      </c>
      <c r="BK108" s="23">
        <f t="shared" ca="1" si="211"/>
        <v>60000</v>
      </c>
      <c r="BL108" s="23">
        <f t="shared" ca="1" si="212"/>
        <v>0</v>
      </c>
      <c r="BM108" s="23">
        <f t="shared" ca="1" si="223"/>
        <v>63600</v>
      </c>
      <c r="BN108" s="23">
        <f t="shared" ca="1" si="224"/>
        <v>0</v>
      </c>
      <c r="BO108" s="23">
        <f t="shared" ca="1" si="227"/>
        <v>86400</v>
      </c>
      <c r="BP108" s="23">
        <f t="shared" ca="1" si="228"/>
        <v>0</v>
      </c>
      <c r="BQ108" s="23">
        <f t="shared" ca="1" si="233"/>
        <v>62400</v>
      </c>
      <c r="BR108" s="23">
        <f t="shared" ca="1" si="234"/>
        <v>0</v>
      </c>
      <c r="BS108" s="23">
        <f t="shared" ca="1" si="120"/>
        <v>132000</v>
      </c>
      <c r="BT108" s="23">
        <f t="shared" ca="1" si="121"/>
        <v>0</v>
      </c>
      <c r="BU108" s="23">
        <f t="shared" ca="1" si="122"/>
        <v>120000</v>
      </c>
      <c r="BV108" s="23">
        <f t="shared" ca="1" si="123"/>
        <v>0</v>
      </c>
      <c r="BW108" s="389">
        <f t="shared" ca="1" si="154"/>
        <v>458280</v>
      </c>
      <c r="BX108" s="224">
        <f t="shared" ca="1" si="155"/>
        <v>710280</v>
      </c>
      <c r="BY108" s="93">
        <f t="shared" ca="1" si="156"/>
        <v>916680</v>
      </c>
      <c r="BZ108" s="23">
        <f t="shared" ca="1" si="183"/>
        <v>125760</v>
      </c>
      <c r="CA108" s="23">
        <f t="shared" ca="1" si="184"/>
        <v>0</v>
      </c>
      <c r="CB108" s="23">
        <f t="shared" ca="1" si="213"/>
        <v>115200</v>
      </c>
      <c r="CC108" s="23">
        <f t="shared" ca="1" si="214"/>
        <v>0</v>
      </c>
      <c r="CD108" s="23">
        <f t="shared" ref="CD108:CD171" ca="1" si="239">$CD$7*$J$2*$J$5*$N108</f>
        <v>120000</v>
      </c>
      <c r="CE108" s="23">
        <f t="shared" ref="CE108:CE171" ca="1" si="240">$CD$7*$J$3*$J$5*$O108</f>
        <v>0</v>
      </c>
      <c r="CF108" s="228">
        <f t="shared" ca="1" si="157"/>
        <v>125760</v>
      </c>
      <c r="CG108" s="224">
        <f t="shared" ca="1" si="158"/>
        <v>240960</v>
      </c>
      <c r="CH108" s="228">
        <f t="shared" ca="1" si="159"/>
        <v>360960</v>
      </c>
      <c r="CI108" s="23">
        <f t="shared" ca="1" si="173"/>
        <v>65400</v>
      </c>
      <c r="CJ108" s="23">
        <f t="shared" ca="1" si="174"/>
        <v>32700</v>
      </c>
      <c r="CK108" s="23">
        <f t="shared" ca="1" si="175"/>
        <v>62400</v>
      </c>
      <c r="CL108" s="23">
        <f t="shared" ca="1" si="176"/>
        <v>31200</v>
      </c>
      <c r="CM108" s="23">
        <f t="shared" ca="1" si="171"/>
        <v>60000</v>
      </c>
      <c r="CN108" s="23">
        <f t="shared" ca="1" si="172"/>
        <v>30000</v>
      </c>
      <c r="CO108" s="23">
        <f t="shared" ca="1" si="179"/>
        <v>8400</v>
      </c>
      <c r="CP108" s="23">
        <f t="shared" ca="1" si="180"/>
        <v>4200</v>
      </c>
      <c r="CQ108" s="23">
        <f t="shared" ca="1" si="189"/>
        <v>27000</v>
      </c>
      <c r="CR108" s="23">
        <f t="shared" ca="1" si="190"/>
        <v>13500</v>
      </c>
      <c r="CS108" s="23">
        <f t="shared" ca="1" si="191"/>
        <v>15600</v>
      </c>
      <c r="CT108" s="23">
        <f t="shared" ca="1" si="192"/>
        <v>7800</v>
      </c>
      <c r="CU108" s="23">
        <f t="shared" ca="1" si="195"/>
        <v>42000</v>
      </c>
      <c r="CV108" s="23">
        <f t="shared" ca="1" si="196"/>
        <v>21000</v>
      </c>
      <c r="CW108" s="23">
        <f t="shared" ref="CW108:CW171" ca="1" si="241">$CW$7*$J$2*$J$5*$AB108</f>
        <v>60000</v>
      </c>
      <c r="CX108" s="23">
        <f t="shared" ref="CX108:CX171" ca="1" si="242">$CW$7*$J$3*$J$5*$AC108</f>
        <v>30000</v>
      </c>
      <c r="CY108" s="23">
        <f t="shared" ca="1" si="199"/>
        <v>72000</v>
      </c>
      <c r="CZ108" s="23">
        <f t="shared" ca="1" si="200"/>
        <v>36000</v>
      </c>
      <c r="DA108" s="23">
        <f t="shared" ca="1" si="215"/>
        <v>99000</v>
      </c>
      <c r="DB108" s="23">
        <f t="shared" ca="1" si="216"/>
        <v>49500</v>
      </c>
      <c r="DC108" s="23"/>
      <c r="DD108" s="23"/>
      <c r="DE108" s="23">
        <f t="shared" ca="1" si="217"/>
        <v>240000</v>
      </c>
      <c r="DF108" s="23">
        <f t="shared" ca="1" si="218"/>
        <v>120000</v>
      </c>
      <c r="DG108" s="23">
        <f t="shared" ca="1" si="219"/>
        <v>120000</v>
      </c>
      <c r="DH108" s="23">
        <f t="shared" ca="1" si="220"/>
        <v>60000</v>
      </c>
      <c r="DI108" s="23">
        <f t="shared" ca="1" si="229"/>
        <v>63600</v>
      </c>
      <c r="DJ108" s="23">
        <f t="shared" ca="1" si="230"/>
        <v>31800</v>
      </c>
      <c r="DK108" s="23">
        <f t="shared" ca="1" si="235"/>
        <v>63600</v>
      </c>
      <c r="DL108" s="23">
        <f t="shared" ca="1" si="236"/>
        <v>31800</v>
      </c>
      <c r="DM108" s="23">
        <f t="shared" ref="DM108:DM171" ca="1" si="243">$DM$7*$J$2*$J$5*$AB108</f>
        <v>120000</v>
      </c>
      <c r="DN108" s="23">
        <f t="shared" ref="DN108:DN171" ca="1" si="244">$DM$7*$J$3*$J$5*$AC108</f>
        <v>60000</v>
      </c>
      <c r="DO108" s="23">
        <f t="shared" ref="DO108:DO171" ca="1" si="245">$DO$7*$J$2*$J$5*$AB108</f>
        <v>66000</v>
      </c>
      <c r="DP108" s="23">
        <f t="shared" ref="DP108:DP171" ca="1" si="246">$DO$7*$J$3*$J$5*$AC108</f>
        <v>33000</v>
      </c>
      <c r="DQ108" s="23">
        <f t="shared" ca="1" si="126"/>
        <v>129600</v>
      </c>
      <c r="DR108" s="23">
        <f t="shared" ca="1" si="127"/>
        <v>64800</v>
      </c>
      <c r="DS108" s="228">
        <f t="shared" ca="1" si="160"/>
        <v>604800</v>
      </c>
      <c r="DT108" s="93">
        <f t="shared" ca="1" si="161"/>
        <v>1350000</v>
      </c>
      <c r="DU108" s="228">
        <f t="shared" ca="1" si="162"/>
        <v>1971900</v>
      </c>
      <c r="DZ108" s="23">
        <f t="shared" ca="1" si="193"/>
        <v>60000</v>
      </c>
      <c r="EA108" s="23">
        <f t="shared" ca="1" si="194"/>
        <v>30000</v>
      </c>
      <c r="EB108" s="23">
        <f t="shared" ca="1" si="201"/>
        <v>26400</v>
      </c>
      <c r="EC108" s="23">
        <f t="shared" ca="1" si="202"/>
        <v>13200</v>
      </c>
      <c r="ED108" s="23">
        <f t="shared" ca="1" si="221"/>
        <v>120000</v>
      </c>
      <c r="EE108" s="23">
        <f t="shared" ca="1" si="222"/>
        <v>60000</v>
      </c>
      <c r="EF108" s="23">
        <f t="shared" ca="1" si="118"/>
        <v>168000</v>
      </c>
      <c r="EG108" s="23">
        <f t="shared" ca="1" si="119"/>
        <v>84000</v>
      </c>
      <c r="EH108" s="23">
        <f t="shared" ca="1" si="231"/>
        <v>60000</v>
      </c>
      <c r="EI108" s="23">
        <f t="shared" ca="1" si="232"/>
        <v>30000</v>
      </c>
      <c r="EJ108" s="23">
        <f t="shared" ref="EJ108:EJ171" ca="1" si="247">$EJ$7*$J$2*$J$5*$AB108</f>
        <v>60000</v>
      </c>
      <c r="EK108" s="23">
        <f t="shared" ref="EK108:EK171" ca="1" si="248">$EJ$7*$J$3*$J$5*$AC108</f>
        <v>30000</v>
      </c>
      <c r="EL108" s="23">
        <f t="shared" ca="1" si="124"/>
        <v>120000</v>
      </c>
      <c r="EM108" s="23">
        <f t="shared" ca="1" si="125"/>
        <v>60000</v>
      </c>
      <c r="EN108" s="228">
        <f t="shared" ca="1" si="148"/>
        <v>39600</v>
      </c>
      <c r="EO108" s="93">
        <f t="shared" ca="1" si="149"/>
        <v>489600</v>
      </c>
      <c r="EP108" s="93">
        <f t="shared" ca="1" si="150"/>
        <v>921600</v>
      </c>
    </row>
    <row r="109" spans="1:146" x14ac:dyDescent="0.2">
      <c r="A109" s="172">
        <f ca="1">VLOOKUP($D109,Curves!$A$2:$I$1700,9)</f>
        <v>5.6970214677397997E-2</v>
      </c>
      <c r="B109" s="86">
        <f t="shared" ca="1" si="133"/>
        <v>0.62432987650740335</v>
      </c>
      <c r="C109" s="86">
        <f t="shared" si="134"/>
        <v>30</v>
      </c>
      <c r="D109" s="139">
        <v>39965</v>
      </c>
      <c r="E109" s="173">
        <f ca="1">VLOOKUP($D109,Curves!$A$2:$H$1700,2)*$B109</f>
        <v>2.3793211593697143</v>
      </c>
      <c r="F109" s="172">
        <f ca="1">VLOOKUP($D109,Curves!$A$2:$H$1700,3)*$B109</f>
        <v>0.21227215801251714</v>
      </c>
      <c r="G109" s="172">
        <f ca="1">VLOOKUP($D109,Curves!$A$2:$H$1700,7)*$B109</f>
        <v>-0.14671752097923979</v>
      </c>
      <c r="H109" s="172">
        <f ca="1">VLOOKUP($D109,Curves!$A$2:$H$1700,5)*$B109</f>
        <v>6.2432987650740332E-3</v>
      </c>
      <c r="I109" s="172">
        <f ca="1">VLOOKUP($D109,Curves!$A$2:$H$1700,4)*$B109</f>
        <v>-0.22163710616012819</v>
      </c>
      <c r="J109" s="174">
        <f ca="1">VLOOKUP($D109,Curves!$A$2:$H$1700,8)*$B109</f>
        <v>0</v>
      </c>
      <c r="K109" s="172">
        <f t="shared" ca="1" si="135"/>
        <v>18.182630399071897</v>
      </c>
      <c r="L109" s="140">
        <f ca="1">VLOOKUP($D109,Curves!$N$2:$T$2600,2)*$B109</f>
        <v>37.466722652073429</v>
      </c>
      <c r="M109" s="141">
        <f ca="1">VLOOKUP($D109,Curves!$N$2:$T$2600,3)*$B109</f>
        <v>18.733361326036714</v>
      </c>
      <c r="N109" s="181">
        <f t="shared" ca="1" si="136"/>
        <v>1</v>
      </c>
      <c r="O109" s="182">
        <f t="shared" ca="1" si="137"/>
        <v>1</v>
      </c>
      <c r="P109" s="173">
        <f t="shared" ca="1" si="132"/>
        <v>19.844908695272856</v>
      </c>
      <c r="Q109" s="140">
        <f ca="1">VLOOKUP($D109,Curves!$N$2:$T$2600,4)*$B109</f>
        <v>37.466722652073429</v>
      </c>
      <c r="R109" s="141">
        <f ca="1">VLOOKUP($D109,Curves!$N$2:$T$2600,5)*$B109</f>
        <v>18.733361326036714</v>
      </c>
      <c r="S109" s="181">
        <f t="shared" ca="1" si="138"/>
        <v>1</v>
      </c>
      <c r="T109" s="182">
        <f t="shared" ca="1" si="139"/>
        <v>0</v>
      </c>
      <c r="U109" s="151">
        <f t="shared" ca="1" si="140"/>
        <v>18.744527287928559</v>
      </c>
      <c r="V109" s="151">
        <f t="shared" ca="1" si="141"/>
        <v>19.891733436010913</v>
      </c>
      <c r="W109" s="151">
        <f t="shared" ca="1" si="142"/>
        <v>18.182630399071897</v>
      </c>
      <c r="X109" s="343">
        <f ca="1">VLOOKUP($D109,[2]CurveFetch!$D$8:$S$13000,16,0)*$B109</f>
        <v>37.466722652073429</v>
      </c>
      <c r="Y109" s="141">
        <f ca="1">VLOOKUP($D109,Curves!$N$2:$T$2600,7)*$B109</f>
        <v>18.733361326036714</v>
      </c>
      <c r="Z109" s="200">
        <f t="shared" ca="1" si="143"/>
        <v>1</v>
      </c>
      <c r="AA109" s="181">
        <f t="shared" ca="1" si="144"/>
        <v>0</v>
      </c>
      <c r="AB109" s="181">
        <f t="shared" ca="1" si="145"/>
        <v>1</v>
      </c>
      <c r="AC109" s="181">
        <f t="shared" ca="1" si="145"/>
        <v>1</v>
      </c>
      <c r="AD109" s="181">
        <f t="shared" ca="1" si="146"/>
        <v>1</v>
      </c>
      <c r="AE109" s="182">
        <f t="shared" ca="1" si="147"/>
        <v>1</v>
      </c>
      <c r="AF109" s="23">
        <f t="shared" ca="1" si="167"/>
        <v>5880</v>
      </c>
      <c r="AG109" s="23">
        <f t="shared" ca="1" si="168"/>
        <v>5880</v>
      </c>
      <c r="AH109" s="23">
        <f t="shared" ca="1" si="185"/>
        <v>48000</v>
      </c>
      <c r="AI109" s="23">
        <f t="shared" ca="1" si="186"/>
        <v>48000</v>
      </c>
      <c r="AJ109" s="23">
        <f t="shared" ca="1" si="205"/>
        <v>54000</v>
      </c>
      <c r="AK109" s="23">
        <f t="shared" ca="1" si="206"/>
        <v>54000</v>
      </c>
      <c r="AL109" s="23">
        <f t="shared" ca="1" si="207"/>
        <v>60000</v>
      </c>
      <c r="AM109" s="23">
        <f t="shared" ca="1" si="208"/>
        <v>30000</v>
      </c>
      <c r="AN109" s="23">
        <f t="shared" ca="1" si="209"/>
        <v>60000</v>
      </c>
      <c r="AO109" s="23">
        <f t="shared" ca="1" si="210"/>
        <v>30000</v>
      </c>
      <c r="AP109" s="23">
        <f t="shared" ca="1" si="225"/>
        <v>61200</v>
      </c>
      <c r="AQ109" s="23">
        <f t="shared" ca="1" si="226"/>
        <v>30600</v>
      </c>
      <c r="AR109" s="23">
        <f t="shared" ca="1" si="237"/>
        <v>132000</v>
      </c>
      <c r="AS109" s="23">
        <f t="shared" ca="1" si="238"/>
        <v>66000</v>
      </c>
      <c r="AT109" s="228">
        <f t="shared" ca="1" si="151"/>
        <v>101760</v>
      </c>
      <c r="AU109" s="26">
        <f t="shared" ca="1" si="152"/>
        <v>595560</v>
      </c>
      <c r="AV109" s="228">
        <f t="shared" ca="1" si="153"/>
        <v>685560</v>
      </c>
      <c r="AW109" s="23">
        <f t="shared" ca="1" si="181"/>
        <v>62400</v>
      </c>
      <c r="AX109" s="23">
        <f t="shared" ca="1" si="182"/>
        <v>0</v>
      </c>
      <c r="AY109" s="23">
        <f t="shared" ca="1" si="165"/>
        <v>60000</v>
      </c>
      <c r="AZ109" s="23">
        <f t="shared" ca="1" si="166"/>
        <v>0</v>
      </c>
      <c r="BA109" s="23">
        <f t="shared" ca="1" si="169"/>
        <v>10560</v>
      </c>
      <c r="BB109" s="23">
        <f t="shared" ca="1" si="170"/>
        <v>0</v>
      </c>
      <c r="BC109" s="23">
        <f t="shared" ca="1" si="177"/>
        <v>6120</v>
      </c>
      <c r="BD109" s="23">
        <f t="shared" ca="1" si="178"/>
        <v>0</v>
      </c>
      <c r="BE109" s="23">
        <f t="shared" ca="1" si="187"/>
        <v>20400</v>
      </c>
      <c r="BF109" s="23">
        <f t="shared" ca="1" si="188"/>
        <v>0</v>
      </c>
      <c r="BG109" s="23">
        <f t="shared" ca="1" si="197"/>
        <v>105600</v>
      </c>
      <c r="BH109" s="23">
        <f t="shared" ca="1" si="198"/>
        <v>0</v>
      </c>
      <c r="BI109" s="23">
        <f t="shared" ca="1" si="203"/>
        <v>127200</v>
      </c>
      <c r="BJ109" s="23">
        <f t="shared" ca="1" si="204"/>
        <v>0</v>
      </c>
      <c r="BK109" s="23">
        <f t="shared" ca="1" si="211"/>
        <v>60000</v>
      </c>
      <c r="BL109" s="23">
        <f t="shared" ca="1" si="212"/>
        <v>0</v>
      </c>
      <c r="BM109" s="23">
        <f t="shared" ca="1" si="223"/>
        <v>63600</v>
      </c>
      <c r="BN109" s="23">
        <f t="shared" ca="1" si="224"/>
        <v>0</v>
      </c>
      <c r="BO109" s="23">
        <f t="shared" ca="1" si="227"/>
        <v>86400</v>
      </c>
      <c r="BP109" s="23">
        <f t="shared" ca="1" si="228"/>
        <v>0</v>
      </c>
      <c r="BQ109" s="23">
        <f t="shared" ca="1" si="233"/>
        <v>62400</v>
      </c>
      <c r="BR109" s="23">
        <f t="shared" ca="1" si="234"/>
        <v>0</v>
      </c>
      <c r="BS109" s="23">
        <f t="shared" ca="1" si="120"/>
        <v>132000</v>
      </c>
      <c r="BT109" s="23">
        <f t="shared" ca="1" si="121"/>
        <v>0</v>
      </c>
      <c r="BU109" s="23">
        <f t="shared" ca="1" si="122"/>
        <v>120000</v>
      </c>
      <c r="BV109" s="23">
        <f t="shared" ca="1" si="123"/>
        <v>0</v>
      </c>
      <c r="BW109" s="389">
        <f t="shared" ca="1" si="154"/>
        <v>458280</v>
      </c>
      <c r="BX109" s="224">
        <f t="shared" ca="1" si="155"/>
        <v>710280</v>
      </c>
      <c r="BY109" s="93">
        <f t="shared" ca="1" si="156"/>
        <v>916680</v>
      </c>
      <c r="BZ109" s="23">
        <f t="shared" ca="1" si="183"/>
        <v>125760</v>
      </c>
      <c r="CA109" s="23">
        <f t="shared" ca="1" si="184"/>
        <v>62880</v>
      </c>
      <c r="CB109" s="23">
        <f t="shared" ca="1" si="213"/>
        <v>115200</v>
      </c>
      <c r="CC109" s="23">
        <f t="shared" ca="1" si="214"/>
        <v>57600</v>
      </c>
      <c r="CD109" s="23">
        <f t="shared" ca="1" si="239"/>
        <v>120000</v>
      </c>
      <c r="CE109" s="23">
        <f t="shared" ca="1" si="240"/>
        <v>60000</v>
      </c>
      <c r="CF109" s="228">
        <f t="shared" ca="1" si="157"/>
        <v>188640</v>
      </c>
      <c r="CG109" s="224">
        <f t="shared" ca="1" si="158"/>
        <v>361440</v>
      </c>
      <c r="CH109" s="228">
        <f t="shared" ca="1" si="159"/>
        <v>541440</v>
      </c>
      <c r="CI109" s="23">
        <f t="shared" ca="1" si="173"/>
        <v>65400</v>
      </c>
      <c r="CJ109" s="23">
        <f t="shared" ca="1" si="174"/>
        <v>32700</v>
      </c>
      <c r="CK109" s="23">
        <f t="shared" ca="1" si="175"/>
        <v>62400</v>
      </c>
      <c r="CL109" s="23">
        <f t="shared" ca="1" si="176"/>
        <v>31200</v>
      </c>
      <c r="CM109" s="23">
        <f t="shared" ca="1" si="171"/>
        <v>60000</v>
      </c>
      <c r="CN109" s="23">
        <f t="shared" ca="1" si="172"/>
        <v>30000</v>
      </c>
      <c r="CO109" s="23">
        <f t="shared" ca="1" si="179"/>
        <v>8400</v>
      </c>
      <c r="CP109" s="23">
        <f t="shared" ca="1" si="180"/>
        <v>4200</v>
      </c>
      <c r="CQ109" s="23">
        <f t="shared" ca="1" si="189"/>
        <v>27000</v>
      </c>
      <c r="CR109" s="23">
        <f t="shared" ca="1" si="190"/>
        <v>13500</v>
      </c>
      <c r="CS109" s="23">
        <f t="shared" ca="1" si="191"/>
        <v>15600</v>
      </c>
      <c r="CT109" s="23">
        <f t="shared" ca="1" si="192"/>
        <v>7800</v>
      </c>
      <c r="CU109" s="23">
        <f t="shared" ca="1" si="195"/>
        <v>42000</v>
      </c>
      <c r="CV109" s="23">
        <f t="shared" ca="1" si="196"/>
        <v>21000</v>
      </c>
      <c r="CW109" s="23">
        <f t="shared" ca="1" si="241"/>
        <v>60000</v>
      </c>
      <c r="CX109" s="23">
        <f t="shared" ca="1" si="242"/>
        <v>30000</v>
      </c>
      <c r="CY109" s="23">
        <f t="shared" ca="1" si="199"/>
        <v>72000</v>
      </c>
      <c r="CZ109" s="23">
        <f t="shared" ca="1" si="200"/>
        <v>36000</v>
      </c>
      <c r="DA109" s="23">
        <f t="shared" ca="1" si="215"/>
        <v>99000</v>
      </c>
      <c r="DB109" s="23">
        <f t="shared" ca="1" si="216"/>
        <v>49500</v>
      </c>
      <c r="DC109" s="23"/>
      <c r="DD109" s="23"/>
      <c r="DE109" s="23">
        <f t="shared" ca="1" si="217"/>
        <v>240000</v>
      </c>
      <c r="DF109" s="23">
        <f t="shared" ca="1" si="218"/>
        <v>120000</v>
      </c>
      <c r="DG109" s="23">
        <f t="shared" ca="1" si="219"/>
        <v>120000</v>
      </c>
      <c r="DH109" s="23">
        <f t="shared" ca="1" si="220"/>
        <v>60000</v>
      </c>
      <c r="DI109" s="23">
        <f t="shared" ca="1" si="229"/>
        <v>63600</v>
      </c>
      <c r="DJ109" s="23">
        <f t="shared" ca="1" si="230"/>
        <v>31800</v>
      </c>
      <c r="DK109" s="23">
        <f t="shared" ca="1" si="235"/>
        <v>63600</v>
      </c>
      <c r="DL109" s="23">
        <f t="shared" ca="1" si="236"/>
        <v>31800</v>
      </c>
      <c r="DM109" s="23">
        <f t="shared" ca="1" si="243"/>
        <v>120000</v>
      </c>
      <c r="DN109" s="23">
        <f t="shared" ca="1" si="244"/>
        <v>60000</v>
      </c>
      <c r="DO109" s="23">
        <f t="shared" ca="1" si="245"/>
        <v>66000</v>
      </c>
      <c r="DP109" s="23">
        <f t="shared" ca="1" si="246"/>
        <v>33000</v>
      </c>
      <c r="DQ109" s="23">
        <f t="shared" ca="1" si="126"/>
        <v>129600</v>
      </c>
      <c r="DR109" s="23">
        <f t="shared" ca="1" si="127"/>
        <v>64800</v>
      </c>
      <c r="DS109" s="228">
        <f t="shared" ca="1" si="160"/>
        <v>604800</v>
      </c>
      <c r="DT109" s="93">
        <f t="shared" ca="1" si="161"/>
        <v>1350000</v>
      </c>
      <c r="DU109" s="228">
        <f t="shared" ca="1" si="162"/>
        <v>1971900</v>
      </c>
      <c r="DZ109" s="23">
        <f t="shared" ca="1" si="193"/>
        <v>60000</v>
      </c>
      <c r="EA109" s="23">
        <f t="shared" ca="1" si="194"/>
        <v>30000</v>
      </c>
      <c r="EB109" s="23">
        <f t="shared" ca="1" si="201"/>
        <v>26400</v>
      </c>
      <c r="EC109" s="23">
        <f t="shared" ca="1" si="202"/>
        <v>13200</v>
      </c>
      <c r="ED109" s="23">
        <f t="shared" ca="1" si="221"/>
        <v>120000</v>
      </c>
      <c r="EE109" s="23">
        <f t="shared" ca="1" si="222"/>
        <v>60000</v>
      </c>
      <c r="EF109" s="23">
        <f t="shared" ref="EF109:EF172" ca="1" si="249">$EF$7*$J$2*$J$5*$AB109</f>
        <v>168000</v>
      </c>
      <c r="EG109" s="23">
        <f t="shared" ref="EG109:EG172" ca="1" si="250">$EF$7*$J$3*$J$5*$AC109</f>
        <v>84000</v>
      </c>
      <c r="EH109" s="23">
        <f t="shared" ca="1" si="231"/>
        <v>60000</v>
      </c>
      <c r="EI109" s="23">
        <f t="shared" ca="1" si="232"/>
        <v>30000</v>
      </c>
      <c r="EJ109" s="23">
        <f t="shared" ca="1" si="247"/>
        <v>60000</v>
      </c>
      <c r="EK109" s="23">
        <f t="shared" ca="1" si="248"/>
        <v>30000</v>
      </c>
      <c r="EL109" s="23">
        <f t="shared" ca="1" si="124"/>
        <v>120000</v>
      </c>
      <c r="EM109" s="23">
        <f t="shared" ca="1" si="125"/>
        <v>60000</v>
      </c>
      <c r="EN109" s="228">
        <f t="shared" ca="1" si="148"/>
        <v>39600</v>
      </c>
      <c r="EO109" s="93">
        <f t="shared" ca="1" si="149"/>
        <v>489600</v>
      </c>
      <c r="EP109" s="93">
        <f t="shared" ca="1" si="150"/>
        <v>921600</v>
      </c>
    </row>
    <row r="110" spans="1:146" x14ac:dyDescent="0.2">
      <c r="A110" s="172">
        <f ca="1">VLOOKUP($D110,Curves!$A$2:$I$1700,9)</f>
        <v>5.7022470923538002E-2</v>
      </c>
      <c r="B110" s="86">
        <f t="shared" ca="1" si="133"/>
        <v>0.62118860698346934</v>
      </c>
      <c r="C110" s="86">
        <f t="shared" si="134"/>
        <v>31</v>
      </c>
      <c r="D110" s="139">
        <v>39995</v>
      </c>
      <c r="E110" s="173">
        <f ca="1">VLOOKUP($D110,Curves!$A$2:$H$1700,2)*$B110</f>
        <v>2.3859854394235058</v>
      </c>
      <c r="F110" s="172">
        <f ca="1">VLOOKUP($D110,Curves!$A$2:$H$1700,3)*$B110</f>
        <v>0.2112041263743796</v>
      </c>
      <c r="G110" s="172">
        <f ca="1">VLOOKUP($D110,Curves!$A$2:$H$1700,7)*$B110</f>
        <v>-0.14597932264111529</v>
      </c>
      <c r="H110" s="172">
        <f ca="1">VLOOKUP($D110,Curves!$A$2:$H$1700,5)*$B110</f>
        <v>6.2118860698346934E-3</v>
      </c>
      <c r="I110" s="172">
        <f ca="1">VLOOKUP($D110,Curves!$A$2:$H$1700,4)*$B110</f>
        <v>-0.22052195547913161</v>
      </c>
      <c r="J110" s="174">
        <f ca="1">VLOOKUP($D110,Curves!$A$2:$H$1700,8)*$B110</f>
        <v>0</v>
      </c>
      <c r="K110" s="172">
        <f t="shared" ca="1" si="135"/>
        <v>18.240976129582808</v>
      </c>
      <c r="L110" s="140">
        <f ca="1">VLOOKUP($D110,Curves!$N$2:$T$2600,2)*$B110</f>
        <v>32.512638976350594</v>
      </c>
      <c r="M110" s="141">
        <f ca="1">VLOOKUP($D110,Curves!$N$2:$T$2600,3)*$B110</f>
        <v>16.256319488175297</v>
      </c>
      <c r="N110" s="181">
        <f t="shared" ca="1" si="136"/>
        <v>1</v>
      </c>
      <c r="O110" s="182">
        <f t="shared" ca="1" si="137"/>
        <v>0</v>
      </c>
      <c r="P110" s="173">
        <f t="shared" ca="1" si="132"/>
        <v>19.894890795676293</v>
      </c>
      <c r="Q110" s="140">
        <f ca="1">VLOOKUP($D110,Curves!$N$2:$T$2600,4)*$B110</f>
        <v>32.512638976350594</v>
      </c>
      <c r="R110" s="141">
        <f ca="1">VLOOKUP($D110,Curves!$N$2:$T$2600,5)*$B110</f>
        <v>16.256319488175297</v>
      </c>
      <c r="S110" s="181">
        <f t="shared" ca="1" si="138"/>
        <v>1</v>
      </c>
      <c r="T110" s="182">
        <f t="shared" ca="1" si="139"/>
        <v>0</v>
      </c>
      <c r="U110" s="151">
        <f t="shared" ca="1" si="140"/>
        <v>18.80004587586793</v>
      </c>
      <c r="V110" s="151">
        <f t="shared" ca="1" si="141"/>
        <v>19.941479941200054</v>
      </c>
      <c r="W110" s="151">
        <f t="shared" ca="1" si="142"/>
        <v>18.240976129582808</v>
      </c>
      <c r="X110" s="343">
        <f ca="1">VLOOKUP($D110,[2]CurveFetch!$D$8:$S$13000,16,0)*$B110</f>
        <v>32.512638976350594</v>
      </c>
      <c r="Y110" s="141">
        <f ca="1">VLOOKUP($D110,Curves!$N$2:$T$2600,7)*$B110</f>
        <v>16.256319488175297</v>
      </c>
      <c r="Z110" s="200">
        <f t="shared" ca="1" si="143"/>
        <v>1</v>
      </c>
      <c r="AA110" s="181">
        <f t="shared" ca="1" si="144"/>
        <v>0</v>
      </c>
      <c r="AB110" s="181">
        <f t="shared" ca="1" si="145"/>
        <v>1</v>
      </c>
      <c r="AC110" s="181">
        <f t="shared" ca="1" si="145"/>
        <v>1</v>
      </c>
      <c r="AD110" s="181">
        <f t="shared" ca="1" si="146"/>
        <v>1</v>
      </c>
      <c r="AE110" s="182">
        <f t="shared" ca="1" si="147"/>
        <v>0</v>
      </c>
      <c r="AF110" s="23">
        <f t="shared" ca="1" si="167"/>
        <v>5880</v>
      </c>
      <c r="AG110" s="23">
        <f t="shared" ca="1" si="168"/>
        <v>0</v>
      </c>
      <c r="AH110" s="23">
        <f t="shared" ca="1" si="185"/>
        <v>48000</v>
      </c>
      <c r="AI110" s="23">
        <f t="shared" ca="1" si="186"/>
        <v>0</v>
      </c>
      <c r="AJ110" s="23">
        <f t="shared" ca="1" si="205"/>
        <v>54000</v>
      </c>
      <c r="AK110" s="23">
        <f t="shared" ca="1" si="206"/>
        <v>0</v>
      </c>
      <c r="AL110" s="23">
        <f t="shared" ca="1" si="207"/>
        <v>60000</v>
      </c>
      <c r="AM110" s="23">
        <f t="shared" ca="1" si="208"/>
        <v>0</v>
      </c>
      <c r="AN110" s="23">
        <f t="shared" ca="1" si="209"/>
        <v>60000</v>
      </c>
      <c r="AO110" s="23">
        <f t="shared" ca="1" si="210"/>
        <v>0</v>
      </c>
      <c r="AP110" s="23">
        <f t="shared" ca="1" si="225"/>
        <v>61200</v>
      </c>
      <c r="AQ110" s="23">
        <f t="shared" ca="1" si="226"/>
        <v>0</v>
      </c>
      <c r="AR110" s="23">
        <f t="shared" ca="1" si="237"/>
        <v>132000</v>
      </c>
      <c r="AS110" s="23">
        <f t="shared" ca="1" si="238"/>
        <v>0</v>
      </c>
      <c r="AT110" s="228">
        <f t="shared" ca="1" si="151"/>
        <v>65880</v>
      </c>
      <c r="AU110" s="26">
        <f t="shared" ca="1" si="152"/>
        <v>361080</v>
      </c>
      <c r="AV110" s="228">
        <f t="shared" ca="1" si="153"/>
        <v>421080</v>
      </c>
      <c r="AW110" s="23">
        <f t="shared" ca="1" si="181"/>
        <v>62400</v>
      </c>
      <c r="AX110" s="23">
        <f t="shared" ca="1" si="182"/>
        <v>0</v>
      </c>
      <c r="AY110" s="23">
        <f t="shared" ca="1" si="165"/>
        <v>60000</v>
      </c>
      <c r="AZ110" s="23">
        <f t="shared" ca="1" si="166"/>
        <v>0</v>
      </c>
      <c r="BA110" s="23">
        <f t="shared" ca="1" si="169"/>
        <v>10560</v>
      </c>
      <c r="BB110" s="23">
        <f t="shared" ca="1" si="170"/>
        <v>0</v>
      </c>
      <c r="BC110" s="23">
        <f t="shared" ca="1" si="177"/>
        <v>6120</v>
      </c>
      <c r="BD110" s="23">
        <f t="shared" ca="1" si="178"/>
        <v>0</v>
      </c>
      <c r="BE110" s="23">
        <f t="shared" ca="1" si="187"/>
        <v>20400</v>
      </c>
      <c r="BF110" s="23">
        <f t="shared" ca="1" si="188"/>
        <v>0</v>
      </c>
      <c r="BG110" s="23">
        <f t="shared" ca="1" si="197"/>
        <v>105600</v>
      </c>
      <c r="BH110" s="23">
        <f t="shared" ca="1" si="198"/>
        <v>0</v>
      </c>
      <c r="BI110" s="23">
        <f t="shared" ca="1" si="203"/>
        <v>127200</v>
      </c>
      <c r="BJ110" s="23">
        <f t="shared" ca="1" si="204"/>
        <v>0</v>
      </c>
      <c r="BK110" s="23">
        <f t="shared" ca="1" si="211"/>
        <v>60000</v>
      </c>
      <c r="BL110" s="23">
        <f t="shared" ca="1" si="212"/>
        <v>0</v>
      </c>
      <c r="BM110" s="23">
        <f t="shared" ca="1" si="223"/>
        <v>63600</v>
      </c>
      <c r="BN110" s="23">
        <f t="shared" ca="1" si="224"/>
        <v>0</v>
      </c>
      <c r="BO110" s="23">
        <f t="shared" ca="1" si="227"/>
        <v>86400</v>
      </c>
      <c r="BP110" s="23">
        <f t="shared" ca="1" si="228"/>
        <v>0</v>
      </c>
      <c r="BQ110" s="23">
        <f t="shared" ca="1" si="233"/>
        <v>62400</v>
      </c>
      <c r="BR110" s="23">
        <f t="shared" ca="1" si="234"/>
        <v>0</v>
      </c>
      <c r="BS110" s="23">
        <f t="shared" ca="1" si="120"/>
        <v>132000</v>
      </c>
      <c r="BT110" s="23">
        <f t="shared" ca="1" si="121"/>
        <v>0</v>
      </c>
      <c r="BU110" s="23">
        <f t="shared" ca="1" si="122"/>
        <v>120000</v>
      </c>
      <c r="BV110" s="23">
        <f t="shared" ca="1" si="123"/>
        <v>0</v>
      </c>
      <c r="BW110" s="389">
        <f t="shared" ca="1" si="154"/>
        <v>458280</v>
      </c>
      <c r="BX110" s="224">
        <f t="shared" ca="1" si="155"/>
        <v>710280</v>
      </c>
      <c r="BY110" s="93">
        <f t="shared" ca="1" si="156"/>
        <v>916680</v>
      </c>
      <c r="BZ110" s="23">
        <f t="shared" ca="1" si="183"/>
        <v>125760</v>
      </c>
      <c r="CA110" s="23">
        <f t="shared" ca="1" si="184"/>
        <v>0</v>
      </c>
      <c r="CB110" s="23">
        <f t="shared" ca="1" si="213"/>
        <v>115200</v>
      </c>
      <c r="CC110" s="23">
        <f t="shared" ca="1" si="214"/>
        <v>0</v>
      </c>
      <c r="CD110" s="23">
        <f t="shared" ca="1" si="239"/>
        <v>120000</v>
      </c>
      <c r="CE110" s="23">
        <f t="shared" ca="1" si="240"/>
        <v>0</v>
      </c>
      <c r="CF110" s="228">
        <f t="shared" ca="1" si="157"/>
        <v>125760</v>
      </c>
      <c r="CG110" s="224">
        <f t="shared" ca="1" si="158"/>
        <v>240960</v>
      </c>
      <c r="CH110" s="228">
        <f t="shared" ca="1" si="159"/>
        <v>360960</v>
      </c>
      <c r="CI110" s="23">
        <f t="shared" ca="1" si="173"/>
        <v>65400</v>
      </c>
      <c r="CJ110" s="23">
        <f t="shared" ca="1" si="174"/>
        <v>32700</v>
      </c>
      <c r="CK110" s="23">
        <f t="shared" ca="1" si="175"/>
        <v>62400</v>
      </c>
      <c r="CL110" s="23">
        <f t="shared" ca="1" si="176"/>
        <v>31200</v>
      </c>
      <c r="CM110" s="23">
        <f t="shared" ca="1" si="171"/>
        <v>60000</v>
      </c>
      <c r="CN110" s="23">
        <f t="shared" ca="1" si="172"/>
        <v>30000</v>
      </c>
      <c r="CO110" s="23">
        <f t="shared" ca="1" si="179"/>
        <v>8400</v>
      </c>
      <c r="CP110" s="23">
        <f t="shared" ca="1" si="180"/>
        <v>4200</v>
      </c>
      <c r="CQ110" s="23">
        <f t="shared" ca="1" si="189"/>
        <v>27000</v>
      </c>
      <c r="CR110" s="23">
        <f t="shared" ca="1" si="190"/>
        <v>13500</v>
      </c>
      <c r="CS110" s="23">
        <f t="shared" ca="1" si="191"/>
        <v>15600</v>
      </c>
      <c r="CT110" s="23">
        <f t="shared" ca="1" si="192"/>
        <v>7800</v>
      </c>
      <c r="CU110" s="23">
        <f t="shared" ca="1" si="195"/>
        <v>42000</v>
      </c>
      <c r="CV110" s="23">
        <f t="shared" ca="1" si="196"/>
        <v>21000</v>
      </c>
      <c r="CW110" s="23">
        <f t="shared" ca="1" si="241"/>
        <v>60000</v>
      </c>
      <c r="CX110" s="23">
        <f t="shared" ca="1" si="242"/>
        <v>30000</v>
      </c>
      <c r="CY110" s="23">
        <f t="shared" ca="1" si="199"/>
        <v>72000</v>
      </c>
      <c r="CZ110" s="23">
        <f t="shared" ca="1" si="200"/>
        <v>36000</v>
      </c>
      <c r="DA110" s="23">
        <f t="shared" ca="1" si="215"/>
        <v>99000</v>
      </c>
      <c r="DB110" s="23">
        <f t="shared" ca="1" si="216"/>
        <v>49500</v>
      </c>
      <c r="DC110" s="23"/>
      <c r="DD110" s="23"/>
      <c r="DE110" s="23">
        <f t="shared" ca="1" si="217"/>
        <v>240000</v>
      </c>
      <c r="DF110" s="23">
        <f t="shared" ca="1" si="218"/>
        <v>120000</v>
      </c>
      <c r="DG110" s="23">
        <f t="shared" ca="1" si="219"/>
        <v>120000</v>
      </c>
      <c r="DH110" s="23">
        <f t="shared" ca="1" si="220"/>
        <v>60000</v>
      </c>
      <c r="DI110" s="23">
        <f t="shared" ca="1" si="229"/>
        <v>63600</v>
      </c>
      <c r="DJ110" s="23">
        <f t="shared" ca="1" si="230"/>
        <v>31800</v>
      </c>
      <c r="DK110" s="23">
        <f t="shared" ca="1" si="235"/>
        <v>63600</v>
      </c>
      <c r="DL110" s="23">
        <f t="shared" ca="1" si="236"/>
        <v>31800</v>
      </c>
      <c r="DM110" s="23">
        <f t="shared" ca="1" si="243"/>
        <v>120000</v>
      </c>
      <c r="DN110" s="23">
        <f t="shared" ca="1" si="244"/>
        <v>60000</v>
      </c>
      <c r="DO110" s="23">
        <f t="shared" ca="1" si="245"/>
        <v>66000</v>
      </c>
      <c r="DP110" s="23">
        <f t="shared" ca="1" si="246"/>
        <v>33000</v>
      </c>
      <c r="DQ110" s="23">
        <f t="shared" ca="1" si="126"/>
        <v>129600</v>
      </c>
      <c r="DR110" s="23">
        <f t="shared" ca="1" si="127"/>
        <v>64800</v>
      </c>
      <c r="DS110" s="228">
        <f t="shared" ca="1" si="160"/>
        <v>604800</v>
      </c>
      <c r="DT110" s="93">
        <f t="shared" ca="1" si="161"/>
        <v>1350000</v>
      </c>
      <c r="DU110" s="228">
        <f t="shared" ca="1" si="162"/>
        <v>1971900</v>
      </c>
      <c r="DZ110" s="23">
        <f t="shared" ca="1" si="193"/>
        <v>60000</v>
      </c>
      <c r="EA110" s="23">
        <f t="shared" ca="1" si="194"/>
        <v>30000</v>
      </c>
      <c r="EB110" s="23">
        <f t="shared" ca="1" si="201"/>
        <v>26400</v>
      </c>
      <c r="EC110" s="23">
        <f t="shared" ca="1" si="202"/>
        <v>13200</v>
      </c>
      <c r="ED110" s="23">
        <f t="shared" ca="1" si="221"/>
        <v>120000</v>
      </c>
      <c r="EE110" s="23">
        <f t="shared" ca="1" si="222"/>
        <v>60000</v>
      </c>
      <c r="EF110" s="23">
        <f t="shared" ca="1" si="249"/>
        <v>168000</v>
      </c>
      <c r="EG110" s="23">
        <f t="shared" ca="1" si="250"/>
        <v>84000</v>
      </c>
      <c r="EH110" s="23">
        <f t="shared" ca="1" si="231"/>
        <v>60000</v>
      </c>
      <c r="EI110" s="23">
        <f t="shared" ca="1" si="232"/>
        <v>30000</v>
      </c>
      <c r="EJ110" s="23">
        <f t="shared" ca="1" si="247"/>
        <v>60000</v>
      </c>
      <c r="EK110" s="23">
        <f t="shared" ca="1" si="248"/>
        <v>30000</v>
      </c>
      <c r="EL110" s="23">
        <f t="shared" ca="1" si="124"/>
        <v>120000</v>
      </c>
      <c r="EM110" s="23">
        <f t="shared" ca="1" si="125"/>
        <v>60000</v>
      </c>
      <c r="EN110" s="228">
        <f t="shared" ca="1" si="148"/>
        <v>39600</v>
      </c>
      <c r="EO110" s="93">
        <f t="shared" ca="1" si="149"/>
        <v>489600</v>
      </c>
      <c r="EP110" s="93">
        <f t="shared" ca="1" si="150"/>
        <v>921600</v>
      </c>
    </row>
    <row r="111" spans="1:146" x14ac:dyDescent="0.2">
      <c r="A111" s="172">
        <f ca="1">VLOOKUP($D111,Curves!$A$2:$I$1700,9)</f>
        <v>5.7076469045504001E-2</v>
      </c>
      <c r="B111" s="86">
        <f t="shared" ca="1" si="133"/>
        <v>0.61795382038677538</v>
      </c>
      <c r="C111" s="86">
        <f t="shared" si="134"/>
        <v>31</v>
      </c>
      <c r="D111" s="139">
        <v>40026</v>
      </c>
      <c r="E111" s="173">
        <f ca="1">VLOOKUP($D111,Curves!$A$2:$H$1700,2)*$B111</f>
        <v>2.3859197005133397</v>
      </c>
      <c r="F111" s="172">
        <f ca="1">VLOOKUP($D111,Curves!$A$2:$H$1700,3)*$B111</f>
        <v>0.21010429893150365</v>
      </c>
      <c r="G111" s="172">
        <f ca="1">VLOOKUP($D111,Curves!$A$2:$H$1700,7)*$B111</f>
        <v>-0.14521914779089221</v>
      </c>
      <c r="H111" s="172">
        <f ca="1">VLOOKUP($D111,Curves!$A$2:$H$1700,5)*$B111</f>
        <v>6.1795382038677543E-3</v>
      </c>
      <c r="I111" s="172">
        <f ca="1">VLOOKUP($D111,Curves!$A$2:$H$1700,4)*$B111</f>
        <v>-0.21937360623730526</v>
      </c>
      <c r="J111" s="174">
        <f ca="1">VLOOKUP($D111,Curves!$A$2:$H$1700,8)*$B111</f>
        <v>0</v>
      </c>
      <c r="K111" s="172">
        <f t="shared" ca="1" si="135"/>
        <v>18.249095707070257</v>
      </c>
      <c r="L111" s="140">
        <f ca="1">VLOOKUP($D111,Curves!$N$2:$T$2600,2)*$B111</f>
        <v>41.612639492553221</v>
      </c>
      <c r="M111" s="141">
        <f ca="1">VLOOKUP($D111,Curves!$N$2:$T$2600,3)*$B111</f>
        <v>20.806319746276611</v>
      </c>
      <c r="N111" s="181">
        <f t="shared" ca="1" si="136"/>
        <v>1</v>
      </c>
      <c r="O111" s="182">
        <f t="shared" ca="1" si="137"/>
        <v>1</v>
      </c>
      <c r="P111" s="173">
        <f t="shared" ca="1" si="132"/>
        <v>19.894397753850047</v>
      </c>
      <c r="Q111" s="140">
        <f ca="1">VLOOKUP($D111,Curves!$N$2:$T$2600,4)*$B111</f>
        <v>41.612639492553221</v>
      </c>
      <c r="R111" s="141">
        <f ca="1">VLOOKUP($D111,Curves!$N$2:$T$2600,5)*$B111</f>
        <v>20.806319746276611</v>
      </c>
      <c r="S111" s="181">
        <f t="shared" ca="1" si="138"/>
        <v>1</v>
      </c>
      <c r="T111" s="182">
        <f t="shared" ca="1" si="139"/>
        <v>1</v>
      </c>
      <c r="U111" s="151">
        <f t="shared" ca="1" si="140"/>
        <v>18.805254145418356</v>
      </c>
      <c r="V111" s="151">
        <f t="shared" ca="1" si="141"/>
        <v>19.940744290379055</v>
      </c>
      <c r="W111" s="151">
        <f t="shared" ca="1" si="142"/>
        <v>18.249095707070257</v>
      </c>
      <c r="X111" s="343">
        <f ca="1">VLOOKUP($D111,[2]CurveFetch!$D$8:$S$13000,16,0)*$B111</f>
        <v>41.612639492553221</v>
      </c>
      <c r="Y111" s="141">
        <f ca="1">VLOOKUP($D111,Curves!$N$2:$T$2600,7)*$B111</f>
        <v>20.806319746276611</v>
      </c>
      <c r="Z111" s="200">
        <f t="shared" ca="1" si="143"/>
        <v>1</v>
      </c>
      <c r="AA111" s="181">
        <f t="shared" ca="1" si="144"/>
        <v>1</v>
      </c>
      <c r="AB111" s="181">
        <f t="shared" ca="1" si="145"/>
        <v>1</v>
      </c>
      <c r="AC111" s="181">
        <f t="shared" ca="1" si="145"/>
        <v>1</v>
      </c>
      <c r="AD111" s="181">
        <f t="shared" ca="1" si="146"/>
        <v>1</v>
      </c>
      <c r="AE111" s="182">
        <f t="shared" ca="1" si="147"/>
        <v>1</v>
      </c>
      <c r="AF111" s="23">
        <f t="shared" ca="1" si="167"/>
        <v>5880</v>
      </c>
      <c r="AG111" s="23">
        <f t="shared" ca="1" si="168"/>
        <v>5880</v>
      </c>
      <c r="AH111" s="23">
        <f t="shared" ca="1" si="185"/>
        <v>48000</v>
      </c>
      <c r="AI111" s="23">
        <f t="shared" ca="1" si="186"/>
        <v>48000</v>
      </c>
      <c r="AJ111" s="23">
        <f t="shared" ca="1" si="205"/>
        <v>54000</v>
      </c>
      <c r="AK111" s="23">
        <f t="shared" ca="1" si="206"/>
        <v>54000</v>
      </c>
      <c r="AL111" s="23">
        <f t="shared" ca="1" si="207"/>
        <v>60000</v>
      </c>
      <c r="AM111" s="23">
        <f t="shared" ca="1" si="208"/>
        <v>30000</v>
      </c>
      <c r="AN111" s="23">
        <f t="shared" ca="1" si="209"/>
        <v>60000</v>
      </c>
      <c r="AO111" s="23">
        <f t="shared" ca="1" si="210"/>
        <v>30000</v>
      </c>
      <c r="AP111" s="23">
        <f t="shared" ca="1" si="225"/>
        <v>61200</v>
      </c>
      <c r="AQ111" s="23">
        <f t="shared" ca="1" si="226"/>
        <v>30600</v>
      </c>
      <c r="AR111" s="23">
        <f t="shared" ca="1" si="237"/>
        <v>132000</v>
      </c>
      <c r="AS111" s="23">
        <f t="shared" ca="1" si="238"/>
        <v>66000</v>
      </c>
      <c r="AT111" s="228">
        <f t="shared" ca="1" si="151"/>
        <v>101760</v>
      </c>
      <c r="AU111" s="26">
        <f t="shared" ca="1" si="152"/>
        <v>595560</v>
      </c>
      <c r="AV111" s="228">
        <f t="shared" ca="1" si="153"/>
        <v>685560</v>
      </c>
      <c r="AW111" s="23">
        <f t="shared" ca="1" si="181"/>
        <v>62400</v>
      </c>
      <c r="AX111" s="23">
        <f t="shared" ca="1" si="182"/>
        <v>31200</v>
      </c>
      <c r="AY111" s="23">
        <f t="shared" ca="1" si="165"/>
        <v>60000</v>
      </c>
      <c r="AZ111" s="23">
        <f t="shared" ca="1" si="166"/>
        <v>30000</v>
      </c>
      <c r="BA111" s="23">
        <f t="shared" ca="1" si="169"/>
        <v>10560</v>
      </c>
      <c r="BB111" s="23">
        <f t="shared" ca="1" si="170"/>
        <v>5280</v>
      </c>
      <c r="BC111" s="23">
        <f t="shared" ca="1" si="177"/>
        <v>6120</v>
      </c>
      <c r="BD111" s="23">
        <f t="shared" ca="1" si="178"/>
        <v>3060</v>
      </c>
      <c r="BE111" s="23">
        <f t="shared" ca="1" si="187"/>
        <v>20400</v>
      </c>
      <c r="BF111" s="23">
        <f t="shared" ca="1" si="188"/>
        <v>10200</v>
      </c>
      <c r="BG111" s="23">
        <f t="shared" ca="1" si="197"/>
        <v>105600</v>
      </c>
      <c r="BH111" s="23">
        <f t="shared" ca="1" si="198"/>
        <v>52800</v>
      </c>
      <c r="BI111" s="23">
        <f t="shared" ca="1" si="203"/>
        <v>127200</v>
      </c>
      <c r="BJ111" s="23">
        <f t="shared" ca="1" si="204"/>
        <v>63600</v>
      </c>
      <c r="BK111" s="23">
        <f t="shared" ca="1" si="211"/>
        <v>60000</v>
      </c>
      <c r="BL111" s="23">
        <f t="shared" ca="1" si="212"/>
        <v>30000</v>
      </c>
      <c r="BM111" s="23">
        <f t="shared" ca="1" si="223"/>
        <v>63600</v>
      </c>
      <c r="BN111" s="23">
        <f t="shared" ca="1" si="224"/>
        <v>31800</v>
      </c>
      <c r="BO111" s="23">
        <f t="shared" ca="1" si="227"/>
        <v>86400</v>
      </c>
      <c r="BP111" s="23">
        <f t="shared" ca="1" si="228"/>
        <v>43200</v>
      </c>
      <c r="BQ111" s="23">
        <f t="shared" ca="1" si="233"/>
        <v>62400</v>
      </c>
      <c r="BR111" s="23">
        <f t="shared" ca="1" si="234"/>
        <v>31200</v>
      </c>
      <c r="BS111" s="23">
        <f t="shared" ca="1" si="120"/>
        <v>132000</v>
      </c>
      <c r="BT111" s="23">
        <f t="shared" ca="1" si="121"/>
        <v>66000</v>
      </c>
      <c r="BU111" s="23">
        <f t="shared" ca="1" si="122"/>
        <v>120000</v>
      </c>
      <c r="BV111" s="23">
        <f t="shared" ca="1" si="123"/>
        <v>60000</v>
      </c>
      <c r="BW111" s="389">
        <f t="shared" ca="1" si="154"/>
        <v>687420</v>
      </c>
      <c r="BX111" s="224">
        <f t="shared" ca="1" si="155"/>
        <v>1065420</v>
      </c>
      <c r="BY111" s="93">
        <f t="shared" ca="1" si="156"/>
        <v>1375020</v>
      </c>
      <c r="BZ111" s="23">
        <f t="shared" ca="1" si="183"/>
        <v>125760</v>
      </c>
      <c r="CA111" s="23">
        <f t="shared" ca="1" si="184"/>
        <v>62880</v>
      </c>
      <c r="CB111" s="23">
        <f t="shared" ca="1" si="213"/>
        <v>115200</v>
      </c>
      <c r="CC111" s="23">
        <f t="shared" ca="1" si="214"/>
        <v>57600</v>
      </c>
      <c r="CD111" s="23">
        <f t="shared" ca="1" si="239"/>
        <v>120000</v>
      </c>
      <c r="CE111" s="23">
        <f t="shared" ca="1" si="240"/>
        <v>60000</v>
      </c>
      <c r="CF111" s="228">
        <f t="shared" ca="1" si="157"/>
        <v>188640</v>
      </c>
      <c r="CG111" s="224">
        <f t="shared" ca="1" si="158"/>
        <v>361440</v>
      </c>
      <c r="CH111" s="228">
        <f t="shared" ca="1" si="159"/>
        <v>541440</v>
      </c>
      <c r="CI111" s="23">
        <f t="shared" ca="1" si="173"/>
        <v>65400</v>
      </c>
      <c r="CJ111" s="23">
        <f t="shared" ca="1" si="174"/>
        <v>32700</v>
      </c>
      <c r="CK111" s="23">
        <f t="shared" ca="1" si="175"/>
        <v>62400</v>
      </c>
      <c r="CL111" s="23">
        <f t="shared" ca="1" si="176"/>
        <v>31200</v>
      </c>
      <c r="CM111" s="23">
        <f t="shared" ca="1" si="171"/>
        <v>60000</v>
      </c>
      <c r="CN111" s="23">
        <f t="shared" ca="1" si="172"/>
        <v>30000</v>
      </c>
      <c r="CO111" s="23">
        <f t="shared" ca="1" si="179"/>
        <v>8400</v>
      </c>
      <c r="CP111" s="23">
        <f t="shared" ca="1" si="180"/>
        <v>4200</v>
      </c>
      <c r="CQ111" s="23">
        <f t="shared" ca="1" si="189"/>
        <v>27000</v>
      </c>
      <c r="CR111" s="23">
        <f t="shared" ca="1" si="190"/>
        <v>13500</v>
      </c>
      <c r="CS111" s="23">
        <f t="shared" ca="1" si="191"/>
        <v>15600</v>
      </c>
      <c r="CT111" s="23">
        <f t="shared" ca="1" si="192"/>
        <v>7800</v>
      </c>
      <c r="CU111" s="23">
        <f t="shared" ca="1" si="195"/>
        <v>42000</v>
      </c>
      <c r="CV111" s="23">
        <f t="shared" ca="1" si="196"/>
        <v>21000</v>
      </c>
      <c r="CW111" s="23">
        <f t="shared" ca="1" si="241"/>
        <v>60000</v>
      </c>
      <c r="CX111" s="23">
        <f t="shared" ca="1" si="242"/>
        <v>30000</v>
      </c>
      <c r="CY111" s="23">
        <f t="shared" ca="1" si="199"/>
        <v>72000</v>
      </c>
      <c r="CZ111" s="23">
        <f t="shared" ca="1" si="200"/>
        <v>36000</v>
      </c>
      <c r="DA111" s="23">
        <f t="shared" ca="1" si="215"/>
        <v>99000</v>
      </c>
      <c r="DB111" s="23">
        <f t="shared" ca="1" si="216"/>
        <v>49500</v>
      </c>
      <c r="DC111" s="23"/>
      <c r="DD111" s="23"/>
      <c r="DE111" s="23">
        <f t="shared" ca="1" si="217"/>
        <v>240000</v>
      </c>
      <c r="DF111" s="23">
        <f t="shared" ca="1" si="218"/>
        <v>120000</v>
      </c>
      <c r="DG111" s="23">
        <f t="shared" ca="1" si="219"/>
        <v>120000</v>
      </c>
      <c r="DH111" s="23">
        <f t="shared" ca="1" si="220"/>
        <v>60000</v>
      </c>
      <c r="DI111" s="23">
        <f t="shared" ca="1" si="229"/>
        <v>63600</v>
      </c>
      <c r="DJ111" s="23">
        <f t="shared" ca="1" si="230"/>
        <v>31800</v>
      </c>
      <c r="DK111" s="23">
        <f t="shared" ca="1" si="235"/>
        <v>63600</v>
      </c>
      <c r="DL111" s="23">
        <f t="shared" ca="1" si="236"/>
        <v>31800</v>
      </c>
      <c r="DM111" s="23">
        <f t="shared" ca="1" si="243"/>
        <v>120000</v>
      </c>
      <c r="DN111" s="23">
        <f t="shared" ca="1" si="244"/>
        <v>60000</v>
      </c>
      <c r="DO111" s="23">
        <f t="shared" ca="1" si="245"/>
        <v>66000</v>
      </c>
      <c r="DP111" s="23">
        <f t="shared" ca="1" si="246"/>
        <v>33000</v>
      </c>
      <c r="DQ111" s="23">
        <f t="shared" ca="1" si="126"/>
        <v>129600</v>
      </c>
      <c r="DR111" s="23">
        <f t="shared" ca="1" si="127"/>
        <v>64800</v>
      </c>
      <c r="DS111" s="228">
        <f t="shared" ca="1" si="160"/>
        <v>604800</v>
      </c>
      <c r="DT111" s="93">
        <f t="shared" ca="1" si="161"/>
        <v>1350000</v>
      </c>
      <c r="DU111" s="228">
        <f t="shared" ca="1" si="162"/>
        <v>1971900</v>
      </c>
      <c r="DZ111" s="23">
        <f t="shared" ca="1" si="193"/>
        <v>60000</v>
      </c>
      <c r="EA111" s="23">
        <f t="shared" ca="1" si="194"/>
        <v>30000</v>
      </c>
      <c r="EB111" s="23">
        <f t="shared" ca="1" si="201"/>
        <v>26400</v>
      </c>
      <c r="EC111" s="23">
        <f t="shared" ca="1" si="202"/>
        <v>13200</v>
      </c>
      <c r="ED111" s="23">
        <f t="shared" ca="1" si="221"/>
        <v>120000</v>
      </c>
      <c r="EE111" s="23">
        <f t="shared" ca="1" si="222"/>
        <v>60000</v>
      </c>
      <c r="EF111" s="23">
        <f t="shared" ca="1" si="249"/>
        <v>168000</v>
      </c>
      <c r="EG111" s="23">
        <f t="shared" ca="1" si="250"/>
        <v>84000</v>
      </c>
      <c r="EH111" s="23">
        <f t="shared" ca="1" si="231"/>
        <v>60000</v>
      </c>
      <c r="EI111" s="23">
        <f t="shared" ca="1" si="232"/>
        <v>30000</v>
      </c>
      <c r="EJ111" s="23">
        <f t="shared" ca="1" si="247"/>
        <v>60000</v>
      </c>
      <c r="EK111" s="23">
        <f t="shared" ca="1" si="248"/>
        <v>30000</v>
      </c>
      <c r="EL111" s="23">
        <f t="shared" ca="1" si="124"/>
        <v>120000</v>
      </c>
      <c r="EM111" s="23">
        <f t="shared" ca="1" si="125"/>
        <v>60000</v>
      </c>
      <c r="EN111" s="228">
        <f t="shared" ca="1" si="148"/>
        <v>39600</v>
      </c>
      <c r="EO111" s="93">
        <f t="shared" ca="1" si="149"/>
        <v>489600</v>
      </c>
      <c r="EP111" s="93">
        <f t="shared" ca="1" si="150"/>
        <v>921600</v>
      </c>
    </row>
    <row r="112" spans="1:146" x14ac:dyDescent="0.2">
      <c r="A112" s="172">
        <f ca="1">VLOOKUP($D112,Curves!$A$2:$I$1700,9)</f>
        <v>5.7130467168439003E-2</v>
      </c>
      <c r="B112" s="86">
        <f t="shared" ca="1" si="133"/>
        <v>0.61473040759955755</v>
      </c>
      <c r="C112" s="86">
        <f t="shared" si="134"/>
        <v>30</v>
      </c>
      <c r="D112" s="139">
        <v>40057</v>
      </c>
      <c r="E112" s="173">
        <f ca="1">VLOOKUP($D112,Curves!$A$2:$H$1700,2)*$B112</f>
        <v>2.3863834423014825</v>
      </c>
      <c r="F112" s="172">
        <f ca="1">VLOOKUP($D112,Curves!$A$2:$H$1700,3)*$B112</f>
        <v>0.2090083385838496</v>
      </c>
      <c r="G112" s="172">
        <f ca="1">VLOOKUP($D112,Curves!$A$2:$H$1700,7)*$B112</f>
        <v>-0.14446164578589601</v>
      </c>
      <c r="H112" s="172">
        <f ca="1">VLOOKUP($D112,Curves!$A$2:$H$1700,5)*$B112</f>
        <v>6.1473040759955754E-3</v>
      </c>
      <c r="I112" s="172">
        <f ca="1">VLOOKUP($D112,Curves!$A$2:$H$1700,4)*$B112</f>
        <v>-0.21822929469784291</v>
      </c>
      <c r="J112" s="174">
        <f ca="1">VLOOKUP($D112,Curves!$A$2:$H$1700,8)*$B112</f>
        <v>0</v>
      </c>
      <c r="K112" s="172">
        <f t="shared" ca="1" si="135"/>
        <v>18.261156107027297</v>
      </c>
      <c r="L112" s="140">
        <f ca="1">VLOOKUP($D112,Curves!$N$2:$T$2600,2)*$B112</f>
        <v>35.248272733514071</v>
      </c>
      <c r="M112" s="141">
        <f ca="1">VLOOKUP($D112,Curves!$N$2:$T$2600,3)*$B112</f>
        <v>17.624136366757035</v>
      </c>
      <c r="N112" s="181">
        <f t="shared" ca="1" si="136"/>
        <v>1</v>
      </c>
      <c r="O112" s="182">
        <f t="shared" ca="1" si="137"/>
        <v>0</v>
      </c>
      <c r="P112" s="173">
        <f t="shared" ca="1" si="132"/>
        <v>19.89787581726112</v>
      </c>
      <c r="Q112" s="140">
        <f ca="1">VLOOKUP($D112,Curves!$N$2:$T$2600,4)*$B112</f>
        <v>35.248272733514071</v>
      </c>
      <c r="R112" s="141">
        <f ca="1">VLOOKUP($D112,Curves!$N$2:$T$2600,5)*$B112</f>
        <v>17.624136366757035</v>
      </c>
      <c r="S112" s="181">
        <f t="shared" ca="1" si="138"/>
        <v>1</v>
      </c>
      <c r="T112" s="182">
        <f t="shared" ca="1" si="139"/>
        <v>0</v>
      </c>
      <c r="U112" s="151">
        <f t="shared" ca="1" si="140"/>
        <v>18.8144134738669</v>
      </c>
      <c r="V112" s="151">
        <f t="shared" ca="1" si="141"/>
        <v>19.943980597831086</v>
      </c>
      <c r="W112" s="151">
        <f t="shared" ca="1" si="142"/>
        <v>18.261156107027297</v>
      </c>
      <c r="X112" s="343">
        <f ca="1">VLOOKUP($D112,[2]CurveFetch!$D$8:$S$13000,16,0)*$B112</f>
        <v>35.248272733514071</v>
      </c>
      <c r="Y112" s="141">
        <f ca="1">VLOOKUP($D112,Curves!$N$2:$T$2600,7)*$B112</f>
        <v>17.624136366757035</v>
      </c>
      <c r="Z112" s="200">
        <f t="shared" ca="1" si="143"/>
        <v>1</v>
      </c>
      <c r="AA112" s="181">
        <f t="shared" ca="1" si="144"/>
        <v>0</v>
      </c>
      <c r="AB112" s="181">
        <f t="shared" ca="1" si="145"/>
        <v>1</v>
      </c>
      <c r="AC112" s="181">
        <f t="shared" ca="1" si="145"/>
        <v>1</v>
      </c>
      <c r="AD112" s="181">
        <f t="shared" ca="1" si="146"/>
        <v>1</v>
      </c>
      <c r="AE112" s="182">
        <f t="shared" ca="1" si="147"/>
        <v>0</v>
      </c>
      <c r="AF112" s="23">
        <f t="shared" ca="1" si="167"/>
        <v>5880</v>
      </c>
      <c r="AG112" s="23">
        <f t="shared" ca="1" si="168"/>
        <v>0</v>
      </c>
      <c r="AH112" s="23">
        <f t="shared" ca="1" si="185"/>
        <v>48000</v>
      </c>
      <c r="AI112" s="23">
        <f t="shared" ca="1" si="186"/>
        <v>0</v>
      </c>
      <c r="AJ112" s="23">
        <f t="shared" ca="1" si="205"/>
        <v>54000</v>
      </c>
      <c r="AK112" s="23">
        <f t="shared" ca="1" si="206"/>
        <v>0</v>
      </c>
      <c r="AL112" s="23">
        <f t="shared" ca="1" si="207"/>
        <v>60000</v>
      </c>
      <c r="AM112" s="23">
        <f t="shared" ca="1" si="208"/>
        <v>0</v>
      </c>
      <c r="AN112" s="23">
        <f t="shared" ca="1" si="209"/>
        <v>60000</v>
      </c>
      <c r="AO112" s="23">
        <f t="shared" ca="1" si="210"/>
        <v>0</v>
      </c>
      <c r="AP112" s="23">
        <f t="shared" ca="1" si="225"/>
        <v>61200</v>
      </c>
      <c r="AQ112" s="23">
        <f t="shared" ca="1" si="226"/>
        <v>0</v>
      </c>
      <c r="AR112" s="23">
        <f t="shared" ca="1" si="237"/>
        <v>132000</v>
      </c>
      <c r="AS112" s="23">
        <f t="shared" ca="1" si="238"/>
        <v>0</v>
      </c>
      <c r="AT112" s="228">
        <f t="shared" ca="1" si="151"/>
        <v>65880</v>
      </c>
      <c r="AU112" s="26">
        <f t="shared" ca="1" si="152"/>
        <v>361080</v>
      </c>
      <c r="AV112" s="228">
        <f t="shared" ca="1" si="153"/>
        <v>421080</v>
      </c>
      <c r="AW112" s="23">
        <f t="shared" ca="1" si="181"/>
        <v>62400</v>
      </c>
      <c r="AX112" s="23">
        <f t="shared" ca="1" si="182"/>
        <v>0</v>
      </c>
      <c r="AY112" s="23">
        <f t="shared" ca="1" si="165"/>
        <v>60000</v>
      </c>
      <c r="AZ112" s="23">
        <f t="shared" ca="1" si="166"/>
        <v>0</v>
      </c>
      <c r="BA112" s="23">
        <f t="shared" ca="1" si="169"/>
        <v>10560</v>
      </c>
      <c r="BB112" s="23">
        <f t="shared" ca="1" si="170"/>
        <v>0</v>
      </c>
      <c r="BC112" s="23">
        <f t="shared" ca="1" si="177"/>
        <v>6120</v>
      </c>
      <c r="BD112" s="23">
        <f t="shared" ca="1" si="178"/>
        <v>0</v>
      </c>
      <c r="BE112" s="23">
        <f t="shared" ca="1" si="187"/>
        <v>20400</v>
      </c>
      <c r="BF112" s="23">
        <f t="shared" ca="1" si="188"/>
        <v>0</v>
      </c>
      <c r="BG112" s="23">
        <f t="shared" ca="1" si="197"/>
        <v>105600</v>
      </c>
      <c r="BH112" s="23">
        <f t="shared" ca="1" si="198"/>
        <v>0</v>
      </c>
      <c r="BI112" s="23">
        <f t="shared" ca="1" si="203"/>
        <v>127200</v>
      </c>
      <c r="BJ112" s="23">
        <f t="shared" ca="1" si="204"/>
        <v>0</v>
      </c>
      <c r="BK112" s="23">
        <f t="shared" ca="1" si="211"/>
        <v>60000</v>
      </c>
      <c r="BL112" s="23">
        <f t="shared" ca="1" si="212"/>
        <v>0</v>
      </c>
      <c r="BM112" s="23">
        <f t="shared" ca="1" si="223"/>
        <v>63600</v>
      </c>
      <c r="BN112" s="23">
        <f t="shared" ca="1" si="224"/>
        <v>0</v>
      </c>
      <c r="BO112" s="23">
        <f t="shared" ca="1" si="227"/>
        <v>86400</v>
      </c>
      <c r="BP112" s="23">
        <f t="shared" ca="1" si="228"/>
        <v>0</v>
      </c>
      <c r="BQ112" s="23">
        <f t="shared" ca="1" si="233"/>
        <v>62400</v>
      </c>
      <c r="BR112" s="23">
        <f t="shared" ca="1" si="234"/>
        <v>0</v>
      </c>
      <c r="BS112" s="23">
        <f t="shared" ca="1" si="120"/>
        <v>132000</v>
      </c>
      <c r="BT112" s="23">
        <f t="shared" ca="1" si="121"/>
        <v>0</v>
      </c>
      <c r="BU112" s="23">
        <f t="shared" ca="1" si="122"/>
        <v>120000</v>
      </c>
      <c r="BV112" s="23">
        <f t="shared" ca="1" si="123"/>
        <v>0</v>
      </c>
      <c r="BW112" s="389">
        <f t="shared" ca="1" si="154"/>
        <v>458280</v>
      </c>
      <c r="BX112" s="224">
        <f t="shared" ca="1" si="155"/>
        <v>710280</v>
      </c>
      <c r="BY112" s="93">
        <f t="shared" ca="1" si="156"/>
        <v>916680</v>
      </c>
      <c r="BZ112" s="23">
        <f t="shared" ca="1" si="183"/>
        <v>125760</v>
      </c>
      <c r="CA112" s="23">
        <f t="shared" ca="1" si="184"/>
        <v>0</v>
      </c>
      <c r="CB112" s="23">
        <f t="shared" ca="1" si="213"/>
        <v>115200</v>
      </c>
      <c r="CC112" s="23">
        <f t="shared" ca="1" si="214"/>
        <v>0</v>
      </c>
      <c r="CD112" s="23">
        <f t="shared" ca="1" si="239"/>
        <v>120000</v>
      </c>
      <c r="CE112" s="23">
        <f t="shared" ca="1" si="240"/>
        <v>0</v>
      </c>
      <c r="CF112" s="228">
        <f t="shared" ca="1" si="157"/>
        <v>125760</v>
      </c>
      <c r="CG112" s="224">
        <f t="shared" ca="1" si="158"/>
        <v>240960</v>
      </c>
      <c r="CH112" s="228">
        <f t="shared" ca="1" si="159"/>
        <v>360960</v>
      </c>
      <c r="CI112" s="23">
        <f t="shared" ca="1" si="173"/>
        <v>65400</v>
      </c>
      <c r="CJ112" s="23">
        <f t="shared" ca="1" si="174"/>
        <v>32700</v>
      </c>
      <c r="CK112" s="23">
        <f t="shared" ca="1" si="175"/>
        <v>62400</v>
      </c>
      <c r="CL112" s="23">
        <f t="shared" ca="1" si="176"/>
        <v>31200</v>
      </c>
      <c r="CM112" s="23">
        <f t="shared" ca="1" si="171"/>
        <v>60000</v>
      </c>
      <c r="CN112" s="23">
        <f t="shared" ca="1" si="172"/>
        <v>30000</v>
      </c>
      <c r="CO112" s="23">
        <f t="shared" ca="1" si="179"/>
        <v>8400</v>
      </c>
      <c r="CP112" s="23">
        <f t="shared" ca="1" si="180"/>
        <v>4200</v>
      </c>
      <c r="CQ112" s="23">
        <f t="shared" ca="1" si="189"/>
        <v>27000</v>
      </c>
      <c r="CR112" s="23">
        <f t="shared" ca="1" si="190"/>
        <v>13500</v>
      </c>
      <c r="CS112" s="23">
        <f t="shared" ca="1" si="191"/>
        <v>15600</v>
      </c>
      <c r="CT112" s="23">
        <f t="shared" ca="1" si="192"/>
        <v>7800</v>
      </c>
      <c r="CU112" s="23">
        <f t="shared" ca="1" si="195"/>
        <v>42000</v>
      </c>
      <c r="CV112" s="23">
        <f t="shared" ca="1" si="196"/>
        <v>21000</v>
      </c>
      <c r="CW112" s="23">
        <f t="shared" ca="1" si="241"/>
        <v>60000</v>
      </c>
      <c r="CX112" s="23">
        <f t="shared" ca="1" si="242"/>
        <v>30000</v>
      </c>
      <c r="CY112" s="23">
        <f t="shared" ca="1" si="199"/>
        <v>72000</v>
      </c>
      <c r="CZ112" s="23">
        <f t="shared" ca="1" si="200"/>
        <v>36000</v>
      </c>
      <c r="DA112" s="23">
        <f t="shared" ca="1" si="215"/>
        <v>99000</v>
      </c>
      <c r="DB112" s="23">
        <f t="shared" ca="1" si="216"/>
        <v>49500</v>
      </c>
      <c r="DC112" s="23"/>
      <c r="DD112" s="23"/>
      <c r="DE112" s="23">
        <f t="shared" ca="1" si="217"/>
        <v>240000</v>
      </c>
      <c r="DF112" s="23">
        <f t="shared" ca="1" si="218"/>
        <v>120000</v>
      </c>
      <c r="DG112" s="23">
        <f t="shared" ca="1" si="219"/>
        <v>120000</v>
      </c>
      <c r="DH112" s="23">
        <f t="shared" ca="1" si="220"/>
        <v>60000</v>
      </c>
      <c r="DI112" s="23">
        <f t="shared" ca="1" si="229"/>
        <v>63600</v>
      </c>
      <c r="DJ112" s="23">
        <f t="shared" ca="1" si="230"/>
        <v>31800</v>
      </c>
      <c r="DK112" s="23">
        <f t="shared" ca="1" si="235"/>
        <v>63600</v>
      </c>
      <c r="DL112" s="23">
        <f t="shared" ca="1" si="236"/>
        <v>31800</v>
      </c>
      <c r="DM112" s="23">
        <f t="shared" ca="1" si="243"/>
        <v>120000</v>
      </c>
      <c r="DN112" s="23">
        <f t="shared" ca="1" si="244"/>
        <v>60000</v>
      </c>
      <c r="DO112" s="23">
        <f t="shared" ca="1" si="245"/>
        <v>66000</v>
      </c>
      <c r="DP112" s="23">
        <f t="shared" ca="1" si="246"/>
        <v>33000</v>
      </c>
      <c r="DQ112" s="23">
        <f t="shared" ca="1" si="126"/>
        <v>129600</v>
      </c>
      <c r="DR112" s="23">
        <f t="shared" ca="1" si="127"/>
        <v>64800</v>
      </c>
      <c r="DS112" s="228">
        <f t="shared" ca="1" si="160"/>
        <v>604800</v>
      </c>
      <c r="DT112" s="93">
        <f t="shared" ca="1" si="161"/>
        <v>1350000</v>
      </c>
      <c r="DU112" s="228">
        <f t="shared" ca="1" si="162"/>
        <v>1971900</v>
      </c>
      <c r="DZ112" s="23">
        <f t="shared" ca="1" si="193"/>
        <v>60000</v>
      </c>
      <c r="EA112" s="23">
        <f t="shared" ca="1" si="194"/>
        <v>30000</v>
      </c>
      <c r="EB112" s="23">
        <f t="shared" ca="1" si="201"/>
        <v>26400</v>
      </c>
      <c r="EC112" s="23">
        <f t="shared" ca="1" si="202"/>
        <v>13200</v>
      </c>
      <c r="ED112" s="23">
        <f t="shared" ca="1" si="221"/>
        <v>120000</v>
      </c>
      <c r="EE112" s="23">
        <f t="shared" ca="1" si="222"/>
        <v>60000</v>
      </c>
      <c r="EF112" s="23">
        <f t="shared" ca="1" si="249"/>
        <v>168000</v>
      </c>
      <c r="EG112" s="23">
        <f t="shared" ca="1" si="250"/>
        <v>84000</v>
      </c>
      <c r="EH112" s="23">
        <f t="shared" ca="1" si="231"/>
        <v>60000</v>
      </c>
      <c r="EI112" s="23">
        <f t="shared" ca="1" si="232"/>
        <v>30000</v>
      </c>
      <c r="EJ112" s="23">
        <f t="shared" ca="1" si="247"/>
        <v>60000</v>
      </c>
      <c r="EK112" s="23">
        <f t="shared" ca="1" si="248"/>
        <v>30000</v>
      </c>
      <c r="EL112" s="23">
        <f t="shared" ca="1" si="124"/>
        <v>120000</v>
      </c>
      <c r="EM112" s="23">
        <f t="shared" ca="1" si="125"/>
        <v>60000</v>
      </c>
      <c r="EN112" s="228">
        <f t="shared" ca="1" si="148"/>
        <v>39600</v>
      </c>
      <c r="EO112" s="93">
        <f t="shared" ca="1" si="149"/>
        <v>489600</v>
      </c>
      <c r="EP112" s="93">
        <f t="shared" ca="1" si="150"/>
        <v>921600</v>
      </c>
    </row>
    <row r="113" spans="1:146" x14ac:dyDescent="0.2">
      <c r="A113" s="172">
        <f ca="1">VLOOKUP($D113,Curves!$A$2:$I$1700,9)</f>
        <v>5.7182723417365001E-2</v>
      </c>
      <c r="B113" s="86">
        <f t="shared" ca="1" si="133"/>
        <v>0.61162180347494921</v>
      </c>
      <c r="C113" s="86">
        <f t="shared" si="134"/>
        <v>31</v>
      </c>
      <c r="D113" s="139">
        <v>40087</v>
      </c>
      <c r="E113" s="173">
        <f ca="1">VLOOKUP($D113,Curves!$A$2:$H$1700,2)*$B113</f>
        <v>2.3926644951940013</v>
      </c>
      <c r="F113" s="172">
        <f ca="1">VLOOKUP($D113,Curves!$A$2:$H$1700,3)*$B113</f>
        <v>0.20795141318148275</v>
      </c>
      <c r="G113" s="172">
        <f ca="1">VLOOKUP($D113,Curves!$A$2:$H$1700,7)*$B113</f>
        <v>-0.14373112381661304</v>
      </c>
      <c r="H113" s="172">
        <f ca="1">VLOOKUP($D113,Curves!$A$2:$H$1700,5)*$B113</f>
        <v>6.116218034749492E-3</v>
      </c>
      <c r="I113" s="172">
        <f ca="1">VLOOKUP($D113,Curves!$A$2:$H$1700,4)*$B113</f>
        <v>-0.21712574023360695</v>
      </c>
      <c r="J113" s="174">
        <f ca="1">VLOOKUP($D113,Curves!$A$2:$H$1700,8)*$B113</f>
        <v>0</v>
      </c>
      <c r="K113" s="172">
        <f t="shared" ca="1" si="135"/>
        <v>18.316540662202957</v>
      </c>
      <c r="L113" s="140">
        <f ca="1">VLOOKUP($D113,Curves!$N$2:$T$2600,2)*$B113</f>
        <v>40.111748088576206</v>
      </c>
      <c r="M113" s="141">
        <f ca="1">VLOOKUP($D113,Curves!$N$2:$T$2600,3)*$B113</f>
        <v>20.055874044288103</v>
      </c>
      <c r="N113" s="181">
        <f t="shared" ca="1" si="136"/>
        <v>1</v>
      </c>
      <c r="O113" s="182">
        <f t="shared" ca="1" si="137"/>
        <v>1</v>
      </c>
      <c r="P113" s="173">
        <f t="shared" ca="1" si="132"/>
        <v>19.944983713955011</v>
      </c>
      <c r="Q113" s="140">
        <f ca="1">VLOOKUP($D113,Curves!$N$2:$T$2600,4)*$B113</f>
        <v>40.111748088576206</v>
      </c>
      <c r="R113" s="141">
        <f ca="1">VLOOKUP($D113,Curves!$N$2:$T$2600,5)*$B113</f>
        <v>20.055874044288103</v>
      </c>
      <c r="S113" s="181">
        <f t="shared" ca="1" si="138"/>
        <v>1</v>
      </c>
      <c r="T113" s="182">
        <f t="shared" ca="1" si="139"/>
        <v>1</v>
      </c>
      <c r="U113" s="151">
        <f t="shared" ca="1" si="140"/>
        <v>18.867000285330409</v>
      </c>
      <c r="V113" s="151">
        <f t="shared" ca="1" si="141"/>
        <v>19.990855349215629</v>
      </c>
      <c r="W113" s="151">
        <f t="shared" ca="1" si="142"/>
        <v>18.316540662202957</v>
      </c>
      <c r="X113" s="343">
        <f ca="1">VLOOKUP($D113,[2]CurveFetch!$D$8:$S$13000,16,0)*$B113</f>
        <v>40.111748088576206</v>
      </c>
      <c r="Y113" s="141">
        <f ca="1">VLOOKUP($D113,Curves!$N$2:$T$2600,7)*$B113</f>
        <v>20.055874044288103</v>
      </c>
      <c r="Z113" s="200">
        <f t="shared" ca="1" si="143"/>
        <v>1</v>
      </c>
      <c r="AA113" s="181">
        <f t="shared" ca="1" si="144"/>
        <v>1</v>
      </c>
      <c r="AB113" s="181">
        <f t="shared" ca="1" si="145"/>
        <v>1</v>
      </c>
      <c r="AC113" s="181">
        <f t="shared" ca="1" si="145"/>
        <v>1</v>
      </c>
      <c r="AD113" s="181">
        <f t="shared" ca="1" si="146"/>
        <v>1</v>
      </c>
      <c r="AE113" s="182">
        <f t="shared" ca="1" si="147"/>
        <v>1</v>
      </c>
      <c r="AF113" s="23">
        <f t="shared" ca="1" si="167"/>
        <v>5880</v>
      </c>
      <c r="AG113" s="23">
        <f t="shared" ca="1" si="168"/>
        <v>5880</v>
      </c>
      <c r="AH113" s="23">
        <f t="shared" ca="1" si="185"/>
        <v>48000</v>
      </c>
      <c r="AI113" s="23">
        <f t="shared" ca="1" si="186"/>
        <v>48000</v>
      </c>
      <c r="AJ113" s="23">
        <f t="shared" ca="1" si="205"/>
        <v>54000</v>
      </c>
      <c r="AK113" s="23">
        <f t="shared" ca="1" si="206"/>
        <v>54000</v>
      </c>
      <c r="AL113" s="23">
        <f t="shared" ca="1" si="207"/>
        <v>60000</v>
      </c>
      <c r="AM113" s="23">
        <f t="shared" ca="1" si="208"/>
        <v>30000</v>
      </c>
      <c r="AN113" s="23">
        <f t="shared" ca="1" si="209"/>
        <v>60000</v>
      </c>
      <c r="AO113" s="23">
        <f t="shared" ca="1" si="210"/>
        <v>30000</v>
      </c>
      <c r="AP113" s="23">
        <f t="shared" ca="1" si="225"/>
        <v>61200</v>
      </c>
      <c r="AQ113" s="23">
        <f t="shared" ca="1" si="226"/>
        <v>30600</v>
      </c>
      <c r="AR113" s="23">
        <f t="shared" ca="1" si="237"/>
        <v>132000</v>
      </c>
      <c r="AS113" s="23">
        <f t="shared" ca="1" si="238"/>
        <v>66000</v>
      </c>
      <c r="AT113" s="228">
        <f t="shared" ca="1" si="151"/>
        <v>101760</v>
      </c>
      <c r="AU113" s="26">
        <f t="shared" ca="1" si="152"/>
        <v>595560</v>
      </c>
      <c r="AV113" s="228">
        <f t="shared" ca="1" si="153"/>
        <v>685560</v>
      </c>
      <c r="AW113" s="23">
        <f t="shared" ca="1" si="181"/>
        <v>62400</v>
      </c>
      <c r="AX113" s="23">
        <f t="shared" ca="1" si="182"/>
        <v>31200</v>
      </c>
      <c r="AY113" s="23">
        <f t="shared" ca="1" si="165"/>
        <v>60000</v>
      </c>
      <c r="AZ113" s="23">
        <f t="shared" ca="1" si="166"/>
        <v>30000</v>
      </c>
      <c r="BA113" s="23">
        <f t="shared" ca="1" si="169"/>
        <v>10560</v>
      </c>
      <c r="BB113" s="23">
        <f t="shared" ca="1" si="170"/>
        <v>5280</v>
      </c>
      <c r="BC113" s="23">
        <f t="shared" ca="1" si="177"/>
        <v>6120</v>
      </c>
      <c r="BD113" s="23">
        <f t="shared" ca="1" si="178"/>
        <v>3060</v>
      </c>
      <c r="BE113" s="23">
        <f t="shared" ca="1" si="187"/>
        <v>20400</v>
      </c>
      <c r="BF113" s="23">
        <f t="shared" ca="1" si="188"/>
        <v>10200</v>
      </c>
      <c r="BG113" s="23">
        <f t="shared" ca="1" si="197"/>
        <v>105600</v>
      </c>
      <c r="BH113" s="23">
        <f t="shared" ca="1" si="198"/>
        <v>52800</v>
      </c>
      <c r="BI113" s="23">
        <f t="shared" ca="1" si="203"/>
        <v>127200</v>
      </c>
      <c r="BJ113" s="23">
        <f t="shared" ca="1" si="204"/>
        <v>63600</v>
      </c>
      <c r="BK113" s="23">
        <f t="shared" ca="1" si="211"/>
        <v>60000</v>
      </c>
      <c r="BL113" s="23">
        <f t="shared" ca="1" si="212"/>
        <v>30000</v>
      </c>
      <c r="BM113" s="23">
        <f t="shared" ca="1" si="223"/>
        <v>63600</v>
      </c>
      <c r="BN113" s="23">
        <f t="shared" ca="1" si="224"/>
        <v>31800</v>
      </c>
      <c r="BO113" s="23">
        <f t="shared" ca="1" si="227"/>
        <v>86400</v>
      </c>
      <c r="BP113" s="23">
        <f t="shared" ca="1" si="228"/>
        <v>43200</v>
      </c>
      <c r="BQ113" s="23">
        <f t="shared" ca="1" si="233"/>
        <v>62400</v>
      </c>
      <c r="BR113" s="23">
        <f t="shared" ca="1" si="234"/>
        <v>31200</v>
      </c>
      <c r="BS113" s="23">
        <f t="shared" ca="1" si="120"/>
        <v>132000</v>
      </c>
      <c r="BT113" s="23">
        <f t="shared" ca="1" si="121"/>
        <v>66000</v>
      </c>
      <c r="BU113" s="23">
        <f t="shared" ca="1" si="122"/>
        <v>120000</v>
      </c>
      <c r="BV113" s="23">
        <f t="shared" ca="1" si="123"/>
        <v>60000</v>
      </c>
      <c r="BW113" s="389">
        <f t="shared" ca="1" si="154"/>
        <v>687420</v>
      </c>
      <c r="BX113" s="224">
        <f t="shared" ca="1" si="155"/>
        <v>1065420</v>
      </c>
      <c r="BY113" s="93">
        <f t="shared" ca="1" si="156"/>
        <v>1375020</v>
      </c>
      <c r="BZ113" s="23">
        <f t="shared" ca="1" si="183"/>
        <v>125760</v>
      </c>
      <c r="CA113" s="23">
        <f t="shared" ca="1" si="184"/>
        <v>62880</v>
      </c>
      <c r="CB113" s="23">
        <f t="shared" ca="1" si="213"/>
        <v>115200</v>
      </c>
      <c r="CC113" s="23">
        <f t="shared" ca="1" si="214"/>
        <v>57600</v>
      </c>
      <c r="CD113" s="23">
        <f t="shared" ca="1" si="239"/>
        <v>120000</v>
      </c>
      <c r="CE113" s="23">
        <f t="shared" ca="1" si="240"/>
        <v>60000</v>
      </c>
      <c r="CF113" s="228">
        <f t="shared" ca="1" si="157"/>
        <v>188640</v>
      </c>
      <c r="CG113" s="224">
        <f t="shared" ca="1" si="158"/>
        <v>361440</v>
      </c>
      <c r="CH113" s="228">
        <f t="shared" ca="1" si="159"/>
        <v>541440</v>
      </c>
      <c r="CI113" s="23">
        <f t="shared" ca="1" si="173"/>
        <v>65400</v>
      </c>
      <c r="CJ113" s="23">
        <f t="shared" ca="1" si="174"/>
        <v>32700</v>
      </c>
      <c r="CK113" s="23">
        <f t="shared" ca="1" si="175"/>
        <v>62400</v>
      </c>
      <c r="CL113" s="23">
        <f t="shared" ca="1" si="176"/>
        <v>31200</v>
      </c>
      <c r="CM113" s="23">
        <f t="shared" ca="1" si="171"/>
        <v>60000</v>
      </c>
      <c r="CN113" s="23">
        <f t="shared" ca="1" si="172"/>
        <v>30000</v>
      </c>
      <c r="CO113" s="23">
        <f t="shared" ca="1" si="179"/>
        <v>8400</v>
      </c>
      <c r="CP113" s="23">
        <f t="shared" ca="1" si="180"/>
        <v>4200</v>
      </c>
      <c r="CQ113" s="23">
        <f t="shared" ca="1" si="189"/>
        <v>27000</v>
      </c>
      <c r="CR113" s="23">
        <f t="shared" ca="1" si="190"/>
        <v>13500</v>
      </c>
      <c r="CS113" s="23">
        <f t="shared" ca="1" si="191"/>
        <v>15600</v>
      </c>
      <c r="CT113" s="23">
        <f t="shared" ca="1" si="192"/>
        <v>7800</v>
      </c>
      <c r="CU113" s="23">
        <f t="shared" ca="1" si="195"/>
        <v>42000</v>
      </c>
      <c r="CV113" s="23">
        <f t="shared" ca="1" si="196"/>
        <v>21000</v>
      </c>
      <c r="CW113" s="23">
        <f t="shared" ca="1" si="241"/>
        <v>60000</v>
      </c>
      <c r="CX113" s="23">
        <f t="shared" ca="1" si="242"/>
        <v>30000</v>
      </c>
      <c r="CY113" s="23">
        <f t="shared" ca="1" si="199"/>
        <v>72000</v>
      </c>
      <c r="CZ113" s="23">
        <f t="shared" ca="1" si="200"/>
        <v>36000</v>
      </c>
      <c r="DA113" s="23">
        <f t="shared" ca="1" si="215"/>
        <v>99000</v>
      </c>
      <c r="DB113" s="23">
        <f t="shared" ca="1" si="216"/>
        <v>49500</v>
      </c>
      <c r="DC113" s="23"/>
      <c r="DD113" s="23"/>
      <c r="DE113" s="23">
        <f t="shared" ca="1" si="217"/>
        <v>240000</v>
      </c>
      <c r="DF113" s="23">
        <f t="shared" ca="1" si="218"/>
        <v>120000</v>
      </c>
      <c r="DG113" s="23">
        <f t="shared" ca="1" si="219"/>
        <v>120000</v>
      </c>
      <c r="DH113" s="23">
        <f t="shared" ca="1" si="220"/>
        <v>60000</v>
      </c>
      <c r="DI113" s="23">
        <f t="shared" ca="1" si="229"/>
        <v>63600</v>
      </c>
      <c r="DJ113" s="23">
        <f t="shared" ca="1" si="230"/>
        <v>31800</v>
      </c>
      <c r="DK113" s="23">
        <f t="shared" ca="1" si="235"/>
        <v>63600</v>
      </c>
      <c r="DL113" s="23">
        <f t="shared" ca="1" si="236"/>
        <v>31800</v>
      </c>
      <c r="DM113" s="23">
        <f t="shared" ca="1" si="243"/>
        <v>120000</v>
      </c>
      <c r="DN113" s="23">
        <f t="shared" ca="1" si="244"/>
        <v>60000</v>
      </c>
      <c r="DO113" s="23">
        <f t="shared" ca="1" si="245"/>
        <v>66000</v>
      </c>
      <c r="DP113" s="23">
        <f t="shared" ca="1" si="246"/>
        <v>33000</v>
      </c>
      <c r="DQ113" s="23">
        <f t="shared" ca="1" si="126"/>
        <v>129600</v>
      </c>
      <c r="DR113" s="23">
        <f t="shared" ca="1" si="127"/>
        <v>64800</v>
      </c>
      <c r="DS113" s="228">
        <f t="shared" ca="1" si="160"/>
        <v>604800</v>
      </c>
      <c r="DT113" s="93">
        <f t="shared" ca="1" si="161"/>
        <v>1350000</v>
      </c>
      <c r="DU113" s="228">
        <f t="shared" ca="1" si="162"/>
        <v>1971900</v>
      </c>
      <c r="DZ113" s="23">
        <f t="shared" ca="1" si="193"/>
        <v>60000</v>
      </c>
      <c r="EA113" s="23">
        <f t="shared" ca="1" si="194"/>
        <v>30000</v>
      </c>
      <c r="EB113" s="23">
        <f t="shared" ca="1" si="201"/>
        <v>26400</v>
      </c>
      <c r="EC113" s="23">
        <f t="shared" ca="1" si="202"/>
        <v>13200</v>
      </c>
      <c r="ED113" s="23">
        <f t="shared" ca="1" si="221"/>
        <v>120000</v>
      </c>
      <c r="EE113" s="23">
        <f t="shared" ca="1" si="222"/>
        <v>60000</v>
      </c>
      <c r="EF113" s="23">
        <f t="shared" ca="1" si="249"/>
        <v>168000</v>
      </c>
      <c r="EG113" s="23">
        <f t="shared" ca="1" si="250"/>
        <v>84000</v>
      </c>
      <c r="EH113" s="23">
        <f t="shared" ca="1" si="231"/>
        <v>60000</v>
      </c>
      <c r="EI113" s="23">
        <f t="shared" ca="1" si="232"/>
        <v>30000</v>
      </c>
      <c r="EJ113" s="23">
        <f t="shared" ca="1" si="247"/>
        <v>60000</v>
      </c>
      <c r="EK113" s="23">
        <f t="shared" ca="1" si="248"/>
        <v>30000</v>
      </c>
      <c r="EL113" s="23">
        <f t="shared" ca="1" si="124"/>
        <v>120000</v>
      </c>
      <c r="EM113" s="23">
        <f t="shared" ca="1" si="125"/>
        <v>60000</v>
      </c>
      <c r="EN113" s="228">
        <f t="shared" ca="1" si="148"/>
        <v>39600</v>
      </c>
      <c r="EO113" s="93">
        <f t="shared" ca="1" si="149"/>
        <v>489600</v>
      </c>
      <c r="EP113" s="93">
        <f t="shared" ca="1" si="150"/>
        <v>921600</v>
      </c>
    </row>
    <row r="114" spans="1:146" x14ac:dyDescent="0.2">
      <c r="A114" s="172">
        <f ca="1">VLOOKUP($D114,Curves!$A$2:$I$1700,9)</f>
        <v>5.7236721542210003E-2</v>
      </c>
      <c r="B114" s="86">
        <f t="shared" ca="1" si="133"/>
        <v>0.60842076561605785</v>
      </c>
      <c r="C114" s="86">
        <f t="shared" si="134"/>
        <v>30</v>
      </c>
      <c r="D114" s="139">
        <v>40118</v>
      </c>
      <c r="E114" s="173">
        <f ca="1">VLOOKUP($D114,Curves!$A$2:$H$1700,2)*$B114</f>
        <v>2.4653209422762661</v>
      </c>
      <c r="F114" s="172">
        <f ca="1">VLOOKUP($D114,Curves!$A$2:$H$1700,3)*$B114</f>
        <v>0.18252622968481735</v>
      </c>
      <c r="G114" s="172">
        <f ca="1">VLOOKUP($D114,Curves!$A$2:$H$1700,7)*$B114</f>
        <v>-0.11559994546705099</v>
      </c>
      <c r="H114" s="172">
        <f ca="1">VLOOKUP($D114,Curves!$A$2:$H$1700,5)*$B114</f>
        <v>6.0842076561605785E-3</v>
      </c>
      <c r="I114" s="172">
        <f ca="1">VLOOKUP($D114,Curves!$A$2:$H$1700,4)*$B114</f>
        <v>-0.17644202202865678</v>
      </c>
      <c r="J114" s="174">
        <f ca="1">VLOOKUP($D114,Curves!$A$2:$H$1700,8)*$B114</f>
        <v>0</v>
      </c>
      <c r="K114" s="172">
        <f t="shared" ca="1" si="135"/>
        <v>19.166591901857068</v>
      </c>
      <c r="L114" s="140">
        <f ca="1">VLOOKUP($D114,Curves!$N$2:$T$2600,2)*$B114</f>
        <v>21.64919273460994</v>
      </c>
      <c r="M114" s="141">
        <f ca="1">VLOOKUP($D114,Curves!$N$2:$T$2600,3)*$B114</f>
        <v>10.82459636730497</v>
      </c>
      <c r="N114" s="181">
        <f t="shared" ca="1" si="136"/>
        <v>1</v>
      </c>
      <c r="O114" s="182">
        <f t="shared" ca="1" si="137"/>
        <v>0</v>
      </c>
      <c r="P114" s="173">
        <f t="shared" ca="1" si="132"/>
        <v>20.489907067071996</v>
      </c>
      <c r="Q114" s="140">
        <f ca="1">VLOOKUP($D114,Curves!$N$2:$T$2600,4)*$B114</f>
        <v>21.64919273460994</v>
      </c>
      <c r="R114" s="141">
        <f ca="1">VLOOKUP($D114,Curves!$N$2:$T$2600,5)*$B114</f>
        <v>10.82459636730497</v>
      </c>
      <c r="S114" s="181">
        <f t="shared" ca="1" si="138"/>
        <v>1</v>
      </c>
      <c r="T114" s="182">
        <f t="shared" ca="1" si="139"/>
        <v>0</v>
      </c>
      <c r="U114" s="151">
        <f t="shared" ca="1" si="140"/>
        <v>19.622907476069113</v>
      </c>
      <c r="V114" s="151">
        <f t="shared" ca="1" si="141"/>
        <v>20.535538624493199</v>
      </c>
      <c r="W114" s="151">
        <f t="shared" ca="1" si="142"/>
        <v>19.166591901857068</v>
      </c>
      <c r="X114" s="343">
        <f ca="1">VLOOKUP($D114,[2]CurveFetch!$D$8:$S$13000,16,0)*$B114</f>
        <v>21.64919273460994</v>
      </c>
      <c r="Y114" s="141">
        <f ca="1">VLOOKUP($D114,Curves!$N$2:$T$2600,7)*$B114</f>
        <v>10.82459636730497</v>
      </c>
      <c r="Z114" s="200">
        <f t="shared" ca="1" si="143"/>
        <v>1</v>
      </c>
      <c r="AA114" s="181">
        <f t="shared" ca="1" si="144"/>
        <v>0</v>
      </c>
      <c r="AB114" s="181">
        <f t="shared" ca="1" si="145"/>
        <v>1</v>
      </c>
      <c r="AC114" s="181">
        <f t="shared" ca="1" si="145"/>
        <v>1</v>
      </c>
      <c r="AD114" s="181">
        <f t="shared" ca="1" si="146"/>
        <v>1</v>
      </c>
      <c r="AE114" s="182">
        <f t="shared" ca="1" si="147"/>
        <v>0</v>
      </c>
      <c r="AF114" s="23">
        <f t="shared" ca="1" si="167"/>
        <v>5880</v>
      </c>
      <c r="AG114" s="23">
        <f t="shared" ca="1" si="168"/>
        <v>0</v>
      </c>
      <c r="AH114" s="23">
        <f t="shared" ca="1" si="185"/>
        <v>48000</v>
      </c>
      <c r="AI114" s="23">
        <f t="shared" ca="1" si="186"/>
        <v>0</v>
      </c>
      <c r="AJ114" s="23">
        <f t="shared" ca="1" si="205"/>
        <v>54000</v>
      </c>
      <c r="AK114" s="23">
        <f t="shared" ca="1" si="206"/>
        <v>0</v>
      </c>
      <c r="AL114" s="23">
        <f t="shared" ca="1" si="207"/>
        <v>60000</v>
      </c>
      <c r="AM114" s="23">
        <f t="shared" ca="1" si="208"/>
        <v>0</v>
      </c>
      <c r="AN114" s="23">
        <f t="shared" ca="1" si="209"/>
        <v>60000</v>
      </c>
      <c r="AO114" s="23">
        <f t="shared" ca="1" si="210"/>
        <v>0</v>
      </c>
      <c r="AP114" s="23">
        <f t="shared" ca="1" si="225"/>
        <v>61200</v>
      </c>
      <c r="AQ114" s="23">
        <f t="shared" ca="1" si="226"/>
        <v>0</v>
      </c>
      <c r="AR114" s="23">
        <f t="shared" ca="1" si="237"/>
        <v>132000</v>
      </c>
      <c r="AS114" s="23">
        <f t="shared" ca="1" si="238"/>
        <v>0</v>
      </c>
      <c r="AT114" s="228">
        <f t="shared" ca="1" si="151"/>
        <v>65880</v>
      </c>
      <c r="AU114" s="26">
        <f t="shared" ca="1" si="152"/>
        <v>361080</v>
      </c>
      <c r="AV114" s="228">
        <f t="shared" ca="1" si="153"/>
        <v>421080</v>
      </c>
      <c r="AW114" s="23">
        <f t="shared" ca="1" si="181"/>
        <v>62400</v>
      </c>
      <c r="AX114" s="23">
        <f t="shared" ca="1" si="182"/>
        <v>0</v>
      </c>
      <c r="AY114" s="23">
        <f t="shared" ca="1" si="165"/>
        <v>60000</v>
      </c>
      <c r="AZ114" s="23">
        <f t="shared" ca="1" si="166"/>
        <v>0</v>
      </c>
      <c r="BA114" s="23">
        <f t="shared" ca="1" si="169"/>
        <v>10560</v>
      </c>
      <c r="BB114" s="23">
        <f t="shared" ca="1" si="170"/>
        <v>0</v>
      </c>
      <c r="BC114" s="23">
        <f t="shared" ca="1" si="177"/>
        <v>6120</v>
      </c>
      <c r="BD114" s="23">
        <f t="shared" ca="1" si="178"/>
        <v>0</v>
      </c>
      <c r="BE114" s="23">
        <f t="shared" ca="1" si="187"/>
        <v>20400</v>
      </c>
      <c r="BF114" s="23">
        <f t="shared" ca="1" si="188"/>
        <v>0</v>
      </c>
      <c r="BG114" s="23">
        <f t="shared" ca="1" si="197"/>
        <v>105600</v>
      </c>
      <c r="BH114" s="23">
        <f t="shared" ca="1" si="198"/>
        <v>0</v>
      </c>
      <c r="BI114" s="23">
        <f t="shared" ca="1" si="203"/>
        <v>127200</v>
      </c>
      <c r="BJ114" s="23">
        <f t="shared" ca="1" si="204"/>
        <v>0</v>
      </c>
      <c r="BK114" s="23">
        <f t="shared" ca="1" si="211"/>
        <v>60000</v>
      </c>
      <c r="BL114" s="23">
        <f t="shared" ca="1" si="212"/>
        <v>0</v>
      </c>
      <c r="BM114" s="23">
        <f t="shared" ca="1" si="223"/>
        <v>63600</v>
      </c>
      <c r="BN114" s="23">
        <f t="shared" ca="1" si="224"/>
        <v>0</v>
      </c>
      <c r="BO114" s="23">
        <f t="shared" ca="1" si="227"/>
        <v>86400</v>
      </c>
      <c r="BP114" s="23">
        <f t="shared" ca="1" si="228"/>
        <v>0</v>
      </c>
      <c r="BQ114" s="23">
        <f t="shared" ca="1" si="233"/>
        <v>62400</v>
      </c>
      <c r="BR114" s="23">
        <f t="shared" ca="1" si="234"/>
        <v>0</v>
      </c>
      <c r="BS114" s="23">
        <f t="shared" ref="BS114:BS177" ca="1" si="251">$BS$7*$J$2*$J$5*$S114</f>
        <v>132000</v>
      </c>
      <c r="BT114" s="23">
        <f t="shared" ref="BT114:BT177" ca="1" si="252">$BS$7*$J$3*$J$5*$T114</f>
        <v>0</v>
      </c>
      <c r="BU114" s="23">
        <f t="shared" ca="1" si="122"/>
        <v>120000</v>
      </c>
      <c r="BV114" s="23">
        <f t="shared" ca="1" si="123"/>
        <v>0</v>
      </c>
      <c r="BW114" s="389">
        <f t="shared" ca="1" si="154"/>
        <v>458280</v>
      </c>
      <c r="BX114" s="224">
        <f t="shared" ca="1" si="155"/>
        <v>710280</v>
      </c>
      <c r="BY114" s="93">
        <f t="shared" ca="1" si="156"/>
        <v>916680</v>
      </c>
      <c r="BZ114" s="23">
        <f t="shared" ca="1" si="183"/>
        <v>125760</v>
      </c>
      <c r="CA114" s="23">
        <f t="shared" ca="1" si="184"/>
        <v>0</v>
      </c>
      <c r="CB114" s="23">
        <f t="shared" ca="1" si="213"/>
        <v>115200</v>
      </c>
      <c r="CC114" s="23">
        <f t="shared" ca="1" si="214"/>
        <v>0</v>
      </c>
      <c r="CD114" s="23">
        <f t="shared" ca="1" si="239"/>
        <v>120000</v>
      </c>
      <c r="CE114" s="23">
        <f t="shared" ca="1" si="240"/>
        <v>0</v>
      </c>
      <c r="CF114" s="228">
        <f t="shared" ca="1" si="157"/>
        <v>125760</v>
      </c>
      <c r="CG114" s="224">
        <f t="shared" ca="1" si="158"/>
        <v>240960</v>
      </c>
      <c r="CH114" s="228">
        <f t="shared" ca="1" si="159"/>
        <v>360960</v>
      </c>
      <c r="CI114" s="23">
        <f t="shared" ca="1" si="173"/>
        <v>65400</v>
      </c>
      <c r="CJ114" s="23">
        <f t="shared" ca="1" si="174"/>
        <v>32700</v>
      </c>
      <c r="CK114" s="23">
        <f t="shared" ca="1" si="175"/>
        <v>62400</v>
      </c>
      <c r="CL114" s="23">
        <f t="shared" ca="1" si="176"/>
        <v>31200</v>
      </c>
      <c r="CM114" s="23">
        <f t="shared" ca="1" si="171"/>
        <v>60000</v>
      </c>
      <c r="CN114" s="23">
        <f t="shared" ca="1" si="172"/>
        <v>30000</v>
      </c>
      <c r="CO114" s="23">
        <f t="shared" ca="1" si="179"/>
        <v>8400</v>
      </c>
      <c r="CP114" s="23">
        <f t="shared" ca="1" si="180"/>
        <v>4200</v>
      </c>
      <c r="CQ114" s="23">
        <f t="shared" ca="1" si="189"/>
        <v>27000</v>
      </c>
      <c r="CR114" s="23">
        <f t="shared" ca="1" si="190"/>
        <v>13500</v>
      </c>
      <c r="CS114" s="23">
        <f t="shared" ca="1" si="191"/>
        <v>15600</v>
      </c>
      <c r="CT114" s="23">
        <f t="shared" ca="1" si="192"/>
        <v>7800</v>
      </c>
      <c r="CU114" s="23">
        <f t="shared" ca="1" si="195"/>
        <v>42000</v>
      </c>
      <c r="CV114" s="23">
        <f t="shared" ca="1" si="196"/>
        <v>21000</v>
      </c>
      <c r="CW114" s="23">
        <f t="shared" ca="1" si="241"/>
        <v>60000</v>
      </c>
      <c r="CX114" s="23">
        <f t="shared" ca="1" si="242"/>
        <v>30000</v>
      </c>
      <c r="CY114" s="23">
        <f t="shared" ca="1" si="199"/>
        <v>72000</v>
      </c>
      <c r="CZ114" s="23">
        <f t="shared" ca="1" si="200"/>
        <v>36000</v>
      </c>
      <c r="DA114" s="23">
        <f t="shared" ca="1" si="215"/>
        <v>99000</v>
      </c>
      <c r="DB114" s="23">
        <f t="shared" ca="1" si="216"/>
        <v>49500</v>
      </c>
      <c r="DC114" s="23"/>
      <c r="DD114" s="23"/>
      <c r="DE114" s="23">
        <f t="shared" ca="1" si="217"/>
        <v>240000</v>
      </c>
      <c r="DF114" s="23">
        <f t="shared" ca="1" si="218"/>
        <v>120000</v>
      </c>
      <c r="DG114" s="23">
        <f t="shared" ca="1" si="219"/>
        <v>120000</v>
      </c>
      <c r="DH114" s="23">
        <f t="shared" ca="1" si="220"/>
        <v>60000</v>
      </c>
      <c r="DI114" s="23">
        <f t="shared" ca="1" si="229"/>
        <v>63600</v>
      </c>
      <c r="DJ114" s="23">
        <f t="shared" ca="1" si="230"/>
        <v>31800</v>
      </c>
      <c r="DK114" s="23">
        <f t="shared" ca="1" si="235"/>
        <v>63600</v>
      </c>
      <c r="DL114" s="23">
        <f t="shared" ca="1" si="236"/>
        <v>31800</v>
      </c>
      <c r="DM114" s="23">
        <f t="shared" ca="1" si="243"/>
        <v>120000</v>
      </c>
      <c r="DN114" s="23">
        <f t="shared" ca="1" si="244"/>
        <v>60000</v>
      </c>
      <c r="DO114" s="23">
        <f t="shared" ca="1" si="245"/>
        <v>66000</v>
      </c>
      <c r="DP114" s="23">
        <f t="shared" ca="1" si="246"/>
        <v>33000</v>
      </c>
      <c r="DQ114" s="23">
        <f t="shared" ca="1" si="126"/>
        <v>129600</v>
      </c>
      <c r="DR114" s="23">
        <f t="shared" ca="1" si="127"/>
        <v>64800</v>
      </c>
      <c r="DS114" s="228">
        <f t="shared" ca="1" si="160"/>
        <v>604800</v>
      </c>
      <c r="DT114" s="93">
        <f t="shared" ca="1" si="161"/>
        <v>1350000</v>
      </c>
      <c r="DU114" s="228">
        <f t="shared" ca="1" si="162"/>
        <v>1971900</v>
      </c>
      <c r="DZ114" s="23">
        <f t="shared" ca="1" si="193"/>
        <v>60000</v>
      </c>
      <c r="EA114" s="23">
        <f t="shared" ca="1" si="194"/>
        <v>30000</v>
      </c>
      <c r="EB114" s="23">
        <f t="shared" ca="1" si="201"/>
        <v>26400</v>
      </c>
      <c r="EC114" s="23">
        <f t="shared" ca="1" si="202"/>
        <v>13200</v>
      </c>
      <c r="ED114" s="23">
        <f t="shared" ca="1" si="221"/>
        <v>120000</v>
      </c>
      <c r="EE114" s="23">
        <f t="shared" ca="1" si="222"/>
        <v>60000</v>
      </c>
      <c r="EF114" s="23">
        <f t="shared" ca="1" si="249"/>
        <v>168000</v>
      </c>
      <c r="EG114" s="23">
        <f t="shared" ca="1" si="250"/>
        <v>84000</v>
      </c>
      <c r="EH114" s="23">
        <f t="shared" ca="1" si="231"/>
        <v>60000</v>
      </c>
      <c r="EI114" s="23">
        <f t="shared" ca="1" si="232"/>
        <v>30000</v>
      </c>
      <c r="EJ114" s="23">
        <f t="shared" ca="1" si="247"/>
        <v>60000</v>
      </c>
      <c r="EK114" s="23">
        <f t="shared" ca="1" si="248"/>
        <v>30000</v>
      </c>
      <c r="EL114" s="23">
        <f t="shared" ca="1" si="124"/>
        <v>120000</v>
      </c>
      <c r="EM114" s="23">
        <f t="shared" ca="1" si="125"/>
        <v>60000</v>
      </c>
      <c r="EN114" s="228">
        <f t="shared" ca="1" si="148"/>
        <v>39600</v>
      </c>
      <c r="EO114" s="93">
        <f t="shared" ca="1" si="149"/>
        <v>489600</v>
      </c>
      <c r="EP114" s="93">
        <f t="shared" ca="1" si="150"/>
        <v>921600</v>
      </c>
    </row>
    <row r="115" spans="1:146" x14ac:dyDescent="0.2">
      <c r="A115" s="172">
        <f ca="1">VLOOKUP($D115,Curves!$A$2:$I$1700,9)</f>
        <v>5.7288977792984003E-2</v>
      </c>
      <c r="B115" s="86">
        <f t="shared" ca="1" si="133"/>
        <v>0.60533381029310096</v>
      </c>
      <c r="C115" s="86">
        <f t="shared" si="134"/>
        <v>31</v>
      </c>
      <c r="D115" s="139">
        <v>40148</v>
      </c>
      <c r="E115" s="173">
        <f ca="1">VLOOKUP($D115,Curves!$A$2:$H$1700,2)*$B115</f>
        <v>2.5284793255942826</v>
      </c>
      <c r="F115" s="172">
        <f ca="1">VLOOKUP($D115,Curves!$A$2:$H$1700,3)*$B115</f>
        <v>0.18160014308793029</v>
      </c>
      <c r="G115" s="172">
        <f ca="1">VLOOKUP($D115,Curves!$A$2:$H$1700,7)*$B115</f>
        <v>-0.11501342395568918</v>
      </c>
      <c r="H115" s="172">
        <f ca="1">VLOOKUP($D115,Curves!$A$2:$H$1700,5)*$B115</f>
        <v>6.0533381029310093E-3</v>
      </c>
      <c r="I115" s="172">
        <f ca="1">VLOOKUP($D115,Curves!$A$2:$H$1700,4)*$B115</f>
        <v>-0.17554680498499928</v>
      </c>
      <c r="J115" s="174">
        <f ca="1">VLOOKUP($D115,Curves!$A$2:$H$1700,8)*$B115</f>
        <v>0</v>
      </c>
      <c r="K115" s="172">
        <f t="shared" ca="1" si="135"/>
        <v>19.646993904569623</v>
      </c>
      <c r="L115" s="140">
        <f ca="1">VLOOKUP($D115,Curves!$N$2:$T$2600,2)*$B115</f>
        <v>12.45934368373878</v>
      </c>
      <c r="M115" s="141">
        <f ca="1">VLOOKUP($D115,Curves!$N$2:$T$2600,3)*$B115</f>
        <v>6.2296718418693899</v>
      </c>
      <c r="N115" s="181">
        <f t="shared" ca="1" si="136"/>
        <v>0</v>
      </c>
      <c r="O115" s="182">
        <f t="shared" ca="1" si="137"/>
        <v>0</v>
      </c>
      <c r="P115" s="173">
        <f t="shared" ca="1" si="132"/>
        <v>20.963594941957119</v>
      </c>
      <c r="Q115" s="140">
        <f ca="1">VLOOKUP($D115,Curves!$N$2:$T$2600,4)*$B115</f>
        <v>12.45934368373878</v>
      </c>
      <c r="R115" s="141">
        <f ca="1">VLOOKUP($D115,Curves!$N$2:$T$2600,5)*$B115</f>
        <v>6.2296718418693899</v>
      </c>
      <c r="S115" s="181">
        <f t="shared" ca="1" si="138"/>
        <v>0</v>
      </c>
      <c r="T115" s="182">
        <f t="shared" ca="1" si="139"/>
        <v>0</v>
      </c>
      <c r="U115" s="151">
        <f t="shared" ca="1" si="140"/>
        <v>20.100994262289451</v>
      </c>
      <c r="V115" s="151">
        <f t="shared" ca="1" si="141"/>
        <v>21.008994977729103</v>
      </c>
      <c r="W115" s="151">
        <f t="shared" ca="1" si="142"/>
        <v>19.646993904569623</v>
      </c>
      <c r="X115" s="343">
        <f ca="1">VLOOKUP($D115,[2]CurveFetch!$D$8:$S$13000,16,0)*$B115</f>
        <v>12.45934368373878</v>
      </c>
      <c r="Y115" s="141">
        <f ca="1">VLOOKUP($D115,Curves!$N$2:$T$2600,7)*$B115</f>
        <v>6.2296718418693899</v>
      </c>
      <c r="Z115" s="200">
        <f t="shared" ca="1" si="143"/>
        <v>0</v>
      </c>
      <c r="AA115" s="181">
        <f t="shared" ca="1" si="144"/>
        <v>0</v>
      </c>
      <c r="AB115" s="181">
        <f t="shared" ca="1" si="145"/>
        <v>0</v>
      </c>
      <c r="AC115" s="181">
        <f t="shared" ca="1" si="145"/>
        <v>0</v>
      </c>
      <c r="AD115" s="181">
        <f t="shared" ca="1" si="146"/>
        <v>0</v>
      </c>
      <c r="AE115" s="182">
        <f t="shared" ca="1" si="147"/>
        <v>0</v>
      </c>
      <c r="AF115" s="23">
        <f t="shared" ca="1" si="167"/>
        <v>0</v>
      </c>
      <c r="AG115" s="23">
        <f t="shared" ca="1" si="168"/>
        <v>0</v>
      </c>
      <c r="AH115" s="23">
        <f t="shared" ca="1" si="185"/>
        <v>0</v>
      </c>
      <c r="AI115" s="23">
        <f t="shared" ca="1" si="186"/>
        <v>0</v>
      </c>
      <c r="AJ115" s="23">
        <f t="shared" ca="1" si="205"/>
        <v>0</v>
      </c>
      <c r="AK115" s="23">
        <f t="shared" ca="1" si="206"/>
        <v>0</v>
      </c>
      <c r="AL115" s="23">
        <f t="shared" ca="1" si="207"/>
        <v>0</v>
      </c>
      <c r="AM115" s="23">
        <f t="shared" ca="1" si="208"/>
        <v>0</v>
      </c>
      <c r="AN115" s="23">
        <f t="shared" ca="1" si="209"/>
        <v>0</v>
      </c>
      <c r="AO115" s="23">
        <f t="shared" ca="1" si="210"/>
        <v>0</v>
      </c>
      <c r="AP115" s="23">
        <f t="shared" ca="1" si="225"/>
        <v>0</v>
      </c>
      <c r="AQ115" s="23">
        <f t="shared" ca="1" si="226"/>
        <v>0</v>
      </c>
      <c r="AR115" s="23">
        <f t="shared" ca="1" si="237"/>
        <v>0</v>
      </c>
      <c r="AS115" s="23">
        <f t="shared" ca="1" si="238"/>
        <v>0</v>
      </c>
      <c r="AT115" s="228">
        <f t="shared" ca="1" si="151"/>
        <v>0</v>
      </c>
      <c r="AU115" s="26">
        <f t="shared" ca="1" si="152"/>
        <v>0</v>
      </c>
      <c r="AV115" s="228">
        <f t="shared" ca="1" si="153"/>
        <v>0</v>
      </c>
      <c r="AW115" s="23">
        <f t="shared" ca="1" si="181"/>
        <v>0</v>
      </c>
      <c r="AX115" s="23">
        <f t="shared" ca="1" si="182"/>
        <v>0</v>
      </c>
      <c r="AY115" s="23">
        <f t="shared" ca="1" si="165"/>
        <v>0</v>
      </c>
      <c r="AZ115" s="23">
        <f t="shared" ca="1" si="166"/>
        <v>0</v>
      </c>
      <c r="BA115" s="23">
        <f t="shared" ca="1" si="169"/>
        <v>0</v>
      </c>
      <c r="BB115" s="23">
        <f t="shared" ca="1" si="170"/>
        <v>0</v>
      </c>
      <c r="BC115" s="23">
        <f t="shared" ca="1" si="177"/>
        <v>0</v>
      </c>
      <c r="BD115" s="23">
        <f t="shared" ca="1" si="178"/>
        <v>0</v>
      </c>
      <c r="BE115" s="23">
        <f t="shared" ca="1" si="187"/>
        <v>0</v>
      </c>
      <c r="BF115" s="23">
        <f t="shared" ca="1" si="188"/>
        <v>0</v>
      </c>
      <c r="BG115" s="23">
        <f t="shared" ca="1" si="197"/>
        <v>0</v>
      </c>
      <c r="BH115" s="23">
        <f t="shared" ca="1" si="198"/>
        <v>0</v>
      </c>
      <c r="BI115" s="23">
        <f t="shared" ca="1" si="203"/>
        <v>0</v>
      </c>
      <c r="BJ115" s="23">
        <f t="shared" ca="1" si="204"/>
        <v>0</v>
      </c>
      <c r="BK115" s="23">
        <f t="shared" ca="1" si="211"/>
        <v>0</v>
      </c>
      <c r="BL115" s="23">
        <f t="shared" ca="1" si="212"/>
        <v>0</v>
      </c>
      <c r="BM115" s="23">
        <f t="shared" ca="1" si="223"/>
        <v>0</v>
      </c>
      <c r="BN115" s="23">
        <f t="shared" ca="1" si="224"/>
        <v>0</v>
      </c>
      <c r="BO115" s="23">
        <f t="shared" ca="1" si="227"/>
        <v>0</v>
      </c>
      <c r="BP115" s="23">
        <f t="shared" ca="1" si="228"/>
        <v>0</v>
      </c>
      <c r="BQ115" s="23">
        <f t="shared" ca="1" si="233"/>
        <v>0</v>
      </c>
      <c r="BR115" s="23">
        <f t="shared" ca="1" si="234"/>
        <v>0</v>
      </c>
      <c r="BS115" s="23">
        <f t="shared" ca="1" si="251"/>
        <v>0</v>
      </c>
      <c r="BT115" s="23">
        <f t="shared" ca="1" si="252"/>
        <v>0</v>
      </c>
      <c r="BU115" s="23">
        <f t="shared" ca="1" si="122"/>
        <v>0</v>
      </c>
      <c r="BV115" s="23">
        <f t="shared" ca="1" si="123"/>
        <v>0</v>
      </c>
      <c r="BW115" s="389">
        <f t="shared" ca="1" si="154"/>
        <v>0</v>
      </c>
      <c r="BX115" s="224">
        <f t="shared" ca="1" si="155"/>
        <v>0</v>
      </c>
      <c r="BY115" s="93">
        <f t="shared" ca="1" si="156"/>
        <v>0</v>
      </c>
      <c r="BZ115" s="23">
        <f t="shared" ca="1" si="183"/>
        <v>0</v>
      </c>
      <c r="CA115" s="23">
        <f t="shared" ca="1" si="184"/>
        <v>0</v>
      </c>
      <c r="CB115" s="23">
        <f t="shared" ca="1" si="213"/>
        <v>0</v>
      </c>
      <c r="CC115" s="23">
        <f t="shared" ca="1" si="214"/>
        <v>0</v>
      </c>
      <c r="CD115" s="23">
        <f t="shared" ca="1" si="239"/>
        <v>0</v>
      </c>
      <c r="CE115" s="23">
        <f t="shared" ca="1" si="240"/>
        <v>0</v>
      </c>
      <c r="CF115" s="228">
        <f t="shared" ca="1" si="157"/>
        <v>0</v>
      </c>
      <c r="CG115" s="224">
        <f t="shared" ca="1" si="158"/>
        <v>0</v>
      </c>
      <c r="CH115" s="228">
        <f t="shared" ca="1" si="159"/>
        <v>0</v>
      </c>
      <c r="CI115" s="23">
        <f t="shared" ca="1" si="173"/>
        <v>0</v>
      </c>
      <c r="CJ115" s="23">
        <f t="shared" ca="1" si="174"/>
        <v>0</v>
      </c>
      <c r="CK115" s="23">
        <f t="shared" ca="1" si="175"/>
        <v>0</v>
      </c>
      <c r="CL115" s="23">
        <f t="shared" ca="1" si="176"/>
        <v>0</v>
      </c>
      <c r="CM115" s="23">
        <f t="shared" ca="1" si="171"/>
        <v>0</v>
      </c>
      <c r="CN115" s="23">
        <f t="shared" ca="1" si="172"/>
        <v>0</v>
      </c>
      <c r="CO115" s="23">
        <f t="shared" ca="1" si="179"/>
        <v>0</v>
      </c>
      <c r="CP115" s="23">
        <f t="shared" ca="1" si="180"/>
        <v>0</v>
      </c>
      <c r="CQ115" s="23">
        <f t="shared" ca="1" si="189"/>
        <v>0</v>
      </c>
      <c r="CR115" s="23">
        <f t="shared" ca="1" si="190"/>
        <v>0</v>
      </c>
      <c r="CS115" s="23">
        <f t="shared" ca="1" si="191"/>
        <v>0</v>
      </c>
      <c r="CT115" s="23">
        <f t="shared" ca="1" si="192"/>
        <v>0</v>
      </c>
      <c r="CU115" s="23">
        <f t="shared" ca="1" si="195"/>
        <v>0</v>
      </c>
      <c r="CV115" s="23">
        <f t="shared" ca="1" si="196"/>
        <v>0</v>
      </c>
      <c r="CW115" s="23">
        <f t="shared" ca="1" si="241"/>
        <v>0</v>
      </c>
      <c r="CX115" s="23">
        <f t="shared" ca="1" si="242"/>
        <v>0</v>
      </c>
      <c r="CY115" s="23">
        <f t="shared" ca="1" si="199"/>
        <v>0</v>
      </c>
      <c r="CZ115" s="23">
        <f t="shared" ca="1" si="200"/>
        <v>0</v>
      </c>
      <c r="DA115" s="23">
        <f t="shared" ca="1" si="215"/>
        <v>0</v>
      </c>
      <c r="DB115" s="23">
        <f t="shared" ca="1" si="216"/>
        <v>0</v>
      </c>
      <c r="DC115" s="23"/>
      <c r="DD115" s="23"/>
      <c r="DE115" s="23">
        <f t="shared" ca="1" si="217"/>
        <v>0</v>
      </c>
      <c r="DF115" s="23">
        <f t="shared" ca="1" si="218"/>
        <v>0</v>
      </c>
      <c r="DG115" s="23">
        <f t="shared" ca="1" si="219"/>
        <v>0</v>
      </c>
      <c r="DH115" s="23">
        <f t="shared" ca="1" si="220"/>
        <v>0</v>
      </c>
      <c r="DI115" s="23">
        <f t="shared" ca="1" si="229"/>
        <v>0</v>
      </c>
      <c r="DJ115" s="23">
        <f t="shared" ca="1" si="230"/>
        <v>0</v>
      </c>
      <c r="DK115" s="23">
        <f t="shared" ca="1" si="235"/>
        <v>0</v>
      </c>
      <c r="DL115" s="23">
        <f t="shared" ca="1" si="236"/>
        <v>0</v>
      </c>
      <c r="DM115" s="23">
        <f t="shared" ca="1" si="243"/>
        <v>0</v>
      </c>
      <c r="DN115" s="23">
        <f t="shared" ca="1" si="244"/>
        <v>0</v>
      </c>
      <c r="DO115" s="23">
        <f t="shared" ca="1" si="245"/>
        <v>0</v>
      </c>
      <c r="DP115" s="23">
        <f t="shared" ca="1" si="246"/>
        <v>0</v>
      </c>
      <c r="DQ115" s="23">
        <f t="shared" ca="1" si="126"/>
        <v>0</v>
      </c>
      <c r="DR115" s="23">
        <f t="shared" ca="1" si="127"/>
        <v>0</v>
      </c>
      <c r="DS115" s="228">
        <f t="shared" ca="1" si="160"/>
        <v>0</v>
      </c>
      <c r="DT115" s="93">
        <f t="shared" ca="1" si="161"/>
        <v>0</v>
      </c>
      <c r="DU115" s="228">
        <f t="shared" ca="1" si="162"/>
        <v>0</v>
      </c>
      <c r="DZ115" s="23">
        <f t="shared" ca="1" si="193"/>
        <v>0</v>
      </c>
      <c r="EA115" s="23">
        <f t="shared" ca="1" si="194"/>
        <v>0</v>
      </c>
      <c r="EB115" s="23">
        <f t="shared" ca="1" si="201"/>
        <v>0</v>
      </c>
      <c r="EC115" s="23">
        <f t="shared" ca="1" si="202"/>
        <v>0</v>
      </c>
      <c r="ED115" s="23">
        <f t="shared" ca="1" si="221"/>
        <v>0</v>
      </c>
      <c r="EE115" s="23">
        <f t="shared" ca="1" si="222"/>
        <v>0</v>
      </c>
      <c r="EF115" s="23">
        <f t="shared" ca="1" si="249"/>
        <v>0</v>
      </c>
      <c r="EG115" s="23">
        <f t="shared" ca="1" si="250"/>
        <v>0</v>
      </c>
      <c r="EH115" s="23">
        <f t="shared" ca="1" si="231"/>
        <v>0</v>
      </c>
      <c r="EI115" s="23">
        <f t="shared" ca="1" si="232"/>
        <v>0</v>
      </c>
      <c r="EJ115" s="23">
        <f t="shared" ca="1" si="247"/>
        <v>0</v>
      </c>
      <c r="EK115" s="23">
        <f t="shared" ca="1" si="248"/>
        <v>0</v>
      </c>
      <c r="EL115" s="23">
        <f t="shared" ca="1" si="124"/>
        <v>0</v>
      </c>
      <c r="EM115" s="23">
        <f t="shared" ca="1" si="125"/>
        <v>0</v>
      </c>
      <c r="EN115" s="228">
        <f t="shared" ca="1" si="148"/>
        <v>0</v>
      </c>
      <c r="EO115" s="93">
        <f t="shared" ca="1" si="149"/>
        <v>0</v>
      </c>
      <c r="EP115" s="93">
        <f t="shared" ca="1" si="150"/>
        <v>0</v>
      </c>
    </row>
    <row r="116" spans="1:146" x14ac:dyDescent="0.2">
      <c r="A116" s="172">
        <f ca="1">VLOOKUP($D116,Curves!$A$2:$I$1700,9)</f>
        <v>5.7342975919736999E-2</v>
      </c>
      <c r="B116" s="86">
        <f t="shared" ca="1" si="133"/>
        <v>0.60215513779972019</v>
      </c>
      <c r="C116" s="86">
        <f t="shared" si="134"/>
        <v>31</v>
      </c>
      <c r="D116" s="139">
        <v>40179</v>
      </c>
      <c r="E116" s="173">
        <f ca="1">VLOOKUP($D116,Curves!$A$2:$H$1700,2)*$B116</f>
        <v>2.5814390757474004</v>
      </c>
      <c r="F116" s="172">
        <f ca="1">VLOOKUP($D116,Curves!$A$2:$H$1700,3)*$B116</f>
        <v>0.18064654133991606</v>
      </c>
      <c r="G116" s="172">
        <f ca="1">VLOOKUP($D116,Curves!$A$2:$H$1700,7)*$B116</f>
        <v>-0.11440947618194684</v>
      </c>
      <c r="H116" s="172">
        <f ca="1">VLOOKUP($D116,Curves!$A$2:$H$1700,5)*$B116</f>
        <v>6.0215513779972021E-3</v>
      </c>
      <c r="I116" s="172">
        <f ca="1">VLOOKUP($D116,Curves!$A$2:$H$1700,4)*$B116</f>
        <v>-0.17462498996191883</v>
      </c>
      <c r="J116" s="174">
        <f ca="1">VLOOKUP($D116,Curves!$A$2:$H$1700,8)*$B116</f>
        <v>0</v>
      </c>
      <c r="K116" s="172">
        <f t="shared" ca="1" si="135"/>
        <v>20.051105643391111</v>
      </c>
      <c r="L116" s="140">
        <f ca="1">VLOOKUP($D116,Curves!$N$2:$T$2600,2)*$B116</f>
        <v>30.957036496338738</v>
      </c>
      <c r="M116" s="141">
        <f ca="1">VLOOKUP($D116,Curves!$N$2:$T$2600,3)*$B116</f>
        <v>15.478518248169369</v>
      </c>
      <c r="N116" s="181">
        <f t="shared" ca="1" si="136"/>
        <v>1</v>
      </c>
      <c r="O116" s="182">
        <f t="shared" ca="1" si="137"/>
        <v>0</v>
      </c>
      <c r="P116" s="173">
        <f t="shared" ca="1" si="132"/>
        <v>21.360793068105504</v>
      </c>
      <c r="Q116" s="140">
        <f ca="1">VLOOKUP($D116,Curves!$N$2:$T$2600,4)*$B116</f>
        <v>30.957036496338738</v>
      </c>
      <c r="R116" s="141">
        <f ca="1">VLOOKUP($D116,Curves!$N$2:$T$2600,5)*$B116</f>
        <v>15.478518248169369</v>
      </c>
      <c r="S116" s="181">
        <f t="shared" ca="1" si="138"/>
        <v>1</v>
      </c>
      <c r="T116" s="182">
        <f t="shared" ca="1" si="139"/>
        <v>0</v>
      </c>
      <c r="U116" s="151">
        <f t="shared" ca="1" si="140"/>
        <v>20.502721996740902</v>
      </c>
      <c r="V116" s="151">
        <f t="shared" ca="1" si="141"/>
        <v>21.405954703440482</v>
      </c>
      <c r="W116" s="151">
        <f t="shared" ca="1" si="142"/>
        <v>20.051105643391111</v>
      </c>
      <c r="X116" s="343">
        <f ca="1">VLOOKUP($D116,[2]CurveFetch!$D$8:$S$13000,16,0)*$B116</f>
        <v>30.957036496338738</v>
      </c>
      <c r="Y116" s="141">
        <f ca="1">VLOOKUP($D116,Curves!$N$2:$T$2600,7)*$B116</f>
        <v>15.478518248169369</v>
      </c>
      <c r="Z116" s="200">
        <f t="shared" ca="1" si="143"/>
        <v>1</v>
      </c>
      <c r="AA116" s="181">
        <f t="shared" ca="1" si="144"/>
        <v>0</v>
      </c>
      <c r="AB116" s="181">
        <f t="shared" ca="1" si="145"/>
        <v>1</v>
      </c>
      <c r="AC116" s="181">
        <f t="shared" ca="1" si="145"/>
        <v>1</v>
      </c>
      <c r="AD116" s="181">
        <f t="shared" ca="1" si="146"/>
        <v>1</v>
      </c>
      <c r="AE116" s="182">
        <f t="shared" ca="1" si="147"/>
        <v>0</v>
      </c>
      <c r="AF116" s="23">
        <f t="shared" ca="1" si="167"/>
        <v>5880</v>
      </c>
      <c r="AG116" s="23">
        <f t="shared" ca="1" si="168"/>
        <v>0</v>
      </c>
      <c r="AH116" s="23">
        <f t="shared" ca="1" si="185"/>
        <v>48000</v>
      </c>
      <c r="AI116" s="23">
        <f t="shared" ca="1" si="186"/>
        <v>0</v>
      </c>
      <c r="AJ116" s="23">
        <f t="shared" ca="1" si="205"/>
        <v>54000</v>
      </c>
      <c r="AK116" s="23">
        <f t="shared" ca="1" si="206"/>
        <v>0</v>
      </c>
      <c r="AL116" s="23">
        <f t="shared" ca="1" si="207"/>
        <v>60000</v>
      </c>
      <c r="AM116" s="23">
        <f t="shared" ca="1" si="208"/>
        <v>0</v>
      </c>
      <c r="AN116" s="23">
        <f t="shared" ca="1" si="209"/>
        <v>60000</v>
      </c>
      <c r="AO116" s="23">
        <f t="shared" ca="1" si="210"/>
        <v>0</v>
      </c>
      <c r="AP116" s="23">
        <f t="shared" ca="1" si="225"/>
        <v>61200</v>
      </c>
      <c r="AQ116" s="23">
        <f t="shared" ca="1" si="226"/>
        <v>0</v>
      </c>
      <c r="AR116" s="23">
        <f t="shared" ca="1" si="237"/>
        <v>132000</v>
      </c>
      <c r="AS116" s="23">
        <f t="shared" ca="1" si="238"/>
        <v>0</v>
      </c>
      <c r="AT116" s="228">
        <f t="shared" ca="1" si="151"/>
        <v>65880</v>
      </c>
      <c r="AU116" s="26">
        <f t="shared" ca="1" si="152"/>
        <v>361080</v>
      </c>
      <c r="AV116" s="228">
        <f t="shared" ca="1" si="153"/>
        <v>421080</v>
      </c>
      <c r="AW116" s="23">
        <f t="shared" ca="1" si="181"/>
        <v>62400</v>
      </c>
      <c r="AX116" s="23">
        <f t="shared" ca="1" si="182"/>
        <v>0</v>
      </c>
      <c r="AY116" s="23">
        <f t="shared" ca="1" si="165"/>
        <v>60000</v>
      </c>
      <c r="AZ116" s="23">
        <f t="shared" ca="1" si="166"/>
        <v>0</v>
      </c>
      <c r="BA116" s="23">
        <f t="shared" ca="1" si="169"/>
        <v>10560</v>
      </c>
      <c r="BB116" s="23">
        <f t="shared" ca="1" si="170"/>
        <v>0</v>
      </c>
      <c r="BC116" s="23">
        <f t="shared" ca="1" si="177"/>
        <v>6120</v>
      </c>
      <c r="BD116" s="23">
        <f t="shared" ca="1" si="178"/>
        <v>0</v>
      </c>
      <c r="BE116" s="23">
        <f t="shared" ca="1" si="187"/>
        <v>20400</v>
      </c>
      <c r="BF116" s="23">
        <f t="shared" ca="1" si="188"/>
        <v>0</v>
      </c>
      <c r="BG116" s="23">
        <f t="shared" ca="1" si="197"/>
        <v>105600</v>
      </c>
      <c r="BH116" s="23">
        <f t="shared" ca="1" si="198"/>
        <v>0</v>
      </c>
      <c r="BI116" s="23">
        <f t="shared" ca="1" si="203"/>
        <v>127200</v>
      </c>
      <c r="BJ116" s="23">
        <f t="shared" ca="1" si="204"/>
        <v>0</v>
      </c>
      <c r="BK116" s="23">
        <f t="shared" ca="1" si="211"/>
        <v>60000</v>
      </c>
      <c r="BL116" s="23">
        <f t="shared" ca="1" si="212"/>
        <v>0</v>
      </c>
      <c r="BM116" s="23">
        <f t="shared" ca="1" si="223"/>
        <v>63600</v>
      </c>
      <c r="BN116" s="23">
        <f t="shared" ca="1" si="224"/>
        <v>0</v>
      </c>
      <c r="BO116" s="23">
        <f t="shared" ca="1" si="227"/>
        <v>86400</v>
      </c>
      <c r="BP116" s="23">
        <f t="shared" ca="1" si="228"/>
        <v>0</v>
      </c>
      <c r="BQ116" s="23">
        <f t="shared" ca="1" si="233"/>
        <v>62400</v>
      </c>
      <c r="BR116" s="23">
        <f t="shared" ca="1" si="234"/>
        <v>0</v>
      </c>
      <c r="BS116" s="23">
        <f t="shared" ca="1" si="251"/>
        <v>132000</v>
      </c>
      <c r="BT116" s="23">
        <f t="shared" ca="1" si="252"/>
        <v>0</v>
      </c>
      <c r="BU116" s="23">
        <f t="shared" ca="1" si="122"/>
        <v>120000</v>
      </c>
      <c r="BV116" s="23">
        <f t="shared" ca="1" si="123"/>
        <v>0</v>
      </c>
      <c r="BW116" s="389">
        <f t="shared" ca="1" si="154"/>
        <v>458280</v>
      </c>
      <c r="BX116" s="224">
        <f t="shared" ca="1" si="155"/>
        <v>710280</v>
      </c>
      <c r="BY116" s="93">
        <f t="shared" ca="1" si="156"/>
        <v>916680</v>
      </c>
      <c r="BZ116" s="23">
        <f t="shared" ca="1" si="183"/>
        <v>125760</v>
      </c>
      <c r="CA116" s="23">
        <f t="shared" ca="1" si="184"/>
        <v>0</v>
      </c>
      <c r="CB116" s="23">
        <f t="shared" ca="1" si="213"/>
        <v>115200</v>
      </c>
      <c r="CC116" s="23">
        <f t="shared" ca="1" si="214"/>
        <v>0</v>
      </c>
      <c r="CD116" s="23">
        <f t="shared" ca="1" si="239"/>
        <v>120000</v>
      </c>
      <c r="CE116" s="23">
        <f t="shared" ca="1" si="240"/>
        <v>0</v>
      </c>
      <c r="CF116" s="228">
        <f t="shared" ca="1" si="157"/>
        <v>125760</v>
      </c>
      <c r="CG116" s="224">
        <f t="shared" ca="1" si="158"/>
        <v>240960</v>
      </c>
      <c r="CH116" s="228">
        <f t="shared" ca="1" si="159"/>
        <v>360960</v>
      </c>
      <c r="CI116" s="23">
        <f t="shared" ca="1" si="173"/>
        <v>65400</v>
      </c>
      <c r="CJ116" s="23">
        <f t="shared" ca="1" si="174"/>
        <v>32700</v>
      </c>
      <c r="CK116" s="23">
        <f t="shared" ca="1" si="175"/>
        <v>62400</v>
      </c>
      <c r="CL116" s="23">
        <f t="shared" ca="1" si="176"/>
        <v>31200</v>
      </c>
      <c r="CM116" s="23">
        <f t="shared" ca="1" si="171"/>
        <v>60000</v>
      </c>
      <c r="CN116" s="23">
        <f t="shared" ca="1" si="172"/>
        <v>30000</v>
      </c>
      <c r="CO116" s="23">
        <f t="shared" ca="1" si="179"/>
        <v>8400</v>
      </c>
      <c r="CP116" s="23">
        <f t="shared" ca="1" si="180"/>
        <v>4200</v>
      </c>
      <c r="CQ116" s="23">
        <f t="shared" ca="1" si="189"/>
        <v>27000</v>
      </c>
      <c r="CR116" s="23">
        <f t="shared" ca="1" si="190"/>
        <v>13500</v>
      </c>
      <c r="CS116" s="23">
        <f t="shared" ca="1" si="191"/>
        <v>15600</v>
      </c>
      <c r="CT116" s="23">
        <f t="shared" ca="1" si="192"/>
        <v>7800</v>
      </c>
      <c r="CU116" s="23">
        <f t="shared" ca="1" si="195"/>
        <v>42000</v>
      </c>
      <c r="CV116" s="23">
        <f t="shared" ca="1" si="196"/>
        <v>21000</v>
      </c>
      <c r="CW116" s="23">
        <f t="shared" ca="1" si="241"/>
        <v>60000</v>
      </c>
      <c r="CX116" s="23">
        <f t="shared" ca="1" si="242"/>
        <v>30000</v>
      </c>
      <c r="CY116" s="23">
        <f t="shared" ca="1" si="199"/>
        <v>72000</v>
      </c>
      <c r="CZ116" s="23">
        <f t="shared" ca="1" si="200"/>
        <v>36000</v>
      </c>
      <c r="DA116" s="23">
        <f t="shared" ca="1" si="215"/>
        <v>99000</v>
      </c>
      <c r="DB116" s="23">
        <f t="shared" ca="1" si="216"/>
        <v>49500</v>
      </c>
      <c r="DC116" s="23"/>
      <c r="DD116" s="23"/>
      <c r="DE116" s="23">
        <f t="shared" ca="1" si="217"/>
        <v>240000</v>
      </c>
      <c r="DF116" s="23">
        <f t="shared" ca="1" si="218"/>
        <v>120000</v>
      </c>
      <c r="DG116" s="23">
        <f t="shared" ca="1" si="219"/>
        <v>120000</v>
      </c>
      <c r="DH116" s="23">
        <f t="shared" ca="1" si="220"/>
        <v>60000</v>
      </c>
      <c r="DI116" s="23">
        <f t="shared" ca="1" si="229"/>
        <v>63600</v>
      </c>
      <c r="DJ116" s="23">
        <f t="shared" ca="1" si="230"/>
        <v>31800</v>
      </c>
      <c r="DK116" s="23">
        <f t="shared" ca="1" si="235"/>
        <v>63600</v>
      </c>
      <c r="DL116" s="23">
        <f t="shared" ca="1" si="236"/>
        <v>31800</v>
      </c>
      <c r="DM116" s="23">
        <f t="shared" ca="1" si="243"/>
        <v>120000</v>
      </c>
      <c r="DN116" s="23">
        <f t="shared" ca="1" si="244"/>
        <v>60000</v>
      </c>
      <c r="DO116" s="23">
        <f t="shared" ca="1" si="245"/>
        <v>66000</v>
      </c>
      <c r="DP116" s="23">
        <f t="shared" ca="1" si="246"/>
        <v>33000</v>
      </c>
      <c r="DQ116" s="23">
        <f t="shared" ca="1" si="126"/>
        <v>129600</v>
      </c>
      <c r="DR116" s="23">
        <f t="shared" ca="1" si="127"/>
        <v>64800</v>
      </c>
      <c r="DS116" s="228">
        <f t="shared" ca="1" si="160"/>
        <v>604800</v>
      </c>
      <c r="DT116" s="93">
        <f t="shared" ca="1" si="161"/>
        <v>1350000</v>
      </c>
      <c r="DU116" s="228">
        <f t="shared" ca="1" si="162"/>
        <v>1971900</v>
      </c>
      <c r="DZ116" s="23">
        <f t="shared" ca="1" si="193"/>
        <v>60000</v>
      </c>
      <c r="EA116" s="23">
        <f t="shared" ca="1" si="194"/>
        <v>30000</v>
      </c>
      <c r="EB116" s="23">
        <f t="shared" ca="1" si="201"/>
        <v>26400</v>
      </c>
      <c r="EC116" s="23">
        <f t="shared" ca="1" si="202"/>
        <v>13200</v>
      </c>
      <c r="ED116" s="23">
        <f t="shared" ca="1" si="221"/>
        <v>120000</v>
      </c>
      <c r="EE116" s="23">
        <f t="shared" ca="1" si="222"/>
        <v>60000</v>
      </c>
      <c r="EF116" s="23">
        <f t="shared" ca="1" si="249"/>
        <v>168000</v>
      </c>
      <c r="EG116" s="23">
        <f t="shared" ca="1" si="250"/>
        <v>84000</v>
      </c>
      <c r="EH116" s="23">
        <f t="shared" ca="1" si="231"/>
        <v>60000</v>
      </c>
      <c r="EI116" s="23">
        <f t="shared" ca="1" si="232"/>
        <v>30000</v>
      </c>
      <c r="EJ116" s="23">
        <f t="shared" ca="1" si="247"/>
        <v>60000</v>
      </c>
      <c r="EK116" s="23">
        <f t="shared" ca="1" si="248"/>
        <v>30000</v>
      </c>
      <c r="EL116" s="23">
        <f t="shared" ca="1" si="124"/>
        <v>120000</v>
      </c>
      <c r="EM116" s="23">
        <f t="shared" ca="1" si="125"/>
        <v>60000</v>
      </c>
      <c r="EN116" s="228">
        <f t="shared" ca="1" si="148"/>
        <v>39600</v>
      </c>
      <c r="EO116" s="93">
        <f t="shared" ca="1" si="149"/>
        <v>489600</v>
      </c>
      <c r="EP116" s="93">
        <f t="shared" ca="1" si="150"/>
        <v>921600</v>
      </c>
    </row>
    <row r="117" spans="1:146" x14ac:dyDescent="0.2">
      <c r="A117" s="172">
        <f ca="1">VLOOKUP($D117,Curves!$A$2:$I$1700,9)</f>
        <v>5.7396974047460997E-2</v>
      </c>
      <c r="B117" s="86">
        <f t="shared" ca="1" si="133"/>
        <v>0.59898782693246377</v>
      </c>
      <c r="C117" s="86">
        <f t="shared" si="134"/>
        <v>28</v>
      </c>
      <c r="D117" s="139">
        <v>40210</v>
      </c>
      <c r="E117" s="173">
        <f ca="1">VLOOKUP($D117,Curves!$A$2:$H$1700,2)*$B117</f>
        <v>2.5103579826739555</v>
      </c>
      <c r="F117" s="172">
        <f ca="1">VLOOKUP($D117,Curves!$A$2:$H$1700,3)*$B117</f>
        <v>0.17969634807973914</v>
      </c>
      <c r="G117" s="172">
        <f ca="1">VLOOKUP($D117,Curves!$A$2:$H$1700,7)*$B117</f>
        <v>-0.11380768711716811</v>
      </c>
      <c r="H117" s="172">
        <f ca="1">VLOOKUP($D117,Curves!$A$2:$H$1700,5)*$B117</f>
        <v>5.9898782693246378E-3</v>
      </c>
      <c r="I117" s="172">
        <f ca="1">VLOOKUP($D117,Curves!$A$2:$H$1700,4)*$B117</f>
        <v>-0.17370646981041449</v>
      </c>
      <c r="J117" s="174">
        <f ca="1">VLOOKUP($D117,Curves!$A$2:$H$1700,8)*$B117</f>
        <v>0</v>
      </c>
      <c r="K117" s="172">
        <f t="shared" ca="1" si="135"/>
        <v>19.524886346476556</v>
      </c>
      <c r="L117" s="140">
        <f ca="1">VLOOKUP($D117,Curves!$N$2:$T$2600,2)*$B117</f>
        <v>24.804325508404098</v>
      </c>
      <c r="M117" s="141">
        <f ca="1">VLOOKUP($D117,Curves!$N$2:$T$2600,3)*$B117</f>
        <v>12.402162754202049</v>
      </c>
      <c r="N117" s="181">
        <f t="shared" ca="1" si="136"/>
        <v>1</v>
      </c>
      <c r="O117" s="182">
        <f t="shared" ca="1" si="137"/>
        <v>0</v>
      </c>
      <c r="P117" s="173">
        <f t="shared" ca="1" si="132"/>
        <v>20.827684870054668</v>
      </c>
      <c r="Q117" s="140">
        <f ca="1">VLOOKUP($D117,Curves!$N$2:$T$2600,4)*$B117</f>
        <v>24.804325508404098</v>
      </c>
      <c r="R117" s="141">
        <f ca="1">VLOOKUP($D117,Curves!$N$2:$T$2600,5)*$B117</f>
        <v>12.402162754202049</v>
      </c>
      <c r="S117" s="181">
        <f t="shared" ca="1" si="138"/>
        <v>1</v>
      </c>
      <c r="T117" s="182">
        <f t="shared" ca="1" si="139"/>
        <v>0</v>
      </c>
      <c r="U117" s="151">
        <f t="shared" ca="1" si="140"/>
        <v>19.974127216675907</v>
      </c>
      <c r="V117" s="151">
        <f t="shared" ca="1" si="141"/>
        <v>20.872608957074604</v>
      </c>
      <c r="W117" s="151">
        <f t="shared" ca="1" si="142"/>
        <v>19.524886346476556</v>
      </c>
      <c r="X117" s="343">
        <f ca="1">VLOOKUP($D117,[2]CurveFetch!$D$8:$S$13000,16,0)*$B117</f>
        <v>24.804325508404098</v>
      </c>
      <c r="Y117" s="141">
        <f ca="1">VLOOKUP($D117,Curves!$N$2:$T$2600,7)*$B117</f>
        <v>12.402162754202049</v>
      </c>
      <c r="Z117" s="200">
        <f t="shared" ca="1" si="143"/>
        <v>1</v>
      </c>
      <c r="AA117" s="181">
        <f t="shared" ca="1" si="144"/>
        <v>0</v>
      </c>
      <c r="AB117" s="181">
        <f t="shared" ca="1" si="145"/>
        <v>1</v>
      </c>
      <c r="AC117" s="181">
        <f t="shared" ca="1" si="145"/>
        <v>1</v>
      </c>
      <c r="AD117" s="181">
        <f t="shared" ca="1" si="146"/>
        <v>1</v>
      </c>
      <c r="AE117" s="182">
        <f t="shared" ca="1" si="147"/>
        <v>0</v>
      </c>
      <c r="AF117" s="23">
        <f t="shared" ca="1" si="167"/>
        <v>5880</v>
      </c>
      <c r="AG117" s="23">
        <f t="shared" ca="1" si="168"/>
        <v>0</v>
      </c>
      <c r="AH117" s="23">
        <f t="shared" ca="1" si="185"/>
        <v>48000</v>
      </c>
      <c r="AI117" s="23">
        <f t="shared" ca="1" si="186"/>
        <v>0</v>
      </c>
      <c r="AJ117" s="23">
        <f t="shared" ca="1" si="205"/>
        <v>54000</v>
      </c>
      <c r="AK117" s="23">
        <f t="shared" ca="1" si="206"/>
        <v>0</v>
      </c>
      <c r="AL117" s="23">
        <f t="shared" ca="1" si="207"/>
        <v>60000</v>
      </c>
      <c r="AM117" s="23">
        <f t="shared" ca="1" si="208"/>
        <v>0</v>
      </c>
      <c r="AN117" s="23">
        <f t="shared" ca="1" si="209"/>
        <v>60000</v>
      </c>
      <c r="AO117" s="23">
        <f t="shared" ca="1" si="210"/>
        <v>0</v>
      </c>
      <c r="AP117" s="23">
        <f t="shared" ca="1" si="225"/>
        <v>61200</v>
      </c>
      <c r="AQ117" s="23">
        <f t="shared" ca="1" si="226"/>
        <v>0</v>
      </c>
      <c r="AR117" s="23">
        <f t="shared" ca="1" si="237"/>
        <v>132000</v>
      </c>
      <c r="AS117" s="23">
        <f t="shared" ca="1" si="238"/>
        <v>0</v>
      </c>
      <c r="AT117" s="228">
        <f t="shared" ca="1" si="151"/>
        <v>65880</v>
      </c>
      <c r="AU117" s="26">
        <f t="shared" ca="1" si="152"/>
        <v>361080</v>
      </c>
      <c r="AV117" s="228">
        <f t="shared" ca="1" si="153"/>
        <v>421080</v>
      </c>
      <c r="AW117" s="23">
        <f t="shared" ca="1" si="181"/>
        <v>62400</v>
      </c>
      <c r="AX117" s="23">
        <f t="shared" ca="1" si="182"/>
        <v>0</v>
      </c>
      <c r="AY117" s="23">
        <f t="shared" ca="1" si="165"/>
        <v>60000</v>
      </c>
      <c r="AZ117" s="23">
        <f t="shared" ca="1" si="166"/>
        <v>0</v>
      </c>
      <c r="BA117" s="23">
        <f t="shared" ca="1" si="169"/>
        <v>10560</v>
      </c>
      <c r="BB117" s="23">
        <f t="shared" ca="1" si="170"/>
        <v>0</v>
      </c>
      <c r="BC117" s="23">
        <f t="shared" ca="1" si="177"/>
        <v>6120</v>
      </c>
      <c r="BD117" s="23">
        <f t="shared" ca="1" si="178"/>
        <v>0</v>
      </c>
      <c r="BE117" s="23">
        <f t="shared" ca="1" si="187"/>
        <v>20400</v>
      </c>
      <c r="BF117" s="23">
        <f t="shared" ca="1" si="188"/>
        <v>0</v>
      </c>
      <c r="BG117" s="23">
        <f t="shared" ca="1" si="197"/>
        <v>105600</v>
      </c>
      <c r="BH117" s="23">
        <f t="shared" ca="1" si="198"/>
        <v>0</v>
      </c>
      <c r="BI117" s="23">
        <f t="shared" ca="1" si="203"/>
        <v>127200</v>
      </c>
      <c r="BJ117" s="23">
        <f t="shared" ca="1" si="204"/>
        <v>0</v>
      </c>
      <c r="BK117" s="23">
        <f t="shared" ca="1" si="211"/>
        <v>60000</v>
      </c>
      <c r="BL117" s="23">
        <f t="shared" ca="1" si="212"/>
        <v>0</v>
      </c>
      <c r="BM117" s="23">
        <f t="shared" ca="1" si="223"/>
        <v>63600</v>
      </c>
      <c r="BN117" s="23">
        <f t="shared" ca="1" si="224"/>
        <v>0</v>
      </c>
      <c r="BO117" s="23">
        <f t="shared" ca="1" si="227"/>
        <v>86400</v>
      </c>
      <c r="BP117" s="23">
        <f t="shared" ca="1" si="228"/>
        <v>0</v>
      </c>
      <c r="BQ117" s="23">
        <f t="shared" ca="1" si="233"/>
        <v>62400</v>
      </c>
      <c r="BR117" s="23">
        <f t="shared" ca="1" si="234"/>
        <v>0</v>
      </c>
      <c r="BS117" s="23">
        <f t="shared" ca="1" si="251"/>
        <v>132000</v>
      </c>
      <c r="BT117" s="23">
        <f t="shared" ca="1" si="252"/>
        <v>0</v>
      </c>
      <c r="BU117" s="23">
        <f t="shared" ca="1" si="122"/>
        <v>120000</v>
      </c>
      <c r="BV117" s="23">
        <f t="shared" ca="1" si="123"/>
        <v>0</v>
      </c>
      <c r="BW117" s="389">
        <f t="shared" ca="1" si="154"/>
        <v>458280</v>
      </c>
      <c r="BX117" s="224">
        <f t="shared" ca="1" si="155"/>
        <v>710280</v>
      </c>
      <c r="BY117" s="93">
        <f t="shared" ca="1" si="156"/>
        <v>916680</v>
      </c>
      <c r="BZ117" s="23">
        <f t="shared" ca="1" si="183"/>
        <v>125760</v>
      </c>
      <c r="CA117" s="23">
        <f t="shared" ca="1" si="184"/>
        <v>0</v>
      </c>
      <c r="CB117" s="23">
        <f t="shared" ca="1" si="213"/>
        <v>115200</v>
      </c>
      <c r="CC117" s="23">
        <f t="shared" ca="1" si="214"/>
        <v>0</v>
      </c>
      <c r="CD117" s="23">
        <f t="shared" ca="1" si="239"/>
        <v>120000</v>
      </c>
      <c r="CE117" s="23">
        <f t="shared" ca="1" si="240"/>
        <v>0</v>
      </c>
      <c r="CF117" s="228">
        <f t="shared" ca="1" si="157"/>
        <v>125760</v>
      </c>
      <c r="CG117" s="224">
        <f t="shared" ca="1" si="158"/>
        <v>240960</v>
      </c>
      <c r="CH117" s="228">
        <f t="shared" ca="1" si="159"/>
        <v>360960</v>
      </c>
      <c r="CI117" s="23">
        <f t="shared" ca="1" si="173"/>
        <v>65400</v>
      </c>
      <c r="CJ117" s="23">
        <f t="shared" ca="1" si="174"/>
        <v>32700</v>
      </c>
      <c r="CK117" s="23">
        <f t="shared" ca="1" si="175"/>
        <v>62400</v>
      </c>
      <c r="CL117" s="23">
        <f t="shared" ca="1" si="176"/>
        <v>31200</v>
      </c>
      <c r="CM117" s="23">
        <f t="shared" ca="1" si="171"/>
        <v>60000</v>
      </c>
      <c r="CN117" s="23">
        <f t="shared" ca="1" si="172"/>
        <v>30000</v>
      </c>
      <c r="CO117" s="23">
        <f t="shared" ca="1" si="179"/>
        <v>8400</v>
      </c>
      <c r="CP117" s="23">
        <f t="shared" ca="1" si="180"/>
        <v>4200</v>
      </c>
      <c r="CQ117" s="23">
        <f t="shared" ca="1" si="189"/>
        <v>27000</v>
      </c>
      <c r="CR117" s="23">
        <f t="shared" ca="1" si="190"/>
        <v>13500</v>
      </c>
      <c r="CS117" s="23">
        <f t="shared" ca="1" si="191"/>
        <v>15600</v>
      </c>
      <c r="CT117" s="23">
        <f t="shared" ca="1" si="192"/>
        <v>7800</v>
      </c>
      <c r="CU117" s="23">
        <f t="shared" ca="1" si="195"/>
        <v>42000</v>
      </c>
      <c r="CV117" s="23">
        <f t="shared" ca="1" si="196"/>
        <v>21000</v>
      </c>
      <c r="CW117" s="23">
        <f t="shared" ca="1" si="241"/>
        <v>60000</v>
      </c>
      <c r="CX117" s="23">
        <f t="shared" ca="1" si="242"/>
        <v>30000</v>
      </c>
      <c r="CY117" s="23">
        <f t="shared" ca="1" si="199"/>
        <v>72000</v>
      </c>
      <c r="CZ117" s="23">
        <f t="shared" ca="1" si="200"/>
        <v>36000</v>
      </c>
      <c r="DA117" s="23">
        <f t="shared" ca="1" si="215"/>
        <v>99000</v>
      </c>
      <c r="DB117" s="23">
        <f t="shared" ca="1" si="216"/>
        <v>49500</v>
      </c>
      <c r="DC117" s="23"/>
      <c r="DD117" s="23"/>
      <c r="DE117" s="23">
        <f t="shared" ca="1" si="217"/>
        <v>240000</v>
      </c>
      <c r="DF117" s="23">
        <f t="shared" ca="1" si="218"/>
        <v>120000</v>
      </c>
      <c r="DG117" s="23">
        <f t="shared" ca="1" si="219"/>
        <v>120000</v>
      </c>
      <c r="DH117" s="23">
        <f t="shared" ca="1" si="220"/>
        <v>60000</v>
      </c>
      <c r="DI117" s="23">
        <f t="shared" ca="1" si="229"/>
        <v>63600</v>
      </c>
      <c r="DJ117" s="23">
        <f t="shared" ca="1" si="230"/>
        <v>31800</v>
      </c>
      <c r="DK117" s="23">
        <f t="shared" ca="1" si="235"/>
        <v>63600</v>
      </c>
      <c r="DL117" s="23">
        <f t="shared" ca="1" si="236"/>
        <v>31800</v>
      </c>
      <c r="DM117" s="23">
        <f t="shared" ca="1" si="243"/>
        <v>120000</v>
      </c>
      <c r="DN117" s="23">
        <f t="shared" ca="1" si="244"/>
        <v>60000</v>
      </c>
      <c r="DO117" s="23">
        <f t="shared" ca="1" si="245"/>
        <v>66000</v>
      </c>
      <c r="DP117" s="23">
        <f t="shared" ca="1" si="246"/>
        <v>33000</v>
      </c>
      <c r="DQ117" s="23">
        <f t="shared" ca="1" si="126"/>
        <v>129600</v>
      </c>
      <c r="DR117" s="23">
        <f t="shared" ca="1" si="127"/>
        <v>64800</v>
      </c>
      <c r="DS117" s="228">
        <f t="shared" ca="1" si="160"/>
        <v>604800</v>
      </c>
      <c r="DT117" s="93">
        <f t="shared" ca="1" si="161"/>
        <v>1350000</v>
      </c>
      <c r="DU117" s="228">
        <f t="shared" ca="1" si="162"/>
        <v>1971900</v>
      </c>
      <c r="DZ117" s="23">
        <f t="shared" ca="1" si="193"/>
        <v>60000</v>
      </c>
      <c r="EA117" s="23">
        <f t="shared" ca="1" si="194"/>
        <v>30000</v>
      </c>
      <c r="EB117" s="23">
        <f t="shared" ca="1" si="201"/>
        <v>26400</v>
      </c>
      <c r="EC117" s="23">
        <f t="shared" ca="1" si="202"/>
        <v>13200</v>
      </c>
      <c r="ED117" s="23">
        <f t="shared" ca="1" si="221"/>
        <v>120000</v>
      </c>
      <c r="EE117" s="23">
        <f t="shared" ca="1" si="222"/>
        <v>60000</v>
      </c>
      <c r="EF117" s="23">
        <f t="shared" ca="1" si="249"/>
        <v>168000</v>
      </c>
      <c r="EG117" s="23">
        <f t="shared" ca="1" si="250"/>
        <v>84000</v>
      </c>
      <c r="EH117" s="23">
        <f t="shared" ca="1" si="231"/>
        <v>60000</v>
      </c>
      <c r="EI117" s="23">
        <f t="shared" ca="1" si="232"/>
        <v>30000</v>
      </c>
      <c r="EJ117" s="23">
        <f t="shared" ca="1" si="247"/>
        <v>60000</v>
      </c>
      <c r="EK117" s="23">
        <f t="shared" ca="1" si="248"/>
        <v>30000</v>
      </c>
      <c r="EL117" s="23">
        <f t="shared" ca="1" si="124"/>
        <v>120000</v>
      </c>
      <c r="EM117" s="23">
        <f t="shared" ca="1" si="125"/>
        <v>60000</v>
      </c>
      <c r="EN117" s="228">
        <f t="shared" ca="1" si="148"/>
        <v>39600</v>
      </c>
      <c r="EO117" s="93">
        <f t="shared" ca="1" si="149"/>
        <v>489600</v>
      </c>
      <c r="EP117" s="93">
        <f t="shared" ca="1" si="150"/>
        <v>921600</v>
      </c>
    </row>
    <row r="118" spans="1:146" x14ac:dyDescent="0.2">
      <c r="A118" s="172">
        <f ca="1">VLOOKUP($D118,Curves!$A$2:$I$1700,9)</f>
        <v>5.7445746550755003E-2</v>
      </c>
      <c r="B118" s="86">
        <f t="shared" ca="1" si="133"/>
        <v>0.5961367928118122</v>
      </c>
      <c r="C118" s="86">
        <f t="shared" si="134"/>
        <v>31</v>
      </c>
      <c r="D118" s="139">
        <v>40238</v>
      </c>
      <c r="E118" s="173">
        <f ca="1">VLOOKUP($D118,Curves!$A$2:$H$1700,2)*$B118</f>
        <v>2.416738558059087</v>
      </c>
      <c r="F118" s="172">
        <f ca="1">VLOOKUP($D118,Curves!$A$2:$H$1700,3)*$B118</f>
        <v>0.17884103784354366</v>
      </c>
      <c r="G118" s="172">
        <f ca="1">VLOOKUP($D118,Curves!$A$2:$H$1700,7)*$B118</f>
        <v>-0.11326599063424432</v>
      </c>
      <c r="H118" s="172">
        <f ca="1">VLOOKUP($D118,Curves!$A$2:$H$1700,5)*$B118</f>
        <v>5.9613679281181218E-3</v>
      </c>
      <c r="I118" s="172">
        <f ca="1">VLOOKUP($D118,Curves!$A$2:$H$1700,4)*$B118</f>
        <v>-0.17287966991542553</v>
      </c>
      <c r="J118" s="174">
        <f ca="1">VLOOKUP($D118,Curves!$A$2:$H$1700,8)*$B118</f>
        <v>0</v>
      </c>
      <c r="K118" s="172">
        <f t="shared" ca="1" si="135"/>
        <v>18.828941661077462</v>
      </c>
      <c r="L118" s="140">
        <f ca="1">VLOOKUP($D118,Curves!$N$2:$T$2600,2)*$B118</f>
        <v>18.724895116936146</v>
      </c>
      <c r="M118" s="141">
        <f ca="1">VLOOKUP($D118,Curves!$N$2:$T$2600,3)*$B118</f>
        <v>9.3624475584680731</v>
      </c>
      <c r="N118" s="181">
        <f t="shared" ca="1" si="136"/>
        <v>0</v>
      </c>
      <c r="O118" s="182">
        <f t="shared" ca="1" si="137"/>
        <v>0</v>
      </c>
      <c r="P118" s="173">
        <f t="shared" ca="1" si="132"/>
        <v>20.125539185443152</v>
      </c>
      <c r="Q118" s="140">
        <f ca="1">VLOOKUP($D118,Curves!$N$2:$T$2600,4)*$B118</f>
        <v>18.724895116936146</v>
      </c>
      <c r="R118" s="141">
        <f ca="1">VLOOKUP($D118,Curves!$N$2:$T$2600,5)*$B118</f>
        <v>9.3624475584680731</v>
      </c>
      <c r="S118" s="181">
        <f t="shared" ca="1" si="138"/>
        <v>0</v>
      </c>
      <c r="T118" s="182">
        <f t="shared" ca="1" si="139"/>
        <v>0</v>
      </c>
      <c r="U118" s="151">
        <f t="shared" ca="1" si="140"/>
        <v>19.276044255686323</v>
      </c>
      <c r="V118" s="151">
        <f t="shared" ca="1" si="141"/>
        <v>20.170249444904041</v>
      </c>
      <c r="W118" s="151">
        <f t="shared" ca="1" si="142"/>
        <v>18.828941661077462</v>
      </c>
      <c r="X118" s="343">
        <f ca="1">VLOOKUP($D118,[2]CurveFetch!$D$8:$S$13000,16,0)*$B118</f>
        <v>18.724895116936146</v>
      </c>
      <c r="Y118" s="141">
        <f ca="1">VLOOKUP($D118,Curves!$N$2:$T$2600,7)*$B118</f>
        <v>9.3624475584680731</v>
      </c>
      <c r="Z118" s="200">
        <f t="shared" ca="1" si="143"/>
        <v>0</v>
      </c>
      <c r="AA118" s="181">
        <f t="shared" ca="1" si="144"/>
        <v>0</v>
      </c>
      <c r="AB118" s="181">
        <f t="shared" ca="1" si="145"/>
        <v>0</v>
      </c>
      <c r="AC118" s="181">
        <f t="shared" ca="1" si="145"/>
        <v>0</v>
      </c>
      <c r="AD118" s="181">
        <f t="shared" ca="1" si="146"/>
        <v>0</v>
      </c>
      <c r="AE118" s="182">
        <f t="shared" ca="1" si="147"/>
        <v>0</v>
      </c>
      <c r="AF118" s="23">
        <f t="shared" ca="1" si="167"/>
        <v>0</v>
      </c>
      <c r="AG118" s="23">
        <f t="shared" ca="1" si="168"/>
        <v>0</v>
      </c>
      <c r="AH118" s="23">
        <f t="shared" ca="1" si="185"/>
        <v>0</v>
      </c>
      <c r="AI118" s="23">
        <f t="shared" ca="1" si="186"/>
        <v>0</v>
      </c>
      <c r="AJ118" s="23">
        <f t="shared" ca="1" si="205"/>
        <v>0</v>
      </c>
      <c r="AK118" s="23">
        <f t="shared" ca="1" si="206"/>
        <v>0</v>
      </c>
      <c r="AL118" s="23">
        <f t="shared" ca="1" si="207"/>
        <v>0</v>
      </c>
      <c r="AM118" s="23">
        <f t="shared" ca="1" si="208"/>
        <v>0</v>
      </c>
      <c r="AN118" s="23">
        <f t="shared" ca="1" si="209"/>
        <v>0</v>
      </c>
      <c r="AO118" s="23">
        <f t="shared" ca="1" si="210"/>
        <v>0</v>
      </c>
      <c r="AP118" s="23">
        <f t="shared" ca="1" si="225"/>
        <v>0</v>
      </c>
      <c r="AQ118" s="23">
        <f t="shared" ca="1" si="226"/>
        <v>0</v>
      </c>
      <c r="AR118" s="23">
        <f t="shared" ca="1" si="237"/>
        <v>0</v>
      </c>
      <c r="AS118" s="23">
        <f t="shared" ca="1" si="238"/>
        <v>0</v>
      </c>
      <c r="AT118" s="228">
        <f t="shared" ca="1" si="151"/>
        <v>0</v>
      </c>
      <c r="AU118" s="26">
        <f t="shared" ca="1" si="152"/>
        <v>0</v>
      </c>
      <c r="AV118" s="228">
        <f t="shared" ca="1" si="153"/>
        <v>0</v>
      </c>
      <c r="AW118" s="23">
        <f t="shared" ca="1" si="181"/>
        <v>0</v>
      </c>
      <c r="AX118" s="23">
        <f t="shared" ca="1" si="182"/>
        <v>0</v>
      </c>
      <c r="AY118" s="23">
        <f t="shared" ca="1" si="165"/>
        <v>0</v>
      </c>
      <c r="AZ118" s="23">
        <f t="shared" ca="1" si="166"/>
        <v>0</v>
      </c>
      <c r="BA118" s="23">
        <f t="shared" ca="1" si="169"/>
        <v>0</v>
      </c>
      <c r="BB118" s="23">
        <f t="shared" ca="1" si="170"/>
        <v>0</v>
      </c>
      <c r="BC118" s="23">
        <f t="shared" ca="1" si="177"/>
        <v>0</v>
      </c>
      <c r="BD118" s="23">
        <f t="shared" ca="1" si="178"/>
        <v>0</v>
      </c>
      <c r="BE118" s="23">
        <f t="shared" ca="1" si="187"/>
        <v>0</v>
      </c>
      <c r="BF118" s="23">
        <f t="shared" ca="1" si="188"/>
        <v>0</v>
      </c>
      <c r="BG118" s="23">
        <f t="shared" ca="1" si="197"/>
        <v>0</v>
      </c>
      <c r="BH118" s="23">
        <f t="shared" ca="1" si="198"/>
        <v>0</v>
      </c>
      <c r="BI118" s="23">
        <f t="shared" ca="1" si="203"/>
        <v>0</v>
      </c>
      <c r="BJ118" s="23">
        <f t="shared" ca="1" si="204"/>
        <v>0</v>
      </c>
      <c r="BK118" s="23">
        <f t="shared" ca="1" si="211"/>
        <v>0</v>
      </c>
      <c r="BL118" s="23">
        <f t="shared" ca="1" si="212"/>
        <v>0</v>
      </c>
      <c r="BM118" s="23">
        <f t="shared" ca="1" si="223"/>
        <v>0</v>
      </c>
      <c r="BN118" s="23">
        <f t="shared" ca="1" si="224"/>
        <v>0</v>
      </c>
      <c r="BO118" s="23">
        <f t="shared" ca="1" si="227"/>
        <v>0</v>
      </c>
      <c r="BP118" s="23">
        <f t="shared" ca="1" si="228"/>
        <v>0</v>
      </c>
      <c r="BQ118" s="23">
        <f t="shared" ca="1" si="233"/>
        <v>0</v>
      </c>
      <c r="BR118" s="23">
        <f t="shared" ca="1" si="234"/>
        <v>0</v>
      </c>
      <c r="BS118" s="23">
        <f t="shared" ca="1" si="251"/>
        <v>0</v>
      </c>
      <c r="BT118" s="23">
        <f t="shared" ca="1" si="252"/>
        <v>0</v>
      </c>
      <c r="BU118" s="23">
        <f t="shared" ca="1" si="122"/>
        <v>0</v>
      </c>
      <c r="BV118" s="23">
        <f t="shared" ca="1" si="123"/>
        <v>0</v>
      </c>
      <c r="BW118" s="389">
        <f t="shared" ca="1" si="154"/>
        <v>0</v>
      </c>
      <c r="BX118" s="224">
        <f t="shared" ca="1" si="155"/>
        <v>0</v>
      </c>
      <c r="BY118" s="93">
        <f t="shared" ca="1" si="156"/>
        <v>0</v>
      </c>
      <c r="BZ118" s="23">
        <f t="shared" ca="1" si="183"/>
        <v>0</v>
      </c>
      <c r="CA118" s="23">
        <f t="shared" ca="1" si="184"/>
        <v>0</v>
      </c>
      <c r="CB118" s="23">
        <f t="shared" ca="1" si="213"/>
        <v>0</v>
      </c>
      <c r="CC118" s="23">
        <f t="shared" ca="1" si="214"/>
        <v>0</v>
      </c>
      <c r="CD118" s="23">
        <f t="shared" ca="1" si="239"/>
        <v>0</v>
      </c>
      <c r="CE118" s="23">
        <f t="shared" ca="1" si="240"/>
        <v>0</v>
      </c>
      <c r="CF118" s="228">
        <f t="shared" ca="1" si="157"/>
        <v>0</v>
      </c>
      <c r="CG118" s="224">
        <f t="shared" ca="1" si="158"/>
        <v>0</v>
      </c>
      <c r="CH118" s="228">
        <f t="shared" ca="1" si="159"/>
        <v>0</v>
      </c>
      <c r="CI118" s="23">
        <f t="shared" ca="1" si="173"/>
        <v>0</v>
      </c>
      <c r="CJ118" s="23">
        <f t="shared" ca="1" si="174"/>
        <v>0</v>
      </c>
      <c r="CK118" s="23">
        <f t="shared" ca="1" si="175"/>
        <v>0</v>
      </c>
      <c r="CL118" s="23">
        <f t="shared" ca="1" si="176"/>
        <v>0</v>
      </c>
      <c r="CM118" s="23">
        <f t="shared" ca="1" si="171"/>
        <v>0</v>
      </c>
      <c r="CN118" s="23">
        <f t="shared" ca="1" si="172"/>
        <v>0</v>
      </c>
      <c r="CO118" s="23">
        <f t="shared" ca="1" si="179"/>
        <v>0</v>
      </c>
      <c r="CP118" s="23">
        <f t="shared" ca="1" si="180"/>
        <v>0</v>
      </c>
      <c r="CQ118" s="23">
        <f t="shared" ca="1" si="189"/>
        <v>0</v>
      </c>
      <c r="CR118" s="23">
        <f t="shared" ca="1" si="190"/>
        <v>0</v>
      </c>
      <c r="CS118" s="23">
        <f t="shared" ca="1" si="191"/>
        <v>0</v>
      </c>
      <c r="CT118" s="23">
        <f t="shared" ca="1" si="192"/>
        <v>0</v>
      </c>
      <c r="CU118" s="23">
        <f t="shared" ca="1" si="195"/>
        <v>0</v>
      </c>
      <c r="CV118" s="23">
        <f t="shared" ca="1" si="196"/>
        <v>0</v>
      </c>
      <c r="CW118" s="23">
        <f t="shared" ca="1" si="241"/>
        <v>0</v>
      </c>
      <c r="CX118" s="23">
        <f t="shared" ca="1" si="242"/>
        <v>0</v>
      </c>
      <c r="CY118" s="23">
        <f t="shared" ca="1" si="199"/>
        <v>0</v>
      </c>
      <c r="CZ118" s="23">
        <f t="shared" ca="1" si="200"/>
        <v>0</v>
      </c>
      <c r="DA118" s="23">
        <f t="shared" ca="1" si="215"/>
        <v>0</v>
      </c>
      <c r="DB118" s="23">
        <f t="shared" ca="1" si="216"/>
        <v>0</v>
      </c>
      <c r="DC118" s="23"/>
      <c r="DD118" s="23"/>
      <c r="DE118" s="23">
        <f t="shared" ca="1" si="217"/>
        <v>0</v>
      </c>
      <c r="DF118" s="23">
        <f t="shared" ca="1" si="218"/>
        <v>0</v>
      </c>
      <c r="DG118" s="23">
        <f t="shared" ca="1" si="219"/>
        <v>0</v>
      </c>
      <c r="DH118" s="23">
        <f t="shared" ca="1" si="220"/>
        <v>0</v>
      </c>
      <c r="DI118" s="23">
        <f t="shared" ca="1" si="229"/>
        <v>0</v>
      </c>
      <c r="DJ118" s="23">
        <f t="shared" ca="1" si="230"/>
        <v>0</v>
      </c>
      <c r="DK118" s="23">
        <f t="shared" ca="1" si="235"/>
        <v>0</v>
      </c>
      <c r="DL118" s="23">
        <f t="shared" ca="1" si="236"/>
        <v>0</v>
      </c>
      <c r="DM118" s="23">
        <f t="shared" ca="1" si="243"/>
        <v>0</v>
      </c>
      <c r="DN118" s="23">
        <f t="shared" ca="1" si="244"/>
        <v>0</v>
      </c>
      <c r="DO118" s="23">
        <f t="shared" ca="1" si="245"/>
        <v>0</v>
      </c>
      <c r="DP118" s="23">
        <f t="shared" ca="1" si="246"/>
        <v>0</v>
      </c>
      <c r="DQ118" s="23">
        <f t="shared" ca="1" si="126"/>
        <v>0</v>
      </c>
      <c r="DR118" s="23">
        <f t="shared" ca="1" si="127"/>
        <v>0</v>
      </c>
      <c r="DS118" s="228">
        <f t="shared" ca="1" si="160"/>
        <v>0</v>
      </c>
      <c r="DT118" s="93">
        <f t="shared" ca="1" si="161"/>
        <v>0</v>
      </c>
      <c r="DU118" s="228">
        <f t="shared" ca="1" si="162"/>
        <v>0</v>
      </c>
      <c r="DZ118" s="23">
        <f t="shared" ca="1" si="193"/>
        <v>0</v>
      </c>
      <c r="EA118" s="23">
        <f t="shared" ca="1" si="194"/>
        <v>0</v>
      </c>
      <c r="EB118" s="23">
        <f t="shared" ca="1" si="201"/>
        <v>0</v>
      </c>
      <c r="EC118" s="23">
        <f t="shared" ca="1" si="202"/>
        <v>0</v>
      </c>
      <c r="ED118" s="23">
        <f t="shared" ca="1" si="221"/>
        <v>0</v>
      </c>
      <c r="EE118" s="23">
        <f t="shared" ca="1" si="222"/>
        <v>0</v>
      </c>
      <c r="EF118" s="23">
        <f t="shared" ca="1" si="249"/>
        <v>0</v>
      </c>
      <c r="EG118" s="23">
        <f t="shared" ca="1" si="250"/>
        <v>0</v>
      </c>
      <c r="EH118" s="23">
        <f t="shared" ca="1" si="231"/>
        <v>0</v>
      </c>
      <c r="EI118" s="23">
        <f t="shared" ca="1" si="232"/>
        <v>0</v>
      </c>
      <c r="EJ118" s="23">
        <f t="shared" ca="1" si="247"/>
        <v>0</v>
      </c>
      <c r="EK118" s="23">
        <f t="shared" ca="1" si="248"/>
        <v>0</v>
      </c>
      <c r="EL118" s="23">
        <f t="shared" ca="1" si="124"/>
        <v>0</v>
      </c>
      <c r="EM118" s="23">
        <f t="shared" ca="1" si="125"/>
        <v>0</v>
      </c>
      <c r="EN118" s="228">
        <f t="shared" ca="1" si="148"/>
        <v>0</v>
      </c>
      <c r="EO118" s="93">
        <f t="shared" ca="1" si="149"/>
        <v>0</v>
      </c>
      <c r="EP118" s="93">
        <f t="shared" ca="1" si="150"/>
        <v>0</v>
      </c>
    </row>
    <row r="119" spans="1:146" x14ac:dyDescent="0.2">
      <c r="A119" s="172">
        <f ca="1">VLOOKUP($D119,Curves!$A$2:$I$1700,9)</f>
        <v>5.7499744680325003E-2</v>
      </c>
      <c r="B119" s="86">
        <f t="shared" ca="1" si="133"/>
        <v>0.59299109623082946</v>
      </c>
      <c r="C119" s="86">
        <f t="shared" si="134"/>
        <v>30</v>
      </c>
      <c r="D119" s="139">
        <v>40269</v>
      </c>
      <c r="E119" s="173">
        <f ca="1">VLOOKUP($D119,Curves!$A$2:$H$1700,2)*$B119</f>
        <v>2.2960615246057716</v>
      </c>
      <c r="F119" s="172">
        <f ca="1">VLOOKUP($D119,Curves!$A$2:$H$1700,3)*$B119</f>
        <v>0.20161697271848203</v>
      </c>
      <c r="G119" s="172">
        <f ca="1">VLOOKUP($D119,Curves!$A$2:$H$1700,7)*$B119</f>
        <v>-0.1393529076142449</v>
      </c>
      <c r="H119" s="172">
        <f ca="1">VLOOKUP($D119,Curves!$A$2:$H$1700,5)*$B119</f>
        <v>5.9299109623082947E-3</v>
      </c>
      <c r="I119" s="172">
        <f ca="1">VLOOKUP($D119,Curves!$A$2:$H$1700,4)*$B119</f>
        <v>-0.21051183916194444</v>
      </c>
      <c r="J119" s="174">
        <f ca="1">VLOOKUP($D119,Curves!$A$2:$H$1700,8)*$B119</f>
        <v>0</v>
      </c>
      <c r="K119" s="172">
        <f t="shared" ca="1" si="135"/>
        <v>17.641622640828707</v>
      </c>
      <c r="L119" s="140">
        <f ca="1">VLOOKUP($D119,Curves!$N$2:$T$2600,2)*$B119</f>
        <v>17.979015644841763</v>
      </c>
      <c r="M119" s="141">
        <f ca="1">VLOOKUP($D119,Curves!$N$2:$T$2600,3)*$B119</f>
        <v>8.9895078224208813</v>
      </c>
      <c r="N119" s="181">
        <f t="shared" ca="1" si="136"/>
        <v>1</v>
      </c>
      <c r="O119" s="182">
        <f t="shared" ca="1" si="137"/>
        <v>0</v>
      </c>
      <c r="P119" s="173">
        <f t="shared" ca="1" si="132"/>
        <v>19.220461434543289</v>
      </c>
      <c r="Q119" s="140">
        <f ca="1">VLOOKUP($D119,Curves!$N$2:$T$2600,4)*$B119</f>
        <v>17.979015644841763</v>
      </c>
      <c r="R119" s="141">
        <f ca="1">VLOOKUP($D119,Curves!$N$2:$T$2600,5)*$B119</f>
        <v>8.9895078224208813</v>
      </c>
      <c r="S119" s="181">
        <f t="shared" ca="1" si="138"/>
        <v>0</v>
      </c>
      <c r="T119" s="182">
        <f t="shared" ca="1" si="139"/>
        <v>0</v>
      </c>
      <c r="U119" s="151">
        <f t="shared" ca="1" si="140"/>
        <v>18.17531462743645</v>
      </c>
      <c r="V119" s="151">
        <f t="shared" ca="1" si="141"/>
        <v>19.264935766760601</v>
      </c>
      <c r="W119" s="151">
        <f t="shared" ca="1" si="142"/>
        <v>17.641622640828707</v>
      </c>
      <c r="X119" s="343">
        <f ca="1">VLOOKUP($D119,[2]CurveFetch!$D$8:$S$13000,16,0)*$B119</f>
        <v>17.979015644841763</v>
      </c>
      <c r="Y119" s="141">
        <f ca="1">VLOOKUP($D119,Curves!$N$2:$T$2600,7)*$B119</f>
        <v>8.9895078224208813</v>
      </c>
      <c r="Z119" s="200">
        <f t="shared" ca="1" si="143"/>
        <v>0</v>
      </c>
      <c r="AA119" s="181">
        <f t="shared" ca="1" si="144"/>
        <v>0</v>
      </c>
      <c r="AB119" s="181">
        <f t="shared" ca="1" si="145"/>
        <v>0</v>
      </c>
      <c r="AC119" s="181">
        <f t="shared" ca="1" si="145"/>
        <v>0</v>
      </c>
      <c r="AD119" s="181">
        <f t="shared" ca="1" si="146"/>
        <v>1</v>
      </c>
      <c r="AE119" s="182">
        <f t="shared" ca="1" si="147"/>
        <v>0</v>
      </c>
      <c r="AF119" s="23">
        <f t="shared" ca="1" si="167"/>
        <v>5880</v>
      </c>
      <c r="AG119" s="23">
        <f t="shared" ca="1" si="168"/>
        <v>0</v>
      </c>
      <c r="AH119" s="23">
        <f t="shared" ca="1" si="185"/>
        <v>48000</v>
      </c>
      <c r="AI119" s="23">
        <f t="shared" ca="1" si="186"/>
        <v>0</v>
      </c>
      <c r="AJ119" s="23">
        <f t="shared" ca="1" si="205"/>
        <v>54000</v>
      </c>
      <c r="AK119" s="23">
        <f t="shared" ca="1" si="206"/>
        <v>0</v>
      </c>
      <c r="AL119" s="23">
        <f t="shared" ca="1" si="207"/>
        <v>60000</v>
      </c>
      <c r="AM119" s="23">
        <f t="shared" ca="1" si="208"/>
        <v>0</v>
      </c>
      <c r="AN119" s="23">
        <f t="shared" ca="1" si="209"/>
        <v>60000</v>
      </c>
      <c r="AO119" s="23">
        <f t="shared" ca="1" si="210"/>
        <v>0</v>
      </c>
      <c r="AP119" s="23">
        <f t="shared" ca="1" si="225"/>
        <v>61200</v>
      </c>
      <c r="AQ119" s="23">
        <f t="shared" ca="1" si="226"/>
        <v>0</v>
      </c>
      <c r="AR119" s="23">
        <f t="shared" ca="1" si="237"/>
        <v>132000</v>
      </c>
      <c r="AS119" s="23">
        <f t="shared" ca="1" si="238"/>
        <v>0</v>
      </c>
      <c r="AT119" s="228">
        <f t="shared" ca="1" si="151"/>
        <v>65880</v>
      </c>
      <c r="AU119" s="26">
        <f t="shared" ca="1" si="152"/>
        <v>361080</v>
      </c>
      <c r="AV119" s="228">
        <f t="shared" ca="1" si="153"/>
        <v>421080</v>
      </c>
      <c r="AW119" s="23">
        <f t="shared" ca="1" si="181"/>
        <v>0</v>
      </c>
      <c r="AX119" s="23">
        <f t="shared" ca="1" si="182"/>
        <v>0</v>
      </c>
      <c r="AY119" s="23">
        <f t="shared" ca="1" si="165"/>
        <v>0</v>
      </c>
      <c r="AZ119" s="23">
        <f t="shared" ca="1" si="166"/>
        <v>0</v>
      </c>
      <c r="BA119" s="23">
        <f t="shared" ca="1" si="169"/>
        <v>0</v>
      </c>
      <c r="BB119" s="23">
        <f t="shared" ca="1" si="170"/>
        <v>0</v>
      </c>
      <c r="BC119" s="23">
        <f t="shared" ca="1" si="177"/>
        <v>0</v>
      </c>
      <c r="BD119" s="23">
        <f t="shared" ca="1" si="178"/>
        <v>0</v>
      </c>
      <c r="BE119" s="23">
        <f t="shared" ca="1" si="187"/>
        <v>0</v>
      </c>
      <c r="BF119" s="23">
        <f t="shared" ca="1" si="188"/>
        <v>0</v>
      </c>
      <c r="BG119" s="23">
        <f t="shared" ca="1" si="197"/>
        <v>0</v>
      </c>
      <c r="BH119" s="23">
        <f t="shared" ca="1" si="198"/>
        <v>0</v>
      </c>
      <c r="BI119" s="23">
        <f t="shared" ca="1" si="203"/>
        <v>0</v>
      </c>
      <c r="BJ119" s="23">
        <f t="shared" ca="1" si="204"/>
        <v>0</v>
      </c>
      <c r="BK119" s="23">
        <f t="shared" ca="1" si="211"/>
        <v>0</v>
      </c>
      <c r="BL119" s="23">
        <f t="shared" ca="1" si="212"/>
        <v>0</v>
      </c>
      <c r="BM119" s="23">
        <f t="shared" ca="1" si="223"/>
        <v>0</v>
      </c>
      <c r="BN119" s="23">
        <f t="shared" ca="1" si="224"/>
        <v>0</v>
      </c>
      <c r="BO119" s="23">
        <f t="shared" ca="1" si="227"/>
        <v>0</v>
      </c>
      <c r="BP119" s="23">
        <f t="shared" ca="1" si="228"/>
        <v>0</v>
      </c>
      <c r="BQ119" s="23">
        <f t="shared" ca="1" si="233"/>
        <v>0</v>
      </c>
      <c r="BR119" s="23">
        <f t="shared" ca="1" si="234"/>
        <v>0</v>
      </c>
      <c r="BS119" s="23">
        <f t="shared" ca="1" si="251"/>
        <v>0</v>
      </c>
      <c r="BT119" s="23">
        <f t="shared" ca="1" si="252"/>
        <v>0</v>
      </c>
      <c r="BU119" s="23">
        <f t="shared" ca="1" si="122"/>
        <v>0</v>
      </c>
      <c r="BV119" s="23">
        <f t="shared" ca="1" si="123"/>
        <v>0</v>
      </c>
      <c r="BW119" s="389">
        <f t="shared" ca="1" si="154"/>
        <v>0</v>
      </c>
      <c r="BX119" s="224">
        <f t="shared" ca="1" si="155"/>
        <v>0</v>
      </c>
      <c r="BY119" s="93">
        <f t="shared" ca="1" si="156"/>
        <v>0</v>
      </c>
      <c r="BZ119" s="23">
        <f t="shared" ca="1" si="183"/>
        <v>125760</v>
      </c>
      <c r="CA119" s="23">
        <f t="shared" ca="1" si="184"/>
        <v>0</v>
      </c>
      <c r="CB119" s="23">
        <f t="shared" ca="1" si="213"/>
        <v>115200</v>
      </c>
      <c r="CC119" s="23">
        <f t="shared" ca="1" si="214"/>
        <v>0</v>
      </c>
      <c r="CD119" s="23">
        <f t="shared" ca="1" si="239"/>
        <v>120000</v>
      </c>
      <c r="CE119" s="23">
        <f t="shared" ca="1" si="240"/>
        <v>0</v>
      </c>
      <c r="CF119" s="228">
        <f t="shared" ca="1" si="157"/>
        <v>125760</v>
      </c>
      <c r="CG119" s="224">
        <f t="shared" ca="1" si="158"/>
        <v>240960</v>
      </c>
      <c r="CH119" s="228">
        <f t="shared" ca="1" si="159"/>
        <v>360960</v>
      </c>
      <c r="CI119" s="23">
        <f t="shared" ca="1" si="173"/>
        <v>0</v>
      </c>
      <c r="CJ119" s="23">
        <f t="shared" ca="1" si="174"/>
        <v>0</v>
      </c>
      <c r="CK119" s="23">
        <f t="shared" ca="1" si="175"/>
        <v>0</v>
      </c>
      <c r="CL119" s="23">
        <f t="shared" ca="1" si="176"/>
        <v>0</v>
      </c>
      <c r="CM119" s="23">
        <f t="shared" ca="1" si="171"/>
        <v>0</v>
      </c>
      <c r="CN119" s="23">
        <f t="shared" ca="1" si="172"/>
        <v>0</v>
      </c>
      <c r="CO119" s="23">
        <f t="shared" ca="1" si="179"/>
        <v>0</v>
      </c>
      <c r="CP119" s="23">
        <f t="shared" ca="1" si="180"/>
        <v>0</v>
      </c>
      <c r="CQ119" s="23">
        <f t="shared" ca="1" si="189"/>
        <v>0</v>
      </c>
      <c r="CR119" s="23">
        <f t="shared" ca="1" si="190"/>
        <v>0</v>
      </c>
      <c r="CS119" s="23">
        <f t="shared" ca="1" si="191"/>
        <v>0</v>
      </c>
      <c r="CT119" s="23">
        <f t="shared" ca="1" si="192"/>
        <v>0</v>
      </c>
      <c r="CU119" s="23">
        <f t="shared" ca="1" si="195"/>
        <v>0</v>
      </c>
      <c r="CV119" s="23">
        <f t="shared" ca="1" si="196"/>
        <v>0</v>
      </c>
      <c r="CW119" s="23">
        <f t="shared" ca="1" si="241"/>
        <v>0</v>
      </c>
      <c r="CX119" s="23">
        <f t="shared" ca="1" si="242"/>
        <v>0</v>
      </c>
      <c r="CY119" s="23">
        <f t="shared" ca="1" si="199"/>
        <v>0</v>
      </c>
      <c r="CZ119" s="23">
        <f t="shared" ca="1" si="200"/>
        <v>0</v>
      </c>
      <c r="DA119" s="23">
        <f t="shared" ca="1" si="215"/>
        <v>0</v>
      </c>
      <c r="DB119" s="23">
        <f t="shared" ca="1" si="216"/>
        <v>0</v>
      </c>
      <c r="DC119" s="23"/>
      <c r="DD119" s="23"/>
      <c r="DE119" s="23">
        <f t="shared" ca="1" si="217"/>
        <v>0</v>
      </c>
      <c r="DF119" s="23">
        <f t="shared" ca="1" si="218"/>
        <v>0</v>
      </c>
      <c r="DG119" s="23">
        <f t="shared" ca="1" si="219"/>
        <v>0</v>
      </c>
      <c r="DH119" s="23">
        <f t="shared" ca="1" si="220"/>
        <v>0</v>
      </c>
      <c r="DI119" s="23">
        <f t="shared" ca="1" si="229"/>
        <v>0</v>
      </c>
      <c r="DJ119" s="23">
        <f t="shared" ca="1" si="230"/>
        <v>0</v>
      </c>
      <c r="DK119" s="23">
        <f t="shared" ca="1" si="235"/>
        <v>0</v>
      </c>
      <c r="DL119" s="23">
        <f t="shared" ca="1" si="236"/>
        <v>0</v>
      </c>
      <c r="DM119" s="23">
        <f t="shared" ca="1" si="243"/>
        <v>0</v>
      </c>
      <c r="DN119" s="23">
        <f t="shared" ca="1" si="244"/>
        <v>0</v>
      </c>
      <c r="DO119" s="23">
        <f t="shared" ca="1" si="245"/>
        <v>0</v>
      </c>
      <c r="DP119" s="23">
        <f t="shared" ca="1" si="246"/>
        <v>0</v>
      </c>
      <c r="DQ119" s="23">
        <f t="shared" ca="1" si="126"/>
        <v>0</v>
      </c>
      <c r="DR119" s="23">
        <f t="shared" ca="1" si="127"/>
        <v>0</v>
      </c>
      <c r="DS119" s="228">
        <f t="shared" ca="1" si="160"/>
        <v>0</v>
      </c>
      <c r="DT119" s="93">
        <f t="shared" ca="1" si="161"/>
        <v>0</v>
      </c>
      <c r="DU119" s="228">
        <f t="shared" ca="1" si="162"/>
        <v>0</v>
      </c>
      <c r="DZ119" s="23">
        <f t="shared" ca="1" si="193"/>
        <v>0</v>
      </c>
      <c r="EA119" s="23">
        <f t="shared" ca="1" si="194"/>
        <v>0</v>
      </c>
      <c r="EB119" s="23">
        <f t="shared" ca="1" si="201"/>
        <v>0</v>
      </c>
      <c r="EC119" s="23">
        <f t="shared" ca="1" si="202"/>
        <v>0</v>
      </c>
      <c r="ED119" s="23">
        <f t="shared" ca="1" si="221"/>
        <v>0</v>
      </c>
      <c r="EE119" s="23">
        <f t="shared" ca="1" si="222"/>
        <v>0</v>
      </c>
      <c r="EF119" s="23">
        <f t="shared" ca="1" si="249"/>
        <v>0</v>
      </c>
      <c r="EG119" s="23">
        <f t="shared" ca="1" si="250"/>
        <v>0</v>
      </c>
      <c r="EH119" s="23">
        <f t="shared" ca="1" si="231"/>
        <v>0</v>
      </c>
      <c r="EI119" s="23">
        <f t="shared" ca="1" si="232"/>
        <v>0</v>
      </c>
      <c r="EJ119" s="23">
        <f t="shared" ca="1" si="247"/>
        <v>0</v>
      </c>
      <c r="EK119" s="23">
        <f t="shared" ca="1" si="248"/>
        <v>0</v>
      </c>
      <c r="EL119" s="23">
        <f t="shared" ca="1" si="124"/>
        <v>0</v>
      </c>
      <c r="EM119" s="23">
        <f t="shared" ca="1" si="125"/>
        <v>0</v>
      </c>
      <c r="EN119" s="228">
        <f t="shared" ca="1" si="148"/>
        <v>0</v>
      </c>
      <c r="EO119" s="93">
        <f t="shared" ca="1" si="149"/>
        <v>0</v>
      </c>
      <c r="EP119" s="93">
        <f t="shared" ca="1" si="150"/>
        <v>0</v>
      </c>
    </row>
    <row r="120" spans="1:146" x14ac:dyDescent="0.2">
      <c r="A120" s="172">
        <f ca="1">VLOOKUP($D120,Curves!$A$2:$I$1700,9)</f>
        <v>5.7552000935670998E-2</v>
      </c>
      <c r="B120" s="86">
        <f t="shared" ca="1" si="133"/>
        <v>0.58995768158061923</v>
      </c>
      <c r="C120" s="86">
        <f t="shared" si="134"/>
        <v>31</v>
      </c>
      <c r="D120" s="139">
        <v>40299</v>
      </c>
      <c r="E120" s="173">
        <f ca="1">VLOOKUP($D120,Curves!$A$2:$H$1700,2)*$B120</f>
        <v>2.2695672010406422</v>
      </c>
      <c r="F120" s="172">
        <f ca="1">VLOOKUP($D120,Curves!$A$2:$H$1700,3)*$B120</f>
        <v>0.20058561173741055</v>
      </c>
      <c r="G120" s="172">
        <f ca="1">VLOOKUP($D120,Curves!$A$2:$H$1700,7)*$B120</f>
        <v>-0.13864005517144551</v>
      </c>
      <c r="H120" s="172">
        <f ca="1">VLOOKUP($D120,Curves!$A$2:$H$1700,5)*$B120</f>
        <v>5.8995768158061927E-3</v>
      </c>
      <c r="I120" s="172">
        <f ca="1">VLOOKUP($D120,Curves!$A$2:$H$1700,4)*$B120</f>
        <v>-0.20943497696111982</v>
      </c>
      <c r="J120" s="174">
        <f ca="1">VLOOKUP($D120,Curves!$A$2:$H$1700,8)*$B120</f>
        <v>0</v>
      </c>
      <c r="K120" s="172">
        <f t="shared" ca="1" si="135"/>
        <v>17.450991680596417</v>
      </c>
      <c r="L120" s="140">
        <f ca="1">VLOOKUP($D120,Curves!$N$2:$T$2600,2)*$B120</f>
        <v>20.836833347282209</v>
      </c>
      <c r="M120" s="141">
        <f ca="1">VLOOKUP($D120,Curves!$N$2:$T$2600,3)*$B120</f>
        <v>10.418416673641104</v>
      </c>
      <c r="N120" s="181">
        <f t="shared" ca="1" si="136"/>
        <v>1</v>
      </c>
      <c r="O120" s="182">
        <f t="shared" ca="1" si="137"/>
        <v>0</v>
      </c>
      <c r="P120" s="173">
        <f t="shared" ca="1" si="132"/>
        <v>19.021754007804816</v>
      </c>
      <c r="Q120" s="140">
        <f ca="1">VLOOKUP($D120,Curves!$N$2:$T$2600,4)*$B120</f>
        <v>20.836833347282209</v>
      </c>
      <c r="R120" s="141">
        <f ca="1">VLOOKUP($D120,Curves!$N$2:$T$2600,5)*$B120</f>
        <v>10.418416673641104</v>
      </c>
      <c r="S120" s="181">
        <f t="shared" ca="1" si="138"/>
        <v>1</v>
      </c>
      <c r="T120" s="182">
        <f t="shared" ca="1" si="139"/>
        <v>0</v>
      </c>
      <c r="U120" s="151">
        <f t="shared" ca="1" si="140"/>
        <v>17.981953594018975</v>
      </c>
      <c r="V120" s="151">
        <f t="shared" ca="1" si="141"/>
        <v>19.066000833923361</v>
      </c>
      <c r="W120" s="151">
        <f t="shared" ca="1" si="142"/>
        <v>17.450991680596417</v>
      </c>
      <c r="X120" s="343">
        <f ca="1">VLOOKUP($D120,[2]CurveFetch!$D$8:$S$13000,16,0)*$B120</f>
        <v>20.836833347282209</v>
      </c>
      <c r="Y120" s="141">
        <f ca="1">VLOOKUP($D120,Curves!$N$2:$T$2600,7)*$B120</f>
        <v>10.418416673641104</v>
      </c>
      <c r="Z120" s="200">
        <f t="shared" ca="1" si="143"/>
        <v>1</v>
      </c>
      <c r="AA120" s="181">
        <f t="shared" ca="1" si="144"/>
        <v>0</v>
      </c>
      <c r="AB120" s="181">
        <f t="shared" ca="1" si="145"/>
        <v>1</v>
      </c>
      <c r="AC120" s="181">
        <f t="shared" ca="1" si="145"/>
        <v>1</v>
      </c>
      <c r="AD120" s="181">
        <f t="shared" ca="1" si="146"/>
        <v>1</v>
      </c>
      <c r="AE120" s="182">
        <f t="shared" ca="1" si="147"/>
        <v>0</v>
      </c>
      <c r="AF120" s="23">
        <f t="shared" ca="1" si="167"/>
        <v>5880</v>
      </c>
      <c r="AG120" s="23">
        <f t="shared" ca="1" si="168"/>
        <v>0</v>
      </c>
      <c r="AH120" s="23">
        <f t="shared" ca="1" si="185"/>
        <v>48000</v>
      </c>
      <c r="AI120" s="23">
        <f t="shared" ca="1" si="186"/>
        <v>0</v>
      </c>
      <c r="AJ120" s="23">
        <f t="shared" ca="1" si="205"/>
        <v>54000</v>
      </c>
      <c r="AK120" s="23">
        <f t="shared" ca="1" si="206"/>
        <v>0</v>
      </c>
      <c r="AL120" s="23">
        <f t="shared" ca="1" si="207"/>
        <v>60000</v>
      </c>
      <c r="AM120" s="23">
        <f t="shared" ca="1" si="208"/>
        <v>0</v>
      </c>
      <c r="AN120" s="23">
        <f t="shared" ca="1" si="209"/>
        <v>60000</v>
      </c>
      <c r="AO120" s="23">
        <f t="shared" ca="1" si="210"/>
        <v>0</v>
      </c>
      <c r="AP120" s="23">
        <f t="shared" ca="1" si="225"/>
        <v>61200</v>
      </c>
      <c r="AQ120" s="23">
        <f t="shared" ca="1" si="226"/>
        <v>0</v>
      </c>
      <c r="AR120" s="23">
        <f t="shared" ca="1" si="237"/>
        <v>132000</v>
      </c>
      <c r="AS120" s="23">
        <f t="shared" ca="1" si="238"/>
        <v>0</v>
      </c>
      <c r="AT120" s="228">
        <f t="shared" ca="1" si="151"/>
        <v>65880</v>
      </c>
      <c r="AU120" s="26">
        <f t="shared" ca="1" si="152"/>
        <v>361080</v>
      </c>
      <c r="AV120" s="228">
        <f t="shared" ca="1" si="153"/>
        <v>421080</v>
      </c>
      <c r="AW120" s="23">
        <f t="shared" ca="1" si="181"/>
        <v>62400</v>
      </c>
      <c r="AX120" s="23">
        <f t="shared" ca="1" si="182"/>
        <v>0</v>
      </c>
      <c r="AY120" s="23">
        <f t="shared" ca="1" si="165"/>
        <v>60000</v>
      </c>
      <c r="AZ120" s="23">
        <f t="shared" ca="1" si="166"/>
        <v>0</v>
      </c>
      <c r="BA120" s="23">
        <f t="shared" ca="1" si="169"/>
        <v>10560</v>
      </c>
      <c r="BB120" s="23">
        <f t="shared" ca="1" si="170"/>
        <v>0</v>
      </c>
      <c r="BC120" s="23">
        <f t="shared" ca="1" si="177"/>
        <v>6120</v>
      </c>
      <c r="BD120" s="23">
        <f t="shared" ca="1" si="178"/>
        <v>0</v>
      </c>
      <c r="BE120" s="23">
        <f t="shared" ca="1" si="187"/>
        <v>20400</v>
      </c>
      <c r="BF120" s="23">
        <f t="shared" ca="1" si="188"/>
        <v>0</v>
      </c>
      <c r="BG120" s="23">
        <f t="shared" ca="1" si="197"/>
        <v>105600</v>
      </c>
      <c r="BH120" s="23">
        <f t="shared" ca="1" si="198"/>
        <v>0</v>
      </c>
      <c r="BI120" s="23">
        <f t="shared" ca="1" si="203"/>
        <v>127200</v>
      </c>
      <c r="BJ120" s="23">
        <f t="shared" ca="1" si="204"/>
        <v>0</v>
      </c>
      <c r="BK120" s="23">
        <f t="shared" ca="1" si="211"/>
        <v>60000</v>
      </c>
      <c r="BL120" s="23">
        <f t="shared" ca="1" si="212"/>
        <v>0</v>
      </c>
      <c r="BM120" s="23">
        <f t="shared" ca="1" si="223"/>
        <v>63600</v>
      </c>
      <c r="BN120" s="23">
        <f t="shared" ca="1" si="224"/>
        <v>0</v>
      </c>
      <c r="BO120" s="23">
        <f t="shared" ca="1" si="227"/>
        <v>86400</v>
      </c>
      <c r="BP120" s="23">
        <f t="shared" ca="1" si="228"/>
        <v>0</v>
      </c>
      <c r="BQ120" s="23">
        <f t="shared" ca="1" si="233"/>
        <v>62400</v>
      </c>
      <c r="BR120" s="23">
        <f t="shared" ca="1" si="234"/>
        <v>0</v>
      </c>
      <c r="BS120" s="23">
        <f t="shared" ca="1" si="251"/>
        <v>132000</v>
      </c>
      <c r="BT120" s="23">
        <f t="shared" ca="1" si="252"/>
        <v>0</v>
      </c>
      <c r="BU120" s="23">
        <f t="shared" ref="BU120:BU183" ca="1" si="253">$BU$7*$J$2*$J$5*$S120</f>
        <v>120000</v>
      </c>
      <c r="BV120" s="23">
        <f t="shared" ref="BV120:BV183" ca="1" si="254">$BU$7*$J$3*$J$5*$T120</f>
        <v>0</v>
      </c>
      <c r="BW120" s="389">
        <f t="shared" ca="1" si="154"/>
        <v>458280</v>
      </c>
      <c r="BX120" s="224">
        <f t="shared" ca="1" si="155"/>
        <v>710280</v>
      </c>
      <c r="BY120" s="93">
        <f t="shared" ca="1" si="156"/>
        <v>916680</v>
      </c>
      <c r="BZ120" s="23">
        <f t="shared" ca="1" si="183"/>
        <v>125760</v>
      </c>
      <c r="CA120" s="23">
        <f t="shared" ca="1" si="184"/>
        <v>0</v>
      </c>
      <c r="CB120" s="23">
        <f t="shared" ca="1" si="213"/>
        <v>115200</v>
      </c>
      <c r="CC120" s="23">
        <f t="shared" ca="1" si="214"/>
        <v>0</v>
      </c>
      <c r="CD120" s="23">
        <f t="shared" ca="1" si="239"/>
        <v>120000</v>
      </c>
      <c r="CE120" s="23">
        <f t="shared" ca="1" si="240"/>
        <v>0</v>
      </c>
      <c r="CF120" s="228">
        <f t="shared" ca="1" si="157"/>
        <v>125760</v>
      </c>
      <c r="CG120" s="224">
        <f t="shared" ca="1" si="158"/>
        <v>240960</v>
      </c>
      <c r="CH120" s="228">
        <f t="shared" ca="1" si="159"/>
        <v>360960</v>
      </c>
      <c r="CI120" s="23">
        <f t="shared" ca="1" si="173"/>
        <v>65400</v>
      </c>
      <c r="CJ120" s="23">
        <f t="shared" ca="1" si="174"/>
        <v>32700</v>
      </c>
      <c r="CK120" s="23">
        <f t="shared" ca="1" si="175"/>
        <v>62400</v>
      </c>
      <c r="CL120" s="23">
        <f t="shared" ca="1" si="176"/>
        <v>31200</v>
      </c>
      <c r="CM120" s="23">
        <f t="shared" ca="1" si="171"/>
        <v>60000</v>
      </c>
      <c r="CN120" s="23">
        <f t="shared" ca="1" si="172"/>
        <v>30000</v>
      </c>
      <c r="CO120" s="23">
        <f t="shared" ca="1" si="179"/>
        <v>8400</v>
      </c>
      <c r="CP120" s="23">
        <f t="shared" ca="1" si="180"/>
        <v>4200</v>
      </c>
      <c r="CQ120" s="23">
        <f t="shared" ca="1" si="189"/>
        <v>27000</v>
      </c>
      <c r="CR120" s="23">
        <f t="shared" ca="1" si="190"/>
        <v>13500</v>
      </c>
      <c r="CS120" s="23">
        <f t="shared" ca="1" si="191"/>
        <v>15600</v>
      </c>
      <c r="CT120" s="23">
        <f t="shared" ca="1" si="192"/>
        <v>7800</v>
      </c>
      <c r="CU120" s="23">
        <f t="shared" ca="1" si="195"/>
        <v>42000</v>
      </c>
      <c r="CV120" s="23">
        <f t="shared" ca="1" si="196"/>
        <v>21000</v>
      </c>
      <c r="CW120" s="23">
        <f t="shared" ca="1" si="241"/>
        <v>60000</v>
      </c>
      <c r="CX120" s="23">
        <f t="shared" ca="1" si="242"/>
        <v>30000</v>
      </c>
      <c r="CY120" s="23">
        <f t="shared" ca="1" si="199"/>
        <v>72000</v>
      </c>
      <c r="CZ120" s="23">
        <f t="shared" ca="1" si="200"/>
        <v>36000</v>
      </c>
      <c r="DA120" s="23">
        <f t="shared" ca="1" si="215"/>
        <v>99000</v>
      </c>
      <c r="DB120" s="23">
        <f t="shared" ca="1" si="216"/>
        <v>49500</v>
      </c>
      <c r="DC120" s="23"/>
      <c r="DD120" s="23"/>
      <c r="DE120" s="23">
        <f t="shared" ca="1" si="217"/>
        <v>240000</v>
      </c>
      <c r="DF120" s="23">
        <f t="shared" ca="1" si="218"/>
        <v>120000</v>
      </c>
      <c r="DG120" s="23">
        <f t="shared" ca="1" si="219"/>
        <v>120000</v>
      </c>
      <c r="DH120" s="23">
        <f t="shared" ca="1" si="220"/>
        <v>60000</v>
      </c>
      <c r="DI120" s="23">
        <f t="shared" ca="1" si="229"/>
        <v>63600</v>
      </c>
      <c r="DJ120" s="23">
        <f t="shared" ca="1" si="230"/>
        <v>31800</v>
      </c>
      <c r="DK120" s="23">
        <f t="shared" ca="1" si="235"/>
        <v>63600</v>
      </c>
      <c r="DL120" s="23">
        <f t="shared" ca="1" si="236"/>
        <v>31800</v>
      </c>
      <c r="DM120" s="23">
        <f t="shared" ca="1" si="243"/>
        <v>120000</v>
      </c>
      <c r="DN120" s="23">
        <f t="shared" ca="1" si="244"/>
        <v>60000</v>
      </c>
      <c r="DO120" s="23">
        <f t="shared" ca="1" si="245"/>
        <v>66000</v>
      </c>
      <c r="DP120" s="23">
        <f t="shared" ca="1" si="246"/>
        <v>33000</v>
      </c>
      <c r="DQ120" s="23">
        <f t="shared" ca="1" si="126"/>
        <v>129600</v>
      </c>
      <c r="DR120" s="23">
        <f t="shared" ca="1" si="127"/>
        <v>64800</v>
      </c>
      <c r="DS120" s="228">
        <f t="shared" ca="1" si="160"/>
        <v>604800</v>
      </c>
      <c r="DT120" s="93">
        <f t="shared" ca="1" si="161"/>
        <v>1350000</v>
      </c>
      <c r="DU120" s="228">
        <f t="shared" ca="1" si="162"/>
        <v>1971900</v>
      </c>
      <c r="DZ120" s="23">
        <f t="shared" ca="1" si="193"/>
        <v>60000</v>
      </c>
      <c r="EA120" s="23">
        <f t="shared" ca="1" si="194"/>
        <v>30000</v>
      </c>
      <c r="EB120" s="23">
        <f t="shared" ca="1" si="201"/>
        <v>26400</v>
      </c>
      <c r="EC120" s="23">
        <f t="shared" ca="1" si="202"/>
        <v>13200</v>
      </c>
      <c r="ED120" s="23">
        <f t="shared" ca="1" si="221"/>
        <v>120000</v>
      </c>
      <c r="EE120" s="23">
        <f t="shared" ca="1" si="222"/>
        <v>60000</v>
      </c>
      <c r="EF120" s="23">
        <f t="shared" ca="1" si="249"/>
        <v>168000</v>
      </c>
      <c r="EG120" s="23">
        <f t="shared" ca="1" si="250"/>
        <v>84000</v>
      </c>
      <c r="EH120" s="23">
        <f t="shared" ca="1" si="231"/>
        <v>60000</v>
      </c>
      <c r="EI120" s="23">
        <f t="shared" ca="1" si="232"/>
        <v>30000</v>
      </c>
      <c r="EJ120" s="23">
        <f t="shared" ca="1" si="247"/>
        <v>60000</v>
      </c>
      <c r="EK120" s="23">
        <f t="shared" ca="1" si="248"/>
        <v>30000</v>
      </c>
      <c r="EL120" s="23">
        <f t="shared" ref="EL120:EL183" ca="1" si="255">$EL$7*$J$2*$J$5*$AB120</f>
        <v>120000</v>
      </c>
      <c r="EM120" s="23">
        <f t="shared" ref="EM120:EM183" ca="1" si="256">$EL$7*$J$3*$J$5*$AC120</f>
        <v>60000</v>
      </c>
      <c r="EN120" s="228">
        <f t="shared" ca="1" si="148"/>
        <v>39600</v>
      </c>
      <c r="EO120" s="93">
        <f t="shared" ca="1" si="149"/>
        <v>489600</v>
      </c>
      <c r="EP120" s="93">
        <f t="shared" ca="1" si="150"/>
        <v>921600</v>
      </c>
    </row>
    <row r="121" spans="1:146" x14ac:dyDescent="0.2">
      <c r="A121" s="172">
        <f ca="1">VLOOKUP($D121,Curves!$A$2:$I$1700,9)</f>
        <v>5.7605999067149999E-2</v>
      </c>
      <c r="B121" s="86">
        <f t="shared" ca="1" si="133"/>
        <v>0.5868343171664997</v>
      </c>
      <c r="C121" s="86">
        <f t="shared" si="134"/>
        <v>30</v>
      </c>
      <c r="D121" s="139">
        <v>40330</v>
      </c>
      <c r="E121" s="173">
        <f ca="1">VLOOKUP($D121,Curves!$A$2:$H$1700,2)*$B121</f>
        <v>2.2745698133373526</v>
      </c>
      <c r="F121" s="172">
        <f ca="1">VLOOKUP($D121,Curves!$A$2:$H$1700,3)*$B121</f>
        <v>0.19952366783660991</v>
      </c>
      <c r="G121" s="172">
        <f ca="1">VLOOKUP($D121,Curves!$A$2:$H$1700,7)*$B121</f>
        <v>-0.13790606453412743</v>
      </c>
      <c r="H121" s="172">
        <f ca="1">VLOOKUP($D121,Curves!$A$2:$H$1700,5)*$B121</f>
        <v>5.8683431716649971E-3</v>
      </c>
      <c r="I121" s="172">
        <f ca="1">VLOOKUP($D121,Curves!$A$2:$H$1700,4)*$B121</f>
        <v>-0.20832618259410737</v>
      </c>
      <c r="J121" s="174">
        <f ca="1">VLOOKUP($D121,Curves!$A$2:$H$1700,8)*$B121</f>
        <v>0</v>
      </c>
      <c r="K121" s="172">
        <f t="shared" ca="1" si="135"/>
        <v>17.49682723057434</v>
      </c>
      <c r="L121" s="140">
        <f ca="1">VLOOKUP($D121,Curves!$N$2:$T$2600,2)*$B121</f>
        <v>35.397376544029527</v>
      </c>
      <c r="M121" s="141">
        <f ca="1">VLOOKUP($D121,Curves!$N$2:$T$2600,3)*$B121</f>
        <v>17.698688272014763</v>
      </c>
      <c r="N121" s="181">
        <f t="shared" ca="1" si="136"/>
        <v>1</v>
      </c>
      <c r="O121" s="182">
        <f t="shared" ca="1" si="137"/>
        <v>1</v>
      </c>
      <c r="P121" s="173">
        <f t="shared" ca="1" si="132"/>
        <v>19.059273600030146</v>
      </c>
      <c r="Q121" s="140">
        <f ca="1">VLOOKUP($D121,Curves!$N$2:$T$2600,4)*$B121</f>
        <v>35.397376544029527</v>
      </c>
      <c r="R121" s="141">
        <f ca="1">VLOOKUP($D121,Curves!$N$2:$T$2600,5)*$B121</f>
        <v>17.698688272014763</v>
      </c>
      <c r="S121" s="181">
        <f t="shared" ca="1" si="138"/>
        <v>1</v>
      </c>
      <c r="T121" s="182">
        <f t="shared" ca="1" si="139"/>
        <v>0</v>
      </c>
      <c r="U121" s="151">
        <f t="shared" ca="1" si="140"/>
        <v>18.02497811602419</v>
      </c>
      <c r="V121" s="151">
        <f t="shared" ca="1" si="141"/>
        <v>19.103286173817629</v>
      </c>
      <c r="W121" s="151">
        <f t="shared" ca="1" si="142"/>
        <v>17.49682723057434</v>
      </c>
      <c r="X121" s="343">
        <f ca="1">VLOOKUP($D121,[2]CurveFetch!$D$8:$S$13000,16,0)*$B121</f>
        <v>35.397376544029527</v>
      </c>
      <c r="Y121" s="141">
        <f ca="1">VLOOKUP($D121,Curves!$N$2:$T$2600,7)*$B121</f>
        <v>17.698688272014763</v>
      </c>
      <c r="Z121" s="200">
        <f t="shared" ca="1" si="143"/>
        <v>1</v>
      </c>
      <c r="AA121" s="181">
        <f t="shared" ca="1" si="144"/>
        <v>0</v>
      </c>
      <c r="AB121" s="181">
        <f t="shared" ca="1" si="145"/>
        <v>1</v>
      </c>
      <c r="AC121" s="181">
        <f t="shared" ca="1" si="145"/>
        <v>1</v>
      </c>
      <c r="AD121" s="181">
        <f t="shared" ca="1" si="146"/>
        <v>1</v>
      </c>
      <c r="AE121" s="182">
        <f t="shared" ca="1" si="147"/>
        <v>1</v>
      </c>
      <c r="AF121" s="23">
        <f t="shared" ca="1" si="167"/>
        <v>5880</v>
      </c>
      <c r="AG121" s="23">
        <f t="shared" ca="1" si="168"/>
        <v>5880</v>
      </c>
      <c r="AH121" s="23">
        <f t="shared" ca="1" si="185"/>
        <v>48000</v>
      </c>
      <c r="AI121" s="23">
        <f t="shared" ca="1" si="186"/>
        <v>48000</v>
      </c>
      <c r="AJ121" s="23">
        <f t="shared" ca="1" si="205"/>
        <v>54000</v>
      </c>
      <c r="AK121" s="23">
        <f t="shared" ca="1" si="206"/>
        <v>54000</v>
      </c>
      <c r="AL121" s="23">
        <f t="shared" ca="1" si="207"/>
        <v>60000</v>
      </c>
      <c r="AM121" s="23">
        <f t="shared" ca="1" si="208"/>
        <v>30000</v>
      </c>
      <c r="AN121" s="23">
        <f t="shared" ca="1" si="209"/>
        <v>60000</v>
      </c>
      <c r="AO121" s="23">
        <f t="shared" ca="1" si="210"/>
        <v>30000</v>
      </c>
      <c r="AP121" s="23">
        <f t="shared" ca="1" si="225"/>
        <v>61200</v>
      </c>
      <c r="AQ121" s="23">
        <f t="shared" ca="1" si="226"/>
        <v>30600</v>
      </c>
      <c r="AR121" s="23">
        <f t="shared" ca="1" si="237"/>
        <v>132000</v>
      </c>
      <c r="AS121" s="23">
        <f t="shared" ca="1" si="238"/>
        <v>66000</v>
      </c>
      <c r="AT121" s="228">
        <f t="shared" ca="1" si="151"/>
        <v>101760</v>
      </c>
      <c r="AU121" s="26">
        <f t="shared" ca="1" si="152"/>
        <v>595560</v>
      </c>
      <c r="AV121" s="228">
        <f t="shared" ca="1" si="153"/>
        <v>685560</v>
      </c>
      <c r="AW121" s="23">
        <f t="shared" ca="1" si="181"/>
        <v>62400</v>
      </c>
      <c r="AX121" s="23">
        <f t="shared" ca="1" si="182"/>
        <v>0</v>
      </c>
      <c r="AY121" s="23">
        <f t="shared" ca="1" si="165"/>
        <v>60000</v>
      </c>
      <c r="AZ121" s="23">
        <f t="shared" ca="1" si="166"/>
        <v>0</v>
      </c>
      <c r="BA121" s="23">
        <f t="shared" ca="1" si="169"/>
        <v>10560</v>
      </c>
      <c r="BB121" s="23">
        <f t="shared" ca="1" si="170"/>
        <v>0</v>
      </c>
      <c r="BC121" s="23">
        <f t="shared" ca="1" si="177"/>
        <v>6120</v>
      </c>
      <c r="BD121" s="23">
        <f t="shared" ca="1" si="178"/>
        <v>0</v>
      </c>
      <c r="BE121" s="23">
        <f t="shared" ca="1" si="187"/>
        <v>20400</v>
      </c>
      <c r="BF121" s="23">
        <f t="shared" ca="1" si="188"/>
        <v>0</v>
      </c>
      <c r="BG121" s="23">
        <f t="shared" ca="1" si="197"/>
        <v>105600</v>
      </c>
      <c r="BH121" s="23">
        <f t="shared" ca="1" si="198"/>
        <v>0</v>
      </c>
      <c r="BI121" s="23">
        <f t="shared" ca="1" si="203"/>
        <v>127200</v>
      </c>
      <c r="BJ121" s="23">
        <f t="shared" ca="1" si="204"/>
        <v>0</v>
      </c>
      <c r="BK121" s="23">
        <f t="shared" ca="1" si="211"/>
        <v>60000</v>
      </c>
      <c r="BL121" s="23">
        <f t="shared" ca="1" si="212"/>
        <v>0</v>
      </c>
      <c r="BM121" s="23">
        <f t="shared" ca="1" si="223"/>
        <v>63600</v>
      </c>
      <c r="BN121" s="23">
        <f t="shared" ca="1" si="224"/>
        <v>0</v>
      </c>
      <c r="BO121" s="23">
        <f t="shared" ca="1" si="227"/>
        <v>86400</v>
      </c>
      <c r="BP121" s="23">
        <f t="shared" ca="1" si="228"/>
        <v>0</v>
      </c>
      <c r="BQ121" s="23">
        <f t="shared" ca="1" si="233"/>
        <v>62400</v>
      </c>
      <c r="BR121" s="23">
        <f t="shared" ca="1" si="234"/>
        <v>0</v>
      </c>
      <c r="BS121" s="23">
        <f t="shared" ca="1" si="251"/>
        <v>132000</v>
      </c>
      <c r="BT121" s="23">
        <f t="shared" ca="1" si="252"/>
        <v>0</v>
      </c>
      <c r="BU121" s="23">
        <f t="shared" ca="1" si="253"/>
        <v>120000</v>
      </c>
      <c r="BV121" s="23">
        <f t="shared" ca="1" si="254"/>
        <v>0</v>
      </c>
      <c r="BW121" s="389">
        <f t="shared" ca="1" si="154"/>
        <v>458280</v>
      </c>
      <c r="BX121" s="224">
        <f t="shared" ca="1" si="155"/>
        <v>710280</v>
      </c>
      <c r="BY121" s="93">
        <f t="shared" ca="1" si="156"/>
        <v>916680</v>
      </c>
      <c r="BZ121" s="23">
        <f t="shared" ca="1" si="183"/>
        <v>125760</v>
      </c>
      <c r="CA121" s="23">
        <f t="shared" ca="1" si="184"/>
        <v>62880</v>
      </c>
      <c r="CB121" s="23">
        <f t="shared" ca="1" si="213"/>
        <v>115200</v>
      </c>
      <c r="CC121" s="23">
        <f t="shared" ca="1" si="214"/>
        <v>57600</v>
      </c>
      <c r="CD121" s="23">
        <f t="shared" ca="1" si="239"/>
        <v>120000</v>
      </c>
      <c r="CE121" s="23">
        <f t="shared" ca="1" si="240"/>
        <v>60000</v>
      </c>
      <c r="CF121" s="228">
        <f t="shared" ca="1" si="157"/>
        <v>188640</v>
      </c>
      <c r="CG121" s="224">
        <f t="shared" ca="1" si="158"/>
        <v>361440</v>
      </c>
      <c r="CH121" s="228">
        <f t="shared" ca="1" si="159"/>
        <v>541440</v>
      </c>
      <c r="CI121" s="23">
        <f t="shared" ca="1" si="173"/>
        <v>65400</v>
      </c>
      <c r="CJ121" s="23">
        <f t="shared" ca="1" si="174"/>
        <v>32700</v>
      </c>
      <c r="CK121" s="23">
        <f t="shared" ca="1" si="175"/>
        <v>62400</v>
      </c>
      <c r="CL121" s="23">
        <f t="shared" ca="1" si="176"/>
        <v>31200</v>
      </c>
      <c r="CM121" s="23">
        <f t="shared" ca="1" si="171"/>
        <v>60000</v>
      </c>
      <c r="CN121" s="23">
        <f t="shared" ca="1" si="172"/>
        <v>30000</v>
      </c>
      <c r="CO121" s="23">
        <f t="shared" ca="1" si="179"/>
        <v>8400</v>
      </c>
      <c r="CP121" s="23">
        <f t="shared" ca="1" si="180"/>
        <v>4200</v>
      </c>
      <c r="CQ121" s="23">
        <f t="shared" ca="1" si="189"/>
        <v>27000</v>
      </c>
      <c r="CR121" s="23">
        <f t="shared" ca="1" si="190"/>
        <v>13500</v>
      </c>
      <c r="CS121" s="23">
        <f t="shared" ca="1" si="191"/>
        <v>15600</v>
      </c>
      <c r="CT121" s="23">
        <f t="shared" ca="1" si="192"/>
        <v>7800</v>
      </c>
      <c r="CU121" s="23">
        <f t="shared" ca="1" si="195"/>
        <v>42000</v>
      </c>
      <c r="CV121" s="23">
        <f t="shared" ca="1" si="196"/>
        <v>21000</v>
      </c>
      <c r="CW121" s="23">
        <f t="shared" ca="1" si="241"/>
        <v>60000</v>
      </c>
      <c r="CX121" s="23">
        <f t="shared" ca="1" si="242"/>
        <v>30000</v>
      </c>
      <c r="CY121" s="23">
        <f t="shared" ca="1" si="199"/>
        <v>72000</v>
      </c>
      <c r="CZ121" s="23">
        <f t="shared" ca="1" si="200"/>
        <v>36000</v>
      </c>
      <c r="DA121" s="23">
        <f t="shared" ca="1" si="215"/>
        <v>99000</v>
      </c>
      <c r="DB121" s="23">
        <f t="shared" ca="1" si="216"/>
        <v>49500</v>
      </c>
      <c r="DC121" s="23"/>
      <c r="DD121" s="23"/>
      <c r="DE121" s="23">
        <f t="shared" ca="1" si="217"/>
        <v>240000</v>
      </c>
      <c r="DF121" s="23">
        <f t="shared" ca="1" si="218"/>
        <v>120000</v>
      </c>
      <c r="DG121" s="23">
        <f t="shared" ca="1" si="219"/>
        <v>120000</v>
      </c>
      <c r="DH121" s="23">
        <f t="shared" ca="1" si="220"/>
        <v>60000</v>
      </c>
      <c r="DI121" s="23">
        <f t="shared" ca="1" si="229"/>
        <v>63600</v>
      </c>
      <c r="DJ121" s="23">
        <f t="shared" ca="1" si="230"/>
        <v>31800</v>
      </c>
      <c r="DK121" s="23">
        <f t="shared" ca="1" si="235"/>
        <v>63600</v>
      </c>
      <c r="DL121" s="23">
        <f t="shared" ca="1" si="236"/>
        <v>31800</v>
      </c>
      <c r="DM121" s="23">
        <f t="shared" ca="1" si="243"/>
        <v>120000</v>
      </c>
      <c r="DN121" s="23">
        <f t="shared" ca="1" si="244"/>
        <v>60000</v>
      </c>
      <c r="DO121" s="23">
        <f t="shared" ca="1" si="245"/>
        <v>66000</v>
      </c>
      <c r="DP121" s="23">
        <f t="shared" ca="1" si="246"/>
        <v>33000</v>
      </c>
      <c r="DQ121" s="23">
        <f t="shared" ref="DQ121:DQ184" ca="1" si="257">$DQ$7*$J$2*$J$5*$AB121</f>
        <v>129600</v>
      </c>
      <c r="DR121" s="23">
        <f t="shared" ref="DR121:DR184" ca="1" si="258">$DQ$7*$J$3*$J$5*$AC121</f>
        <v>64800</v>
      </c>
      <c r="DS121" s="228">
        <f t="shared" ca="1" si="160"/>
        <v>604800</v>
      </c>
      <c r="DT121" s="93">
        <f t="shared" ca="1" si="161"/>
        <v>1350000</v>
      </c>
      <c r="DU121" s="228">
        <f t="shared" ca="1" si="162"/>
        <v>1971900</v>
      </c>
      <c r="DZ121" s="23">
        <f t="shared" ca="1" si="193"/>
        <v>60000</v>
      </c>
      <c r="EA121" s="23">
        <f t="shared" ca="1" si="194"/>
        <v>30000</v>
      </c>
      <c r="EB121" s="23">
        <f t="shared" ca="1" si="201"/>
        <v>26400</v>
      </c>
      <c r="EC121" s="23">
        <f t="shared" ca="1" si="202"/>
        <v>13200</v>
      </c>
      <c r="ED121" s="23">
        <f t="shared" ca="1" si="221"/>
        <v>120000</v>
      </c>
      <c r="EE121" s="23">
        <f t="shared" ca="1" si="222"/>
        <v>60000</v>
      </c>
      <c r="EF121" s="23">
        <f t="shared" ca="1" si="249"/>
        <v>168000</v>
      </c>
      <c r="EG121" s="23">
        <f t="shared" ca="1" si="250"/>
        <v>84000</v>
      </c>
      <c r="EH121" s="23">
        <f t="shared" ca="1" si="231"/>
        <v>60000</v>
      </c>
      <c r="EI121" s="23">
        <f t="shared" ca="1" si="232"/>
        <v>30000</v>
      </c>
      <c r="EJ121" s="23">
        <f t="shared" ca="1" si="247"/>
        <v>60000</v>
      </c>
      <c r="EK121" s="23">
        <f t="shared" ca="1" si="248"/>
        <v>30000</v>
      </c>
      <c r="EL121" s="23">
        <f t="shared" ca="1" si="255"/>
        <v>120000</v>
      </c>
      <c r="EM121" s="23">
        <f t="shared" ca="1" si="256"/>
        <v>60000</v>
      </c>
      <c r="EN121" s="228">
        <f t="shared" ca="1" si="148"/>
        <v>39600</v>
      </c>
      <c r="EO121" s="93">
        <f t="shared" ca="1" si="149"/>
        <v>489600</v>
      </c>
      <c r="EP121" s="93">
        <f t="shared" ca="1" si="150"/>
        <v>921600</v>
      </c>
    </row>
    <row r="122" spans="1:146" x14ac:dyDescent="0.2">
      <c r="A122" s="172">
        <f ca="1">VLOOKUP($D122,Curves!$A$2:$I$1700,9)</f>
        <v>5.7658255324343002E-2</v>
      </c>
      <c r="B122" s="86">
        <f t="shared" ca="1" si="133"/>
        <v>0.58382250623228837</v>
      </c>
      <c r="C122" s="86">
        <f t="shared" si="134"/>
        <v>31</v>
      </c>
      <c r="D122" s="139">
        <v>40360</v>
      </c>
      <c r="E122" s="173">
        <f ca="1">VLOOKUP($D122,Curves!$A$2:$H$1700,2)*$B122</f>
        <v>2.2804107093433186</v>
      </c>
      <c r="F122" s="172">
        <f ca="1">VLOOKUP($D122,Curves!$A$2:$H$1700,3)*$B122</f>
        <v>0.19849965211897805</v>
      </c>
      <c r="G122" s="172">
        <f ca="1">VLOOKUP($D122,Curves!$A$2:$H$1700,7)*$B122</f>
        <v>-0.13719828896458777</v>
      </c>
      <c r="H122" s="172">
        <f ca="1">VLOOKUP($D122,Curves!$A$2:$H$1700,5)*$B122</f>
        <v>5.8382250623228837E-3</v>
      </c>
      <c r="I122" s="172">
        <f ca="1">VLOOKUP($D122,Curves!$A$2:$H$1700,4)*$B122</f>
        <v>-0.20725698971246237</v>
      </c>
      <c r="J122" s="174">
        <f ca="1">VLOOKUP($D122,Curves!$A$2:$H$1700,8)*$B122</f>
        <v>0</v>
      </c>
      <c r="K122" s="172">
        <f t="shared" ca="1" si="135"/>
        <v>17.54865289723142</v>
      </c>
      <c r="L122" s="140">
        <f ca="1">VLOOKUP($D122,Curves!$N$2:$T$2600,2)*$B122</f>
        <v>29.937250474579283</v>
      </c>
      <c r="M122" s="141">
        <f ca="1">VLOOKUP($D122,Curves!$N$2:$T$2600,3)*$B122</f>
        <v>14.968625237289642</v>
      </c>
      <c r="N122" s="181">
        <f t="shared" ca="1" si="136"/>
        <v>1</v>
      </c>
      <c r="O122" s="182">
        <f t="shared" ca="1" si="137"/>
        <v>0</v>
      </c>
      <c r="P122" s="173">
        <f t="shared" ca="1" si="132"/>
        <v>19.103080320074888</v>
      </c>
      <c r="Q122" s="140">
        <f ca="1">VLOOKUP($D122,Curves!$N$2:$T$2600,4)*$B122</f>
        <v>29.937250474579283</v>
      </c>
      <c r="R122" s="141">
        <f ca="1">VLOOKUP($D122,Curves!$N$2:$T$2600,5)*$B122</f>
        <v>14.968625237289642</v>
      </c>
      <c r="S122" s="181">
        <f t="shared" ca="1" si="138"/>
        <v>1</v>
      </c>
      <c r="T122" s="182">
        <f t="shared" ca="1" si="139"/>
        <v>0</v>
      </c>
      <c r="U122" s="151">
        <f t="shared" ca="1" si="140"/>
        <v>18.074093152840479</v>
      </c>
      <c r="V122" s="151">
        <f t="shared" ca="1" si="141"/>
        <v>19.14686700804231</v>
      </c>
      <c r="W122" s="151">
        <f t="shared" ca="1" si="142"/>
        <v>17.54865289723142</v>
      </c>
      <c r="X122" s="343">
        <f ca="1">VLOOKUP($D122,[2]CurveFetch!$D$8:$S$13000,16,0)*$B122</f>
        <v>29.937250474579283</v>
      </c>
      <c r="Y122" s="141">
        <f ca="1">VLOOKUP($D122,Curves!$N$2:$T$2600,7)*$B122</f>
        <v>14.968625237289642</v>
      </c>
      <c r="Z122" s="200">
        <f t="shared" ca="1" si="143"/>
        <v>1</v>
      </c>
      <c r="AA122" s="181">
        <f t="shared" ca="1" si="144"/>
        <v>0</v>
      </c>
      <c r="AB122" s="181">
        <f t="shared" ca="1" si="145"/>
        <v>1</v>
      </c>
      <c r="AC122" s="181">
        <f t="shared" ca="1" si="145"/>
        <v>1</v>
      </c>
      <c r="AD122" s="181">
        <f t="shared" ca="1" si="146"/>
        <v>1</v>
      </c>
      <c r="AE122" s="182">
        <f t="shared" ca="1" si="147"/>
        <v>0</v>
      </c>
      <c r="AF122" s="23">
        <f t="shared" ca="1" si="167"/>
        <v>5880</v>
      </c>
      <c r="AG122" s="23">
        <f t="shared" ca="1" si="168"/>
        <v>0</v>
      </c>
      <c r="AH122" s="23">
        <f t="shared" ca="1" si="185"/>
        <v>48000</v>
      </c>
      <c r="AI122" s="23">
        <f t="shared" ca="1" si="186"/>
        <v>0</v>
      </c>
      <c r="AJ122" s="23">
        <f t="shared" ca="1" si="205"/>
        <v>54000</v>
      </c>
      <c r="AK122" s="23">
        <f t="shared" ca="1" si="206"/>
        <v>0</v>
      </c>
      <c r="AL122" s="23">
        <f t="shared" ca="1" si="207"/>
        <v>60000</v>
      </c>
      <c r="AM122" s="23">
        <f t="shared" ca="1" si="208"/>
        <v>0</v>
      </c>
      <c r="AN122" s="23">
        <f t="shared" ca="1" si="209"/>
        <v>60000</v>
      </c>
      <c r="AO122" s="23">
        <f t="shared" ca="1" si="210"/>
        <v>0</v>
      </c>
      <c r="AP122" s="23">
        <f t="shared" ca="1" si="225"/>
        <v>61200</v>
      </c>
      <c r="AQ122" s="23">
        <f t="shared" ca="1" si="226"/>
        <v>0</v>
      </c>
      <c r="AR122" s="23">
        <f t="shared" ca="1" si="237"/>
        <v>132000</v>
      </c>
      <c r="AS122" s="23">
        <f t="shared" ca="1" si="238"/>
        <v>0</v>
      </c>
      <c r="AT122" s="228">
        <f t="shared" ca="1" si="151"/>
        <v>65880</v>
      </c>
      <c r="AU122" s="26">
        <f t="shared" ca="1" si="152"/>
        <v>361080</v>
      </c>
      <c r="AV122" s="228">
        <f t="shared" ca="1" si="153"/>
        <v>421080</v>
      </c>
      <c r="AW122" s="23">
        <f t="shared" ca="1" si="181"/>
        <v>62400</v>
      </c>
      <c r="AX122" s="23">
        <f t="shared" ca="1" si="182"/>
        <v>0</v>
      </c>
      <c r="AY122" s="23">
        <f t="shared" ca="1" si="165"/>
        <v>60000</v>
      </c>
      <c r="AZ122" s="23">
        <f t="shared" ca="1" si="166"/>
        <v>0</v>
      </c>
      <c r="BA122" s="23">
        <f t="shared" ca="1" si="169"/>
        <v>10560</v>
      </c>
      <c r="BB122" s="23">
        <f t="shared" ca="1" si="170"/>
        <v>0</v>
      </c>
      <c r="BC122" s="23">
        <f t="shared" ca="1" si="177"/>
        <v>6120</v>
      </c>
      <c r="BD122" s="23">
        <f t="shared" ca="1" si="178"/>
        <v>0</v>
      </c>
      <c r="BE122" s="23">
        <f t="shared" ca="1" si="187"/>
        <v>20400</v>
      </c>
      <c r="BF122" s="23">
        <f t="shared" ca="1" si="188"/>
        <v>0</v>
      </c>
      <c r="BG122" s="23">
        <f t="shared" ca="1" si="197"/>
        <v>105600</v>
      </c>
      <c r="BH122" s="23">
        <f t="shared" ca="1" si="198"/>
        <v>0</v>
      </c>
      <c r="BI122" s="23">
        <f t="shared" ca="1" si="203"/>
        <v>127200</v>
      </c>
      <c r="BJ122" s="23">
        <f t="shared" ca="1" si="204"/>
        <v>0</v>
      </c>
      <c r="BK122" s="23">
        <f t="shared" ca="1" si="211"/>
        <v>60000</v>
      </c>
      <c r="BL122" s="23">
        <f t="shared" ca="1" si="212"/>
        <v>0</v>
      </c>
      <c r="BM122" s="23">
        <f t="shared" ca="1" si="223"/>
        <v>63600</v>
      </c>
      <c r="BN122" s="23">
        <f t="shared" ca="1" si="224"/>
        <v>0</v>
      </c>
      <c r="BO122" s="23">
        <f t="shared" ca="1" si="227"/>
        <v>86400</v>
      </c>
      <c r="BP122" s="23">
        <f t="shared" ca="1" si="228"/>
        <v>0</v>
      </c>
      <c r="BQ122" s="23">
        <f t="shared" ca="1" si="233"/>
        <v>62400</v>
      </c>
      <c r="BR122" s="23">
        <f t="shared" ca="1" si="234"/>
        <v>0</v>
      </c>
      <c r="BS122" s="23">
        <f t="shared" ca="1" si="251"/>
        <v>132000</v>
      </c>
      <c r="BT122" s="23">
        <f t="shared" ca="1" si="252"/>
        <v>0</v>
      </c>
      <c r="BU122" s="23">
        <f t="shared" ca="1" si="253"/>
        <v>120000</v>
      </c>
      <c r="BV122" s="23">
        <f t="shared" ca="1" si="254"/>
        <v>0</v>
      </c>
      <c r="BW122" s="389">
        <f t="shared" ca="1" si="154"/>
        <v>458280</v>
      </c>
      <c r="BX122" s="224">
        <f t="shared" ca="1" si="155"/>
        <v>710280</v>
      </c>
      <c r="BY122" s="93">
        <f t="shared" ca="1" si="156"/>
        <v>916680</v>
      </c>
      <c r="BZ122" s="23">
        <f t="shared" ca="1" si="183"/>
        <v>125760</v>
      </c>
      <c r="CA122" s="23">
        <f t="shared" ca="1" si="184"/>
        <v>0</v>
      </c>
      <c r="CB122" s="23">
        <f t="shared" ca="1" si="213"/>
        <v>115200</v>
      </c>
      <c r="CC122" s="23">
        <f t="shared" ca="1" si="214"/>
        <v>0</v>
      </c>
      <c r="CD122" s="23">
        <f t="shared" ca="1" si="239"/>
        <v>120000</v>
      </c>
      <c r="CE122" s="23">
        <f t="shared" ca="1" si="240"/>
        <v>0</v>
      </c>
      <c r="CF122" s="228">
        <f t="shared" ca="1" si="157"/>
        <v>125760</v>
      </c>
      <c r="CG122" s="224">
        <f t="shared" ca="1" si="158"/>
        <v>240960</v>
      </c>
      <c r="CH122" s="228">
        <f t="shared" ca="1" si="159"/>
        <v>360960</v>
      </c>
      <c r="CI122" s="23">
        <f t="shared" ca="1" si="173"/>
        <v>65400</v>
      </c>
      <c r="CJ122" s="23">
        <f t="shared" ca="1" si="174"/>
        <v>32700</v>
      </c>
      <c r="CK122" s="23">
        <f t="shared" ca="1" si="175"/>
        <v>62400</v>
      </c>
      <c r="CL122" s="23">
        <f t="shared" ca="1" si="176"/>
        <v>31200</v>
      </c>
      <c r="CM122" s="23">
        <f t="shared" ca="1" si="171"/>
        <v>60000</v>
      </c>
      <c r="CN122" s="23">
        <f t="shared" ca="1" si="172"/>
        <v>30000</v>
      </c>
      <c r="CO122" s="23">
        <f t="shared" ca="1" si="179"/>
        <v>8400</v>
      </c>
      <c r="CP122" s="23">
        <f t="shared" ca="1" si="180"/>
        <v>4200</v>
      </c>
      <c r="CQ122" s="23">
        <f t="shared" ca="1" si="189"/>
        <v>27000</v>
      </c>
      <c r="CR122" s="23">
        <f t="shared" ca="1" si="190"/>
        <v>13500</v>
      </c>
      <c r="CS122" s="23">
        <f t="shared" ca="1" si="191"/>
        <v>15600</v>
      </c>
      <c r="CT122" s="23">
        <f t="shared" ca="1" si="192"/>
        <v>7800</v>
      </c>
      <c r="CU122" s="23">
        <f t="shared" ca="1" si="195"/>
        <v>42000</v>
      </c>
      <c r="CV122" s="23">
        <f t="shared" ca="1" si="196"/>
        <v>21000</v>
      </c>
      <c r="CW122" s="23">
        <f t="shared" ca="1" si="241"/>
        <v>60000</v>
      </c>
      <c r="CX122" s="23">
        <f t="shared" ca="1" si="242"/>
        <v>30000</v>
      </c>
      <c r="CY122" s="23">
        <f t="shared" ca="1" si="199"/>
        <v>72000</v>
      </c>
      <c r="CZ122" s="23">
        <f t="shared" ca="1" si="200"/>
        <v>36000</v>
      </c>
      <c r="DA122" s="23">
        <f t="shared" ca="1" si="215"/>
        <v>99000</v>
      </c>
      <c r="DB122" s="23">
        <f t="shared" ca="1" si="216"/>
        <v>49500</v>
      </c>
      <c r="DC122" s="23"/>
      <c r="DD122" s="23"/>
      <c r="DE122" s="23">
        <f t="shared" ca="1" si="217"/>
        <v>240000</v>
      </c>
      <c r="DF122" s="23">
        <f t="shared" ca="1" si="218"/>
        <v>120000</v>
      </c>
      <c r="DG122" s="23">
        <f t="shared" ca="1" si="219"/>
        <v>120000</v>
      </c>
      <c r="DH122" s="23">
        <f t="shared" ca="1" si="220"/>
        <v>60000</v>
      </c>
      <c r="DI122" s="23">
        <f t="shared" ca="1" si="229"/>
        <v>63600</v>
      </c>
      <c r="DJ122" s="23">
        <f t="shared" ca="1" si="230"/>
        <v>31800</v>
      </c>
      <c r="DK122" s="23">
        <f t="shared" ca="1" si="235"/>
        <v>63600</v>
      </c>
      <c r="DL122" s="23">
        <f t="shared" ca="1" si="236"/>
        <v>31800</v>
      </c>
      <c r="DM122" s="23">
        <f t="shared" ca="1" si="243"/>
        <v>120000</v>
      </c>
      <c r="DN122" s="23">
        <f t="shared" ca="1" si="244"/>
        <v>60000</v>
      </c>
      <c r="DO122" s="23">
        <f t="shared" ca="1" si="245"/>
        <v>66000</v>
      </c>
      <c r="DP122" s="23">
        <f t="shared" ca="1" si="246"/>
        <v>33000</v>
      </c>
      <c r="DQ122" s="23">
        <f t="shared" ca="1" si="257"/>
        <v>129600</v>
      </c>
      <c r="DR122" s="23">
        <f t="shared" ca="1" si="258"/>
        <v>64800</v>
      </c>
      <c r="DS122" s="228">
        <f t="shared" ca="1" si="160"/>
        <v>604800</v>
      </c>
      <c r="DT122" s="93">
        <f t="shared" ca="1" si="161"/>
        <v>1350000</v>
      </c>
      <c r="DU122" s="228">
        <f t="shared" ca="1" si="162"/>
        <v>1971900</v>
      </c>
      <c r="DZ122" s="23">
        <f t="shared" ca="1" si="193"/>
        <v>60000</v>
      </c>
      <c r="EA122" s="23">
        <f t="shared" ca="1" si="194"/>
        <v>30000</v>
      </c>
      <c r="EB122" s="23">
        <f t="shared" ca="1" si="201"/>
        <v>26400</v>
      </c>
      <c r="EC122" s="23">
        <f t="shared" ca="1" si="202"/>
        <v>13200</v>
      </c>
      <c r="ED122" s="23">
        <f t="shared" ca="1" si="221"/>
        <v>120000</v>
      </c>
      <c r="EE122" s="23">
        <f t="shared" ca="1" si="222"/>
        <v>60000</v>
      </c>
      <c r="EF122" s="23">
        <f t="shared" ca="1" si="249"/>
        <v>168000</v>
      </c>
      <c r="EG122" s="23">
        <f t="shared" ca="1" si="250"/>
        <v>84000</v>
      </c>
      <c r="EH122" s="23">
        <f t="shared" ca="1" si="231"/>
        <v>60000</v>
      </c>
      <c r="EI122" s="23">
        <f t="shared" ca="1" si="232"/>
        <v>30000</v>
      </c>
      <c r="EJ122" s="23">
        <f t="shared" ca="1" si="247"/>
        <v>60000</v>
      </c>
      <c r="EK122" s="23">
        <f t="shared" ca="1" si="248"/>
        <v>30000</v>
      </c>
      <c r="EL122" s="23">
        <f t="shared" ca="1" si="255"/>
        <v>120000</v>
      </c>
      <c r="EM122" s="23">
        <f t="shared" ca="1" si="256"/>
        <v>60000</v>
      </c>
      <c r="EN122" s="228">
        <f t="shared" ca="1" si="148"/>
        <v>39600</v>
      </c>
      <c r="EO122" s="93">
        <f t="shared" ca="1" si="149"/>
        <v>489600</v>
      </c>
      <c r="EP122" s="93">
        <f t="shared" ca="1" si="150"/>
        <v>921600</v>
      </c>
    </row>
    <row r="123" spans="1:146" x14ac:dyDescent="0.2">
      <c r="A123" s="172">
        <f ca="1">VLOOKUP($D123,Curves!$A$2:$I$1700,9)</f>
        <v>5.7712253457729998E-2</v>
      </c>
      <c r="B123" s="86">
        <f t="shared" ca="1" si="133"/>
        <v>0.58072145678997644</v>
      </c>
      <c r="C123" s="86">
        <f t="shared" si="134"/>
        <v>31</v>
      </c>
      <c r="D123" s="139">
        <v>40391</v>
      </c>
      <c r="E123" s="173">
        <f ca="1">VLOOKUP($D123,Curves!$A$2:$H$1700,2)*$B123</f>
        <v>2.2799124393574477</v>
      </c>
      <c r="F123" s="172">
        <f ca="1">VLOOKUP($D123,Curves!$A$2:$H$1700,3)*$B123</f>
        <v>0.19744529530859201</v>
      </c>
      <c r="G123" s="172">
        <f ca="1">VLOOKUP($D123,Curves!$A$2:$H$1700,7)*$B123</f>
        <v>-0.13646954234564446</v>
      </c>
      <c r="H123" s="172">
        <f ca="1">VLOOKUP($D123,Curves!$A$2:$H$1700,5)*$B123</f>
        <v>5.8072145678997643E-3</v>
      </c>
      <c r="I123" s="172">
        <f ca="1">VLOOKUP($D123,Curves!$A$2:$H$1700,4)*$B123</f>
        <v>-0.20615611716044163</v>
      </c>
      <c r="J123" s="174">
        <f ca="1">VLOOKUP($D123,Curves!$A$2:$H$1700,8)*$B123</f>
        <v>0</v>
      </c>
      <c r="K123" s="172">
        <f t="shared" ca="1" si="135"/>
        <v>17.553172416477544</v>
      </c>
      <c r="L123" s="140">
        <f ca="1">VLOOKUP($D123,Curves!$N$2:$T$2600,2)*$B123</f>
        <v>38.489056713126061</v>
      </c>
      <c r="M123" s="141">
        <f ca="1">VLOOKUP($D123,Curves!$N$2:$T$2600,3)*$B123</f>
        <v>19.244528356563031</v>
      </c>
      <c r="N123" s="181">
        <f t="shared" ca="1" si="136"/>
        <v>1</v>
      </c>
      <c r="O123" s="182">
        <f t="shared" ca="1" si="137"/>
        <v>1</v>
      </c>
      <c r="P123" s="173">
        <f t="shared" ca="1" si="132"/>
        <v>19.099343295180859</v>
      </c>
      <c r="Q123" s="140">
        <f ca="1">VLOOKUP($D123,Curves!$N$2:$T$2600,4)*$B123</f>
        <v>38.489056713126061</v>
      </c>
      <c r="R123" s="141">
        <f ca="1">VLOOKUP($D123,Curves!$N$2:$T$2600,5)*$B123</f>
        <v>19.244528356563031</v>
      </c>
      <c r="S123" s="181">
        <f t="shared" ca="1" si="138"/>
        <v>1</v>
      </c>
      <c r="T123" s="182">
        <f t="shared" ca="1" si="139"/>
        <v>1</v>
      </c>
      <c r="U123" s="151">
        <f t="shared" ca="1" si="140"/>
        <v>18.075821727588526</v>
      </c>
      <c r="V123" s="151">
        <f t="shared" ca="1" si="141"/>
        <v>19.142897404440106</v>
      </c>
      <c r="W123" s="151">
        <f t="shared" ca="1" si="142"/>
        <v>17.553172416477544</v>
      </c>
      <c r="X123" s="343">
        <f ca="1">VLOOKUP($D123,[2]CurveFetch!$D$8:$S$13000,16,0)*$B123</f>
        <v>38.489056713126061</v>
      </c>
      <c r="Y123" s="141">
        <f ca="1">VLOOKUP($D123,Curves!$N$2:$T$2600,7)*$B123</f>
        <v>19.244528356563031</v>
      </c>
      <c r="Z123" s="200">
        <f t="shared" ca="1" si="143"/>
        <v>1</v>
      </c>
      <c r="AA123" s="181">
        <f t="shared" ca="1" si="144"/>
        <v>1</v>
      </c>
      <c r="AB123" s="181">
        <f t="shared" ca="1" si="145"/>
        <v>1</v>
      </c>
      <c r="AC123" s="181">
        <f t="shared" ca="1" si="145"/>
        <v>1</v>
      </c>
      <c r="AD123" s="181">
        <f t="shared" ca="1" si="146"/>
        <v>1</v>
      </c>
      <c r="AE123" s="182">
        <f t="shared" ca="1" si="147"/>
        <v>1</v>
      </c>
      <c r="AF123" s="23">
        <f t="shared" ca="1" si="167"/>
        <v>5880</v>
      </c>
      <c r="AG123" s="23">
        <f t="shared" ca="1" si="168"/>
        <v>5880</v>
      </c>
      <c r="AH123" s="23">
        <f t="shared" ca="1" si="185"/>
        <v>48000</v>
      </c>
      <c r="AI123" s="23">
        <f t="shared" ca="1" si="186"/>
        <v>48000</v>
      </c>
      <c r="AJ123" s="23">
        <f t="shared" ca="1" si="205"/>
        <v>54000</v>
      </c>
      <c r="AK123" s="23">
        <f t="shared" ca="1" si="206"/>
        <v>54000</v>
      </c>
      <c r="AL123" s="23">
        <f t="shared" ca="1" si="207"/>
        <v>60000</v>
      </c>
      <c r="AM123" s="23">
        <f t="shared" ca="1" si="208"/>
        <v>30000</v>
      </c>
      <c r="AN123" s="23">
        <f t="shared" ca="1" si="209"/>
        <v>60000</v>
      </c>
      <c r="AO123" s="23">
        <f t="shared" ca="1" si="210"/>
        <v>30000</v>
      </c>
      <c r="AP123" s="23">
        <f t="shared" ca="1" si="225"/>
        <v>61200</v>
      </c>
      <c r="AQ123" s="23">
        <f t="shared" ca="1" si="226"/>
        <v>30600</v>
      </c>
      <c r="AR123" s="23">
        <f t="shared" ca="1" si="237"/>
        <v>132000</v>
      </c>
      <c r="AS123" s="23">
        <f t="shared" ca="1" si="238"/>
        <v>66000</v>
      </c>
      <c r="AT123" s="228">
        <f t="shared" ca="1" si="151"/>
        <v>101760</v>
      </c>
      <c r="AU123" s="26">
        <f t="shared" ca="1" si="152"/>
        <v>595560</v>
      </c>
      <c r="AV123" s="228">
        <f t="shared" ca="1" si="153"/>
        <v>685560</v>
      </c>
      <c r="AW123" s="23">
        <f t="shared" ca="1" si="181"/>
        <v>62400</v>
      </c>
      <c r="AX123" s="23">
        <f t="shared" ca="1" si="182"/>
        <v>31200</v>
      </c>
      <c r="AY123" s="23">
        <f t="shared" ca="1" si="165"/>
        <v>60000</v>
      </c>
      <c r="AZ123" s="23">
        <f t="shared" ca="1" si="166"/>
        <v>30000</v>
      </c>
      <c r="BA123" s="23">
        <f t="shared" ca="1" si="169"/>
        <v>10560</v>
      </c>
      <c r="BB123" s="23">
        <f t="shared" ca="1" si="170"/>
        <v>5280</v>
      </c>
      <c r="BC123" s="23">
        <f t="shared" ca="1" si="177"/>
        <v>6120</v>
      </c>
      <c r="BD123" s="23">
        <f t="shared" ca="1" si="178"/>
        <v>3060</v>
      </c>
      <c r="BE123" s="23">
        <f t="shared" ca="1" si="187"/>
        <v>20400</v>
      </c>
      <c r="BF123" s="23">
        <f t="shared" ca="1" si="188"/>
        <v>10200</v>
      </c>
      <c r="BG123" s="23">
        <f t="shared" ca="1" si="197"/>
        <v>105600</v>
      </c>
      <c r="BH123" s="23">
        <f t="shared" ca="1" si="198"/>
        <v>52800</v>
      </c>
      <c r="BI123" s="23">
        <f t="shared" ca="1" si="203"/>
        <v>127200</v>
      </c>
      <c r="BJ123" s="23">
        <f t="shared" ca="1" si="204"/>
        <v>63600</v>
      </c>
      <c r="BK123" s="23">
        <f t="shared" ca="1" si="211"/>
        <v>60000</v>
      </c>
      <c r="BL123" s="23">
        <f t="shared" ca="1" si="212"/>
        <v>30000</v>
      </c>
      <c r="BM123" s="23">
        <f t="shared" ca="1" si="223"/>
        <v>63600</v>
      </c>
      <c r="BN123" s="23">
        <f t="shared" ca="1" si="224"/>
        <v>31800</v>
      </c>
      <c r="BO123" s="23">
        <f t="shared" ca="1" si="227"/>
        <v>86400</v>
      </c>
      <c r="BP123" s="23">
        <f t="shared" ca="1" si="228"/>
        <v>43200</v>
      </c>
      <c r="BQ123" s="23">
        <f t="shared" ca="1" si="233"/>
        <v>62400</v>
      </c>
      <c r="BR123" s="23">
        <f t="shared" ca="1" si="234"/>
        <v>31200</v>
      </c>
      <c r="BS123" s="23">
        <f t="shared" ca="1" si="251"/>
        <v>132000</v>
      </c>
      <c r="BT123" s="23">
        <f t="shared" ca="1" si="252"/>
        <v>66000</v>
      </c>
      <c r="BU123" s="23">
        <f t="shared" ca="1" si="253"/>
        <v>120000</v>
      </c>
      <c r="BV123" s="23">
        <f t="shared" ca="1" si="254"/>
        <v>60000</v>
      </c>
      <c r="BW123" s="389">
        <f t="shared" ca="1" si="154"/>
        <v>687420</v>
      </c>
      <c r="BX123" s="224">
        <f t="shared" ca="1" si="155"/>
        <v>1065420</v>
      </c>
      <c r="BY123" s="93">
        <f t="shared" ca="1" si="156"/>
        <v>1375020</v>
      </c>
      <c r="BZ123" s="23">
        <f t="shared" ca="1" si="183"/>
        <v>125760</v>
      </c>
      <c r="CA123" s="23">
        <f t="shared" ca="1" si="184"/>
        <v>62880</v>
      </c>
      <c r="CB123" s="23">
        <f t="shared" ca="1" si="213"/>
        <v>115200</v>
      </c>
      <c r="CC123" s="23">
        <f t="shared" ca="1" si="214"/>
        <v>57600</v>
      </c>
      <c r="CD123" s="23">
        <f t="shared" ca="1" si="239"/>
        <v>120000</v>
      </c>
      <c r="CE123" s="23">
        <f t="shared" ca="1" si="240"/>
        <v>60000</v>
      </c>
      <c r="CF123" s="228">
        <f t="shared" ca="1" si="157"/>
        <v>188640</v>
      </c>
      <c r="CG123" s="224">
        <f t="shared" ca="1" si="158"/>
        <v>361440</v>
      </c>
      <c r="CH123" s="228">
        <f t="shared" ca="1" si="159"/>
        <v>541440</v>
      </c>
      <c r="CI123" s="23">
        <f t="shared" ca="1" si="173"/>
        <v>65400</v>
      </c>
      <c r="CJ123" s="23">
        <f t="shared" ca="1" si="174"/>
        <v>32700</v>
      </c>
      <c r="CK123" s="23">
        <f t="shared" ca="1" si="175"/>
        <v>62400</v>
      </c>
      <c r="CL123" s="23">
        <f t="shared" ca="1" si="176"/>
        <v>31200</v>
      </c>
      <c r="CM123" s="23">
        <f t="shared" ca="1" si="171"/>
        <v>60000</v>
      </c>
      <c r="CN123" s="23">
        <f t="shared" ca="1" si="172"/>
        <v>30000</v>
      </c>
      <c r="CO123" s="23">
        <f t="shared" ca="1" si="179"/>
        <v>8400</v>
      </c>
      <c r="CP123" s="23">
        <f t="shared" ca="1" si="180"/>
        <v>4200</v>
      </c>
      <c r="CQ123" s="23">
        <f t="shared" ca="1" si="189"/>
        <v>27000</v>
      </c>
      <c r="CR123" s="23">
        <f t="shared" ca="1" si="190"/>
        <v>13500</v>
      </c>
      <c r="CS123" s="23">
        <f t="shared" ca="1" si="191"/>
        <v>15600</v>
      </c>
      <c r="CT123" s="23">
        <f t="shared" ca="1" si="192"/>
        <v>7800</v>
      </c>
      <c r="CU123" s="23">
        <f t="shared" ca="1" si="195"/>
        <v>42000</v>
      </c>
      <c r="CV123" s="23">
        <f t="shared" ca="1" si="196"/>
        <v>21000</v>
      </c>
      <c r="CW123" s="23">
        <f t="shared" ca="1" si="241"/>
        <v>60000</v>
      </c>
      <c r="CX123" s="23">
        <f t="shared" ca="1" si="242"/>
        <v>30000</v>
      </c>
      <c r="CY123" s="23">
        <f t="shared" ca="1" si="199"/>
        <v>72000</v>
      </c>
      <c r="CZ123" s="23">
        <f t="shared" ca="1" si="200"/>
        <v>36000</v>
      </c>
      <c r="DA123" s="23">
        <f t="shared" ca="1" si="215"/>
        <v>99000</v>
      </c>
      <c r="DB123" s="23">
        <f t="shared" ca="1" si="216"/>
        <v>49500</v>
      </c>
      <c r="DC123" s="23"/>
      <c r="DD123" s="23"/>
      <c r="DE123" s="23">
        <f t="shared" ca="1" si="217"/>
        <v>240000</v>
      </c>
      <c r="DF123" s="23">
        <f t="shared" ca="1" si="218"/>
        <v>120000</v>
      </c>
      <c r="DG123" s="23">
        <f t="shared" ca="1" si="219"/>
        <v>120000</v>
      </c>
      <c r="DH123" s="23">
        <f t="shared" ca="1" si="220"/>
        <v>60000</v>
      </c>
      <c r="DI123" s="23">
        <f t="shared" ca="1" si="229"/>
        <v>63600</v>
      </c>
      <c r="DJ123" s="23">
        <f t="shared" ca="1" si="230"/>
        <v>31800</v>
      </c>
      <c r="DK123" s="23">
        <f t="shared" ca="1" si="235"/>
        <v>63600</v>
      </c>
      <c r="DL123" s="23">
        <f t="shared" ca="1" si="236"/>
        <v>31800</v>
      </c>
      <c r="DM123" s="23">
        <f t="shared" ca="1" si="243"/>
        <v>120000</v>
      </c>
      <c r="DN123" s="23">
        <f t="shared" ca="1" si="244"/>
        <v>60000</v>
      </c>
      <c r="DO123" s="23">
        <f t="shared" ca="1" si="245"/>
        <v>66000</v>
      </c>
      <c r="DP123" s="23">
        <f t="shared" ca="1" si="246"/>
        <v>33000</v>
      </c>
      <c r="DQ123" s="23">
        <f t="shared" ca="1" si="257"/>
        <v>129600</v>
      </c>
      <c r="DR123" s="23">
        <f t="shared" ca="1" si="258"/>
        <v>64800</v>
      </c>
      <c r="DS123" s="228">
        <f t="shared" ca="1" si="160"/>
        <v>604800</v>
      </c>
      <c r="DT123" s="93">
        <f t="shared" ca="1" si="161"/>
        <v>1350000</v>
      </c>
      <c r="DU123" s="228">
        <f t="shared" ca="1" si="162"/>
        <v>1971900</v>
      </c>
      <c r="DZ123" s="23">
        <f t="shared" ca="1" si="193"/>
        <v>60000</v>
      </c>
      <c r="EA123" s="23">
        <f t="shared" ca="1" si="194"/>
        <v>30000</v>
      </c>
      <c r="EB123" s="23">
        <f t="shared" ca="1" si="201"/>
        <v>26400</v>
      </c>
      <c r="EC123" s="23">
        <f t="shared" ca="1" si="202"/>
        <v>13200</v>
      </c>
      <c r="ED123" s="23">
        <f t="shared" ca="1" si="221"/>
        <v>120000</v>
      </c>
      <c r="EE123" s="23">
        <f t="shared" ca="1" si="222"/>
        <v>60000</v>
      </c>
      <c r="EF123" s="23">
        <f t="shared" ca="1" si="249"/>
        <v>168000</v>
      </c>
      <c r="EG123" s="23">
        <f t="shared" ca="1" si="250"/>
        <v>84000</v>
      </c>
      <c r="EH123" s="23">
        <f t="shared" ca="1" si="231"/>
        <v>60000</v>
      </c>
      <c r="EI123" s="23">
        <f t="shared" ca="1" si="232"/>
        <v>30000</v>
      </c>
      <c r="EJ123" s="23">
        <f t="shared" ca="1" si="247"/>
        <v>60000</v>
      </c>
      <c r="EK123" s="23">
        <f t="shared" ca="1" si="248"/>
        <v>30000</v>
      </c>
      <c r="EL123" s="23">
        <f t="shared" ca="1" si="255"/>
        <v>120000</v>
      </c>
      <c r="EM123" s="23">
        <f t="shared" ca="1" si="256"/>
        <v>60000</v>
      </c>
      <c r="EN123" s="228">
        <f t="shared" ca="1" si="148"/>
        <v>39600</v>
      </c>
      <c r="EO123" s="93">
        <f t="shared" ca="1" si="149"/>
        <v>489600</v>
      </c>
      <c r="EP123" s="93">
        <f t="shared" ca="1" si="150"/>
        <v>921600</v>
      </c>
    </row>
    <row r="124" spans="1:146" x14ac:dyDescent="0.2">
      <c r="A124" s="172">
        <f ca="1">VLOOKUP($D124,Curves!$A$2:$I$1700,9)</f>
        <v>5.7766251592087002E-2</v>
      </c>
      <c r="B124" s="86">
        <f t="shared" ca="1" si="133"/>
        <v>0.5776317404668817</v>
      </c>
      <c r="C124" s="86">
        <f t="shared" si="134"/>
        <v>30</v>
      </c>
      <c r="D124" s="139">
        <v>40422</v>
      </c>
      <c r="E124" s="173">
        <f ca="1">VLOOKUP($D124,Curves!$A$2:$H$1700,2)*$B124</f>
        <v>2.2799124796227823</v>
      </c>
      <c r="F124" s="172">
        <f ca="1">VLOOKUP($D124,Curves!$A$2:$H$1700,3)*$B124</f>
        <v>0.19639479175873981</v>
      </c>
      <c r="G124" s="172">
        <f ca="1">VLOOKUP($D124,Curves!$A$2:$H$1700,7)*$B124</f>
        <v>-0.13574345900971718</v>
      </c>
      <c r="H124" s="172">
        <f ca="1">VLOOKUP($D124,Curves!$A$2:$H$1700,5)*$B124</f>
        <v>5.7763174046688171E-3</v>
      </c>
      <c r="I124" s="172">
        <f ca="1">VLOOKUP($D124,Curves!$A$2:$H$1700,4)*$B124</f>
        <v>-0.20505926786574299</v>
      </c>
      <c r="J124" s="174">
        <f ca="1">VLOOKUP($D124,Curves!$A$2:$H$1700,8)*$B124</f>
        <v>0</v>
      </c>
      <c r="K124" s="172">
        <f t="shared" ca="1" si="135"/>
        <v>17.561399088177797</v>
      </c>
      <c r="L124" s="140">
        <f ca="1">VLOOKUP($D124,Curves!$N$2:$T$2600,2)*$B124</f>
        <v>32.507959089995168</v>
      </c>
      <c r="M124" s="141">
        <f ca="1">VLOOKUP($D124,Curves!$N$2:$T$2600,3)*$B124</f>
        <v>16.253979544997584</v>
      </c>
      <c r="N124" s="181">
        <f t="shared" ca="1" si="136"/>
        <v>1</v>
      </c>
      <c r="O124" s="182">
        <f t="shared" ca="1" si="137"/>
        <v>0</v>
      </c>
      <c r="P124" s="173">
        <f t="shared" ca="1" si="132"/>
        <v>19.099343597170868</v>
      </c>
      <c r="Q124" s="140">
        <f ca="1">VLOOKUP($D124,Curves!$N$2:$T$2600,4)*$B124</f>
        <v>32.507959089995168</v>
      </c>
      <c r="R124" s="141">
        <f ca="1">VLOOKUP($D124,Curves!$N$2:$T$2600,5)*$B124</f>
        <v>16.253979544997584</v>
      </c>
      <c r="S124" s="181">
        <f t="shared" ca="1" si="138"/>
        <v>1</v>
      </c>
      <c r="T124" s="182">
        <f t="shared" ca="1" si="139"/>
        <v>0</v>
      </c>
      <c r="U124" s="151">
        <f t="shared" ca="1" si="140"/>
        <v>18.08126765459799</v>
      </c>
      <c r="V124" s="151">
        <f t="shared" ca="1" si="141"/>
        <v>19.142665977705882</v>
      </c>
      <c r="W124" s="151">
        <f t="shared" ca="1" si="142"/>
        <v>17.561399088177797</v>
      </c>
      <c r="X124" s="343">
        <f ca="1">VLOOKUP($D124,[2]CurveFetch!$D$8:$S$13000,16,0)*$B124</f>
        <v>32.507959089995168</v>
      </c>
      <c r="Y124" s="141">
        <f ca="1">VLOOKUP($D124,Curves!$N$2:$T$2600,7)*$B124</f>
        <v>16.253979544997584</v>
      </c>
      <c r="Z124" s="200">
        <f t="shared" ca="1" si="143"/>
        <v>1</v>
      </c>
      <c r="AA124" s="181">
        <f t="shared" ca="1" si="144"/>
        <v>0</v>
      </c>
      <c r="AB124" s="181">
        <f t="shared" ca="1" si="145"/>
        <v>1</v>
      </c>
      <c r="AC124" s="181">
        <f t="shared" ca="1" si="145"/>
        <v>1</v>
      </c>
      <c r="AD124" s="181">
        <f t="shared" ca="1" si="146"/>
        <v>1</v>
      </c>
      <c r="AE124" s="182">
        <f t="shared" ca="1" si="147"/>
        <v>0</v>
      </c>
      <c r="AF124" s="23">
        <f t="shared" ca="1" si="167"/>
        <v>5880</v>
      </c>
      <c r="AG124" s="23">
        <f t="shared" ca="1" si="168"/>
        <v>0</v>
      </c>
      <c r="AH124" s="23">
        <f t="shared" ca="1" si="185"/>
        <v>48000</v>
      </c>
      <c r="AI124" s="23">
        <f t="shared" ca="1" si="186"/>
        <v>0</v>
      </c>
      <c r="AJ124" s="23">
        <f t="shared" ca="1" si="205"/>
        <v>54000</v>
      </c>
      <c r="AK124" s="23">
        <f t="shared" ca="1" si="206"/>
        <v>0</v>
      </c>
      <c r="AL124" s="23">
        <f t="shared" ca="1" si="207"/>
        <v>60000</v>
      </c>
      <c r="AM124" s="23">
        <f t="shared" ca="1" si="208"/>
        <v>0</v>
      </c>
      <c r="AN124" s="23">
        <f t="shared" ca="1" si="209"/>
        <v>60000</v>
      </c>
      <c r="AO124" s="23">
        <f t="shared" ca="1" si="210"/>
        <v>0</v>
      </c>
      <c r="AP124" s="23">
        <f t="shared" ca="1" si="225"/>
        <v>61200</v>
      </c>
      <c r="AQ124" s="23">
        <f t="shared" ca="1" si="226"/>
        <v>0</v>
      </c>
      <c r="AR124" s="23">
        <f t="shared" ca="1" si="237"/>
        <v>132000</v>
      </c>
      <c r="AS124" s="23">
        <f t="shared" ca="1" si="238"/>
        <v>0</v>
      </c>
      <c r="AT124" s="228">
        <f t="shared" ca="1" si="151"/>
        <v>65880</v>
      </c>
      <c r="AU124" s="26">
        <f t="shared" ca="1" si="152"/>
        <v>361080</v>
      </c>
      <c r="AV124" s="228">
        <f t="shared" ca="1" si="153"/>
        <v>421080</v>
      </c>
      <c r="AW124" s="23">
        <f t="shared" ca="1" si="181"/>
        <v>62400</v>
      </c>
      <c r="AX124" s="23">
        <f t="shared" ca="1" si="182"/>
        <v>0</v>
      </c>
      <c r="AY124" s="23">
        <f t="shared" ca="1" si="165"/>
        <v>60000</v>
      </c>
      <c r="AZ124" s="23">
        <f t="shared" ca="1" si="166"/>
        <v>0</v>
      </c>
      <c r="BA124" s="23">
        <f t="shared" ca="1" si="169"/>
        <v>10560</v>
      </c>
      <c r="BB124" s="23">
        <f t="shared" ca="1" si="170"/>
        <v>0</v>
      </c>
      <c r="BC124" s="23">
        <f t="shared" ca="1" si="177"/>
        <v>6120</v>
      </c>
      <c r="BD124" s="23">
        <f t="shared" ca="1" si="178"/>
        <v>0</v>
      </c>
      <c r="BE124" s="23">
        <f t="shared" ca="1" si="187"/>
        <v>20400</v>
      </c>
      <c r="BF124" s="23">
        <f t="shared" ca="1" si="188"/>
        <v>0</v>
      </c>
      <c r="BG124" s="23">
        <f t="shared" ca="1" si="197"/>
        <v>105600</v>
      </c>
      <c r="BH124" s="23">
        <f t="shared" ca="1" si="198"/>
        <v>0</v>
      </c>
      <c r="BI124" s="23">
        <f t="shared" ca="1" si="203"/>
        <v>127200</v>
      </c>
      <c r="BJ124" s="23">
        <f t="shared" ca="1" si="204"/>
        <v>0</v>
      </c>
      <c r="BK124" s="23">
        <f t="shared" ca="1" si="211"/>
        <v>60000</v>
      </c>
      <c r="BL124" s="23">
        <f t="shared" ca="1" si="212"/>
        <v>0</v>
      </c>
      <c r="BM124" s="23">
        <f t="shared" ca="1" si="223"/>
        <v>63600</v>
      </c>
      <c r="BN124" s="23">
        <f t="shared" ca="1" si="224"/>
        <v>0</v>
      </c>
      <c r="BO124" s="23">
        <f t="shared" ca="1" si="227"/>
        <v>86400</v>
      </c>
      <c r="BP124" s="23">
        <f t="shared" ca="1" si="228"/>
        <v>0</v>
      </c>
      <c r="BQ124" s="23">
        <f t="shared" ca="1" si="233"/>
        <v>62400</v>
      </c>
      <c r="BR124" s="23">
        <f t="shared" ca="1" si="234"/>
        <v>0</v>
      </c>
      <c r="BS124" s="23">
        <f t="shared" ca="1" si="251"/>
        <v>132000</v>
      </c>
      <c r="BT124" s="23">
        <f t="shared" ca="1" si="252"/>
        <v>0</v>
      </c>
      <c r="BU124" s="23">
        <f t="shared" ca="1" si="253"/>
        <v>120000</v>
      </c>
      <c r="BV124" s="23">
        <f t="shared" ca="1" si="254"/>
        <v>0</v>
      </c>
      <c r="BW124" s="389">
        <f t="shared" ca="1" si="154"/>
        <v>458280</v>
      </c>
      <c r="BX124" s="224">
        <f t="shared" ca="1" si="155"/>
        <v>710280</v>
      </c>
      <c r="BY124" s="93">
        <f t="shared" ca="1" si="156"/>
        <v>916680</v>
      </c>
      <c r="BZ124" s="23">
        <f t="shared" ca="1" si="183"/>
        <v>125760</v>
      </c>
      <c r="CA124" s="23">
        <f t="shared" ca="1" si="184"/>
        <v>0</v>
      </c>
      <c r="CB124" s="23">
        <f t="shared" ca="1" si="213"/>
        <v>115200</v>
      </c>
      <c r="CC124" s="23">
        <f t="shared" ca="1" si="214"/>
        <v>0</v>
      </c>
      <c r="CD124" s="23">
        <f t="shared" ca="1" si="239"/>
        <v>120000</v>
      </c>
      <c r="CE124" s="23">
        <f t="shared" ca="1" si="240"/>
        <v>0</v>
      </c>
      <c r="CF124" s="228">
        <f t="shared" ca="1" si="157"/>
        <v>125760</v>
      </c>
      <c r="CG124" s="224">
        <f t="shared" ca="1" si="158"/>
        <v>240960</v>
      </c>
      <c r="CH124" s="228">
        <f t="shared" ca="1" si="159"/>
        <v>360960</v>
      </c>
      <c r="CI124" s="23">
        <f t="shared" ca="1" si="173"/>
        <v>65400</v>
      </c>
      <c r="CJ124" s="23">
        <f t="shared" ca="1" si="174"/>
        <v>32700</v>
      </c>
      <c r="CK124" s="23">
        <f t="shared" ca="1" si="175"/>
        <v>62400</v>
      </c>
      <c r="CL124" s="23">
        <f t="shared" ca="1" si="176"/>
        <v>31200</v>
      </c>
      <c r="CM124" s="23">
        <f t="shared" ca="1" si="171"/>
        <v>60000</v>
      </c>
      <c r="CN124" s="23">
        <f t="shared" ca="1" si="172"/>
        <v>30000</v>
      </c>
      <c r="CO124" s="23">
        <f t="shared" ca="1" si="179"/>
        <v>8400</v>
      </c>
      <c r="CP124" s="23">
        <f t="shared" ca="1" si="180"/>
        <v>4200</v>
      </c>
      <c r="CQ124" s="23">
        <f t="shared" ca="1" si="189"/>
        <v>27000</v>
      </c>
      <c r="CR124" s="23">
        <f t="shared" ca="1" si="190"/>
        <v>13500</v>
      </c>
      <c r="CS124" s="23">
        <f t="shared" ca="1" si="191"/>
        <v>15600</v>
      </c>
      <c r="CT124" s="23">
        <f t="shared" ca="1" si="192"/>
        <v>7800</v>
      </c>
      <c r="CU124" s="23">
        <f t="shared" ca="1" si="195"/>
        <v>42000</v>
      </c>
      <c r="CV124" s="23">
        <f t="shared" ca="1" si="196"/>
        <v>21000</v>
      </c>
      <c r="CW124" s="23">
        <f t="shared" ca="1" si="241"/>
        <v>60000</v>
      </c>
      <c r="CX124" s="23">
        <f t="shared" ca="1" si="242"/>
        <v>30000</v>
      </c>
      <c r="CY124" s="23">
        <f t="shared" ca="1" si="199"/>
        <v>72000</v>
      </c>
      <c r="CZ124" s="23">
        <f t="shared" ca="1" si="200"/>
        <v>36000</v>
      </c>
      <c r="DA124" s="23">
        <f t="shared" ca="1" si="215"/>
        <v>99000</v>
      </c>
      <c r="DB124" s="23">
        <f t="shared" ca="1" si="216"/>
        <v>49500</v>
      </c>
      <c r="DC124" s="23"/>
      <c r="DD124" s="23"/>
      <c r="DE124" s="23">
        <f t="shared" ca="1" si="217"/>
        <v>240000</v>
      </c>
      <c r="DF124" s="23">
        <f t="shared" ca="1" si="218"/>
        <v>120000</v>
      </c>
      <c r="DG124" s="23">
        <f t="shared" ca="1" si="219"/>
        <v>120000</v>
      </c>
      <c r="DH124" s="23">
        <f t="shared" ca="1" si="220"/>
        <v>60000</v>
      </c>
      <c r="DI124" s="23">
        <f t="shared" ca="1" si="229"/>
        <v>63600</v>
      </c>
      <c r="DJ124" s="23">
        <f t="shared" ca="1" si="230"/>
        <v>31800</v>
      </c>
      <c r="DK124" s="23">
        <f t="shared" ca="1" si="235"/>
        <v>63600</v>
      </c>
      <c r="DL124" s="23">
        <f t="shared" ca="1" si="236"/>
        <v>31800</v>
      </c>
      <c r="DM124" s="23">
        <f t="shared" ca="1" si="243"/>
        <v>120000</v>
      </c>
      <c r="DN124" s="23">
        <f t="shared" ca="1" si="244"/>
        <v>60000</v>
      </c>
      <c r="DO124" s="23">
        <f t="shared" ca="1" si="245"/>
        <v>66000</v>
      </c>
      <c r="DP124" s="23">
        <f t="shared" ca="1" si="246"/>
        <v>33000</v>
      </c>
      <c r="DQ124" s="23">
        <f t="shared" ca="1" si="257"/>
        <v>129600</v>
      </c>
      <c r="DR124" s="23">
        <f t="shared" ca="1" si="258"/>
        <v>64800</v>
      </c>
      <c r="DS124" s="228">
        <f t="shared" ca="1" si="160"/>
        <v>604800</v>
      </c>
      <c r="DT124" s="93">
        <f t="shared" ca="1" si="161"/>
        <v>1350000</v>
      </c>
      <c r="DU124" s="228">
        <f t="shared" ca="1" si="162"/>
        <v>1971900</v>
      </c>
      <c r="DZ124" s="23">
        <f t="shared" ca="1" si="193"/>
        <v>60000</v>
      </c>
      <c r="EA124" s="23">
        <f t="shared" ca="1" si="194"/>
        <v>30000</v>
      </c>
      <c r="EB124" s="23">
        <f t="shared" ca="1" si="201"/>
        <v>26400</v>
      </c>
      <c r="EC124" s="23">
        <f t="shared" ca="1" si="202"/>
        <v>13200</v>
      </c>
      <c r="ED124" s="23">
        <f t="shared" ca="1" si="221"/>
        <v>120000</v>
      </c>
      <c r="EE124" s="23">
        <f t="shared" ca="1" si="222"/>
        <v>60000</v>
      </c>
      <c r="EF124" s="23">
        <f t="shared" ca="1" si="249"/>
        <v>168000</v>
      </c>
      <c r="EG124" s="23">
        <f t="shared" ca="1" si="250"/>
        <v>84000</v>
      </c>
      <c r="EH124" s="23">
        <f t="shared" ca="1" si="231"/>
        <v>60000</v>
      </c>
      <c r="EI124" s="23">
        <f t="shared" ca="1" si="232"/>
        <v>30000</v>
      </c>
      <c r="EJ124" s="23">
        <f t="shared" ca="1" si="247"/>
        <v>60000</v>
      </c>
      <c r="EK124" s="23">
        <f t="shared" ca="1" si="248"/>
        <v>30000</v>
      </c>
      <c r="EL124" s="23">
        <f t="shared" ca="1" si="255"/>
        <v>120000</v>
      </c>
      <c r="EM124" s="23">
        <f t="shared" ca="1" si="256"/>
        <v>60000</v>
      </c>
      <c r="EN124" s="228">
        <f t="shared" ca="1" si="148"/>
        <v>39600</v>
      </c>
      <c r="EO124" s="93">
        <f t="shared" ca="1" si="149"/>
        <v>489600</v>
      </c>
      <c r="EP124" s="93">
        <f t="shared" ca="1" si="150"/>
        <v>921600</v>
      </c>
    </row>
    <row r="125" spans="1:146" x14ac:dyDescent="0.2">
      <c r="A125" s="172">
        <f ca="1">VLOOKUP($D125,Curves!$A$2:$I$1700,9)</f>
        <v>5.7818507852065E-2</v>
      </c>
      <c r="B125" s="86">
        <f t="shared" ca="1" si="133"/>
        <v>0.57465247808746889</v>
      </c>
      <c r="C125" s="86">
        <f t="shared" si="134"/>
        <v>31</v>
      </c>
      <c r="D125" s="139">
        <v>40452</v>
      </c>
      <c r="E125" s="173">
        <f ca="1">VLOOKUP($D125,Curves!$A$2:$H$1700,2)*$B125</f>
        <v>2.2853929053538637</v>
      </c>
      <c r="F125" s="172">
        <f ca="1">VLOOKUP($D125,Curves!$A$2:$H$1700,3)*$B125</f>
        <v>0.19538184254973945</v>
      </c>
      <c r="G125" s="172">
        <f ca="1">VLOOKUP($D125,Curves!$A$2:$H$1700,7)*$B125</f>
        <v>-0.13504333235055518</v>
      </c>
      <c r="H125" s="172">
        <f ca="1">VLOOKUP($D125,Curves!$A$2:$H$1700,5)*$B125</f>
        <v>5.7465247808746889E-3</v>
      </c>
      <c r="I125" s="172">
        <f ca="1">VLOOKUP($D125,Curves!$A$2:$H$1700,4)*$B125</f>
        <v>-0.20400162972105146</v>
      </c>
      <c r="J125" s="174">
        <f ca="1">VLOOKUP($D125,Curves!$A$2:$H$1700,8)*$B125</f>
        <v>0</v>
      </c>
      <c r="K125" s="172">
        <f t="shared" ca="1" si="135"/>
        <v>17.610434567246092</v>
      </c>
      <c r="L125" s="140">
        <f ca="1">VLOOKUP($D125,Curves!$N$2:$T$2600,2)*$B125</f>
        <v>37.929419628933104</v>
      </c>
      <c r="M125" s="141">
        <f ca="1">VLOOKUP($D125,Curves!$N$2:$T$2600,3)*$B125</f>
        <v>18.964709814466552</v>
      </c>
      <c r="N125" s="181">
        <f t="shared" ca="1" si="136"/>
        <v>1</v>
      </c>
      <c r="O125" s="182">
        <f t="shared" ca="1" si="137"/>
        <v>1</v>
      </c>
      <c r="P125" s="173">
        <f t="shared" ca="1" si="132"/>
        <v>19.140446790153977</v>
      </c>
      <c r="Q125" s="140">
        <f ca="1">VLOOKUP($D125,Curves!$N$2:$T$2600,4)*$B125</f>
        <v>37.929419628933104</v>
      </c>
      <c r="R125" s="141">
        <f ca="1">VLOOKUP($D125,Curves!$N$2:$T$2600,5)*$B125</f>
        <v>18.964709814466552</v>
      </c>
      <c r="S125" s="181">
        <f t="shared" ca="1" si="138"/>
        <v>1</v>
      </c>
      <c r="T125" s="182">
        <f t="shared" ca="1" si="139"/>
        <v>0</v>
      </c>
      <c r="U125" s="151">
        <f t="shared" ca="1" si="140"/>
        <v>18.127621797524814</v>
      </c>
      <c r="V125" s="151">
        <f t="shared" ca="1" si="141"/>
        <v>19.183545726010536</v>
      </c>
      <c r="W125" s="151">
        <f t="shared" ca="1" si="142"/>
        <v>17.610434567246092</v>
      </c>
      <c r="X125" s="343">
        <f ca="1">VLOOKUP($D125,[2]CurveFetch!$D$8:$S$13000,16,0)*$B125</f>
        <v>37.929419628933104</v>
      </c>
      <c r="Y125" s="141">
        <f ca="1">VLOOKUP($D125,Curves!$N$2:$T$2600,7)*$B125</f>
        <v>18.964709814466552</v>
      </c>
      <c r="Z125" s="200">
        <f t="shared" ca="1" si="143"/>
        <v>1</v>
      </c>
      <c r="AA125" s="181">
        <f t="shared" ca="1" si="144"/>
        <v>1</v>
      </c>
      <c r="AB125" s="181">
        <f t="shared" ca="1" si="145"/>
        <v>1</v>
      </c>
      <c r="AC125" s="181">
        <f t="shared" ca="1" si="145"/>
        <v>1</v>
      </c>
      <c r="AD125" s="181">
        <f t="shared" ca="1" si="146"/>
        <v>1</v>
      </c>
      <c r="AE125" s="182">
        <f t="shared" ca="1" si="147"/>
        <v>1</v>
      </c>
      <c r="AF125" s="23">
        <f t="shared" ca="1" si="167"/>
        <v>5880</v>
      </c>
      <c r="AG125" s="23">
        <f t="shared" ca="1" si="168"/>
        <v>5880</v>
      </c>
      <c r="AH125" s="23">
        <f t="shared" ca="1" si="185"/>
        <v>48000</v>
      </c>
      <c r="AI125" s="23">
        <f t="shared" ca="1" si="186"/>
        <v>48000</v>
      </c>
      <c r="AJ125" s="23">
        <f t="shared" ca="1" si="205"/>
        <v>54000</v>
      </c>
      <c r="AK125" s="23">
        <f t="shared" ca="1" si="206"/>
        <v>54000</v>
      </c>
      <c r="AL125" s="23">
        <f t="shared" ca="1" si="207"/>
        <v>60000</v>
      </c>
      <c r="AM125" s="23">
        <f t="shared" ca="1" si="208"/>
        <v>30000</v>
      </c>
      <c r="AN125" s="23">
        <f t="shared" ca="1" si="209"/>
        <v>60000</v>
      </c>
      <c r="AO125" s="23">
        <f t="shared" ca="1" si="210"/>
        <v>30000</v>
      </c>
      <c r="AP125" s="23">
        <f t="shared" ca="1" si="225"/>
        <v>61200</v>
      </c>
      <c r="AQ125" s="23">
        <f t="shared" ca="1" si="226"/>
        <v>30600</v>
      </c>
      <c r="AR125" s="23">
        <f t="shared" ca="1" si="237"/>
        <v>132000</v>
      </c>
      <c r="AS125" s="23">
        <f t="shared" ca="1" si="238"/>
        <v>66000</v>
      </c>
      <c r="AT125" s="228">
        <f t="shared" ca="1" si="151"/>
        <v>101760</v>
      </c>
      <c r="AU125" s="26">
        <f t="shared" ca="1" si="152"/>
        <v>595560</v>
      </c>
      <c r="AV125" s="228">
        <f t="shared" ca="1" si="153"/>
        <v>685560</v>
      </c>
      <c r="AW125" s="23">
        <f t="shared" ca="1" si="181"/>
        <v>62400</v>
      </c>
      <c r="AX125" s="23">
        <f t="shared" ca="1" si="182"/>
        <v>0</v>
      </c>
      <c r="AY125" s="23">
        <f t="shared" ca="1" si="165"/>
        <v>60000</v>
      </c>
      <c r="AZ125" s="23">
        <f t="shared" ca="1" si="166"/>
        <v>0</v>
      </c>
      <c r="BA125" s="23">
        <f t="shared" ca="1" si="169"/>
        <v>10560</v>
      </c>
      <c r="BB125" s="23">
        <f t="shared" ca="1" si="170"/>
        <v>0</v>
      </c>
      <c r="BC125" s="23">
        <f t="shared" ca="1" si="177"/>
        <v>6120</v>
      </c>
      <c r="BD125" s="23">
        <f t="shared" ca="1" si="178"/>
        <v>0</v>
      </c>
      <c r="BE125" s="23">
        <f t="shared" ca="1" si="187"/>
        <v>20400</v>
      </c>
      <c r="BF125" s="23">
        <f t="shared" ca="1" si="188"/>
        <v>0</v>
      </c>
      <c r="BG125" s="23">
        <f t="shared" ca="1" si="197"/>
        <v>105600</v>
      </c>
      <c r="BH125" s="23">
        <f t="shared" ca="1" si="198"/>
        <v>0</v>
      </c>
      <c r="BI125" s="23">
        <f t="shared" ca="1" si="203"/>
        <v>127200</v>
      </c>
      <c r="BJ125" s="23">
        <f t="shared" ca="1" si="204"/>
        <v>0</v>
      </c>
      <c r="BK125" s="23">
        <f t="shared" ca="1" si="211"/>
        <v>60000</v>
      </c>
      <c r="BL125" s="23">
        <f t="shared" ca="1" si="212"/>
        <v>0</v>
      </c>
      <c r="BM125" s="23">
        <f t="shared" ca="1" si="223"/>
        <v>63600</v>
      </c>
      <c r="BN125" s="23">
        <f t="shared" ca="1" si="224"/>
        <v>0</v>
      </c>
      <c r="BO125" s="23">
        <f t="shared" ca="1" si="227"/>
        <v>86400</v>
      </c>
      <c r="BP125" s="23">
        <f t="shared" ca="1" si="228"/>
        <v>0</v>
      </c>
      <c r="BQ125" s="23">
        <f t="shared" ca="1" si="233"/>
        <v>62400</v>
      </c>
      <c r="BR125" s="23">
        <f t="shared" ca="1" si="234"/>
        <v>0</v>
      </c>
      <c r="BS125" s="23">
        <f t="shared" ca="1" si="251"/>
        <v>132000</v>
      </c>
      <c r="BT125" s="23">
        <f t="shared" ca="1" si="252"/>
        <v>0</v>
      </c>
      <c r="BU125" s="23">
        <f t="shared" ca="1" si="253"/>
        <v>120000</v>
      </c>
      <c r="BV125" s="23">
        <f t="shared" ca="1" si="254"/>
        <v>0</v>
      </c>
      <c r="BW125" s="389">
        <f t="shared" ca="1" si="154"/>
        <v>458280</v>
      </c>
      <c r="BX125" s="224">
        <f t="shared" ca="1" si="155"/>
        <v>710280</v>
      </c>
      <c r="BY125" s="93">
        <f t="shared" ca="1" si="156"/>
        <v>916680</v>
      </c>
      <c r="BZ125" s="23">
        <f t="shared" ca="1" si="183"/>
        <v>125760</v>
      </c>
      <c r="CA125" s="23">
        <f t="shared" ca="1" si="184"/>
        <v>62880</v>
      </c>
      <c r="CB125" s="23">
        <f t="shared" ca="1" si="213"/>
        <v>115200</v>
      </c>
      <c r="CC125" s="23">
        <f t="shared" ca="1" si="214"/>
        <v>57600</v>
      </c>
      <c r="CD125" s="23">
        <f t="shared" ca="1" si="239"/>
        <v>120000</v>
      </c>
      <c r="CE125" s="23">
        <f t="shared" ca="1" si="240"/>
        <v>60000</v>
      </c>
      <c r="CF125" s="228">
        <f t="shared" ca="1" si="157"/>
        <v>188640</v>
      </c>
      <c r="CG125" s="224">
        <f t="shared" ca="1" si="158"/>
        <v>361440</v>
      </c>
      <c r="CH125" s="228">
        <f t="shared" ca="1" si="159"/>
        <v>541440</v>
      </c>
      <c r="CI125" s="23">
        <f t="shared" ca="1" si="173"/>
        <v>65400</v>
      </c>
      <c r="CJ125" s="23">
        <f t="shared" ca="1" si="174"/>
        <v>32700</v>
      </c>
      <c r="CK125" s="23">
        <f t="shared" ca="1" si="175"/>
        <v>62400</v>
      </c>
      <c r="CL125" s="23">
        <f t="shared" ca="1" si="176"/>
        <v>31200</v>
      </c>
      <c r="CM125" s="23">
        <f t="shared" ca="1" si="171"/>
        <v>60000</v>
      </c>
      <c r="CN125" s="23">
        <f t="shared" ca="1" si="172"/>
        <v>30000</v>
      </c>
      <c r="CO125" s="23">
        <f t="shared" ca="1" si="179"/>
        <v>8400</v>
      </c>
      <c r="CP125" s="23">
        <f t="shared" ca="1" si="180"/>
        <v>4200</v>
      </c>
      <c r="CQ125" s="23">
        <f t="shared" ca="1" si="189"/>
        <v>27000</v>
      </c>
      <c r="CR125" s="23">
        <f t="shared" ca="1" si="190"/>
        <v>13500</v>
      </c>
      <c r="CS125" s="23">
        <f t="shared" ca="1" si="191"/>
        <v>15600</v>
      </c>
      <c r="CT125" s="23">
        <f t="shared" ca="1" si="192"/>
        <v>7800</v>
      </c>
      <c r="CU125" s="23">
        <f t="shared" ca="1" si="195"/>
        <v>42000</v>
      </c>
      <c r="CV125" s="23">
        <f t="shared" ca="1" si="196"/>
        <v>21000</v>
      </c>
      <c r="CW125" s="23">
        <f t="shared" ca="1" si="241"/>
        <v>60000</v>
      </c>
      <c r="CX125" s="23">
        <f t="shared" ca="1" si="242"/>
        <v>30000</v>
      </c>
      <c r="CY125" s="23">
        <f t="shared" ca="1" si="199"/>
        <v>72000</v>
      </c>
      <c r="CZ125" s="23">
        <f t="shared" ca="1" si="200"/>
        <v>36000</v>
      </c>
      <c r="DA125" s="23">
        <f t="shared" ca="1" si="215"/>
        <v>99000</v>
      </c>
      <c r="DB125" s="23">
        <f t="shared" ca="1" si="216"/>
        <v>49500</v>
      </c>
      <c r="DC125" s="23"/>
      <c r="DD125" s="23"/>
      <c r="DE125" s="23">
        <f t="shared" ca="1" si="217"/>
        <v>240000</v>
      </c>
      <c r="DF125" s="23">
        <f t="shared" ca="1" si="218"/>
        <v>120000</v>
      </c>
      <c r="DG125" s="23">
        <f t="shared" ca="1" si="219"/>
        <v>120000</v>
      </c>
      <c r="DH125" s="23">
        <f t="shared" ca="1" si="220"/>
        <v>60000</v>
      </c>
      <c r="DI125" s="23">
        <f t="shared" ca="1" si="229"/>
        <v>63600</v>
      </c>
      <c r="DJ125" s="23">
        <f t="shared" ca="1" si="230"/>
        <v>31800</v>
      </c>
      <c r="DK125" s="23">
        <f t="shared" ca="1" si="235"/>
        <v>63600</v>
      </c>
      <c r="DL125" s="23">
        <f t="shared" ca="1" si="236"/>
        <v>31800</v>
      </c>
      <c r="DM125" s="23">
        <f t="shared" ca="1" si="243"/>
        <v>120000</v>
      </c>
      <c r="DN125" s="23">
        <f t="shared" ca="1" si="244"/>
        <v>60000</v>
      </c>
      <c r="DO125" s="23">
        <f t="shared" ca="1" si="245"/>
        <v>66000</v>
      </c>
      <c r="DP125" s="23">
        <f t="shared" ca="1" si="246"/>
        <v>33000</v>
      </c>
      <c r="DQ125" s="23">
        <f t="shared" ca="1" si="257"/>
        <v>129600</v>
      </c>
      <c r="DR125" s="23">
        <f t="shared" ca="1" si="258"/>
        <v>64800</v>
      </c>
      <c r="DS125" s="228">
        <f t="shared" ca="1" si="160"/>
        <v>604800</v>
      </c>
      <c r="DT125" s="93">
        <f t="shared" ca="1" si="161"/>
        <v>1350000</v>
      </c>
      <c r="DU125" s="228">
        <f t="shared" ca="1" si="162"/>
        <v>1971900</v>
      </c>
      <c r="DZ125" s="23">
        <f t="shared" ca="1" si="193"/>
        <v>60000</v>
      </c>
      <c r="EA125" s="23">
        <f t="shared" ca="1" si="194"/>
        <v>30000</v>
      </c>
      <c r="EB125" s="23">
        <f t="shared" ca="1" si="201"/>
        <v>26400</v>
      </c>
      <c r="EC125" s="23">
        <f t="shared" ca="1" si="202"/>
        <v>13200</v>
      </c>
      <c r="ED125" s="23">
        <f t="shared" ca="1" si="221"/>
        <v>120000</v>
      </c>
      <c r="EE125" s="23">
        <f t="shared" ca="1" si="222"/>
        <v>60000</v>
      </c>
      <c r="EF125" s="23">
        <f t="shared" ca="1" si="249"/>
        <v>168000</v>
      </c>
      <c r="EG125" s="23">
        <f t="shared" ca="1" si="250"/>
        <v>84000</v>
      </c>
      <c r="EH125" s="23">
        <f t="shared" ca="1" si="231"/>
        <v>60000</v>
      </c>
      <c r="EI125" s="23">
        <f t="shared" ca="1" si="232"/>
        <v>30000</v>
      </c>
      <c r="EJ125" s="23">
        <f t="shared" ca="1" si="247"/>
        <v>60000</v>
      </c>
      <c r="EK125" s="23">
        <f t="shared" ca="1" si="248"/>
        <v>30000</v>
      </c>
      <c r="EL125" s="23">
        <f t="shared" ca="1" si="255"/>
        <v>120000</v>
      </c>
      <c r="EM125" s="23">
        <f t="shared" ca="1" si="256"/>
        <v>60000</v>
      </c>
      <c r="EN125" s="228">
        <f t="shared" ca="1" si="148"/>
        <v>39600</v>
      </c>
      <c r="EO125" s="93">
        <f t="shared" ca="1" si="149"/>
        <v>489600</v>
      </c>
      <c r="EP125" s="93">
        <f t="shared" ca="1" si="150"/>
        <v>921600</v>
      </c>
    </row>
    <row r="126" spans="1:146" x14ac:dyDescent="0.2">
      <c r="A126" s="172">
        <f ca="1">VLOOKUP($D126,Curves!$A$2:$I$1700,9)</f>
        <v>5.7872505988330998E-2</v>
      </c>
      <c r="B126" s="86">
        <f t="shared" ca="1" si="133"/>
        <v>0.57158504676336797</v>
      </c>
      <c r="C126" s="86">
        <f t="shared" si="134"/>
        <v>30</v>
      </c>
      <c r="D126" s="139">
        <v>40483</v>
      </c>
      <c r="E126" s="173">
        <f ca="1">VLOOKUP($D126,Curves!$A$2:$H$1700,2)*$B126</f>
        <v>2.3532156375247859</v>
      </c>
      <c r="F126" s="172">
        <f ca="1">VLOOKUP($D126,Curves!$A$2:$H$1700,3)*$B126</f>
        <v>0.17147551402901037</v>
      </c>
      <c r="G126" s="172">
        <f ca="1">VLOOKUP($D126,Curves!$A$2:$H$1700,7)*$B126</f>
        <v>-0.10860115888503992</v>
      </c>
      <c r="H126" s="172">
        <f ca="1">VLOOKUP($D126,Curves!$A$2:$H$1700,5)*$B126</f>
        <v>5.7158504676336798E-3</v>
      </c>
      <c r="I126" s="172">
        <f ca="1">VLOOKUP($D126,Curves!$A$2:$H$1700,4)*$B126</f>
        <v>-0.1657596635613767</v>
      </c>
      <c r="J126" s="174">
        <f ca="1">VLOOKUP($D126,Curves!$A$2:$H$1700,8)*$B126</f>
        <v>0</v>
      </c>
      <c r="K126" s="172">
        <f t="shared" ca="1" si="135"/>
        <v>18.405919804725571</v>
      </c>
      <c r="L126" s="140">
        <f ca="1">VLOOKUP($D126,Curves!$N$2:$T$2600,2)*$B126</f>
        <v>20.579405182172977</v>
      </c>
      <c r="M126" s="141">
        <f ca="1">VLOOKUP($D126,Curves!$N$2:$T$2600,3)*$B126</f>
        <v>10.289702591086488</v>
      </c>
      <c r="N126" s="181">
        <f t="shared" ca="1" si="136"/>
        <v>1</v>
      </c>
      <c r="O126" s="182">
        <f t="shared" ca="1" si="137"/>
        <v>0</v>
      </c>
      <c r="P126" s="173">
        <f t="shared" ca="1" si="132"/>
        <v>19.649117281435895</v>
      </c>
      <c r="Q126" s="140">
        <f ca="1">VLOOKUP($D126,Curves!$N$2:$T$2600,4)*$B126</f>
        <v>20.579405182172977</v>
      </c>
      <c r="R126" s="141">
        <f ca="1">VLOOKUP($D126,Curves!$N$2:$T$2600,5)*$B126</f>
        <v>10.289702591086488</v>
      </c>
      <c r="S126" s="181">
        <f t="shared" ca="1" si="138"/>
        <v>1</v>
      </c>
      <c r="T126" s="182">
        <f t="shared" ca="1" si="139"/>
        <v>0</v>
      </c>
      <c r="U126" s="151">
        <f t="shared" ca="1" si="140"/>
        <v>18.834608589798094</v>
      </c>
      <c r="V126" s="151">
        <f t="shared" ca="1" si="141"/>
        <v>19.691986159943145</v>
      </c>
      <c r="W126" s="151">
        <f t="shared" ca="1" si="142"/>
        <v>18.405919804725571</v>
      </c>
      <c r="X126" s="343">
        <f ca="1">VLOOKUP($D126,[2]CurveFetch!$D$8:$S$13000,16,0)*$B126</f>
        <v>20.579405182172977</v>
      </c>
      <c r="Y126" s="141">
        <f ca="1">VLOOKUP($D126,Curves!$N$2:$T$2600,7)*$B126</f>
        <v>10.289702591086488</v>
      </c>
      <c r="Z126" s="200">
        <f t="shared" ca="1" si="143"/>
        <v>1</v>
      </c>
      <c r="AA126" s="181">
        <f t="shared" ca="1" si="144"/>
        <v>0</v>
      </c>
      <c r="AB126" s="181">
        <f t="shared" ca="1" si="145"/>
        <v>1</v>
      </c>
      <c r="AC126" s="181">
        <f t="shared" ca="1" si="145"/>
        <v>1</v>
      </c>
      <c r="AD126" s="181">
        <f t="shared" ca="1" si="146"/>
        <v>1</v>
      </c>
      <c r="AE126" s="182">
        <f t="shared" ca="1" si="147"/>
        <v>0</v>
      </c>
      <c r="AF126" s="23">
        <f t="shared" ca="1" si="167"/>
        <v>5880</v>
      </c>
      <c r="AG126" s="23">
        <f t="shared" ca="1" si="168"/>
        <v>0</v>
      </c>
      <c r="AH126" s="23">
        <f t="shared" ca="1" si="185"/>
        <v>48000</v>
      </c>
      <c r="AI126" s="23">
        <f t="shared" ca="1" si="186"/>
        <v>0</v>
      </c>
      <c r="AJ126" s="23">
        <f t="shared" ca="1" si="205"/>
        <v>54000</v>
      </c>
      <c r="AK126" s="23">
        <f t="shared" ca="1" si="206"/>
        <v>0</v>
      </c>
      <c r="AL126" s="23">
        <f t="shared" ca="1" si="207"/>
        <v>60000</v>
      </c>
      <c r="AM126" s="23">
        <f t="shared" ca="1" si="208"/>
        <v>0</v>
      </c>
      <c r="AN126" s="23">
        <f t="shared" ca="1" si="209"/>
        <v>60000</v>
      </c>
      <c r="AO126" s="23">
        <f t="shared" ca="1" si="210"/>
        <v>0</v>
      </c>
      <c r="AP126" s="23">
        <f t="shared" ca="1" si="225"/>
        <v>61200</v>
      </c>
      <c r="AQ126" s="23">
        <f t="shared" ca="1" si="226"/>
        <v>0</v>
      </c>
      <c r="AR126" s="23">
        <f t="shared" ca="1" si="237"/>
        <v>132000</v>
      </c>
      <c r="AS126" s="23">
        <f t="shared" ca="1" si="238"/>
        <v>0</v>
      </c>
      <c r="AT126" s="228">
        <f t="shared" ca="1" si="151"/>
        <v>65880</v>
      </c>
      <c r="AU126" s="26">
        <f t="shared" ca="1" si="152"/>
        <v>361080</v>
      </c>
      <c r="AV126" s="228">
        <f t="shared" ca="1" si="153"/>
        <v>421080</v>
      </c>
      <c r="AW126" s="23">
        <f t="shared" ca="1" si="181"/>
        <v>62400</v>
      </c>
      <c r="AX126" s="23">
        <f t="shared" ca="1" si="182"/>
        <v>0</v>
      </c>
      <c r="AY126" s="23">
        <f t="shared" ca="1" si="165"/>
        <v>60000</v>
      </c>
      <c r="AZ126" s="23">
        <f t="shared" ca="1" si="166"/>
        <v>0</v>
      </c>
      <c r="BA126" s="23">
        <f t="shared" ca="1" si="169"/>
        <v>10560</v>
      </c>
      <c r="BB126" s="23">
        <f t="shared" ca="1" si="170"/>
        <v>0</v>
      </c>
      <c r="BC126" s="23">
        <f t="shared" ca="1" si="177"/>
        <v>6120</v>
      </c>
      <c r="BD126" s="23">
        <f t="shared" ca="1" si="178"/>
        <v>0</v>
      </c>
      <c r="BE126" s="23">
        <f t="shared" ca="1" si="187"/>
        <v>20400</v>
      </c>
      <c r="BF126" s="23">
        <f t="shared" ca="1" si="188"/>
        <v>0</v>
      </c>
      <c r="BG126" s="23">
        <f t="shared" ca="1" si="197"/>
        <v>105600</v>
      </c>
      <c r="BH126" s="23">
        <f t="shared" ca="1" si="198"/>
        <v>0</v>
      </c>
      <c r="BI126" s="23">
        <f t="shared" ca="1" si="203"/>
        <v>127200</v>
      </c>
      <c r="BJ126" s="23">
        <f t="shared" ca="1" si="204"/>
        <v>0</v>
      </c>
      <c r="BK126" s="23">
        <f t="shared" ca="1" si="211"/>
        <v>60000</v>
      </c>
      <c r="BL126" s="23">
        <f t="shared" ca="1" si="212"/>
        <v>0</v>
      </c>
      <c r="BM126" s="23">
        <f t="shared" ca="1" si="223"/>
        <v>63600</v>
      </c>
      <c r="BN126" s="23">
        <f t="shared" ca="1" si="224"/>
        <v>0</v>
      </c>
      <c r="BO126" s="23">
        <f t="shared" ca="1" si="227"/>
        <v>86400</v>
      </c>
      <c r="BP126" s="23">
        <f t="shared" ca="1" si="228"/>
        <v>0</v>
      </c>
      <c r="BQ126" s="23">
        <f t="shared" ca="1" si="233"/>
        <v>62400</v>
      </c>
      <c r="BR126" s="23">
        <f t="shared" ca="1" si="234"/>
        <v>0</v>
      </c>
      <c r="BS126" s="23">
        <f t="shared" ca="1" si="251"/>
        <v>132000</v>
      </c>
      <c r="BT126" s="23">
        <f t="shared" ca="1" si="252"/>
        <v>0</v>
      </c>
      <c r="BU126" s="23">
        <f t="shared" ca="1" si="253"/>
        <v>120000</v>
      </c>
      <c r="BV126" s="23">
        <f t="shared" ca="1" si="254"/>
        <v>0</v>
      </c>
      <c r="BW126" s="389">
        <f t="shared" ca="1" si="154"/>
        <v>458280</v>
      </c>
      <c r="BX126" s="224">
        <f t="shared" ca="1" si="155"/>
        <v>710280</v>
      </c>
      <c r="BY126" s="93">
        <f t="shared" ca="1" si="156"/>
        <v>916680</v>
      </c>
      <c r="BZ126" s="23">
        <f t="shared" ca="1" si="183"/>
        <v>125760</v>
      </c>
      <c r="CA126" s="23">
        <f t="shared" ca="1" si="184"/>
        <v>0</v>
      </c>
      <c r="CB126" s="23">
        <f t="shared" ca="1" si="213"/>
        <v>115200</v>
      </c>
      <c r="CC126" s="23">
        <f t="shared" ca="1" si="214"/>
        <v>0</v>
      </c>
      <c r="CD126" s="23">
        <f t="shared" ca="1" si="239"/>
        <v>120000</v>
      </c>
      <c r="CE126" s="23">
        <f t="shared" ca="1" si="240"/>
        <v>0</v>
      </c>
      <c r="CF126" s="228">
        <f t="shared" ca="1" si="157"/>
        <v>125760</v>
      </c>
      <c r="CG126" s="224">
        <f t="shared" ca="1" si="158"/>
        <v>240960</v>
      </c>
      <c r="CH126" s="228">
        <f t="shared" ca="1" si="159"/>
        <v>360960</v>
      </c>
      <c r="CI126" s="23">
        <f t="shared" ca="1" si="173"/>
        <v>65400</v>
      </c>
      <c r="CJ126" s="23">
        <f t="shared" ca="1" si="174"/>
        <v>32700</v>
      </c>
      <c r="CK126" s="23">
        <f t="shared" ca="1" si="175"/>
        <v>62400</v>
      </c>
      <c r="CL126" s="23">
        <f t="shared" ca="1" si="176"/>
        <v>31200</v>
      </c>
      <c r="CM126" s="23">
        <f t="shared" ca="1" si="171"/>
        <v>60000</v>
      </c>
      <c r="CN126" s="23">
        <f t="shared" ca="1" si="172"/>
        <v>30000</v>
      </c>
      <c r="CO126" s="23">
        <f t="shared" ca="1" si="179"/>
        <v>8400</v>
      </c>
      <c r="CP126" s="23">
        <f t="shared" ca="1" si="180"/>
        <v>4200</v>
      </c>
      <c r="CQ126" s="23">
        <f t="shared" ca="1" si="189"/>
        <v>27000</v>
      </c>
      <c r="CR126" s="23">
        <f t="shared" ca="1" si="190"/>
        <v>13500</v>
      </c>
      <c r="CS126" s="23">
        <f t="shared" ca="1" si="191"/>
        <v>15600</v>
      </c>
      <c r="CT126" s="23">
        <f t="shared" ca="1" si="192"/>
        <v>7800</v>
      </c>
      <c r="CU126" s="23">
        <f t="shared" ca="1" si="195"/>
        <v>42000</v>
      </c>
      <c r="CV126" s="23">
        <f t="shared" ca="1" si="196"/>
        <v>21000</v>
      </c>
      <c r="CW126" s="23">
        <f t="shared" ca="1" si="241"/>
        <v>60000</v>
      </c>
      <c r="CX126" s="23">
        <f t="shared" ca="1" si="242"/>
        <v>30000</v>
      </c>
      <c r="CY126" s="23">
        <f t="shared" ca="1" si="199"/>
        <v>72000</v>
      </c>
      <c r="CZ126" s="23">
        <f t="shared" ca="1" si="200"/>
        <v>36000</v>
      </c>
      <c r="DA126" s="23">
        <f t="shared" ca="1" si="215"/>
        <v>99000</v>
      </c>
      <c r="DB126" s="23">
        <f t="shared" ca="1" si="216"/>
        <v>49500</v>
      </c>
      <c r="DC126" s="23"/>
      <c r="DD126" s="23"/>
      <c r="DE126" s="23">
        <f t="shared" ca="1" si="217"/>
        <v>240000</v>
      </c>
      <c r="DF126" s="23">
        <f t="shared" ca="1" si="218"/>
        <v>120000</v>
      </c>
      <c r="DG126" s="23">
        <f t="shared" ca="1" si="219"/>
        <v>120000</v>
      </c>
      <c r="DH126" s="23">
        <f t="shared" ca="1" si="220"/>
        <v>60000</v>
      </c>
      <c r="DI126" s="23">
        <f t="shared" ca="1" si="229"/>
        <v>63600</v>
      </c>
      <c r="DJ126" s="23">
        <f t="shared" ca="1" si="230"/>
        <v>31800</v>
      </c>
      <c r="DK126" s="23">
        <f t="shared" ca="1" si="235"/>
        <v>63600</v>
      </c>
      <c r="DL126" s="23">
        <f t="shared" ca="1" si="236"/>
        <v>31800</v>
      </c>
      <c r="DM126" s="23">
        <f t="shared" ca="1" si="243"/>
        <v>120000</v>
      </c>
      <c r="DN126" s="23">
        <f t="shared" ca="1" si="244"/>
        <v>60000</v>
      </c>
      <c r="DO126" s="23">
        <f t="shared" ca="1" si="245"/>
        <v>66000</v>
      </c>
      <c r="DP126" s="23">
        <f t="shared" ca="1" si="246"/>
        <v>33000</v>
      </c>
      <c r="DQ126" s="23">
        <f t="shared" ca="1" si="257"/>
        <v>129600</v>
      </c>
      <c r="DR126" s="23">
        <f t="shared" ca="1" si="258"/>
        <v>64800</v>
      </c>
      <c r="DS126" s="228">
        <f t="shared" ca="1" si="160"/>
        <v>604800</v>
      </c>
      <c r="DT126" s="93">
        <f t="shared" ca="1" si="161"/>
        <v>1350000</v>
      </c>
      <c r="DU126" s="228">
        <f t="shared" ca="1" si="162"/>
        <v>1971900</v>
      </c>
      <c r="DZ126" s="23">
        <f t="shared" ca="1" si="193"/>
        <v>60000</v>
      </c>
      <c r="EA126" s="23">
        <f t="shared" ca="1" si="194"/>
        <v>30000</v>
      </c>
      <c r="EB126" s="23">
        <f t="shared" ca="1" si="201"/>
        <v>26400</v>
      </c>
      <c r="EC126" s="23">
        <f t="shared" ca="1" si="202"/>
        <v>13200</v>
      </c>
      <c r="ED126" s="23">
        <f t="shared" ca="1" si="221"/>
        <v>120000</v>
      </c>
      <c r="EE126" s="23">
        <f t="shared" ca="1" si="222"/>
        <v>60000</v>
      </c>
      <c r="EF126" s="23">
        <f t="shared" ca="1" si="249"/>
        <v>168000</v>
      </c>
      <c r="EG126" s="23">
        <f t="shared" ca="1" si="250"/>
        <v>84000</v>
      </c>
      <c r="EH126" s="23">
        <f t="shared" ca="1" si="231"/>
        <v>60000</v>
      </c>
      <c r="EI126" s="23">
        <f t="shared" ca="1" si="232"/>
        <v>30000</v>
      </c>
      <c r="EJ126" s="23">
        <f t="shared" ca="1" si="247"/>
        <v>60000</v>
      </c>
      <c r="EK126" s="23">
        <f t="shared" ca="1" si="248"/>
        <v>30000</v>
      </c>
      <c r="EL126" s="23">
        <f t="shared" ca="1" si="255"/>
        <v>120000</v>
      </c>
      <c r="EM126" s="23">
        <f t="shared" ca="1" si="256"/>
        <v>60000</v>
      </c>
      <c r="EN126" s="228">
        <f t="shared" ca="1" si="148"/>
        <v>39600</v>
      </c>
      <c r="EO126" s="93">
        <f t="shared" ca="1" si="149"/>
        <v>489600</v>
      </c>
      <c r="EP126" s="93">
        <f t="shared" ca="1" si="150"/>
        <v>921600</v>
      </c>
    </row>
    <row r="127" spans="1:146" x14ac:dyDescent="0.2">
      <c r="A127" s="172">
        <f ca="1">VLOOKUP($D127,Curves!$A$2:$I$1700,9)</f>
        <v>5.7924762250155998E-2</v>
      </c>
      <c r="B127" s="86">
        <f t="shared" ca="1" si="133"/>
        <v>0.56862733987205782</v>
      </c>
      <c r="C127" s="86">
        <f t="shared" si="134"/>
        <v>31</v>
      </c>
      <c r="D127" s="139">
        <v>40513</v>
      </c>
      <c r="E127" s="173">
        <f ca="1">VLOOKUP($D127,Curves!$A$2:$H$1700,2)*$B127</f>
        <v>2.4121171757372695</v>
      </c>
      <c r="F127" s="172">
        <f ca="1">VLOOKUP($D127,Curves!$A$2:$H$1700,3)*$B127</f>
        <v>0.17058820196161734</v>
      </c>
      <c r="G127" s="172">
        <f ca="1">VLOOKUP($D127,Curves!$A$2:$H$1700,7)*$B127</f>
        <v>-0.10803919457569099</v>
      </c>
      <c r="H127" s="172">
        <f ca="1">VLOOKUP($D127,Curves!$A$2:$H$1700,5)*$B127</f>
        <v>5.6862733987205786E-3</v>
      </c>
      <c r="I127" s="172">
        <f ca="1">VLOOKUP($D127,Curves!$A$2:$H$1700,4)*$B127</f>
        <v>-0.16490192856289676</v>
      </c>
      <c r="J127" s="174">
        <f ca="1">VLOOKUP($D127,Curves!$A$2:$H$1700,8)*$B127</f>
        <v>0</v>
      </c>
      <c r="K127" s="172">
        <f t="shared" ca="1" si="135"/>
        <v>18.854114353807795</v>
      </c>
      <c r="L127" s="140">
        <f ca="1">VLOOKUP($D127,Curves!$N$2:$T$2600,2)*$B127</f>
        <v>11.943505509406691</v>
      </c>
      <c r="M127" s="141">
        <f ca="1">VLOOKUP($D127,Curves!$N$2:$T$2600,3)*$B127</f>
        <v>5.9717527547033455</v>
      </c>
      <c r="N127" s="181">
        <f t="shared" ca="1" si="136"/>
        <v>0</v>
      </c>
      <c r="O127" s="182">
        <f t="shared" ca="1" si="137"/>
        <v>0</v>
      </c>
      <c r="P127" s="173">
        <f t="shared" ca="1" si="132"/>
        <v>20.09087881802952</v>
      </c>
      <c r="Q127" s="140">
        <f ca="1">VLOOKUP($D127,Curves!$N$2:$T$2600,4)*$B127</f>
        <v>11.943505509406691</v>
      </c>
      <c r="R127" s="141">
        <f ca="1">VLOOKUP($D127,Curves!$N$2:$T$2600,5)*$B127</f>
        <v>5.9717527547033455</v>
      </c>
      <c r="S127" s="181">
        <f t="shared" ca="1" si="138"/>
        <v>0</v>
      </c>
      <c r="T127" s="182">
        <f t="shared" ca="1" si="139"/>
        <v>0</v>
      </c>
      <c r="U127" s="151">
        <f t="shared" ca="1" si="140"/>
        <v>19.28058485871184</v>
      </c>
      <c r="V127" s="151">
        <f t="shared" ca="1" si="141"/>
        <v>20.133525868519925</v>
      </c>
      <c r="W127" s="151">
        <f t="shared" ca="1" si="142"/>
        <v>18.854114353807795</v>
      </c>
      <c r="X127" s="343">
        <f ca="1">VLOOKUP($D127,[2]CurveFetch!$D$8:$S$13000,16,0)*$B127</f>
        <v>11.943505509406691</v>
      </c>
      <c r="Y127" s="141">
        <f ca="1">VLOOKUP($D127,Curves!$N$2:$T$2600,7)*$B127</f>
        <v>5.9717527547033455</v>
      </c>
      <c r="Z127" s="200">
        <f t="shared" ca="1" si="143"/>
        <v>0</v>
      </c>
      <c r="AA127" s="181">
        <f t="shared" ca="1" si="144"/>
        <v>0</v>
      </c>
      <c r="AB127" s="181">
        <f t="shared" ca="1" si="145"/>
        <v>0</v>
      </c>
      <c r="AC127" s="181">
        <f t="shared" ca="1" si="145"/>
        <v>0</v>
      </c>
      <c r="AD127" s="181">
        <f t="shared" ca="1" si="146"/>
        <v>0</v>
      </c>
      <c r="AE127" s="182">
        <f t="shared" ca="1" si="147"/>
        <v>0</v>
      </c>
      <c r="AF127" s="23">
        <f t="shared" ca="1" si="167"/>
        <v>0</v>
      </c>
      <c r="AG127" s="23">
        <f t="shared" ca="1" si="168"/>
        <v>0</v>
      </c>
      <c r="AH127" s="23">
        <f t="shared" ca="1" si="185"/>
        <v>0</v>
      </c>
      <c r="AI127" s="23">
        <f t="shared" ca="1" si="186"/>
        <v>0</v>
      </c>
      <c r="AJ127" s="23">
        <f t="shared" ca="1" si="205"/>
        <v>0</v>
      </c>
      <c r="AK127" s="23">
        <f t="shared" ca="1" si="206"/>
        <v>0</v>
      </c>
      <c r="AL127" s="23">
        <f t="shared" ca="1" si="207"/>
        <v>0</v>
      </c>
      <c r="AM127" s="23">
        <f t="shared" ca="1" si="208"/>
        <v>0</v>
      </c>
      <c r="AN127" s="23">
        <f t="shared" ca="1" si="209"/>
        <v>0</v>
      </c>
      <c r="AO127" s="23">
        <f t="shared" ca="1" si="210"/>
        <v>0</v>
      </c>
      <c r="AP127" s="23">
        <f t="shared" ca="1" si="225"/>
        <v>0</v>
      </c>
      <c r="AQ127" s="23">
        <f t="shared" ca="1" si="226"/>
        <v>0</v>
      </c>
      <c r="AR127" s="23">
        <f t="shared" ca="1" si="237"/>
        <v>0</v>
      </c>
      <c r="AS127" s="23">
        <f t="shared" ca="1" si="238"/>
        <v>0</v>
      </c>
      <c r="AT127" s="228">
        <f t="shared" ca="1" si="151"/>
        <v>0</v>
      </c>
      <c r="AU127" s="26">
        <f t="shared" ca="1" si="152"/>
        <v>0</v>
      </c>
      <c r="AV127" s="228">
        <f t="shared" ca="1" si="153"/>
        <v>0</v>
      </c>
      <c r="AW127" s="23">
        <f t="shared" ca="1" si="181"/>
        <v>0</v>
      </c>
      <c r="AX127" s="23">
        <f t="shared" ca="1" si="182"/>
        <v>0</v>
      </c>
      <c r="AY127" s="23">
        <f t="shared" ca="1" si="165"/>
        <v>0</v>
      </c>
      <c r="AZ127" s="23">
        <f t="shared" ca="1" si="166"/>
        <v>0</v>
      </c>
      <c r="BA127" s="23">
        <f t="shared" ca="1" si="169"/>
        <v>0</v>
      </c>
      <c r="BB127" s="23">
        <f t="shared" ca="1" si="170"/>
        <v>0</v>
      </c>
      <c r="BC127" s="23">
        <f t="shared" ca="1" si="177"/>
        <v>0</v>
      </c>
      <c r="BD127" s="23">
        <f t="shared" ca="1" si="178"/>
        <v>0</v>
      </c>
      <c r="BE127" s="23">
        <f t="shared" ca="1" si="187"/>
        <v>0</v>
      </c>
      <c r="BF127" s="23">
        <f t="shared" ca="1" si="188"/>
        <v>0</v>
      </c>
      <c r="BG127" s="23">
        <f t="shared" ca="1" si="197"/>
        <v>0</v>
      </c>
      <c r="BH127" s="23">
        <f t="shared" ca="1" si="198"/>
        <v>0</v>
      </c>
      <c r="BI127" s="23">
        <f t="shared" ca="1" si="203"/>
        <v>0</v>
      </c>
      <c r="BJ127" s="23">
        <f t="shared" ca="1" si="204"/>
        <v>0</v>
      </c>
      <c r="BK127" s="23">
        <f t="shared" ca="1" si="211"/>
        <v>0</v>
      </c>
      <c r="BL127" s="23">
        <f t="shared" ca="1" si="212"/>
        <v>0</v>
      </c>
      <c r="BM127" s="23">
        <f t="shared" ca="1" si="223"/>
        <v>0</v>
      </c>
      <c r="BN127" s="23">
        <f t="shared" ca="1" si="224"/>
        <v>0</v>
      </c>
      <c r="BO127" s="23">
        <f t="shared" ca="1" si="227"/>
        <v>0</v>
      </c>
      <c r="BP127" s="23">
        <f t="shared" ca="1" si="228"/>
        <v>0</v>
      </c>
      <c r="BQ127" s="23">
        <f t="shared" ca="1" si="233"/>
        <v>0</v>
      </c>
      <c r="BR127" s="23">
        <f t="shared" ca="1" si="234"/>
        <v>0</v>
      </c>
      <c r="BS127" s="23">
        <f t="shared" ca="1" si="251"/>
        <v>0</v>
      </c>
      <c r="BT127" s="23">
        <f t="shared" ca="1" si="252"/>
        <v>0</v>
      </c>
      <c r="BU127" s="23">
        <f t="shared" ca="1" si="253"/>
        <v>0</v>
      </c>
      <c r="BV127" s="23">
        <f t="shared" ca="1" si="254"/>
        <v>0</v>
      </c>
      <c r="BW127" s="389">
        <f t="shared" ca="1" si="154"/>
        <v>0</v>
      </c>
      <c r="BX127" s="224">
        <f t="shared" ca="1" si="155"/>
        <v>0</v>
      </c>
      <c r="BY127" s="93">
        <f t="shared" ca="1" si="156"/>
        <v>0</v>
      </c>
      <c r="BZ127" s="23">
        <f t="shared" ca="1" si="183"/>
        <v>0</v>
      </c>
      <c r="CA127" s="23">
        <f t="shared" ca="1" si="184"/>
        <v>0</v>
      </c>
      <c r="CB127" s="23">
        <f t="shared" ca="1" si="213"/>
        <v>0</v>
      </c>
      <c r="CC127" s="23">
        <f t="shared" ca="1" si="214"/>
        <v>0</v>
      </c>
      <c r="CD127" s="23">
        <f t="shared" ca="1" si="239"/>
        <v>0</v>
      </c>
      <c r="CE127" s="23">
        <f t="shared" ca="1" si="240"/>
        <v>0</v>
      </c>
      <c r="CF127" s="228">
        <f t="shared" ca="1" si="157"/>
        <v>0</v>
      </c>
      <c r="CG127" s="224">
        <f t="shared" ca="1" si="158"/>
        <v>0</v>
      </c>
      <c r="CH127" s="228">
        <f t="shared" ca="1" si="159"/>
        <v>0</v>
      </c>
      <c r="CI127" s="23">
        <f t="shared" ca="1" si="173"/>
        <v>0</v>
      </c>
      <c r="CJ127" s="23">
        <f t="shared" ca="1" si="174"/>
        <v>0</v>
      </c>
      <c r="CK127" s="23">
        <f t="shared" ca="1" si="175"/>
        <v>0</v>
      </c>
      <c r="CL127" s="23">
        <f t="shared" ca="1" si="176"/>
        <v>0</v>
      </c>
      <c r="CM127" s="23">
        <f t="shared" ca="1" si="171"/>
        <v>0</v>
      </c>
      <c r="CN127" s="23">
        <f t="shared" ca="1" si="172"/>
        <v>0</v>
      </c>
      <c r="CO127" s="23">
        <f t="shared" ca="1" si="179"/>
        <v>0</v>
      </c>
      <c r="CP127" s="23">
        <f t="shared" ca="1" si="180"/>
        <v>0</v>
      </c>
      <c r="CQ127" s="23">
        <f t="shared" ca="1" si="189"/>
        <v>0</v>
      </c>
      <c r="CR127" s="23">
        <f t="shared" ca="1" si="190"/>
        <v>0</v>
      </c>
      <c r="CS127" s="23">
        <f t="shared" ca="1" si="191"/>
        <v>0</v>
      </c>
      <c r="CT127" s="23">
        <f t="shared" ca="1" si="192"/>
        <v>0</v>
      </c>
      <c r="CU127" s="23">
        <f t="shared" ca="1" si="195"/>
        <v>0</v>
      </c>
      <c r="CV127" s="23">
        <f t="shared" ca="1" si="196"/>
        <v>0</v>
      </c>
      <c r="CW127" s="23">
        <f t="shared" ca="1" si="241"/>
        <v>0</v>
      </c>
      <c r="CX127" s="23">
        <f t="shared" ca="1" si="242"/>
        <v>0</v>
      </c>
      <c r="CY127" s="23">
        <f t="shared" ca="1" si="199"/>
        <v>0</v>
      </c>
      <c r="CZ127" s="23">
        <f t="shared" ca="1" si="200"/>
        <v>0</v>
      </c>
      <c r="DA127" s="23">
        <f t="shared" ca="1" si="215"/>
        <v>0</v>
      </c>
      <c r="DB127" s="23">
        <f t="shared" ca="1" si="216"/>
        <v>0</v>
      </c>
      <c r="DC127" s="23"/>
      <c r="DD127" s="23"/>
      <c r="DE127" s="23">
        <f t="shared" ca="1" si="217"/>
        <v>0</v>
      </c>
      <c r="DF127" s="23">
        <f t="shared" ca="1" si="218"/>
        <v>0</v>
      </c>
      <c r="DG127" s="23">
        <f t="shared" ca="1" si="219"/>
        <v>0</v>
      </c>
      <c r="DH127" s="23">
        <f t="shared" ca="1" si="220"/>
        <v>0</v>
      </c>
      <c r="DI127" s="23">
        <f t="shared" ca="1" si="229"/>
        <v>0</v>
      </c>
      <c r="DJ127" s="23">
        <f t="shared" ca="1" si="230"/>
        <v>0</v>
      </c>
      <c r="DK127" s="23">
        <f t="shared" ca="1" si="235"/>
        <v>0</v>
      </c>
      <c r="DL127" s="23">
        <f t="shared" ca="1" si="236"/>
        <v>0</v>
      </c>
      <c r="DM127" s="23">
        <f t="shared" ca="1" si="243"/>
        <v>0</v>
      </c>
      <c r="DN127" s="23">
        <f t="shared" ca="1" si="244"/>
        <v>0</v>
      </c>
      <c r="DO127" s="23">
        <f t="shared" ca="1" si="245"/>
        <v>0</v>
      </c>
      <c r="DP127" s="23">
        <f t="shared" ca="1" si="246"/>
        <v>0</v>
      </c>
      <c r="DQ127" s="23">
        <f t="shared" ca="1" si="257"/>
        <v>0</v>
      </c>
      <c r="DR127" s="23">
        <f t="shared" ca="1" si="258"/>
        <v>0</v>
      </c>
      <c r="DS127" s="228">
        <f t="shared" ca="1" si="160"/>
        <v>0</v>
      </c>
      <c r="DT127" s="93">
        <f t="shared" ca="1" si="161"/>
        <v>0</v>
      </c>
      <c r="DU127" s="228">
        <f t="shared" ca="1" si="162"/>
        <v>0</v>
      </c>
      <c r="DZ127" s="23">
        <f t="shared" ca="1" si="193"/>
        <v>0</v>
      </c>
      <c r="EA127" s="23">
        <f t="shared" ca="1" si="194"/>
        <v>0</v>
      </c>
      <c r="EB127" s="23">
        <f t="shared" ca="1" si="201"/>
        <v>0</v>
      </c>
      <c r="EC127" s="23">
        <f t="shared" ca="1" si="202"/>
        <v>0</v>
      </c>
      <c r="ED127" s="23">
        <f t="shared" ca="1" si="221"/>
        <v>0</v>
      </c>
      <c r="EE127" s="23">
        <f t="shared" ca="1" si="222"/>
        <v>0</v>
      </c>
      <c r="EF127" s="23">
        <f t="shared" ca="1" si="249"/>
        <v>0</v>
      </c>
      <c r="EG127" s="23">
        <f t="shared" ca="1" si="250"/>
        <v>0</v>
      </c>
      <c r="EH127" s="23">
        <f t="shared" ca="1" si="231"/>
        <v>0</v>
      </c>
      <c r="EI127" s="23">
        <f t="shared" ca="1" si="232"/>
        <v>0</v>
      </c>
      <c r="EJ127" s="23">
        <f t="shared" ca="1" si="247"/>
        <v>0</v>
      </c>
      <c r="EK127" s="23">
        <f t="shared" ca="1" si="248"/>
        <v>0</v>
      </c>
      <c r="EL127" s="23">
        <f t="shared" ca="1" si="255"/>
        <v>0</v>
      </c>
      <c r="EM127" s="23">
        <f t="shared" ca="1" si="256"/>
        <v>0</v>
      </c>
      <c r="EN127" s="228">
        <f t="shared" ca="1" si="148"/>
        <v>0</v>
      </c>
      <c r="EO127" s="93">
        <f t="shared" ca="1" si="149"/>
        <v>0</v>
      </c>
      <c r="EP127" s="93">
        <f t="shared" ca="1" si="150"/>
        <v>0</v>
      </c>
    </row>
    <row r="128" spans="1:146" x14ac:dyDescent="0.2">
      <c r="A128" s="172">
        <f ca="1">VLOOKUP($D128,Curves!$A$2:$I$1700,9)</f>
        <v>5.7978760388329997E-2</v>
      </c>
      <c r="B128" s="86">
        <f t="shared" ca="1" si="133"/>
        <v>0.56558217103263264</v>
      </c>
      <c r="C128" s="86">
        <f t="shared" si="134"/>
        <v>31</v>
      </c>
      <c r="D128" s="139">
        <v>40544</v>
      </c>
      <c r="E128" s="173">
        <f ca="1">VLOOKUP($D128,Curves!$A$2:$H$1700,2)*$B128</f>
        <v>2.4670694300443436</v>
      </c>
      <c r="F128" s="172">
        <f ca="1">VLOOKUP($D128,Curves!$A$2:$H$1700,3)*$B128</f>
        <v>0.16967465130978979</v>
      </c>
      <c r="G128" s="172">
        <f ca="1">VLOOKUP($D128,Curves!$A$2:$H$1700,7)*$B128</f>
        <v>-0.1074606124962002</v>
      </c>
      <c r="H128" s="172">
        <f ca="1">VLOOKUP($D128,Curves!$A$2:$H$1700,5)*$B128</f>
        <v>5.6558217103263265E-3</v>
      </c>
      <c r="I128" s="172">
        <f ca="1">VLOOKUP($D128,Curves!$A$2:$H$1700,4)*$B128</f>
        <v>-0.16401882959946346</v>
      </c>
      <c r="J128" s="174">
        <f ca="1">VLOOKUP($D128,Curves!$A$2:$H$1700,8)*$B128</f>
        <v>0</v>
      </c>
      <c r="K128" s="172">
        <f t="shared" ca="1" si="135"/>
        <v>19.272879503336604</v>
      </c>
      <c r="L128" s="140">
        <f ca="1">VLOOKUP($D128,Curves!$N$2:$T$2600,2)*$B128</f>
        <v>29.446130803340367</v>
      </c>
      <c r="M128" s="141">
        <f ca="1">VLOOKUP($D128,Curves!$N$2:$T$2600,3)*$B128</f>
        <v>14.723065401670183</v>
      </c>
      <c r="N128" s="181">
        <f t="shared" ca="1" si="136"/>
        <v>1</v>
      </c>
      <c r="O128" s="182">
        <f t="shared" ca="1" si="137"/>
        <v>0</v>
      </c>
      <c r="P128" s="173">
        <f t="shared" ca="1" si="132"/>
        <v>20.503020725332576</v>
      </c>
      <c r="Q128" s="140">
        <f ca="1">VLOOKUP($D128,Curves!$N$2:$T$2600,4)*$B128</f>
        <v>29.446130803340367</v>
      </c>
      <c r="R128" s="141">
        <f ca="1">VLOOKUP($D128,Curves!$N$2:$T$2600,5)*$B128</f>
        <v>14.723065401670183</v>
      </c>
      <c r="S128" s="181">
        <f t="shared" ca="1" si="138"/>
        <v>1</v>
      </c>
      <c r="T128" s="182">
        <f t="shared" ca="1" si="139"/>
        <v>0</v>
      </c>
      <c r="U128" s="151">
        <f t="shared" ca="1" si="140"/>
        <v>19.697066131611077</v>
      </c>
      <c r="V128" s="151">
        <f t="shared" ca="1" si="141"/>
        <v>20.545439388160027</v>
      </c>
      <c r="W128" s="151">
        <f t="shared" ca="1" si="142"/>
        <v>19.272879503336604</v>
      </c>
      <c r="X128" s="343">
        <f ca="1">VLOOKUP($D128,[2]CurveFetch!$D$8:$S$13000,16,0)*$B128</f>
        <v>29.446130803340367</v>
      </c>
      <c r="Y128" s="141">
        <f ca="1">VLOOKUP($D128,Curves!$N$2:$T$2600,7)*$B128</f>
        <v>14.723065401670183</v>
      </c>
      <c r="Z128" s="200">
        <f t="shared" ca="1" si="143"/>
        <v>1</v>
      </c>
      <c r="AA128" s="181">
        <f t="shared" ca="1" si="144"/>
        <v>0</v>
      </c>
      <c r="AB128" s="181">
        <f t="shared" ca="1" si="145"/>
        <v>1</v>
      </c>
      <c r="AC128" s="181">
        <f t="shared" ca="1" si="145"/>
        <v>1</v>
      </c>
      <c r="AD128" s="181">
        <f t="shared" ca="1" si="146"/>
        <v>1</v>
      </c>
      <c r="AE128" s="182">
        <f t="shared" ca="1" si="147"/>
        <v>0</v>
      </c>
      <c r="AF128" s="23">
        <f t="shared" ca="1" si="167"/>
        <v>5880</v>
      </c>
      <c r="AG128" s="23">
        <f t="shared" ca="1" si="168"/>
        <v>0</v>
      </c>
      <c r="AH128" s="23">
        <f t="shared" ca="1" si="185"/>
        <v>48000</v>
      </c>
      <c r="AI128" s="23">
        <f t="shared" ca="1" si="186"/>
        <v>0</v>
      </c>
      <c r="AJ128" s="23">
        <f t="shared" ca="1" si="205"/>
        <v>54000</v>
      </c>
      <c r="AK128" s="23">
        <f t="shared" ca="1" si="206"/>
        <v>0</v>
      </c>
      <c r="AL128" s="23">
        <f t="shared" ca="1" si="207"/>
        <v>60000</v>
      </c>
      <c r="AM128" s="23">
        <f t="shared" ca="1" si="208"/>
        <v>0</v>
      </c>
      <c r="AN128" s="23">
        <f t="shared" ca="1" si="209"/>
        <v>60000</v>
      </c>
      <c r="AO128" s="23">
        <f t="shared" ca="1" si="210"/>
        <v>0</v>
      </c>
      <c r="AP128" s="23">
        <f t="shared" ca="1" si="225"/>
        <v>61200</v>
      </c>
      <c r="AQ128" s="23">
        <f t="shared" ca="1" si="226"/>
        <v>0</v>
      </c>
      <c r="AR128" s="23">
        <f t="shared" ca="1" si="237"/>
        <v>132000</v>
      </c>
      <c r="AS128" s="23">
        <f t="shared" ca="1" si="238"/>
        <v>0</v>
      </c>
      <c r="AT128" s="228">
        <f t="shared" ca="1" si="151"/>
        <v>65880</v>
      </c>
      <c r="AU128" s="26">
        <f t="shared" ca="1" si="152"/>
        <v>361080</v>
      </c>
      <c r="AV128" s="228">
        <f t="shared" ca="1" si="153"/>
        <v>421080</v>
      </c>
      <c r="AW128" s="23">
        <f t="shared" ca="1" si="181"/>
        <v>62400</v>
      </c>
      <c r="AX128" s="23">
        <f t="shared" ca="1" si="182"/>
        <v>0</v>
      </c>
      <c r="AY128" s="23">
        <f t="shared" ca="1" si="165"/>
        <v>60000</v>
      </c>
      <c r="AZ128" s="23">
        <f t="shared" ca="1" si="166"/>
        <v>0</v>
      </c>
      <c r="BA128" s="23">
        <f t="shared" ca="1" si="169"/>
        <v>10560</v>
      </c>
      <c r="BB128" s="23">
        <f t="shared" ca="1" si="170"/>
        <v>0</v>
      </c>
      <c r="BC128" s="23">
        <f t="shared" ca="1" si="177"/>
        <v>6120</v>
      </c>
      <c r="BD128" s="23">
        <f t="shared" ca="1" si="178"/>
        <v>0</v>
      </c>
      <c r="BE128" s="23">
        <f t="shared" ca="1" si="187"/>
        <v>20400</v>
      </c>
      <c r="BF128" s="23">
        <f t="shared" ca="1" si="188"/>
        <v>0</v>
      </c>
      <c r="BG128" s="23">
        <f t="shared" ca="1" si="197"/>
        <v>105600</v>
      </c>
      <c r="BH128" s="23">
        <f t="shared" ca="1" si="198"/>
        <v>0</v>
      </c>
      <c r="BI128" s="23">
        <f t="shared" ca="1" si="203"/>
        <v>127200</v>
      </c>
      <c r="BJ128" s="23">
        <f t="shared" ca="1" si="204"/>
        <v>0</v>
      </c>
      <c r="BK128" s="23">
        <f t="shared" ca="1" si="211"/>
        <v>60000</v>
      </c>
      <c r="BL128" s="23">
        <f t="shared" ca="1" si="212"/>
        <v>0</v>
      </c>
      <c r="BM128" s="23">
        <f t="shared" ca="1" si="223"/>
        <v>63600</v>
      </c>
      <c r="BN128" s="23">
        <f t="shared" ca="1" si="224"/>
        <v>0</v>
      </c>
      <c r="BO128" s="23">
        <f t="shared" ca="1" si="227"/>
        <v>86400</v>
      </c>
      <c r="BP128" s="23">
        <f t="shared" ca="1" si="228"/>
        <v>0</v>
      </c>
      <c r="BQ128" s="23">
        <f t="shared" ca="1" si="233"/>
        <v>62400</v>
      </c>
      <c r="BR128" s="23">
        <f t="shared" ca="1" si="234"/>
        <v>0</v>
      </c>
      <c r="BS128" s="23">
        <f t="shared" ca="1" si="251"/>
        <v>132000</v>
      </c>
      <c r="BT128" s="23">
        <f t="shared" ca="1" si="252"/>
        <v>0</v>
      </c>
      <c r="BU128" s="23">
        <f t="shared" ca="1" si="253"/>
        <v>120000</v>
      </c>
      <c r="BV128" s="23">
        <f t="shared" ca="1" si="254"/>
        <v>0</v>
      </c>
      <c r="BW128" s="389">
        <f t="shared" ca="1" si="154"/>
        <v>458280</v>
      </c>
      <c r="BX128" s="224">
        <f t="shared" ca="1" si="155"/>
        <v>710280</v>
      </c>
      <c r="BY128" s="93">
        <f t="shared" ca="1" si="156"/>
        <v>916680</v>
      </c>
      <c r="BZ128" s="23">
        <f t="shared" ca="1" si="183"/>
        <v>125760</v>
      </c>
      <c r="CA128" s="23">
        <f t="shared" ca="1" si="184"/>
        <v>0</v>
      </c>
      <c r="CB128" s="23">
        <f t="shared" ca="1" si="213"/>
        <v>115200</v>
      </c>
      <c r="CC128" s="23">
        <f t="shared" ca="1" si="214"/>
        <v>0</v>
      </c>
      <c r="CD128" s="23">
        <f t="shared" ca="1" si="239"/>
        <v>120000</v>
      </c>
      <c r="CE128" s="23">
        <f t="shared" ca="1" si="240"/>
        <v>0</v>
      </c>
      <c r="CF128" s="228">
        <f t="shared" ca="1" si="157"/>
        <v>125760</v>
      </c>
      <c r="CG128" s="224">
        <f t="shared" ca="1" si="158"/>
        <v>240960</v>
      </c>
      <c r="CH128" s="228">
        <f t="shared" ca="1" si="159"/>
        <v>360960</v>
      </c>
      <c r="CI128" s="23">
        <f t="shared" ca="1" si="173"/>
        <v>65400</v>
      </c>
      <c r="CJ128" s="23">
        <f t="shared" ca="1" si="174"/>
        <v>32700</v>
      </c>
      <c r="CK128" s="23">
        <f t="shared" ca="1" si="175"/>
        <v>62400</v>
      </c>
      <c r="CL128" s="23">
        <f t="shared" ca="1" si="176"/>
        <v>31200</v>
      </c>
      <c r="CM128" s="23">
        <f t="shared" ca="1" si="171"/>
        <v>60000</v>
      </c>
      <c r="CN128" s="23">
        <f t="shared" ca="1" si="172"/>
        <v>30000</v>
      </c>
      <c r="CO128" s="23">
        <f t="shared" ca="1" si="179"/>
        <v>8400</v>
      </c>
      <c r="CP128" s="23">
        <f t="shared" ca="1" si="180"/>
        <v>4200</v>
      </c>
      <c r="CQ128" s="23">
        <f t="shared" ca="1" si="189"/>
        <v>27000</v>
      </c>
      <c r="CR128" s="23">
        <f t="shared" ca="1" si="190"/>
        <v>13500</v>
      </c>
      <c r="CS128" s="23">
        <f t="shared" ca="1" si="191"/>
        <v>15600</v>
      </c>
      <c r="CT128" s="23">
        <f t="shared" ca="1" si="192"/>
        <v>7800</v>
      </c>
      <c r="CU128" s="23">
        <f t="shared" ca="1" si="195"/>
        <v>42000</v>
      </c>
      <c r="CV128" s="23">
        <f t="shared" ca="1" si="196"/>
        <v>21000</v>
      </c>
      <c r="CW128" s="23">
        <f t="shared" ca="1" si="241"/>
        <v>60000</v>
      </c>
      <c r="CX128" s="23">
        <f t="shared" ca="1" si="242"/>
        <v>30000</v>
      </c>
      <c r="CY128" s="23">
        <f t="shared" ca="1" si="199"/>
        <v>72000</v>
      </c>
      <c r="CZ128" s="23">
        <f t="shared" ca="1" si="200"/>
        <v>36000</v>
      </c>
      <c r="DA128" s="23">
        <f t="shared" ca="1" si="215"/>
        <v>99000</v>
      </c>
      <c r="DB128" s="23">
        <f t="shared" ca="1" si="216"/>
        <v>49500</v>
      </c>
      <c r="DC128" s="23"/>
      <c r="DD128" s="23"/>
      <c r="DE128" s="23">
        <f t="shared" ca="1" si="217"/>
        <v>240000</v>
      </c>
      <c r="DF128" s="23">
        <f t="shared" ca="1" si="218"/>
        <v>120000</v>
      </c>
      <c r="DG128" s="23">
        <f t="shared" ca="1" si="219"/>
        <v>120000</v>
      </c>
      <c r="DH128" s="23">
        <f t="shared" ca="1" si="220"/>
        <v>60000</v>
      </c>
      <c r="DI128" s="23">
        <f t="shared" ca="1" si="229"/>
        <v>63600</v>
      </c>
      <c r="DJ128" s="23">
        <f t="shared" ca="1" si="230"/>
        <v>31800</v>
      </c>
      <c r="DK128" s="23">
        <f t="shared" ca="1" si="235"/>
        <v>63600</v>
      </c>
      <c r="DL128" s="23">
        <f t="shared" ca="1" si="236"/>
        <v>31800</v>
      </c>
      <c r="DM128" s="23">
        <f t="shared" ca="1" si="243"/>
        <v>120000</v>
      </c>
      <c r="DN128" s="23">
        <f t="shared" ca="1" si="244"/>
        <v>60000</v>
      </c>
      <c r="DO128" s="23">
        <f t="shared" ca="1" si="245"/>
        <v>66000</v>
      </c>
      <c r="DP128" s="23">
        <f t="shared" ca="1" si="246"/>
        <v>33000</v>
      </c>
      <c r="DQ128" s="23">
        <f t="shared" ca="1" si="257"/>
        <v>129600</v>
      </c>
      <c r="DR128" s="23">
        <f t="shared" ca="1" si="258"/>
        <v>64800</v>
      </c>
      <c r="DS128" s="228">
        <f t="shared" ca="1" si="160"/>
        <v>604800</v>
      </c>
      <c r="DT128" s="93">
        <f t="shared" ca="1" si="161"/>
        <v>1350000</v>
      </c>
      <c r="DU128" s="228">
        <f t="shared" ca="1" si="162"/>
        <v>1971900</v>
      </c>
      <c r="DZ128" s="23">
        <f t="shared" ca="1" si="193"/>
        <v>60000</v>
      </c>
      <c r="EA128" s="23">
        <f t="shared" ca="1" si="194"/>
        <v>30000</v>
      </c>
      <c r="EB128" s="23">
        <f t="shared" ca="1" si="201"/>
        <v>26400</v>
      </c>
      <c r="EC128" s="23">
        <f t="shared" ca="1" si="202"/>
        <v>13200</v>
      </c>
      <c r="ED128" s="23">
        <f t="shared" ca="1" si="221"/>
        <v>120000</v>
      </c>
      <c r="EE128" s="23">
        <f t="shared" ca="1" si="222"/>
        <v>60000</v>
      </c>
      <c r="EF128" s="23">
        <f t="shared" ca="1" si="249"/>
        <v>168000</v>
      </c>
      <c r="EG128" s="23">
        <f t="shared" ca="1" si="250"/>
        <v>84000</v>
      </c>
      <c r="EH128" s="23">
        <f t="shared" ca="1" si="231"/>
        <v>60000</v>
      </c>
      <c r="EI128" s="23">
        <f t="shared" ca="1" si="232"/>
        <v>30000</v>
      </c>
      <c r="EJ128" s="23">
        <f t="shared" ca="1" si="247"/>
        <v>60000</v>
      </c>
      <c r="EK128" s="23">
        <f t="shared" ca="1" si="248"/>
        <v>30000</v>
      </c>
      <c r="EL128" s="23">
        <f t="shared" ca="1" si="255"/>
        <v>120000</v>
      </c>
      <c r="EM128" s="23">
        <f t="shared" ca="1" si="256"/>
        <v>60000</v>
      </c>
      <c r="EN128" s="228">
        <f t="shared" ca="1" si="148"/>
        <v>39600</v>
      </c>
      <c r="EO128" s="93">
        <f t="shared" ca="1" si="149"/>
        <v>489600</v>
      </c>
      <c r="EP128" s="93">
        <f t="shared" ca="1" si="150"/>
        <v>921600</v>
      </c>
    </row>
    <row r="129" spans="1:146" x14ac:dyDescent="0.2">
      <c r="A129" s="172">
        <f ca="1">VLOOKUP($D129,Curves!$A$2:$I$1700,9)</f>
        <v>5.8014434424910999E-2</v>
      </c>
      <c r="B129" s="86">
        <f t="shared" ca="1" si="133"/>
        <v>0.56264905353897088</v>
      </c>
      <c r="C129" s="86">
        <f t="shared" si="134"/>
        <v>28</v>
      </c>
      <c r="D129" s="139">
        <v>40575</v>
      </c>
      <c r="E129" s="173">
        <f ca="1">VLOOKUP($D129,Curves!$A$2:$H$1700,2)*$B129</f>
        <v>2.4002608623972499</v>
      </c>
      <c r="F129" s="172">
        <f ca="1">VLOOKUP($D129,Curves!$A$2:$H$1700,3)*$B129</f>
        <v>0.16879471606169125</v>
      </c>
      <c r="G129" s="172">
        <f ca="1">VLOOKUP($D129,Curves!$A$2:$H$1700,7)*$B129</f>
        <v>-0.10690332017240446</v>
      </c>
      <c r="H129" s="172">
        <f ca="1">VLOOKUP($D129,Curves!$A$2:$H$1700,5)*$B129</f>
        <v>5.6264905353897087E-3</v>
      </c>
      <c r="I129" s="172">
        <f ca="1">VLOOKUP($D129,Curves!$A$2:$H$1700,4)*$B129</f>
        <v>-0.16316822552630153</v>
      </c>
      <c r="J129" s="174">
        <f ca="1">VLOOKUP($D129,Curves!$A$2:$H$1700,8)*$B129</f>
        <v>0</v>
      </c>
      <c r="K129" s="172">
        <f t="shared" ca="1" si="135"/>
        <v>18.778194776532114</v>
      </c>
      <c r="L129" s="140">
        <f ca="1">VLOOKUP($D129,Curves!$N$2:$T$2600,2)*$B129</f>
        <v>23.666932198631148</v>
      </c>
      <c r="M129" s="141">
        <f ca="1">VLOOKUP($D129,Curves!$N$2:$T$2600,3)*$B129</f>
        <v>11.833466099315574</v>
      </c>
      <c r="N129" s="181">
        <f t="shared" ca="1" si="136"/>
        <v>1</v>
      </c>
      <c r="O129" s="182">
        <f t="shared" ca="1" si="137"/>
        <v>0</v>
      </c>
      <c r="P129" s="173">
        <f t="shared" ca="1" si="132"/>
        <v>20.001956467979376</v>
      </c>
      <c r="Q129" s="140">
        <f ca="1">VLOOKUP($D129,Curves!$N$2:$T$2600,4)*$B129</f>
        <v>23.666932198631148</v>
      </c>
      <c r="R129" s="141">
        <f ca="1">VLOOKUP($D129,Curves!$N$2:$T$2600,5)*$B129</f>
        <v>11.833466099315574</v>
      </c>
      <c r="S129" s="181">
        <f t="shared" ca="1" si="138"/>
        <v>1</v>
      </c>
      <c r="T129" s="182">
        <f t="shared" ca="1" si="139"/>
        <v>0</v>
      </c>
      <c r="U129" s="151">
        <f t="shared" ca="1" si="140"/>
        <v>19.200181566686339</v>
      </c>
      <c r="V129" s="151">
        <f t="shared" ca="1" si="141"/>
        <v>20.044155146994797</v>
      </c>
      <c r="W129" s="151">
        <f t="shared" ca="1" si="142"/>
        <v>18.778194776532114</v>
      </c>
      <c r="X129" s="343">
        <f ca="1">VLOOKUP($D129,[2]CurveFetch!$D$8:$S$13000,16,0)*$B129</f>
        <v>23.666932198631148</v>
      </c>
      <c r="Y129" s="141">
        <f ca="1">VLOOKUP($D129,Curves!$N$2:$T$2600,7)*$B129</f>
        <v>11.833466099315574</v>
      </c>
      <c r="Z129" s="200">
        <f t="shared" ca="1" si="143"/>
        <v>1</v>
      </c>
      <c r="AA129" s="181">
        <f t="shared" ca="1" si="144"/>
        <v>0</v>
      </c>
      <c r="AB129" s="181">
        <f t="shared" ca="1" si="145"/>
        <v>1</v>
      </c>
      <c r="AC129" s="181">
        <f t="shared" ca="1" si="145"/>
        <v>1</v>
      </c>
      <c r="AD129" s="181">
        <f t="shared" ca="1" si="146"/>
        <v>1</v>
      </c>
      <c r="AE129" s="182">
        <f t="shared" ca="1" si="147"/>
        <v>0</v>
      </c>
      <c r="AF129" s="23">
        <f t="shared" ca="1" si="167"/>
        <v>5880</v>
      </c>
      <c r="AG129" s="23">
        <f t="shared" ca="1" si="168"/>
        <v>0</v>
      </c>
      <c r="AH129" s="23">
        <f t="shared" ca="1" si="185"/>
        <v>48000</v>
      </c>
      <c r="AI129" s="23">
        <f t="shared" ca="1" si="186"/>
        <v>0</v>
      </c>
      <c r="AJ129" s="23">
        <f t="shared" ca="1" si="205"/>
        <v>54000</v>
      </c>
      <c r="AK129" s="23">
        <f t="shared" ca="1" si="206"/>
        <v>0</v>
      </c>
      <c r="AL129" s="23">
        <f t="shared" ca="1" si="207"/>
        <v>60000</v>
      </c>
      <c r="AM129" s="23">
        <f t="shared" ca="1" si="208"/>
        <v>0</v>
      </c>
      <c r="AN129" s="23">
        <f t="shared" ca="1" si="209"/>
        <v>60000</v>
      </c>
      <c r="AO129" s="23">
        <f t="shared" ca="1" si="210"/>
        <v>0</v>
      </c>
      <c r="AP129" s="23">
        <f t="shared" ca="1" si="225"/>
        <v>61200</v>
      </c>
      <c r="AQ129" s="23">
        <f t="shared" ca="1" si="226"/>
        <v>0</v>
      </c>
      <c r="AR129" s="23">
        <f t="shared" ca="1" si="237"/>
        <v>132000</v>
      </c>
      <c r="AS129" s="23">
        <f t="shared" ca="1" si="238"/>
        <v>0</v>
      </c>
      <c r="AT129" s="228">
        <f t="shared" ca="1" si="151"/>
        <v>65880</v>
      </c>
      <c r="AU129" s="26">
        <f t="shared" ca="1" si="152"/>
        <v>361080</v>
      </c>
      <c r="AV129" s="228">
        <f t="shared" ca="1" si="153"/>
        <v>421080</v>
      </c>
      <c r="AW129" s="23">
        <f t="shared" ca="1" si="181"/>
        <v>62400</v>
      </c>
      <c r="AX129" s="23">
        <f t="shared" ca="1" si="182"/>
        <v>0</v>
      </c>
      <c r="AY129" s="23">
        <f t="shared" ca="1" si="165"/>
        <v>60000</v>
      </c>
      <c r="AZ129" s="23">
        <f t="shared" ca="1" si="166"/>
        <v>0</v>
      </c>
      <c r="BA129" s="23">
        <f t="shared" ca="1" si="169"/>
        <v>10560</v>
      </c>
      <c r="BB129" s="23">
        <f t="shared" ca="1" si="170"/>
        <v>0</v>
      </c>
      <c r="BC129" s="23">
        <f t="shared" ca="1" si="177"/>
        <v>6120</v>
      </c>
      <c r="BD129" s="23">
        <f t="shared" ca="1" si="178"/>
        <v>0</v>
      </c>
      <c r="BE129" s="23">
        <f t="shared" ca="1" si="187"/>
        <v>20400</v>
      </c>
      <c r="BF129" s="23">
        <f t="shared" ca="1" si="188"/>
        <v>0</v>
      </c>
      <c r="BG129" s="23">
        <f t="shared" ca="1" si="197"/>
        <v>105600</v>
      </c>
      <c r="BH129" s="23">
        <f t="shared" ca="1" si="198"/>
        <v>0</v>
      </c>
      <c r="BI129" s="23">
        <f t="shared" ca="1" si="203"/>
        <v>127200</v>
      </c>
      <c r="BJ129" s="23">
        <f t="shared" ca="1" si="204"/>
        <v>0</v>
      </c>
      <c r="BK129" s="23">
        <f t="shared" ca="1" si="211"/>
        <v>60000</v>
      </c>
      <c r="BL129" s="23">
        <f t="shared" ca="1" si="212"/>
        <v>0</v>
      </c>
      <c r="BM129" s="23">
        <f t="shared" ca="1" si="223"/>
        <v>63600</v>
      </c>
      <c r="BN129" s="23">
        <f t="shared" ca="1" si="224"/>
        <v>0</v>
      </c>
      <c r="BO129" s="23">
        <f t="shared" ca="1" si="227"/>
        <v>86400</v>
      </c>
      <c r="BP129" s="23">
        <f t="shared" ca="1" si="228"/>
        <v>0</v>
      </c>
      <c r="BQ129" s="23">
        <f t="shared" ca="1" si="233"/>
        <v>62400</v>
      </c>
      <c r="BR129" s="23">
        <f t="shared" ca="1" si="234"/>
        <v>0</v>
      </c>
      <c r="BS129" s="23">
        <f t="shared" ca="1" si="251"/>
        <v>132000</v>
      </c>
      <c r="BT129" s="23">
        <f t="shared" ca="1" si="252"/>
        <v>0</v>
      </c>
      <c r="BU129" s="23">
        <f t="shared" ca="1" si="253"/>
        <v>120000</v>
      </c>
      <c r="BV129" s="23">
        <f t="shared" ca="1" si="254"/>
        <v>0</v>
      </c>
      <c r="BW129" s="389">
        <f t="shared" ca="1" si="154"/>
        <v>458280</v>
      </c>
      <c r="BX129" s="224">
        <f t="shared" ca="1" si="155"/>
        <v>710280</v>
      </c>
      <c r="BY129" s="93">
        <f t="shared" ca="1" si="156"/>
        <v>916680</v>
      </c>
      <c r="BZ129" s="23">
        <f t="shared" ca="1" si="183"/>
        <v>125760</v>
      </c>
      <c r="CA129" s="23">
        <f t="shared" ca="1" si="184"/>
        <v>0</v>
      </c>
      <c r="CB129" s="23">
        <f t="shared" ca="1" si="213"/>
        <v>115200</v>
      </c>
      <c r="CC129" s="23">
        <f t="shared" ca="1" si="214"/>
        <v>0</v>
      </c>
      <c r="CD129" s="23">
        <f t="shared" ca="1" si="239"/>
        <v>120000</v>
      </c>
      <c r="CE129" s="23">
        <f t="shared" ca="1" si="240"/>
        <v>0</v>
      </c>
      <c r="CF129" s="228">
        <f t="shared" ca="1" si="157"/>
        <v>125760</v>
      </c>
      <c r="CG129" s="224">
        <f t="shared" ca="1" si="158"/>
        <v>240960</v>
      </c>
      <c r="CH129" s="228">
        <f t="shared" ca="1" si="159"/>
        <v>360960</v>
      </c>
      <c r="CI129" s="23">
        <f t="shared" ca="1" si="173"/>
        <v>65400</v>
      </c>
      <c r="CJ129" s="23">
        <f t="shared" ca="1" si="174"/>
        <v>32700</v>
      </c>
      <c r="CK129" s="23">
        <f t="shared" ca="1" si="175"/>
        <v>62400</v>
      </c>
      <c r="CL129" s="23">
        <f t="shared" ca="1" si="176"/>
        <v>31200</v>
      </c>
      <c r="CM129" s="23">
        <f t="shared" ca="1" si="171"/>
        <v>60000</v>
      </c>
      <c r="CN129" s="23">
        <f t="shared" ca="1" si="172"/>
        <v>30000</v>
      </c>
      <c r="CO129" s="23">
        <f t="shared" ca="1" si="179"/>
        <v>8400</v>
      </c>
      <c r="CP129" s="23">
        <f t="shared" ca="1" si="180"/>
        <v>4200</v>
      </c>
      <c r="CQ129" s="23">
        <f t="shared" ca="1" si="189"/>
        <v>27000</v>
      </c>
      <c r="CR129" s="23">
        <f t="shared" ca="1" si="190"/>
        <v>13500</v>
      </c>
      <c r="CS129" s="23">
        <f t="shared" ca="1" si="191"/>
        <v>15600</v>
      </c>
      <c r="CT129" s="23">
        <f t="shared" ca="1" si="192"/>
        <v>7800</v>
      </c>
      <c r="CU129" s="23">
        <f t="shared" ca="1" si="195"/>
        <v>42000</v>
      </c>
      <c r="CV129" s="23">
        <f t="shared" ca="1" si="196"/>
        <v>21000</v>
      </c>
      <c r="CW129" s="23">
        <f t="shared" ca="1" si="241"/>
        <v>60000</v>
      </c>
      <c r="CX129" s="23">
        <f t="shared" ca="1" si="242"/>
        <v>30000</v>
      </c>
      <c r="CY129" s="23">
        <f t="shared" ca="1" si="199"/>
        <v>72000</v>
      </c>
      <c r="CZ129" s="23">
        <f t="shared" ca="1" si="200"/>
        <v>36000</v>
      </c>
      <c r="DA129" s="23">
        <f t="shared" ca="1" si="215"/>
        <v>99000</v>
      </c>
      <c r="DB129" s="23">
        <f t="shared" ca="1" si="216"/>
        <v>49500</v>
      </c>
      <c r="DC129" s="23"/>
      <c r="DD129" s="23"/>
      <c r="DE129" s="23">
        <f t="shared" ca="1" si="217"/>
        <v>240000</v>
      </c>
      <c r="DF129" s="23">
        <f t="shared" ca="1" si="218"/>
        <v>120000</v>
      </c>
      <c r="DG129" s="23">
        <f t="shared" ca="1" si="219"/>
        <v>120000</v>
      </c>
      <c r="DH129" s="23">
        <f t="shared" ca="1" si="220"/>
        <v>60000</v>
      </c>
      <c r="DI129" s="23">
        <f t="shared" ca="1" si="229"/>
        <v>63600</v>
      </c>
      <c r="DJ129" s="23">
        <f t="shared" ca="1" si="230"/>
        <v>31800</v>
      </c>
      <c r="DK129" s="23">
        <f t="shared" ca="1" si="235"/>
        <v>63600</v>
      </c>
      <c r="DL129" s="23">
        <f t="shared" ca="1" si="236"/>
        <v>31800</v>
      </c>
      <c r="DM129" s="23">
        <f t="shared" ca="1" si="243"/>
        <v>120000</v>
      </c>
      <c r="DN129" s="23">
        <f t="shared" ca="1" si="244"/>
        <v>60000</v>
      </c>
      <c r="DO129" s="23">
        <f t="shared" ca="1" si="245"/>
        <v>66000</v>
      </c>
      <c r="DP129" s="23">
        <f t="shared" ca="1" si="246"/>
        <v>33000</v>
      </c>
      <c r="DQ129" s="23">
        <f t="shared" ca="1" si="257"/>
        <v>129600</v>
      </c>
      <c r="DR129" s="23">
        <f t="shared" ca="1" si="258"/>
        <v>64800</v>
      </c>
      <c r="DS129" s="228">
        <f t="shared" ca="1" si="160"/>
        <v>604800</v>
      </c>
      <c r="DT129" s="93">
        <f t="shared" ca="1" si="161"/>
        <v>1350000</v>
      </c>
      <c r="DU129" s="228">
        <f t="shared" ca="1" si="162"/>
        <v>1971900</v>
      </c>
      <c r="DZ129" s="23">
        <f t="shared" ca="1" si="193"/>
        <v>60000</v>
      </c>
      <c r="EA129" s="23">
        <f t="shared" ca="1" si="194"/>
        <v>30000</v>
      </c>
      <c r="EB129" s="23">
        <f t="shared" ca="1" si="201"/>
        <v>26400</v>
      </c>
      <c r="EC129" s="23">
        <f t="shared" ca="1" si="202"/>
        <v>13200</v>
      </c>
      <c r="ED129" s="23">
        <f t="shared" ca="1" si="221"/>
        <v>120000</v>
      </c>
      <c r="EE129" s="23">
        <f t="shared" ca="1" si="222"/>
        <v>60000</v>
      </c>
      <c r="EF129" s="23">
        <f t="shared" ca="1" si="249"/>
        <v>168000</v>
      </c>
      <c r="EG129" s="23">
        <f t="shared" ca="1" si="250"/>
        <v>84000</v>
      </c>
      <c r="EH129" s="23">
        <f t="shared" ca="1" si="231"/>
        <v>60000</v>
      </c>
      <c r="EI129" s="23">
        <f t="shared" ca="1" si="232"/>
        <v>30000</v>
      </c>
      <c r="EJ129" s="23">
        <f t="shared" ca="1" si="247"/>
        <v>60000</v>
      </c>
      <c r="EK129" s="23">
        <f t="shared" ca="1" si="248"/>
        <v>30000</v>
      </c>
      <c r="EL129" s="23">
        <f t="shared" ca="1" si="255"/>
        <v>120000</v>
      </c>
      <c r="EM129" s="23">
        <f t="shared" ca="1" si="256"/>
        <v>60000</v>
      </c>
      <c r="EN129" s="228">
        <f t="shared" ca="1" si="148"/>
        <v>39600</v>
      </c>
      <c r="EO129" s="93">
        <f t="shared" ca="1" si="149"/>
        <v>489600</v>
      </c>
      <c r="EP129" s="93">
        <f t="shared" ca="1" si="150"/>
        <v>921600</v>
      </c>
    </row>
    <row r="130" spans="1:146" x14ac:dyDescent="0.2">
      <c r="A130" s="172">
        <f ca="1">VLOOKUP($D130,Curves!$A$2:$I$1700,9)</f>
        <v>5.8039885352926E-2</v>
      </c>
      <c r="B130" s="86">
        <f t="shared" ca="1" si="133"/>
        <v>0.5600473711519276</v>
      </c>
      <c r="C130" s="86">
        <f t="shared" si="134"/>
        <v>31</v>
      </c>
      <c r="D130" s="139">
        <v>40603</v>
      </c>
      <c r="E130" s="173">
        <f ca="1">VLOOKUP($D130,Curves!$A$2:$H$1700,2)*$B130</f>
        <v>2.3124355954863089</v>
      </c>
      <c r="F130" s="172">
        <f ca="1">VLOOKUP($D130,Curves!$A$2:$H$1700,3)*$B130</f>
        <v>0.16801421134557828</v>
      </c>
      <c r="G130" s="172">
        <f ca="1">VLOOKUP($D130,Curves!$A$2:$H$1700,7)*$B130</f>
        <v>-0.10640900051886625</v>
      </c>
      <c r="H130" s="172">
        <f ca="1">VLOOKUP($D130,Curves!$A$2:$H$1700,5)*$B130</f>
        <v>5.6004737115192757E-3</v>
      </c>
      <c r="I130" s="172">
        <f ca="1">VLOOKUP($D130,Curves!$A$2:$H$1700,4)*$B130</f>
        <v>-0.162413737634059</v>
      </c>
      <c r="J130" s="174">
        <f ca="1">VLOOKUP($D130,Curves!$A$2:$H$1700,8)*$B130</f>
        <v>0</v>
      </c>
      <c r="K130" s="172">
        <f t="shared" ca="1" si="135"/>
        <v>18.125163933891873</v>
      </c>
      <c r="L130" s="140">
        <f ca="1">VLOOKUP($D130,Curves!$N$2:$T$2600,2)*$B130</f>
        <v>17.957022880192717</v>
      </c>
      <c r="M130" s="141">
        <f ca="1">VLOOKUP($D130,Curves!$N$2:$T$2600,3)*$B130</f>
        <v>8.9785114400963586</v>
      </c>
      <c r="N130" s="181">
        <f t="shared" ca="1" si="136"/>
        <v>0</v>
      </c>
      <c r="O130" s="182">
        <f t="shared" ca="1" si="137"/>
        <v>0</v>
      </c>
      <c r="P130" s="173">
        <f t="shared" ca="1" si="132"/>
        <v>19.343266966147318</v>
      </c>
      <c r="Q130" s="140">
        <f ca="1">VLOOKUP($D130,Curves!$N$2:$T$2600,4)*$B130</f>
        <v>17.957022880192717</v>
      </c>
      <c r="R130" s="141">
        <f ca="1">VLOOKUP($D130,Curves!$N$2:$T$2600,5)*$B130</f>
        <v>8.9785114400963586</v>
      </c>
      <c r="S130" s="181">
        <f t="shared" ca="1" si="138"/>
        <v>0</v>
      </c>
      <c r="T130" s="182">
        <f t="shared" ca="1" si="139"/>
        <v>0</v>
      </c>
      <c r="U130" s="151">
        <f t="shared" ca="1" si="140"/>
        <v>18.545199462255823</v>
      </c>
      <c r="V130" s="151">
        <f t="shared" ca="1" si="141"/>
        <v>19.38527051898371</v>
      </c>
      <c r="W130" s="151">
        <f t="shared" ca="1" si="142"/>
        <v>18.125163933891873</v>
      </c>
      <c r="X130" s="343">
        <f ca="1">VLOOKUP($D130,[2]CurveFetch!$D$8:$S$13000,16,0)*$B130</f>
        <v>17.957022880192717</v>
      </c>
      <c r="Y130" s="141">
        <f ca="1">VLOOKUP($D130,Curves!$N$2:$T$2600,7)*$B130</f>
        <v>8.9785114400963586</v>
      </c>
      <c r="Z130" s="200">
        <f t="shared" ca="1" si="143"/>
        <v>0</v>
      </c>
      <c r="AA130" s="181">
        <f t="shared" ca="1" si="144"/>
        <v>0</v>
      </c>
      <c r="AB130" s="181">
        <f t="shared" ca="1" si="145"/>
        <v>0</v>
      </c>
      <c r="AC130" s="181">
        <f t="shared" ca="1" si="145"/>
        <v>0</v>
      </c>
      <c r="AD130" s="181">
        <f t="shared" ca="1" si="146"/>
        <v>0</v>
      </c>
      <c r="AE130" s="182">
        <f t="shared" ca="1" si="147"/>
        <v>0</v>
      </c>
      <c r="AF130" s="23">
        <f t="shared" ca="1" si="167"/>
        <v>0</v>
      </c>
      <c r="AG130" s="23">
        <f t="shared" ca="1" si="168"/>
        <v>0</v>
      </c>
      <c r="AH130" s="23">
        <f t="shared" ca="1" si="185"/>
        <v>0</v>
      </c>
      <c r="AI130" s="23">
        <f t="shared" ca="1" si="186"/>
        <v>0</v>
      </c>
      <c r="AJ130" s="23">
        <f t="shared" ca="1" si="205"/>
        <v>0</v>
      </c>
      <c r="AK130" s="23">
        <f t="shared" ca="1" si="206"/>
        <v>0</v>
      </c>
      <c r="AL130" s="23">
        <f t="shared" ca="1" si="207"/>
        <v>0</v>
      </c>
      <c r="AM130" s="23">
        <f t="shared" ca="1" si="208"/>
        <v>0</v>
      </c>
      <c r="AN130" s="23">
        <f t="shared" ca="1" si="209"/>
        <v>0</v>
      </c>
      <c r="AO130" s="23">
        <f t="shared" ca="1" si="210"/>
        <v>0</v>
      </c>
      <c r="AP130" s="23">
        <f t="shared" ca="1" si="225"/>
        <v>0</v>
      </c>
      <c r="AQ130" s="23">
        <f t="shared" ca="1" si="226"/>
        <v>0</v>
      </c>
      <c r="AR130" s="23">
        <f t="shared" ca="1" si="237"/>
        <v>0</v>
      </c>
      <c r="AS130" s="23">
        <f t="shared" ca="1" si="238"/>
        <v>0</v>
      </c>
      <c r="AT130" s="228">
        <f t="shared" ca="1" si="151"/>
        <v>0</v>
      </c>
      <c r="AU130" s="26">
        <f t="shared" ca="1" si="152"/>
        <v>0</v>
      </c>
      <c r="AV130" s="228">
        <f t="shared" ca="1" si="153"/>
        <v>0</v>
      </c>
      <c r="AW130" s="23">
        <f t="shared" ca="1" si="181"/>
        <v>0</v>
      </c>
      <c r="AX130" s="23">
        <f t="shared" ca="1" si="182"/>
        <v>0</v>
      </c>
      <c r="AY130" s="23">
        <f t="shared" ca="1" si="165"/>
        <v>0</v>
      </c>
      <c r="AZ130" s="23">
        <f t="shared" ca="1" si="166"/>
        <v>0</v>
      </c>
      <c r="BA130" s="23">
        <f t="shared" ca="1" si="169"/>
        <v>0</v>
      </c>
      <c r="BB130" s="23">
        <f t="shared" ca="1" si="170"/>
        <v>0</v>
      </c>
      <c r="BC130" s="23">
        <f t="shared" ca="1" si="177"/>
        <v>0</v>
      </c>
      <c r="BD130" s="23">
        <f t="shared" ca="1" si="178"/>
        <v>0</v>
      </c>
      <c r="BE130" s="23">
        <f t="shared" ca="1" si="187"/>
        <v>0</v>
      </c>
      <c r="BF130" s="23">
        <f t="shared" ca="1" si="188"/>
        <v>0</v>
      </c>
      <c r="BG130" s="23">
        <f t="shared" ca="1" si="197"/>
        <v>0</v>
      </c>
      <c r="BH130" s="23">
        <f t="shared" ca="1" si="198"/>
        <v>0</v>
      </c>
      <c r="BI130" s="23">
        <f t="shared" ca="1" si="203"/>
        <v>0</v>
      </c>
      <c r="BJ130" s="23">
        <f t="shared" ca="1" si="204"/>
        <v>0</v>
      </c>
      <c r="BK130" s="23">
        <f t="shared" ca="1" si="211"/>
        <v>0</v>
      </c>
      <c r="BL130" s="23">
        <f t="shared" ca="1" si="212"/>
        <v>0</v>
      </c>
      <c r="BM130" s="23">
        <f t="shared" ca="1" si="223"/>
        <v>0</v>
      </c>
      <c r="BN130" s="23">
        <f t="shared" ca="1" si="224"/>
        <v>0</v>
      </c>
      <c r="BO130" s="23">
        <f t="shared" ca="1" si="227"/>
        <v>0</v>
      </c>
      <c r="BP130" s="23">
        <f t="shared" ca="1" si="228"/>
        <v>0</v>
      </c>
      <c r="BQ130" s="23">
        <f t="shared" ca="1" si="233"/>
        <v>0</v>
      </c>
      <c r="BR130" s="23">
        <f t="shared" ca="1" si="234"/>
        <v>0</v>
      </c>
      <c r="BS130" s="23">
        <f t="shared" ca="1" si="251"/>
        <v>0</v>
      </c>
      <c r="BT130" s="23">
        <f t="shared" ca="1" si="252"/>
        <v>0</v>
      </c>
      <c r="BU130" s="23">
        <f t="shared" ca="1" si="253"/>
        <v>0</v>
      </c>
      <c r="BV130" s="23">
        <f t="shared" ca="1" si="254"/>
        <v>0</v>
      </c>
      <c r="BW130" s="389">
        <f t="shared" ca="1" si="154"/>
        <v>0</v>
      </c>
      <c r="BX130" s="224">
        <f t="shared" ca="1" si="155"/>
        <v>0</v>
      </c>
      <c r="BY130" s="93">
        <f t="shared" ca="1" si="156"/>
        <v>0</v>
      </c>
      <c r="BZ130" s="23">
        <f t="shared" ca="1" si="183"/>
        <v>0</v>
      </c>
      <c r="CA130" s="23">
        <f t="shared" ca="1" si="184"/>
        <v>0</v>
      </c>
      <c r="CB130" s="23">
        <f t="shared" ca="1" si="213"/>
        <v>0</v>
      </c>
      <c r="CC130" s="23">
        <f t="shared" ca="1" si="214"/>
        <v>0</v>
      </c>
      <c r="CD130" s="23">
        <f t="shared" ca="1" si="239"/>
        <v>0</v>
      </c>
      <c r="CE130" s="23">
        <f t="shared" ca="1" si="240"/>
        <v>0</v>
      </c>
      <c r="CF130" s="228">
        <f t="shared" ca="1" si="157"/>
        <v>0</v>
      </c>
      <c r="CG130" s="224">
        <f t="shared" ca="1" si="158"/>
        <v>0</v>
      </c>
      <c r="CH130" s="228">
        <f t="shared" ca="1" si="159"/>
        <v>0</v>
      </c>
      <c r="CI130" s="23">
        <f t="shared" ca="1" si="173"/>
        <v>0</v>
      </c>
      <c r="CJ130" s="23">
        <f t="shared" ca="1" si="174"/>
        <v>0</v>
      </c>
      <c r="CK130" s="23">
        <f t="shared" ca="1" si="175"/>
        <v>0</v>
      </c>
      <c r="CL130" s="23">
        <f t="shared" ca="1" si="176"/>
        <v>0</v>
      </c>
      <c r="CM130" s="23">
        <f t="shared" ca="1" si="171"/>
        <v>0</v>
      </c>
      <c r="CN130" s="23">
        <f t="shared" ca="1" si="172"/>
        <v>0</v>
      </c>
      <c r="CO130" s="23">
        <f t="shared" ca="1" si="179"/>
        <v>0</v>
      </c>
      <c r="CP130" s="23">
        <f t="shared" ca="1" si="180"/>
        <v>0</v>
      </c>
      <c r="CQ130" s="23">
        <f t="shared" ca="1" si="189"/>
        <v>0</v>
      </c>
      <c r="CR130" s="23">
        <f t="shared" ca="1" si="190"/>
        <v>0</v>
      </c>
      <c r="CS130" s="23">
        <f t="shared" ca="1" si="191"/>
        <v>0</v>
      </c>
      <c r="CT130" s="23">
        <f t="shared" ca="1" si="192"/>
        <v>0</v>
      </c>
      <c r="CU130" s="23">
        <f t="shared" ca="1" si="195"/>
        <v>0</v>
      </c>
      <c r="CV130" s="23">
        <f t="shared" ca="1" si="196"/>
        <v>0</v>
      </c>
      <c r="CW130" s="23">
        <f t="shared" ca="1" si="241"/>
        <v>0</v>
      </c>
      <c r="CX130" s="23">
        <f t="shared" ca="1" si="242"/>
        <v>0</v>
      </c>
      <c r="CY130" s="23">
        <f t="shared" ca="1" si="199"/>
        <v>0</v>
      </c>
      <c r="CZ130" s="23">
        <f t="shared" ca="1" si="200"/>
        <v>0</v>
      </c>
      <c r="DA130" s="23">
        <f t="shared" ca="1" si="215"/>
        <v>0</v>
      </c>
      <c r="DB130" s="23">
        <f t="shared" ca="1" si="216"/>
        <v>0</v>
      </c>
      <c r="DC130" s="23"/>
      <c r="DD130" s="23"/>
      <c r="DE130" s="23">
        <f t="shared" ca="1" si="217"/>
        <v>0</v>
      </c>
      <c r="DF130" s="23">
        <f t="shared" ca="1" si="218"/>
        <v>0</v>
      </c>
      <c r="DG130" s="23">
        <f t="shared" ca="1" si="219"/>
        <v>0</v>
      </c>
      <c r="DH130" s="23">
        <f t="shared" ca="1" si="220"/>
        <v>0</v>
      </c>
      <c r="DI130" s="23">
        <f t="shared" ca="1" si="229"/>
        <v>0</v>
      </c>
      <c r="DJ130" s="23">
        <f t="shared" ca="1" si="230"/>
        <v>0</v>
      </c>
      <c r="DK130" s="23">
        <f t="shared" ca="1" si="235"/>
        <v>0</v>
      </c>
      <c r="DL130" s="23">
        <f t="shared" ca="1" si="236"/>
        <v>0</v>
      </c>
      <c r="DM130" s="23">
        <f t="shared" ca="1" si="243"/>
        <v>0</v>
      </c>
      <c r="DN130" s="23">
        <f t="shared" ca="1" si="244"/>
        <v>0</v>
      </c>
      <c r="DO130" s="23">
        <f t="shared" ca="1" si="245"/>
        <v>0</v>
      </c>
      <c r="DP130" s="23">
        <f t="shared" ca="1" si="246"/>
        <v>0</v>
      </c>
      <c r="DQ130" s="23">
        <f t="shared" ca="1" si="257"/>
        <v>0</v>
      </c>
      <c r="DR130" s="23">
        <f t="shared" ca="1" si="258"/>
        <v>0</v>
      </c>
      <c r="DS130" s="228">
        <f t="shared" ca="1" si="160"/>
        <v>0</v>
      </c>
      <c r="DT130" s="93">
        <f t="shared" ca="1" si="161"/>
        <v>0</v>
      </c>
      <c r="DU130" s="228">
        <f t="shared" ca="1" si="162"/>
        <v>0</v>
      </c>
      <c r="DZ130" s="23">
        <f t="shared" ca="1" si="193"/>
        <v>0</v>
      </c>
      <c r="EA130" s="23">
        <f t="shared" ca="1" si="194"/>
        <v>0</v>
      </c>
      <c r="EB130" s="23">
        <f t="shared" ca="1" si="201"/>
        <v>0</v>
      </c>
      <c r="EC130" s="23">
        <f t="shared" ca="1" si="202"/>
        <v>0</v>
      </c>
      <c r="ED130" s="23">
        <f t="shared" ca="1" si="221"/>
        <v>0</v>
      </c>
      <c r="EE130" s="23">
        <f t="shared" ca="1" si="222"/>
        <v>0</v>
      </c>
      <c r="EF130" s="23">
        <f t="shared" ca="1" si="249"/>
        <v>0</v>
      </c>
      <c r="EG130" s="23">
        <f t="shared" ca="1" si="250"/>
        <v>0</v>
      </c>
      <c r="EH130" s="23">
        <f t="shared" ca="1" si="231"/>
        <v>0</v>
      </c>
      <c r="EI130" s="23">
        <f t="shared" ca="1" si="232"/>
        <v>0</v>
      </c>
      <c r="EJ130" s="23">
        <f t="shared" ca="1" si="247"/>
        <v>0</v>
      </c>
      <c r="EK130" s="23">
        <f t="shared" ca="1" si="248"/>
        <v>0</v>
      </c>
      <c r="EL130" s="23">
        <f t="shared" ca="1" si="255"/>
        <v>0</v>
      </c>
      <c r="EM130" s="23">
        <f t="shared" ca="1" si="256"/>
        <v>0</v>
      </c>
      <c r="EN130" s="228">
        <f t="shared" ca="1" si="148"/>
        <v>0</v>
      </c>
      <c r="EO130" s="93">
        <f t="shared" ca="1" si="149"/>
        <v>0</v>
      </c>
      <c r="EP130" s="93">
        <f t="shared" ca="1" si="150"/>
        <v>0</v>
      </c>
    </row>
    <row r="131" spans="1:146" x14ac:dyDescent="0.2">
      <c r="A131" s="172">
        <f ca="1">VLOOKUP($D131,Curves!$A$2:$I$1700,9)</f>
        <v>5.8068063166337003E-2</v>
      </c>
      <c r="B131" s="86">
        <f t="shared" ca="1" si="133"/>
        <v>0.55717850482344877</v>
      </c>
      <c r="C131" s="86">
        <f t="shared" si="134"/>
        <v>30</v>
      </c>
      <c r="D131" s="139">
        <v>40634</v>
      </c>
      <c r="E131" s="173">
        <f ca="1">VLOOKUP($D131,Curves!$A$2:$H$1700,2)*$B131</f>
        <v>2.1991835585381523</v>
      </c>
      <c r="F131" s="172">
        <f ca="1">VLOOKUP($D131,Curves!$A$2:$H$1700,3)*$B131</f>
        <v>0.1894406916399726</v>
      </c>
      <c r="G131" s="172">
        <f ca="1">VLOOKUP($D131,Curves!$A$2:$H$1700,7)*$B131</f>
        <v>-0.10586391591645526</v>
      </c>
      <c r="H131" s="172">
        <f ca="1">VLOOKUP($D131,Curves!$A$2:$H$1700,5)*$B131</f>
        <v>5.5717850482344877E-3</v>
      </c>
      <c r="I131" s="172">
        <f ca="1">VLOOKUP($D131,Curves!$A$2:$H$1700,4)*$B131</f>
        <v>0</v>
      </c>
      <c r="J131" s="174">
        <f ca="1">VLOOKUP($D131,Curves!$A$2:$H$1700,8)*$B131</f>
        <v>0</v>
      </c>
      <c r="K131" s="172">
        <f t="shared" ca="1" si="135"/>
        <v>18.493876689036142</v>
      </c>
      <c r="L131" s="140">
        <f ca="1">VLOOKUP($D131,Curves!$N$2:$T$2600,2)*$B131</f>
        <v>17.234255486245541</v>
      </c>
      <c r="M131" s="141">
        <f ca="1">VLOOKUP($D131,Curves!$N$2:$T$2600,3)*$B131</f>
        <v>8.6171277431227704</v>
      </c>
      <c r="N131" s="181">
        <f t="shared" ca="1" si="136"/>
        <v>0</v>
      </c>
      <c r="O131" s="182">
        <f t="shared" ca="1" si="137"/>
        <v>0</v>
      </c>
      <c r="P131" s="173">
        <f t="shared" ca="1" si="132"/>
        <v>18.493876689036142</v>
      </c>
      <c r="Q131" s="140">
        <f ca="1">VLOOKUP($D131,Curves!$N$2:$T$2600,4)*$B131</f>
        <v>17.234255486245541</v>
      </c>
      <c r="R131" s="141">
        <f ca="1">VLOOKUP($D131,Curves!$N$2:$T$2600,5)*$B131</f>
        <v>8.6171277431227704</v>
      </c>
      <c r="S131" s="181">
        <f t="shared" ca="1" si="138"/>
        <v>0</v>
      </c>
      <c r="T131" s="182">
        <f t="shared" ca="1" si="139"/>
        <v>0</v>
      </c>
      <c r="U131" s="151">
        <f t="shared" ca="1" si="140"/>
        <v>17.699897319662725</v>
      </c>
      <c r="V131" s="151">
        <f t="shared" ca="1" si="141"/>
        <v>18.535665076897903</v>
      </c>
      <c r="W131" s="151">
        <f t="shared" ca="1" si="142"/>
        <v>18.493876689036142</v>
      </c>
      <c r="X131" s="343">
        <f ca="1">VLOOKUP($D131,[2]CurveFetch!$D$8:$S$13000,16,0)*$B131</f>
        <v>17.234255486245541</v>
      </c>
      <c r="Y131" s="141">
        <f ca="1">VLOOKUP($D131,Curves!$N$2:$T$2600,7)*$B131</f>
        <v>8.6171277431227704</v>
      </c>
      <c r="Z131" s="200">
        <f t="shared" ca="1" si="143"/>
        <v>0</v>
      </c>
      <c r="AA131" s="181">
        <f t="shared" ca="1" si="144"/>
        <v>0</v>
      </c>
      <c r="AB131" s="181">
        <f t="shared" ca="1" si="145"/>
        <v>0</v>
      </c>
      <c r="AC131" s="181">
        <f t="shared" ca="1" si="145"/>
        <v>0</v>
      </c>
      <c r="AD131" s="181">
        <f t="shared" ca="1" si="146"/>
        <v>0</v>
      </c>
      <c r="AE131" s="182">
        <f t="shared" ca="1" si="147"/>
        <v>0</v>
      </c>
      <c r="AF131" s="23">
        <f t="shared" ca="1" si="167"/>
        <v>0</v>
      </c>
      <c r="AG131" s="23">
        <f t="shared" ca="1" si="168"/>
        <v>0</v>
      </c>
      <c r="AH131" s="23">
        <f t="shared" ca="1" si="185"/>
        <v>0</v>
      </c>
      <c r="AI131" s="23">
        <f t="shared" ca="1" si="186"/>
        <v>0</v>
      </c>
      <c r="AJ131" s="23">
        <f t="shared" ca="1" si="205"/>
        <v>0</v>
      </c>
      <c r="AK131" s="23">
        <f t="shared" ca="1" si="206"/>
        <v>0</v>
      </c>
      <c r="AL131" s="23">
        <f t="shared" ca="1" si="207"/>
        <v>0</v>
      </c>
      <c r="AM131" s="23">
        <f t="shared" ca="1" si="208"/>
        <v>0</v>
      </c>
      <c r="AN131" s="23">
        <f t="shared" ca="1" si="209"/>
        <v>0</v>
      </c>
      <c r="AO131" s="23">
        <f t="shared" ca="1" si="210"/>
        <v>0</v>
      </c>
      <c r="AP131" s="23">
        <f t="shared" ca="1" si="225"/>
        <v>0</v>
      </c>
      <c r="AQ131" s="23">
        <f t="shared" ca="1" si="226"/>
        <v>0</v>
      </c>
      <c r="AR131" s="23">
        <f t="shared" ca="1" si="237"/>
        <v>0</v>
      </c>
      <c r="AS131" s="23">
        <f t="shared" ca="1" si="238"/>
        <v>0</v>
      </c>
      <c r="AT131" s="228">
        <f t="shared" ca="1" si="151"/>
        <v>0</v>
      </c>
      <c r="AU131" s="26">
        <f t="shared" ca="1" si="152"/>
        <v>0</v>
      </c>
      <c r="AV131" s="228">
        <f t="shared" ca="1" si="153"/>
        <v>0</v>
      </c>
      <c r="AW131" s="23">
        <f t="shared" ca="1" si="181"/>
        <v>0</v>
      </c>
      <c r="AX131" s="23">
        <f t="shared" ca="1" si="182"/>
        <v>0</v>
      </c>
      <c r="AY131" s="23">
        <f t="shared" ca="1" si="165"/>
        <v>0</v>
      </c>
      <c r="AZ131" s="23">
        <f t="shared" ca="1" si="166"/>
        <v>0</v>
      </c>
      <c r="BA131" s="23">
        <f t="shared" ca="1" si="169"/>
        <v>0</v>
      </c>
      <c r="BB131" s="23">
        <f t="shared" ca="1" si="170"/>
        <v>0</v>
      </c>
      <c r="BC131" s="23">
        <f t="shared" ca="1" si="177"/>
        <v>0</v>
      </c>
      <c r="BD131" s="23">
        <f t="shared" ca="1" si="178"/>
        <v>0</v>
      </c>
      <c r="BE131" s="23">
        <f t="shared" ca="1" si="187"/>
        <v>0</v>
      </c>
      <c r="BF131" s="23">
        <f t="shared" ca="1" si="188"/>
        <v>0</v>
      </c>
      <c r="BG131" s="23">
        <f t="shared" ca="1" si="197"/>
        <v>0</v>
      </c>
      <c r="BH131" s="23">
        <f t="shared" ca="1" si="198"/>
        <v>0</v>
      </c>
      <c r="BI131" s="23">
        <f t="shared" ca="1" si="203"/>
        <v>0</v>
      </c>
      <c r="BJ131" s="23">
        <f t="shared" ca="1" si="204"/>
        <v>0</v>
      </c>
      <c r="BK131" s="23">
        <f t="shared" ca="1" si="211"/>
        <v>0</v>
      </c>
      <c r="BL131" s="23">
        <f t="shared" ca="1" si="212"/>
        <v>0</v>
      </c>
      <c r="BM131" s="23">
        <f t="shared" ca="1" si="223"/>
        <v>0</v>
      </c>
      <c r="BN131" s="23">
        <f t="shared" ca="1" si="224"/>
        <v>0</v>
      </c>
      <c r="BO131" s="23">
        <f t="shared" ca="1" si="227"/>
        <v>0</v>
      </c>
      <c r="BP131" s="23">
        <f t="shared" ca="1" si="228"/>
        <v>0</v>
      </c>
      <c r="BQ131" s="23">
        <f t="shared" ca="1" si="233"/>
        <v>0</v>
      </c>
      <c r="BR131" s="23">
        <f t="shared" ca="1" si="234"/>
        <v>0</v>
      </c>
      <c r="BS131" s="23">
        <f t="shared" ca="1" si="251"/>
        <v>0</v>
      </c>
      <c r="BT131" s="23">
        <f t="shared" ca="1" si="252"/>
        <v>0</v>
      </c>
      <c r="BU131" s="23">
        <f t="shared" ca="1" si="253"/>
        <v>0</v>
      </c>
      <c r="BV131" s="23">
        <f t="shared" ca="1" si="254"/>
        <v>0</v>
      </c>
      <c r="BW131" s="389">
        <f t="shared" ca="1" si="154"/>
        <v>0</v>
      </c>
      <c r="BX131" s="224">
        <f t="shared" ca="1" si="155"/>
        <v>0</v>
      </c>
      <c r="BY131" s="93">
        <f t="shared" ca="1" si="156"/>
        <v>0</v>
      </c>
      <c r="BZ131" s="23">
        <f t="shared" ca="1" si="183"/>
        <v>0</v>
      </c>
      <c r="CA131" s="23">
        <f t="shared" ca="1" si="184"/>
        <v>0</v>
      </c>
      <c r="CB131" s="23">
        <f t="shared" ca="1" si="213"/>
        <v>0</v>
      </c>
      <c r="CC131" s="23">
        <f t="shared" ca="1" si="214"/>
        <v>0</v>
      </c>
      <c r="CD131" s="23">
        <f t="shared" ca="1" si="239"/>
        <v>0</v>
      </c>
      <c r="CE131" s="23">
        <f t="shared" ca="1" si="240"/>
        <v>0</v>
      </c>
      <c r="CF131" s="228">
        <f t="shared" ca="1" si="157"/>
        <v>0</v>
      </c>
      <c r="CG131" s="224">
        <f t="shared" ca="1" si="158"/>
        <v>0</v>
      </c>
      <c r="CH131" s="228">
        <f t="shared" ca="1" si="159"/>
        <v>0</v>
      </c>
      <c r="CI131" s="23">
        <f t="shared" ca="1" si="173"/>
        <v>0</v>
      </c>
      <c r="CJ131" s="23">
        <f t="shared" ca="1" si="174"/>
        <v>0</v>
      </c>
      <c r="CK131" s="23">
        <f t="shared" ca="1" si="175"/>
        <v>0</v>
      </c>
      <c r="CL131" s="23">
        <f t="shared" ca="1" si="176"/>
        <v>0</v>
      </c>
      <c r="CM131" s="23">
        <f t="shared" ca="1" si="171"/>
        <v>0</v>
      </c>
      <c r="CN131" s="23">
        <f t="shared" ca="1" si="172"/>
        <v>0</v>
      </c>
      <c r="CO131" s="23">
        <f t="shared" ca="1" si="179"/>
        <v>0</v>
      </c>
      <c r="CP131" s="23">
        <f t="shared" ca="1" si="180"/>
        <v>0</v>
      </c>
      <c r="CQ131" s="23">
        <f t="shared" ca="1" si="189"/>
        <v>0</v>
      </c>
      <c r="CR131" s="23">
        <f t="shared" ca="1" si="190"/>
        <v>0</v>
      </c>
      <c r="CS131" s="23">
        <f t="shared" ca="1" si="191"/>
        <v>0</v>
      </c>
      <c r="CT131" s="23">
        <f t="shared" ca="1" si="192"/>
        <v>0</v>
      </c>
      <c r="CU131" s="23">
        <f t="shared" ca="1" si="195"/>
        <v>0</v>
      </c>
      <c r="CV131" s="23">
        <f t="shared" ca="1" si="196"/>
        <v>0</v>
      </c>
      <c r="CW131" s="23">
        <f t="shared" ca="1" si="241"/>
        <v>0</v>
      </c>
      <c r="CX131" s="23">
        <f t="shared" ca="1" si="242"/>
        <v>0</v>
      </c>
      <c r="CY131" s="23">
        <f t="shared" ca="1" si="199"/>
        <v>0</v>
      </c>
      <c r="CZ131" s="23">
        <f t="shared" ca="1" si="200"/>
        <v>0</v>
      </c>
      <c r="DA131" s="23">
        <f t="shared" ca="1" si="215"/>
        <v>0</v>
      </c>
      <c r="DB131" s="23">
        <f t="shared" ca="1" si="216"/>
        <v>0</v>
      </c>
      <c r="DC131" s="23"/>
      <c r="DD131" s="23"/>
      <c r="DE131" s="23">
        <f t="shared" ca="1" si="217"/>
        <v>0</v>
      </c>
      <c r="DF131" s="23">
        <f t="shared" ca="1" si="218"/>
        <v>0</v>
      </c>
      <c r="DG131" s="23">
        <f t="shared" ca="1" si="219"/>
        <v>0</v>
      </c>
      <c r="DH131" s="23">
        <f t="shared" ca="1" si="220"/>
        <v>0</v>
      </c>
      <c r="DI131" s="23">
        <f t="shared" ca="1" si="229"/>
        <v>0</v>
      </c>
      <c r="DJ131" s="23">
        <f t="shared" ca="1" si="230"/>
        <v>0</v>
      </c>
      <c r="DK131" s="23">
        <f t="shared" ca="1" si="235"/>
        <v>0</v>
      </c>
      <c r="DL131" s="23">
        <f t="shared" ca="1" si="236"/>
        <v>0</v>
      </c>
      <c r="DM131" s="23">
        <f t="shared" ca="1" si="243"/>
        <v>0</v>
      </c>
      <c r="DN131" s="23">
        <f t="shared" ca="1" si="244"/>
        <v>0</v>
      </c>
      <c r="DO131" s="23">
        <f t="shared" ca="1" si="245"/>
        <v>0</v>
      </c>
      <c r="DP131" s="23">
        <f t="shared" ca="1" si="246"/>
        <v>0</v>
      </c>
      <c r="DQ131" s="23">
        <f t="shared" ca="1" si="257"/>
        <v>0</v>
      </c>
      <c r="DR131" s="23">
        <f t="shared" ca="1" si="258"/>
        <v>0</v>
      </c>
      <c r="DS131" s="228">
        <f t="shared" ca="1" si="160"/>
        <v>0</v>
      </c>
      <c r="DT131" s="93">
        <f t="shared" ca="1" si="161"/>
        <v>0</v>
      </c>
      <c r="DU131" s="228">
        <f t="shared" ca="1" si="162"/>
        <v>0</v>
      </c>
      <c r="DZ131" s="23">
        <f t="shared" ca="1" si="193"/>
        <v>0</v>
      </c>
      <c r="EA131" s="23">
        <f t="shared" ca="1" si="194"/>
        <v>0</v>
      </c>
      <c r="EB131" s="23">
        <f t="shared" ca="1" si="201"/>
        <v>0</v>
      </c>
      <c r="EC131" s="23">
        <f t="shared" ca="1" si="202"/>
        <v>0</v>
      </c>
      <c r="ED131" s="23">
        <f t="shared" ca="1" si="221"/>
        <v>0</v>
      </c>
      <c r="EE131" s="23">
        <f t="shared" ca="1" si="222"/>
        <v>0</v>
      </c>
      <c r="EF131" s="23">
        <f t="shared" ca="1" si="249"/>
        <v>0</v>
      </c>
      <c r="EG131" s="23">
        <f t="shared" ca="1" si="250"/>
        <v>0</v>
      </c>
      <c r="EH131" s="23">
        <f t="shared" ca="1" si="231"/>
        <v>0</v>
      </c>
      <c r="EI131" s="23">
        <f t="shared" ca="1" si="232"/>
        <v>0</v>
      </c>
      <c r="EJ131" s="23">
        <f t="shared" ca="1" si="247"/>
        <v>0</v>
      </c>
      <c r="EK131" s="23">
        <f t="shared" ca="1" si="248"/>
        <v>0</v>
      </c>
      <c r="EL131" s="23">
        <f t="shared" ca="1" si="255"/>
        <v>0</v>
      </c>
      <c r="EM131" s="23">
        <f t="shared" ca="1" si="256"/>
        <v>0</v>
      </c>
      <c r="EN131" s="228">
        <f t="shared" ca="1" si="148"/>
        <v>0</v>
      </c>
      <c r="EO131" s="93">
        <f t="shared" ca="1" si="149"/>
        <v>0</v>
      </c>
      <c r="EP131" s="93">
        <f t="shared" ca="1" si="150"/>
        <v>0</v>
      </c>
    </row>
    <row r="132" spans="1:146" x14ac:dyDescent="0.2">
      <c r="A132" s="172">
        <f ca="1">VLOOKUP($D132,Curves!$A$2:$I$1700,9)</f>
        <v>5.8095332018276997E-2</v>
      </c>
      <c r="B132" s="86">
        <f t="shared" ca="1" si="133"/>
        <v>0.55441372416118173</v>
      </c>
      <c r="C132" s="86">
        <f t="shared" si="134"/>
        <v>31</v>
      </c>
      <c r="D132" s="139">
        <v>40664</v>
      </c>
      <c r="E132" s="173">
        <f ca="1">VLOOKUP($D132,Curves!$A$2:$H$1700,2)*$B132</f>
        <v>2.1744106261601548</v>
      </c>
      <c r="F132" s="172">
        <f ca="1">VLOOKUP($D132,Curves!$A$2:$H$1700,3)*$B132</f>
        <v>0.1885006662148018</v>
      </c>
      <c r="G132" s="172">
        <f ca="1">VLOOKUP($D132,Curves!$A$2:$H$1700,7)*$B132</f>
        <v>-0.10533860759062454</v>
      </c>
      <c r="H132" s="172">
        <f ca="1">VLOOKUP($D132,Curves!$A$2:$H$1700,5)*$B132</f>
        <v>5.5441372416118176E-3</v>
      </c>
      <c r="I132" s="172">
        <f ca="1">VLOOKUP($D132,Curves!$A$2:$H$1700,4)*$B132</f>
        <v>0</v>
      </c>
      <c r="J132" s="174">
        <f ca="1">VLOOKUP($D132,Curves!$A$2:$H$1700,8)*$B132</f>
        <v>0</v>
      </c>
      <c r="K132" s="172">
        <f t="shared" ca="1" si="135"/>
        <v>18.308079696201162</v>
      </c>
      <c r="L132" s="140">
        <f ca="1">VLOOKUP($D132,Curves!$N$2:$T$2600,2)*$B132</f>
        <v>19.920805846952668</v>
      </c>
      <c r="M132" s="141">
        <f ca="1">VLOOKUP($D132,Curves!$N$2:$T$2600,3)*$B132</f>
        <v>9.9604029234763338</v>
      </c>
      <c r="N132" s="181">
        <f t="shared" ca="1" si="136"/>
        <v>1</v>
      </c>
      <c r="O132" s="182">
        <f t="shared" ca="1" si="137"/>
        <v>0</v>
      </c>
      <c r="P132" s="173">
        <f t="shared" ca="1" si="132"/>
        <v>18.308079696201162</v>
      </c>
      <c r="Q132" s="140">
        <f ca="1">VLOOKUP($D132,Curves!$N$2:$T$2600,4)*$B132</f>
        <v>19.920805846952668</v>
      </c>
      <c r="R132" s="141">
        <f ca="1">VLOOKUP($D132,Curves!$N$2:$T$2600,5)*$B132</f>
        <v>9.9604029234763338</v>
      </c>
      <c r="S132" s="181">
        <f t="shared" ca="1" si="138"/>
        <v>1</v>
      </c>
      <c r="T132" s="182">
        <f t="shared" ca="1" si="139"/>
        <v>0</v>
      </c>
      <c r="U132" s="151">
        <f t="shared" ca="1" si="140"/>
        <v>17.518040139271477</v>
      </c>
      <c r="V132" s="151">
        <f t="shared" ca="1" si="141"/>
        <v>18.34966072551325</v>
      </c>
      <c r="W132" s="151">
        <f t="shared" ca="1" si="142"/>
        <v>18.308079696201162</v>
      </c>
      <c r="X132" s="343">
        <f ca="1">VLOOKUP($D132,[2]CurveFetch!$D$8:$S$13000,16,0)*$B132</f>
        <v>19.920805846952668</v>
      </c>
      <c r="Y132" s="141">
        <f ca="1">VLOOKUP($D132,Curves!$N$2:$T$2600,7)*$B132</f>
        <v>9.9604029234763338</v>
      </c>
      <c r="Z132" s="200">
        <f t="shared" ca="1" si="143"/>
        <v>1</v>
      </c>
      <c r="AA132" s="181">
        <f t="shared" ca="1" si="144"/>
        <v>0</v>
      </c>
      <c r="AB132" s="181">
        <f t="shared" ca="1" si="145"/>
        <v>1</v>
      </c>
      <c r="AC132" s="181">
        <f t="shared" ca="1" si="145"/>
        <v>1</v>
      </c>
      <c r="AD132" s="181">
        <f t="shared" ca="1" si="146"/>
        <v>1</v>
      </c>
      <c r="AE132" s="182">
        <f t="shared" ca="1" si="147"/>
        <v>0</v>
      </c>
      <c r="AF132" s="23">
        <f t="shared" ca="1" si="167"/>
        <v>5880</v>
      </c>
      <c r="AG132" s="23">
        <f t="shared" ca="1" si="168"/>
        <v>0</v>
      </c>
      <c r="AH132" s="23">
        <f t="shared" ca="1" si="185"/>
        <v>48000</v>
      </c>
      <c r="AI132" s="23">
        <f t="shared" ca="1" si="186"/>
        <v>0</v>
      </c>
      <c r="AJ132" s="23">
        <f t="shared" ca="1" si="205"/>
        <v>54000</v>
      </c>
      <c r="AK132" s="23">
        <f t="shared" ca="1" si="206"/>
        <v>0</v>
      </c>
      <c r="AL132" s="23">
        <f t="shared" ca="1" si="207"/>
        <v>60000</v>
      </c>
      <c r="AM132" s="23">
        <f t="shared" ca="1" si="208"/>
        <v>0</v>
      </c>
      <c r="AN132" s="23">
        <f t="shared" ca="1" si="209"/>
        <v>60000</v>
      </c>
      <c r="AO132" s="23">
        <f t="shared" ca="1" si="210"/>
        <v>0</v>
      </c>
      <c r="AP132" s="23">
        <f t="shared" ca="1" si="225"/>
        <v>61200</v>
      </c>
      <c r="AQ132" s="23">
        <f t="shared" ca="1" si="226"/>
        <v>0</v>
      </c>
      <c r="AR132" s="23">
        <f t="shared" ca="1" si="237"/>
        <v>132000</v>
      </c>
      <c r="AS132" s="23">
        <f t="shared" ca="1" si="238"/>
        <v>0</v>
      </c>
      <c r="AT132" s="228">
        <f t="shared" ca="1" si="151"/>
        <v>65880</v>
      </c>
      <c r="AU132" s="26">
        <f t="shared" ca="1" si="152"/>
        <v>361080</v>
      </c>
      <c r="AV132" s="228">
        <f t="shared" ca="1" si="153"/>
        <v>421080</v>
      </c>
      <c r="AW132" s="23">
        <f t="shared" ca="1" si="181"/>
        <v>62400</v>
      </c>
      <c r="AX132" s="23">
        <f t="shared" ca="1" si="182"/>
        <v>0</v>
      </c>
      <c r="AY132" s="23">
        <f t="shared" ca="1" si="165"/>
        <v>60000</v>
      </c>
      <c r="AZ132" s="23">
        <f t="shared" ca="1" si="166"/>
        <v>0</v>
      </c>
      <c r="BA132" s="23">
        <f t="shared" ca="1" si="169"/>
        <v>10560</v>
      </c>
      <c r="BB132" s="23">
        <f t="shared" ca="1" si="170"/>
        <v>0</v>
      </c>
      <c r="BC132" s="23">
        <f t="shared" ca="1" si="177"/>
        <v>6120</v>
      </c>
      <c r="BD132" s="23">
        <f t="shared" ca="1" si="178"/>
        <v>0</v>
      </c>
      <c r="BE132" s="23">
        <f t="shared" ca="1" si="187"/>
        <v>20400</v>
      </c>
      <c r="BF132" s="23">
        <f t="shared" ca="1" si="188"/>
        <v>0</v>
      </c>
      <c r="BG132" s="23">
        <f t="shared" ca="1" si="197"/>
        <v>105600</v>
      </c>
      <c r="BH132" s="23">
        <f t="shared" ca="1" si="198"/>
        <v>0</v>
      </c>
      <c r="BI132" s="23">
        <f t="shared" ca="1" si="203"/>
        <v>127200</v>
      </c>
      <c r="BJ132" s="23">
        <f t="shared" ca="1" si="204"/>
        <v>0</v>
      </c>
      <c r="BK132" s="23">
        <f t="shared" ca="1" si="211"/>
        <v>60000</v>
      </c>
      <c r="BL132" s="23">
        <f t="shared" ca="1" si="212"/>
        <v>0</v>
      </c>
      <c r="BM132" s="23">
        <f t="shared" ca="1" si="223"/>
        <v>63600</v>
      </c>
      <c r="BN132" s="23">
        <f t="shared" ca="1" si="224"/>
        <v>0</v>
      </c>
      <c r="BO132" s="23">
        <f t="shared" ca="1" si="227"/>
        <v>86400</v>
      </c>
      <c r="BP132" s="23">
        <f t="shared" ca="1" si="228"/>
        <v>0</v>
      </c>
      <c r="BQ132" s="23">
        <f t="shared" ca="1" si="233"/>
        <v>62400</v>
      </c>
      <c r="BR132" s="23">
        <f t="shared" ca="1" si="234"/>
        <v>0</v>
      </c>
      <c r="BS132" s="23">
        <f t="shared" ca="1" si="251"/>
        <v>132000</v>
      </c>
      <c r="BT132" s="23">
        <f t="shared" ca="1" si="252"/>
        <v>0</v>
      </c>
      <c r="BU132" s="23">
        <f t="shared" ca="1" si="253"/>
        <v>120000</v>
      </c>
      <c r="BV132" s="23">
        <f t="shared" ca="1" si="254"/>
        <v>0</v>
      </c>
      <c r="BW132" s="389">
        <f t="shared" ca="1" si="154"/>
        <v>458280</v>
      </c>
      <c r="BX132" s="224">
        <f t="shared" ca="1" si="155"/>
        <v>710280</v>
      </c>
      <c r="BY132" s="93">
        <f t="shared" ca="1" si="156"/>
        <v>916680</v>
      </c>
      <c r="BZ132" s="23">
        <f t="shared" ca="1" si="183"/>
        <v>125760</v>
      </c>
      <c r="CA132" s="23">
        <f t="shared" ca="1" si="184"/>
        <v>0</v>
      </c>
      <c r="CB132" s="23">
        <f t="shared" ca="1" si="213"/>
        <v>115200</v>
      </c>
      <c r="CC132" s="23">
        <f t="shared" ca="1" si="214"/>
        <v>0</v>
      </c>
      <c r="CD132" s="23">
        <f t="shared" ca="1" si="239"/>
        <v>120000</v>
      </c>
      <c r="CE132" s="23">
        <f t="shared" ca="1" si="240"/>
        <v>0</v>
      </c>
      <c r="CF132" s="228">
        <f t="shared" ca="1" si="157"/>
        <v>125760</v>
      </c>
      <c r="CG132" s="224">
        <f t="shared" ca="1" si="158"/>
        <v>240960</v>
      </c>
      <c r="CH132" s="228">
        <f t="shared" ca="1" si="159"/>
        <v>360960</v>
      </c>
      <c r="CI132" s="23">
        <f t="shared" ca="1" si="173"/>
        <v>65400</v>
      </c>
      <c r="CJ132" s="23">
        <f t="shared" ca="1" si="174"/>
        <v>32700</v>
      </c>
      <c r="CK132" s="23">
        <f t="shared" ca="1" si="175"/>
        <v>62400</v>
      </c>
      <c r="CL132" s="23">
        <f t="shared" ca="1" si="176"/>
        <v>31200</v>
      </c>
      <c r="CM132" s="23">
        <f t="shared" ca="1" si="171"/>
        <v>60000</v>
      </c>
      <c r="CN132" s="23">
        <f t="shared" ca="1" si="172"/>
        <v>30000</v>
      </c>
      <c r="CO132" s="23">
        <f t="shared" ca="1" si="179"/>
        <v>8400</v>
      </c>
      <c r="CP132" s="23">
        <f t="shared" ca="1" si="180"/>
        <v>4200</v>
      </c>
      <c r="CQ132" s="23">
        <f t="shared" ca="1" si="189"/>
        <v>27000</v>
      </c>
      <c r="CR132" s="23">
        <f t="shared" ca="1" si="190"/>
        <v>13500</v>
      </c>
      <c r="CS132" s="23">
        <f t="shared" ca="1" si="191"/>
        <v>15600</v>
      </c>
      <c r="CT132" s="23">
        <f t="shared" ca="1" si="192"/>
        <v>7800</v>
      </c>
      <c r="CU132" s="23">
        <f t="shared" ca="1" si="195"/>
        <v>42000</v>
      </c>
      <c r="CV132" s="23">
        <f t="shared" ca="1" si="196"/>
        <v>21000</v>
      </c>
      <c r="CW132" s="23">
        <f t="shared" ca="1" si="241"/>
        <v>60000</v>
      </c>
      <c r="CX132" s="23">
        <f t="shared" ca="1" si="242"/>
        <v>30000</v>
      </c>
      <c r="CY132" s="23">
        <f t="shared" ca="1" si="199"/>
        <v>72000</v>
      </c>
      <c r="CZ132" s="23">
        <f t="shared" ca="1" si="200"/>
        <v>36000</v>
      </c>
      <c r="DA132" s="23">
        <f t="shared" ca="1" si="215"/>
        <v>99000</v>
      </c>
      <c r="DB132" s="23">
        <f t="shared" ca="1" si="216"/>
        <v>49500</v>
      </c>
      <c r="DC132" s="23"/>
      <c r="DD132" s="23"/>
      <c r="DE132" s="23">
        <f t="shared" ca="1" si="217"/>
        <v>240000</v>
      </c>
      <c r="DF132" s="23">
        <f t="shared" ca="1" si="218"/>
        <v>120000</v>
      </c>
      <c r="DG132" s="23">
        <f t="shared" ca="1" si="219"/>
        <v>120000</v>
      </c>
      <c r="DH132" s="23">
        <f t="shared" ca="1" si="220"/>
        <v>60000</v>
      </c>
      <c r="DI132" s="23">
        <f t="shared" ca="1" si="229"/>
        <v>63600</v>
      </c>
      <c r="DJ132" s="23">
        <f t="shared" ca="1" si="230"/>
        <v>31800</v>
      </c>
      <c r="DK132" s="23">
        <f t="shared" ca="1" si="235"/>
        <v>63600</v>
      </c>
      <c r="DL132" s="23">
        <f t="shared" ca="1" si="236"/>
        <v>31800</v>
      </c>
      <c r="DM132" s="23">
        <f t="shared" ca="1" si="243"/>
        <v>120000</v>
      </c>
      <c r="DN132" s="23">
        <f t="shared" ca="1" si="244"/>
        <v>60000</v>
      </c>
      <c r="DO132" s="23">
        <f t="shared" ca="1" si="245"/>
        <v>66000</v>
      </c>
      <c r="DP132" s="23">
        <f t="shared" ca="1" si="246"/>
        <v>33000</v>
      </c>
      <c r="DQ132" s="23">
        <f t="shared" ca="1" si="257"/>
        <v>129600</v>
      </c>
      <c r="DR132" s="23">
        <f t="shared" ca="1" si="258"/>
        <v>64800</v>
      </c>
      <c r="DS132" s="228">
        <f t="shared" ca="1" si="160"/>
        <v>604800</v>
      </c>
      <c r="DT132" s="93">
        <f t="shared" ca="1" si="161"/>
        <v>1350000</v>
      </c>
      <c r="DU132" s="228">
        <f t="shared" ca="1" si="162"/>
        <v>1971900</v>
      </c>
      <c r="DZ132" s="23">
        <f t="shared" ca="1" si="193"/>
        <v>60000</v>
      </c>
      <c r="EA132" s="23">
        <f t="shared" ca="1" si="194"/>
        <v>30000</v>
      </c>
      <c r="EB132" s="23">
        <f t="shared" ca="1" si="201"/>
        <v>26400</v>
      </c>
      <c r="EC132" s="23">
        <f t="shared" ca="1" si="202"/>
        <v>13200</v>
      </c>
      <c r="ED132" s="23">
        <f t="shared" ca="1" si="221"/>
        <v>120000</v>
      </c>
      <c r="EE132" s="23">
        <f t="shared" ca="1" si="222"/>
        <v>60000</v>
      </c>
      <c r="EF132" s="23">
        <f t="shared" ca="1" si="249"/>
        <v>168000</v>
      </c>
      <c r="EG132" s="23">
        <f t="shared" ca="1" si="250"/>
        <v>84000</v>
      </c>
      <c r="EH132" s="23">
        <f t="shared" ca="1" si="231"/>
        <v>60000</v>
      </c>
      <c r="EI132" s="23">
        <f t="shared" ca="1" si="232"/>
        <v>30000</v>
      </c>
      <c r="EJ132" s="23">
        <f t="shared" ca="1" si="247"/>
        <v>60000</v>
      </c>
      <c r="EK132" s="23">
        <f t="shared" ca="1" si="248"/>
        <v>30000</v>
      </c>
      <c r="EL132" s="23">
        <f t="shared" ca="1" si="255"/>
        <v>120000</v>
      </c>
      <c r="EM132" s="23">
        <f t="shared" ca="1" si="256"/>
        <v>60000</v>
      </c>
      <c r="EN132" s="228">
        <f t="shared" ca="1" si="148"/>
        <v>39600</v>
      </c>
      <c r="EO132" s="93">
        <f t="shared" ca="1" si="149"/>
        <v>489600</v>
      </c>
      <c r="EP132" s="93">
        <f t="shared" ca="1" si="150"/>
        <v>921600</v>
      </c>
    </row>
    <row r="133" spans="1:146" x14ac:dyDescent="0.2">
      <c r="A133" s="172">
        <f ca="1">VLOOKUP($D133,Curves!$A$2:$I$1700,9)</f>
        <v>5.8123509832207002E-2</v>
      </c>
      <c r="B133" s="86">
        <f t="shared" ca="1" si="133"/>
        <v>0.5515686757767696</v>
      </c>
      <c r="C133" s="86">
        <f t="shared" si="134"/>
        <v>30</v>
      </c>
      <c r="D133" s="139">
        <v>40695</v>
      </c>
      <c r="E133" s="173">
        <f ca="1">VLOOKUP($D133,Curves!$A$2:$H$1700,2)*$B133</f>
        <v>2.1792478379940166</v>
      </c>
      <c r="F133" s="172">
        <f ca="1">VLOOKUP($D133,Curves!$A$2:$H$1700,3)*$B133</f>
        <v>0.18753334976410169</v>
      </c>
      <c r="G133" s="172">
        <f ca="1">VLOOKUP($D133,Curves!$A$2:$H$1700,7)*$B133</f>
        <v>-0.10479804839758622</v>
      </c>
      <c r="H133" s="172">
        <f ca="1">VLOOKUP($D133,Curves!$A$2:$H$1700,5)*$B133</f>
        <v>5.5156867577676964E-3</v>
      </c>
      <c r="I133" s="172">
        <f ca="1">VLOOKUP($D133,Curves!$A$2:$H$1700,4)*$B133</f>
        <v>0</v>
      </c>
      <c r="J133" s="174">
        <f ca="1">VLOOKUP($D133,Curves!$A$2:$H$1700,8)*$B133</f>
        <v>0</v>
      </c>
      <c r="K133" s="172">
        <f t="shared" ca="1" si="135"/>
        <v>18.344358784955123</v>
      </c>
      <c r="L133" s="140">
        <f ca="1">VLOOKUP($D133,Curves!$N$2:$T$2600,2)*$B133</f>
        <v>33.607796454357079</v>
      </c>
      <c r="M133" s="141">
        <f ca="1">VLOOKUP($D133,Curves!$N$2:$T$2600,3)*$B133</f>
        <v>16.803898227178539</v>
      </c>
      <c r="N133" s="181">
        <f t="shared" ca="1" si="136"/>
        <v>1</v>
      </c>
      <c r="O133" s="182">
        <f t="shared" ca="1" si="137"/>
        <v>0</v>
      </c>
      <c r="P133" s="173">
        <f t="shared" ca="1" si="132"/>
        <v>18.344358784955123</v>
      </c>
      <c r="Q133" s="140">
        <f ca="1">VLOOKUP($D133,Curves!$N$2:$T$2600,4)*$B133</f>
        <v>33.607796454357079</v>
      </c>
      <c r="R133" s="141">
        <f ca="1">VLOOKUP($D133,Curves!$N$2:$T$2600,5)*$B133</f>
        <v>16.803898227178539</v>
      </c>
      <c r="S133" s="181">
        <f t="shared" ca="1" si="138"/>
        <v>1</v>
      </c>
      <c r="T133" s="182">
        <f t="shared" ca="1" si="139"/>
        <v>0</v>
      </c>
      <c r="U133" s="151">
        <f t="shared" ca="1" si="140"/>
        <v>17.558373421973229</v>
      </c>
      <c r="V133" s="151">
        <f t="shared" ca="1" si="141"/>
        <v>18.385726435638379</v>
      </c>
      <c r="W133" s="151">
        <f t="shared" ca="1" si="142"/>
        <v>18.344358784955123</v>
      </c>
      <c r="X133" s="343">
        <f ca="1">VLOOKUP($D133,[2]CurveFetch!$D$8:$S$13000,16,0)*$B133</f>
        <v>33.607796454357079</v>
      </c>
      <c r="Y133" s="141">
        <f ca="1">VLOOKUP($D133,Curves!$N$2:$T$2600,7)*$B133</f>
        <v>16.803898227178539</v>
      </c>
      <c r="Z133" s="200">
        <f t="shared" ca="1" si="143"/>
        <v>1</v>
      </c>
      <c r="AA133" s="181">
        <f t="shared" ca="1" si="144"/>
        <v>0</v>
      </c>
      <c r="AB133" s="181">
        <f t="shared" ca="1" si="145"/>
        <v>1</v>
      </c>
      <c r="AC133" s="181">
        <f t="shared" ca="1" si="145"/>
        <v>1</v>
      </c>
      <c r="AD133" s="181">
        <f t="shared" ca="1" si="146"/>
        <v>1</v>
      </c>
      <c r="AE133" s="182">
        <f t="shared" ca="1" si="147"/>
        <v>0</v>
      </c>
      <c r="AF133" s="23">
        <f t="shared" ca="1" si="167"/>
        <v>5880</v>
      </c>
      <c r="AG133" s="23">
        <f t="shared" ca="1" si="168"/>
        <v>0</v>
      </c>
      <c r="AH133" s="23">
        <f t="shared" ca="1" si="185"/>
        <v>48000</v>
      </c>
      <c r="AI133" s="23">
        <f t="shared" ca="1" si="186"/>
        <v>0</v>
      </c>
      <c r="AJ133" s="23">
        <f t="shared" ca="1" si="205"/>
        <v>54000</v>
      </c>
      <c r="AK133" s="23">
        <f t="shared" ca="1" si="206"/>
        <v>0</v>
      </c>
      <c r="AL133" s="23">
        <f t="shared" ca="1" si="207"/>
        <v>60000</v>
      </c>
      <c r="AM133" s="23">
        <f t="shared" ca="1" si="208"/>
        <v>0</v>
      </c>
      <c r="AN133" s="23">
        <f t="shared" ca="1" si="209"/>
        <v>60000</v>
      </c>
      <c r="AO133" s="23">
        <f t="shared" ca="1" si="210"/>
        <v>0</v>
      </c>
      <c r="AP133" s="23">
        <f t="shared" ca="1" si="225"/>
        <v>61200</v>
      </c>
      <c r="AQ133" s="23">
        <f t="shared" ca="1" si="226"/>
        <v>0</v>
      </c>
      <c r="AR133" s="23">
        <f t="shared" ca="1" si="237"/>
        <v>132000</v>
      </c>
      <c r="AS133" s="23">
        <f t="shared" ca="1" si="238"/>
        <v>0</v>
      </c>
      <c r="AT133" s="228">
        <f t="shared" ca="1" si="151"/>
        <v>65880</v>
      </c>
      <c r="AU133" s="26">
        <f t="shared" ca="1" si="152"/>
        <v>361080</v>
      </c>
      <c r="AV133" s="228">
        <f t="shared" ca="1" si="153"/>
        <v>421080</v>
      </c>
      <c r="AW133" s="23">
        <f t="shared" ca="1" si="181"/>
        <v>62400</v>
      </c>
      <c r="AX133" s="23">
        <f t="shared" ca="1" si="182"/>
        <v>0</v>
      </c>
      <c r="AY133" s="23">
        <f t="shared" ca="1" si="165"/>
        <v>60000</v>
      </c>
      <c r="AZ133" s="23">
        <f t="shared" ca="1" si="166"/>
        <v>0</v>
      </c>
      <c r="BA133" s="23">
        <f t="shared" ca="1" si="169"/>
        <v>10560</v>
      </c>
      <c r="BB133" s="23">
        <f t="shared" ca="1" si="170"/>
        <v>0</v>
      </c>
      <c r="BC133" s="23">
        <f t="shared" ca="1" si="177"/>
        <v>6120</v>
      </c>
      <c r="BD133" s="23">
        <f t="shared" ca="1" si="178"/>
        <v>0</v>
      </c>
      <c r="BE133" s="23">
        <f t="shared" ca="1" si="187"/>
        <v>20400</v>
      </c>
      <c r="BF133" s="23">
        <f t="shared" ca="1" si="188"/>
        <v>0</v>
      </c>
      <c r="BG133" s="23">
        <f t="shared" ca="1" si="197"/>
        <v>105600</v>
      </c>
      <c r="BH133" s="23">
        <f t="shared" ca="1" si="198"/>
        <v>0</v>
      </c>
      <c r="BI133" s="23">
        <f t="shared" ca="1" si="203"/>
        <v>127200</v>
      </c>
      <c r="BJ133" s="23">
        <f t="shared" ca="1" si="204"/>
        <v>0</v>
      </c>
      <c r="BK133" s="23">
        <f t="shared" ca="1" si="211"/>
        <v>60000</v>
      </c>
      <c r="BL133" s="23">
        <f t="shared" ca="1" si="212"/>
        <v>0</v>
      </c>
      <c r="BM133" s="23">
        <f t="shared" ca="1" si="223"/>
        <v>63600</v>
      </c>
      <c r="BN133" s="23">
        <f t="shared" ca="1" si="224"/>
        <v>0</v>
      </c>
      <c r="BO133" s="23">
        <f t="shared" ca="1" si="227"/>
        <v>86400</v>
      </c>
      <c r="BP133" s="23">
        <f t="shared" ca="1" si="228"/>
        <v>0</v>
      </c>
      <c r="BQ133" s="23">
        <f t="shared" ca="1" si="233"/>
        <v>62400</v>
      </c>
      <c r="BR133" s="23">
        <f t="shared" ca="1" si="234"/>
        <v>0</v>
      </c>
      <c r="BS133" s="23">
        <f t="shared" ca="1" si="251"/>
        <v>132000</v>
      </c>
      <c r="BT133" s="23">
        <f t="shared" ca="1" si="252"/>
        <v>0</v>
      </c>
      <c r="BU133" s="23">
        <f t="shared" ca="1" si="253"/>
        <v>120000</v>
      </c>
      <c r="BV133" s="23">
        <f t="shared" ca="1" si="254"/>
        <v>0</v>
      </c>
      <c r="BW133" s="389">
        <f t="shared" ca="1" si="154"/>
        <v>458280</v>
      </c>
      <c r="BX133" s="224">
        <f t="shared" ca="1" si="155"/>
        <v>710280</v>
      </c>
      <c r="BY133" s="93">
        <f t="shared" ca="1" si="156"/>
        <v>916680</v>
      </c>
      <c r="BZ133" s="23">
        <f t="shared" ca="1" si="183"/>
        <v>125760</v>
      </c>
      <c r="CA133" s="23">
        <f t="shared" ca="1" si="184"/>
        <v>0</v>
      </c>
      <c r="CB133" s="23">
        <f t="shared" ca="1" si="213"/>
        <v>115200</v>
      </c>
      <c r="CC133" s="23">
        <f t="shared" ca="1" si="214"/>
        <v>0</v>
      </c>
      <c r="CD133" s="23">
        <f t="shared" ca="1" si="239"/>
        <v>120000</v>
      </c>
      <c r="CE133" s="23">
        <f t="shared" ca="1" si="240"/>
        <v>0</v>
      </c>
      <c r="CF133" s="228">
        <f t="shared" ca="1" si="157"/>
        <v>125760</v>
      </c>
      <c r="CG133" s="224">
        <f t="shared" ca="1" si="158"/>
        <v>240960</v>
      </c>
      <c r="CH133" s="228">
        <f t="shared" ca="1" si="159"/>
        <v>360960</v>
      </c>
      <c r="CI133" s="23">
        <f t="shared" ca="1" si="173"/>
        <v>65400</v>
      </c>
      <c r="CJ133" s="23">
        <f t="shared" ca="1" si="174"/>
        <v>32700</v>
      </c>
      <c r="CK133" s="23">
        <f t="shared" ca="1" si="175"/>
        <v>62400</v>
      </c>
      <c r="CL133" s="23">
        <f t="shared" ca="1" si="176"/>
        <v>31200</v>
      </c>
      <c r="CM133" s="23">
        <f t="shared" ca="1" si="171"/>
        <v>60000</v>
      </c>
      <c r="CN133" s="23">
        <f t="shared" ca="1" si="172"/>
        <v>30000</v>
      </c>
      <c r="CO133" s="23">
        <f t="shared" ca="1" si="179"/>
        <v>8400</v>
      </c>
      <c r="CP133" s="23">
        <f t="shared" ca="1" si="180"/>
        <v>4200</v>
      </c>
      <c r="CQ133" s="23">
        <f t="shared" ca="1" si="189"/>
        <v>27000</v>
      </c>
      <c r="CR133" s="23">
        <f t="shared" ca="1" si="190"/>
        <v>13500</v>
      </c>
      <c r="CS133" s="23">
        <f t="shared" ca="1" si="191"/>
        <v>15600</v>
      </c>
      <c r="CT133" s="23">
        <f t="shared" ca="1" si="192"/>
        <v>7800</v>
      </c>
      <c r="CU133" s="23">
        <f t="shared" ca="1" si="195"/>
        <v>42000</v>
      </c>
      <c r="CV133" s="23">
        <f t="shared" ca="1" si="196"/>
        <v>21000</v>
      </c>
      <c r="CW133" s="23">
        <f t="shared" ca="1" si="241"/>
        <v>60000</v>
      </c>
      <c r="CX133" s="23">
        <f t="shared" ca="1" si="242"/>
        <v>30000</v>
      </c>
      <c r="CY133" s="23">
        <f t="shared" ca="1" si="199"/>
        <v>72000</v>
      </c>
      <c r="CZ133" s="23">
        <f t="shared" ca="1" si="200"/>
        <v>36000</v>
      </c>
      <c r="DA133" s="23">
        <f t="shared" ca="1" si="215"/>
        <v>99000</v>
      </c>
      <c r="DB133" s="23">
        <f t="shared" ca="1" si="216"/>
        <v>49500</v>
      </c>
      <c r="DC133" s="23"/>
      <c r="DD133" s="23"/>
      <c r="DE133" s="23">
        <f t="shared" ca="1" si="217"/>
        <v>240000</v>
      </c>
      <c r="DF133" s="23">
        <f t="shared" ca="1" si="218"/>
        <v>120000</v>
      </c>
      <c r="DG133" s="23">
        <f t="shared" ca="1" si="219"/>
        <v>120000</v>
      </c>
      <c r="DH133" s="23">
        <f t="shared" ca="1" si="220"/>
        <v>60000</v>
      </c>
      <c r="DI133" s="23">
        <f t="shared" ca="1" si="229"/>
        <v>63600</v>
      </c>
      <c r="DJ133" s="23">
        <f t="shared" ca="1" si="230"/>
        <v>31800</v>
      </c>
      <c r="DK133" s="23">
        <f t="shared" ca="1" si="235"/>
        <v>63600</v>
      </c>
      <c r="DL133" s="23">
        <f t="shared" ca="1" si="236"/>
        <v>31800</v>
      </c>
      <c r="DM133" s="23">
        <f t="shared" ca="1" si="243"/>
        <v>120000</v>
      </c>
      <c r="DN133" s="23">
        <f t="shared" ca="1" si="244"/>
        <v>60000</v>
      </c>
      <c r="DO133" s="23">
        <f t="shared" ca="1" si="245"/>
        <v>66000</v>
      </c>
      <c r="DP133" s="23">
        <f t="shared" ca="1" si="246"/>
        <v>33000</v>
      </c>
      <c r="DQ133" s="23">
        <f t="shared" ca="1" si="257"/>
        <v>129600</v>
      </c>
      <c r="DR133" s="23">
        <f t="shared" ca="1" si="258"/>
        <v>64800</v>
      </c>
      <c r="DS133" s="228">
        <f t="shared" ca="1" si="160"/>
        <v>604800</v>
      </c>
      <c r="DT133" s="93">
        <f t="shared" ca="1" si="161"/>
        <v>1350000</v>
      </c>
      <c r="DU133" s="228">
        <f t="shared" ca="1" si="162"/>
        <v>1971900</v>
      </c>
      <c r="DZ133" s="23">
        <f t="shared" ca="1" si="193"/>
        <v>60000</v>
      </c>
      <c r="EA133" s="23">
        <f t="shared" ca="1" si="194"/>
        <v>30000</v>
      </c>
      <c r="EB133" s="23">
        <f t="shared" ca="1" si="201"/>
        <v>26400</v>
      </c>
      <c r="EC133" s="23">
        <f t="shared" ca="1" si="202"/>
        <v>13200</v>
      </c>
      <c r="ED133" s="23">
        <f t="shared" ca="1" si="221"/>
        <v>120000</v>
      </c>
      <c r="EE133" s="23">
        <f t="shared" ca="1" si="222"/>
        <v>60000</v>
      </c>
      <c r="EF133" s="23">
        <f t="shared" ca="1" si="249"/>
        <v>168000</v>
      </c>
      <c r="EG133" s="23">
        <f t="shared" ca="1" si="250"/>
        <v>84000</v>
      </c>
      <c r="EH133" s="23">
        <f t="shared" ca="1" si="231"/>
        <v>60000</v>
      </c>
      <c r="EI133" s="23">
        <f t="shared" ca="1" si="232"/>
        <v>30000</v>
      </c>
      <c r="EJ133" s="23">
        <f t="shared" ca="1" si="247"/>
        <v>60000</v>
      </c>
      <c r="EK133" s="23">
        <f t="shared" ca="1" si="248"/>
        <v>30000</v>
      </c>
      <c r="EL133" s="23">
        <f t="shared" ca="1" si="255"/>
        <v>120000</v>
      </c>
      <c r="EM133" s="23">
        <f t="shared" ca="1" si="256"/>
        <v>60000</v>
      </c>
      <c r="EN133" s="228">
        <f t="shared" ca="1" si="148"/>
        <v>39600</v>
      </c>
      <c r="EO133" s="93">
        <f t="shared" ca="1" si="149"/>
        <v>489600</v>
      </c>
      <c r="EP133" s="93">
        <f t="shared" ca="1" si="150"/>
        <v>921600</v>
      </c>
    </row>
    <row r="134" spans="1:146" x14ac:dyDescent="0.2">
      <c r="A134" s="172">
        <f ca="1">VLOOKUP($D134,Curves!$A$2:$I$1700,9)</f>
        <v>5.8150778684648997E-2</v>
      </c>
      <c r="B134" s="86">
        <f t="shared" ca="1" si="133"/>
        <v>0.54882687799753094</v>
      </c>
      <c r="C134" s="86">
        <f t="shared" si="134"/>
        <v>31</v>
      </c>
      <c r="D134" s="139">
        <v>40725</v>
      </c>
      <c r="E134" s="173">
        <f ca="1">VLOOKUP($D134,Curves!$A$2:$H$1700,2)*$B134</f>
        <v>2.1848798013081705</v>
      </c>
      <c r="F134" s="172">
        <f ca="1">VLOOKUP($D134,Curves!$A$2:$H$1700,3)*$B134</f>
        <v>0.18660113851916052</v>
      </c>
      <c r="G134" s="172">
        <f ca="1">VLOOKUP($D134,Curves!$A$2:$H$1700,7)*$B134</f>
        <v>-0.10427710681953088</v>
      </c>
      <c r="H134" s="172">
        <f ca="1">VLOOKUP($D134,Curves!$A$2:$H$1700,5)*$B134</f>
        <v>5.4882687799753093E-3</v>
      </c>
      <c r="I134" s="172">
        <f ca="1">VLOOKUP($D134,Curves!$A$2:$H$1700,4)*$B134</f>
        <v>0</v>
      </c>
      <c r="J134" s="174">
        <f ca="1">VLOOKUP($D134,Curves!$A$2:$H$1700,8)*$B134</f>
        <v>0</v>
      </c>
      <c r="K134" s="172">
        <f t="shared" ca="1" si="135"/>
        <v>18.386598509811279</v>
      </c>
      <c r="L134" s="140">
        <f ca="1">VLOOKUP($D134,Curves!$N$2:$T$2600,2)*$B134</f>
        <v>27.840395922868552</v>
      </c>
      <c r="M134" s="141">
        <f ca="1">VLOOKUP($D134,Curves!$N$2:$T$2600,3)*$B134</f>
        <v>13.920197961434276</v>
      </c>
      <c r="N134" s="181">
        <f t="shared" ca="1" si="136"/>
        <v>1</v>
      </c>
      <c r="O134" s="182">
        <f t="shared" ca="1" si="137"/>
        <v>0</v>
      </c>
      <c r="P134" s="173">
        <f t="shared" ref="P134:P197" ca="1" si="259">($E134+J134)*$J$5+$J$4</f>
        <v>18.386598509811279</v>
      </c>
      <c r="Q134" s="140">
        <f ca="1">VLOOKUP($D134,Curves!$N$2:$T$2600,4)*$B134</f>
        <v>27.840395922868552</v>
      </c>
      <c r="R134" s="141">
        <f ca="1">VLOOKUP($D134,Curves!$N$2:$T$2600,5)*$B134</f>
        <v>13.920197961434276</v>
      </c>
      <c r="S134" s="181">
        <f t="shared" ca="1" si="138"/>
        <v>1</v>
      </c>
      <c r="T134" s="182">
        <f t="shared" ca="1" si="139"/>
        <v>0</v>
      </c>
      <c r="U134" s="151">
        <f t="shared" ca="1" si="140"/>
        <v>17.604520208664798</v>
      </c>
      <c r="V134" s="151">
        <f t="shared" ca="1" si="141"/>
        <v>18.427760525661093</v>
      </c>
      <c r="W134" s="151">
        <f t="shared" ca="1" si="142"/>
        <v>18.386598509811279</v>
      </c>
      <c r="X134" s="343">
        <f ca="1">VLOOKUP($D134,[2]CurveFetch!$D$8:$S$13000,16,0)*$B134</f>
        <v>27.840395922868552</v>
      </c>
      <c r="Y134" s="141">
        <f ca="1">VLOOKUP($D134,Curves!$N$2:$T$2600,7)*$B134</f>
        <v>13.920197961434276</v>
      </c>
      <c r="Z134" s="200">
        <f t="shared" ca="1" si="143"/>
        <v>1</v>
      </c>
      <c r="AA134" s="181">
        <f t="shared" ca="1" si="144"/>
        <v>0</v>
      </c>
      <c r="AB134" s="181">
        <f t="shared" ca="1" si="145"/>
        <v>1</v>
      </c>
      <c r="AC134" s="181">
        <f t="shared" ca="1" si="145"/>
        <v>1</v>
      </c>
      <c r="AD134" s="181">
        <f t="shared" ca="1" si="146"/>
        <v>1</v>
      </c>
      <c r="AE134" s="182">
        <f t="shared" ca="1" si="147"/>
        <v>0</v>
      </c>
      <c r="AF134" s="23">
        <f t="shared" ca="1" si="167"/>
        <v>5880</v>
      </c>
      <c r="AG134" s="23">
        <f t="shared" ca="1" si="168"/>
        <v>0</v>
      </c>
      <c r="AH134" s="23">
        <f t="shared" ca="1" si="185"/>
        <v>48000</v>
      </c>
      <c r="AI134" s="23">
        <f t="shared" ca="1" si="186"/>
        <v>0</v>
      </c>
      <c r="AJ134" s="23">
        <f t="shared" ca="1" si="205"/>
        <v>54000</v>
      </c>
      <c r="AK134" s="23">
        <f t="shared" ca="1" si="206"/>
        <v>0</v>
      </c>
      <c r="AL134" s="23">
        <f t="shared" ca="1" si="207"/>
        <v>60000</v>
      </c>
      <c r="AM134" s="23">
        <f t="shared" ca="1" si="208"/>
        <v>0</v>
      </c>
      <c r="AN134" s="23">
        <f t="shared" ca="1" si="209"/>
        <v>60000</v>
      </c>
      <c r="AO134" s="23">
        <f t="shared" ca="1" si="210"/>
        <v>0</v>
      </c>
      <c r="AP134" s="23">
        <f t="shared" ca="1" si="225"/>
        <v>61200</v>
      </c>
      <c r="AQ134" s="23">
        <f t="shared" ca="1" si="226"/>
        <v>0</v>
      </c>
      <c r="AR134" s="23">
        <f t="shared" ca="1" si="237"/>
        <v>132000</v>
      </c>
      <c r="AS134" s="23">
        <f t="shared" ca="1" si="238"/>
        <v>0</v>
      </c>
      <c r="AT134" s="228">
        <f t="shared" ca="1" si="151"/>
        <v>65880</v>
      </c>
      <c r="AU134" s="26">
        <f t="shared" ca="1" si="152"/>
        <v>361080</v>
      </c>
      <c r="AV134" s="228">
        <f t="shared" ca="1" si="153"/>
        <v>421080</v>
      </c>
      <c r="AW134" s="23">
        <f t="shared" ca="1" si="181"/>
        <v>62400</v>
      </c>
      <c r="AX134" s="23">
        <f t="shared" ca="1" si="182"/>
        <v>0</v>
      </c>
      <c r="AY134" s="23">
        <f t="shared" ca="1" si="165"/>
        <v>60000</v>
      </c>
      <c r="AZ134" s="23">
        <f t="shared" ca="1" si="166"/>
        <v>0</v>
      </c>
      <c r="BA134" s="23">
        <f t="shared" ca="1" si="169"/>
        <v>10560</v>
      </c>
      <c r="BB134" s="23">
        <f t="shared" ca="1" si="170"/>
        <v>0</v>
      </c>
      <c r="BC134" s="23">
        <f t="shared" ca="1" si="177"/>
        <v>6120</v>
      </c>
      <c r="BD134" s="23">
        <f t="shared" ca="1" si="178"/>
        <v>0</v>
      </c>
      <c r="BE134" s="23">
        <f t="shared" ca="1" si="187"/>
        <v>20400</v>
      </c>
      <c r="BF134" s="23">
        <f t="shared" ca="1" si="188"/>
        <v>0</v>
      </c>
      <c r="BG134" s="23">
        <f t="shared" ca="1" si="197"/>
        <v>105600</v>
      </c>
      <c r="BH134" s="23">
        <f t="shared" ca="1" si="198"/>
        <v>0</v>
      </c>
      <c r="BI134" s="23">
        <f t="shared" ca="1" si="203"/>
        <v>127200</v>
      </c>
      <c r="BJ134" s="23">
        <f t="shared" ca="1" si="204"/>
        <v>0</v>
      </c>
      <c r="BK134" s="23">
        <f t="shared" ca="1" si="211"/>
        <v>60000</v>
      </c>
      <c r="BL134" s="23">
        <f t="shared" ca="1" si="212"/>
        <v>0</v>
      </c>
      <c r="BM134" s="23">
        <f t="shared" ca="1" si="223"/>
        <v>63600</v>
      </c>
      <c r="BN134" s="23">
        <f t="shared" ca="1" si="224"/>
        <v>0</v>
      </c>
      <c r="BO134" s="23">
        <f t="shared" ca="1" si="227"/>
        <v>86400</v>
      </c>
      <c r="BP134" s="23">
        <f t="shared" ca="1" si="228"/>
        <v>0</v>
      </c>
      <c r="BQ134" s="23">
        <f t="shared" ca="1" si="233"/>
        <v>62400</v>
      </c>
      <c r="BR134" s="23">
        <f t="shared" ca="1" si="234"/>
        <v>0</v>
      </c>
      <c r="BS134" s="23">
        <f t="shared" ca="1" si="251"/>
        <v>132000</v>
      </c>
      <c r="BT134" s="23">
        <f t="shared" ca="1" si="252"/>
        <v>0</v>
      </c>
      <c r="BU134" s="23">
        <f t="shared" ca="1" si="253"/>
        <v>120000</v>
      </c>
      <c r="BV134" s="23">
        <f t="shared" ca="1" si="254"/>
        <v>0</v>
      </c>
      <c r="BW134" s="389">
        <f t="shared" ca="1" si="154"/>
        <v>458280</v>
      </c>
      <c r="BX134" s="224">
        <f t="shared" ca="1" si="155"/>
        <v>710280</v>
      </c>
      <c r="BY134" s="93">
        <f t="shared" ca="1" si="156"/>
        <v>916680</v>
      </c>
      <c r="BZ134" s="23">
        <f t="shared" ca="1" si="183"/>
        <v>125760</v>
      </c>
      <c r="CA134" s="23">
        <f t="shared" ca="1" si="184"/>
        <v>0</v>
      </c>
      <c r="CB134" s="23">
        <f t="shared" ca="1" si="213"/>
        <v>115200</v>
      </c>
      <c r="CC134" s="23">
        <f t="shared" ca="1" si="214"/>
        <v>0</v>
      </c>
      <c r="CD134" s="23">
        <f t="shared" ca="1" si="239"/>
        <v>120000</v>
      </c>
      <c r="CE134" s="23">
        <f t="shared" ca="1" si="240"/>
        <v>0</v>
      </c>
      <c r="CF134" s="228">
        <f t="shared" ca="1" si="157"/>
        <v>125760</v>
      </c>
      <c r="CG134" s="224">
        <f t="shared" ca="1" si="158"/>
        <v>240960</v>
      </c>
      <c r="CH134" s="228">
        <f t="shared" ca="1" si="159"/>
        <v>360960</v>
      </c>
      <c r="CI134" s="23">
        <f t="shared" ca="1" si="173"/>
        <v>65400</v>
      </c>
      <c r="CJ134" s="23">
        <f t="shared" ca="1" si="174"/>
        <v>32700</v>
      </c>
      <c r="CK134" s="23">
        <f t="shared" ca="1" si="175"/>
        <v>62400</v>
      </c>
      <c r="CL134" s="23">
        <f t="shared" ca="1" si="176"/>
        <v>31200</v>
      </c>
      <c r="CM134" s="23">
        <f t="shared" ca="1" si="171"/>
        <v>60000</v>
      </c>
      <c r="CN134" s="23">
        <f t="shared" ca="1" si="172"/>
        <v>30000</v>
      </c>
      <c r="CO134" s="23">
        <f t="shared" ca="1" si="179"/>
        <v>8400</v>
      </c>
      <c r="CP134" s="23">
        <f t="shared" ca="1" si="180"/>
        <v>4200</v>
      </c>
      <c r="CQ134" s="23">
        <f t="shared" ca="1" si="189"/>
        <v>27000</v>
      </c>
      <c r="CR134" s="23">
        <f t="shared" ca="1" si="190"/>
        <v>13500</v>
      </c>
      <c r="CS134" s="23">
        <f t="shared" ca="1" si="191"/>
        <v>15600</v>
      </c>
      <c r="CT134" s="23">
        <f t="shared" ca="1" si="192"/>
        <v>7800</v>
      </c>
      <c r="CU134" s="23">
        <f t="shared" ca="1" si="195"/>
        <v>42000</v>
      </c>
      <c r="CV134" s="23">
        <f t="shared" ca="1" si="196"/>
        <v>21000</v>
      </c>
      <c r="CW134" s="23">
        <f t="shared" ca="1" si="241"/>
        <v>60000</v>
      </c>
      <c r="CX134" s="23">
        <f t="shared" ca="1" si="242"/>
        <v>30000</v>
      </c>
      <c r="CY134" s="23">
        <f t="shared" ca="1" si="199"/>
        <v>72000</v>
      </c>
      <c r="CZ134" s="23">
        <f t="shared" ca="1" si="200"/>
        <v>36000</v>
      </c>
      <c r="DA134" s="23">
        <f t="shared" ca="1" si="215"/>
        <v>99000</v>
      </c>
      <c r="DB134" s="23">
        <f t="shared" ca="1" si="216"/>
        <v>49500</v>
      </c>
      <c r="DC134" s="23"/>
      <c r="DD134" s="23"/>
      <c r="DE134" s="23">
        <f t="shared" ca="1" si="217"/>
        <v>240000</v>
      </c>
      <c r="DF134" s="23">
        <f t="shared" ca="1" si="218"/>
        <v>120000</v>
      </c>
      <c r="DG134" s="23">
        <f t="shared" ca="1" si="219"/>
        <v>120000</v>
      </c>
      <c r="DH134" s="23">
        <f t="shared" ca="1" si="220"/>
        <v>60000</v>
      </c>
      <c r="DI134" s="23">
        <f t="shared" ca="1" si="229"/>
        <v>63600</v>
      </c>
      <c r="DJ134" s="23">
        <f t="shared" ca="1" si="230"/>
        <v>31800</v>
      </c>
      <c r="DK134" s="23">
        <f t="shared" ca="1" si="235"/>
        <v>63600</v>
      </c>
      <c r="DL134" s="23">
        <f t="shared" ca="1" si="236"/>
        <v>31800</v>
      </c>
      <c r="DM134" s="23">
        <f t="shared" ca="1" si="243"/>
        <v>120000</v>
      </c>
      <c r="DN134" s="23">
        <f t="shared" ca="1" si="244"/>
        <v>60000</v>
      </c>
      <c r="DO134" s="23">
        <f t="shared" ca="1" si="245"/>
        <v>66000</v>
      </c>
      <c r="DP134" s="23">
        <f t="shared" ca="1" si="246"/>
        <v>33000</v>
      </c>
      <c r="DQ134" s="23">
        <f t="shared" ca="1" si="257"/>
        <v>129600</v>
      </c>
      <c r="DR134" s="23">
        <f t="shared" ca="1" si="258"/>
        <v>64800</v>
      </c>
      <c r="DS134" s="228">
        <f t="shared" ca="1" si="160"/>
        <v>604800</v>
      </c>
      <c r="DT134" s="93">
        <f t="shared" ca="1" si="161"/>
        <v>1350000</v>
      </c>
      <c r="DU134" s="228">
        <f t="shared" ca="1" si="162"/>
        <v>1971900</v>
      </c>
      <c r="DZ134" s="23">
        <f t="shared" ca="1" si="193"/>
        <v>60000</v>
      </c>
      <c r="EA134" s="23">
        <f t="shared" ca="1" si="194"/>
        <v>30000</v>
      </c>
      <c r="EB134" s="23">
        <f t="shared" ca="1" si="201"/>
        <v>26400</v>
      </c>
      <c r="EC134" s="23">
        <f t="shared" ca="1" si="202"/>
        <v>13200</v>
      </c>
      <c r="ED134" s="23">
        <f t="shared" ca="1" si="221"/>
        <v>120000</v>
      </c>
      <c r="EE134" s="23">
        <f t="shared" ca="1" si="222"/>
        <v>60000</v>
      </c>
      <c r="EF134" s="23">
        <f t="shared" ca="1" si="249"/>
        <v>168000</v>
      </c>
      <c r="EG134" s="23">
        <f t="shared" ca="1" si="250"/>
        <v>84000</v>
      </c>
      <c r="EH134" s="23">
        <f t="shared" ca="1" si="231"/>
        <v>60000</v>
      </c>
      <c r="EI134" s="23">
        <f t="shared" ca="1" si="232"/>
        <v>30000</v>
      </c>
      <c r="EJ134" s="23">
        <f t="shared" ca="1" si="247"/>
        <v>60000</v>
      </c>
      <c r="EK134" s="23">
        <f t="shared" ca="1" si="248"/>
        <v>30000</v>
      </c>
      <c r="EL134" s="23">
        <f t="shared" ca="1" si="255"/>
        <v>120000</v>
      </c>
      <c r="EM134" s="23">
        <f t="shared" ca="1" si="256"/>
        <v>60000</v>
      </c>
      <c r="EN134" s="228">
        <f t="shared" ca="1" si="148"/>
        <v>39600</v>
      </c>
      <c r="EO134" s="93">
        <f t="shared" ca="1" si="149"/>
        <v>489600</v>
      </c>
      <c r="EP134" s="93">
        <f t="shared" ca="1" si="150"/>
        <v>921600</v>
      </c>
    </row>
    <row r="135" spans="1:146" x14ac:dyDescent="0.2">
      <c r="A135" s="172">
        <f ca="1">VLOOKUP($D135,Curves!$A$2:$I$1700,9)</f>
        <v>5.8178956499099002E-2</v>
      </c>
      <c r="B135" s="86">
        <f t="shared" ref="B135:B198" ca="1" si="260">(1+($A135/2))^(-2*($D135-$A$1)/365.25)</f>
        <v>0.54600550965462957</v>
      </c>
      <c r="C135" s="86">
        <f t="shared" ref="C135:C198" si="261">D136-D135</f>
        <v>31</v>
      </c>
      <c r="D135" s="139">
        <v>40756</v>
      </c>
      <c r="E135" s="173">
        <f ca="1">VLOOKUP($D135,Curves!$A$2:$H$1700,2)*$B135</f>
        <v>2.1845680441281732</v>
      </c>
      <c r="F135" s="172">
        <f ca="1">VLOOKUP($D135,Curves!$A$2:$H$1700,3)*$B135</f>
        <v>0.18564187328257406</v>
      </c>
      <c r="G135" s="172">
        <f ca="1">VLOOKUP($D135,Curves!$A$2:$H$1700,7)*$B135</f>
        <v>-0.10374104683437962</v>
      </c>
      <c r="H135" s="172">
        <f ca="1">VLOOKUP($D135,Curves!$A$2:$H$1700,5)*$B135</f>
        <v>5.4600550965462962E-3</v>
      </c>
      <c r="I135" s="172">
        <f ca="1">VLOOKUP($D135,Curves!$A$2:$H$1700,4)*$B135</f>
        <v>0</v>
      </c>
      <c r="J135" s="174">
        <f ca="1">VLOOKUP($D135,Curves!$A$2:$H$1700,8)*$B135</f>
        <v>0</v>
      </c>
      <c r="K135" s="172">
        <f t="shared" ref="K135:K198" ca="1" si="262">($E135+$I135)*$J$5+$J$4</f>
        <v>18.3842603309613</v>
      </c>
      <c r="L135" s="140">
        <f ca="1">VLOOKUP($D135,Curves!$N$2:$T$2600,2)*$B135</f>
        <v>35.8873587336208</v>
      </c>
      <c r="M135" s="141">
        <f ca="1">VLOOKUP($D135,Curves!$N$2:$T$2600,3)*$B135</f>
        <v>17.9436793668104</v>
      </c>
      <c r="N135" s="181">
        <f t="shared" ref="N135:N198" ca="1" si="263">IF($K135&lt;$L135,1,0)</f>
        <v>1</v>
      </c>
      <c r="O135" s="182">
        <f t="shared" ref="O135:O198" ca="1" si="264">IF($K135&lt;$M135,1,0)</f>
        <v>0</v>
      </c>
      <c r="P135" s="173">
        <f t="shared" ca="1" si="259"/>
        <v>18.3842603309613</v>
      </c>
      <c r="Q135" s="140">
        <f ca="1">VLOOKUP($D135,Curves!$N$2:$T$2600,4)*$B135</f>
        <v>35.8873587336208</v>
      </c>
      <c r="R135" s="141">
        <f ca="1">VLOOKUP($D135,Curves!$N$2:$T$2600,5)*$B135</f>
        <v>17.9436793668104</v>
      </c>
      <c r="S135" s="181">
        <f t="shared" ref="S135:S198" ca="1" si="265">IF($P135&lt;$Q135,1,0)</f>
        <v>1</v>
      </c>
      <c r="T135" s="182">
        <f t="shared" ref="T135:T198" ca="1" si="266">IF($P135&lt;$R135,1,0)</f>
        <v>0</v>
      </c>
      <c r="U135" s="151">
        <f t="shared" ref="U135:U198" ca="1" si="267">($E135+G135)*$J$5+$J$4</f>
        <v>17.606202479703448</v>
      </c>
      <c r="V135" s="151">
        <f t="shared" ref="V135:V198" ca="1" si="268">($E135+H135)*$J$5+$J$4</f>
        <v>18.425210744185396</v>
      </c>
      <c r="W135" s="151">
        <f t="shared" ref="W135:W198" ca="1" si="269">($E135+I135)*$J$5+$J$4</f>
        <v>18.3842603309613</v>
      </c>
      <c r="X135" s="343">
        <f ca="1">VLOOKUP($D135,[2]CurveFetch!$D$8:$S$13000,16,0)*$B135</f>
        <v>35.8873587336208</v>
      </c>
      <c r="Y135" s="141">
        <f ca="1">VLOOKUP($D135,Curves!$N$2:$T$2600,7)*$B135</f>
        <v>17.9436793668104</v>
      </c>
      <c r="Z135" s="200">
        <f t="shared" ref="Z135:Z198" ca="1" si="270">IF($U135&lt;$X135,1,0)</f>
        <v>1</v>
      </c>
      <c r="AA135" s="181">
        <f t="shared" ref="AA135:AA198" ca="1" si="271">IF($U135&lt;$Y135,1,0)</f>
        <v>1</v>
      </c>
      <c r="AB135" s="181">
        <f t="shared" ref="AB135:AC166" ca="1" si="272">IF($V135&lt;$X135,1,0)</f>
        <v>1</v>
      </c>
      <c r="AC135" s="181">
        <f t="shared" ca="1" si="272"/>
        <v>1</v>
      </c>
      <c r="AD135" s="181">
        <f t="shared" ref="AD135:AD198" ca="1" si="273">IF($W135&lt;$X135,1,0)</f>
        <v>1</v>
      </c>
      <c r="AE135" s="182">
        <f t="shared" ref="AE135:AE198" ca="1" si="274">IF($W135&lt;$Y135,1,0)</f>
        <v>0</v>
      </c>
      <c r="AF135" s="23">
        <f t="shared" ca="1" si="167"/>
        <v>5880</v>
      </c>
      <c r="AG135" s="23">
        <f t="shared" ca="1" si="168"/>
        <v>0</v>
      </c>
      <c r="AH135" s="23">
        <f t="shared" ca="1" si="185"/>
        <v>48000</v>
      </c>
      <c r="AI135" s="23">
        <f t="shared" ca="1" si="186"/>
        <v>0</v>
      </c>
      <c r="AJ135" s="23">
        <f t="shared" ca="1" si="205"/>
        <v>54000</v>
      </c>
      <c r="AK135" s="23">
        <f t="shared" ca="1" si="206"/>
        <v>0</v>
      </c>
      <c r="AL135" s="23">
        <f t="shared" ca="1" si="207"/>
        <v>60000</v>
      </c>
      <c r="AM135" s="23">
        <f t="shared" ca="1" si="208"/>
        <v>0</v>
      </c>
      <c r="AN135" s="23">
        <f t="shared" ca="1" si="209"/>
        <v>60000</v>
      </c>
      <c r="AO135" s="23">
        <f t="shared" ca="1" si="210"/>
        <v>0</v>
      </c>
      <c r="AP135" s="23">
        <f t="shared" ca="1" si="225"/>
        <v>61200</v>
      </c>
      <c r="AQ135" s="23">
        <f t="shared" ca="1" si="226"/>
        <v>0</v>
      </c>
      <c r="AR135" s="23">
        <f t="shared" ca="1" si="237"/>
        <v>132000</v>
      </c>
      <c r="AS135" s="23">
        <f t="shared" ca="1" si="238"/>
        <v>0</v>
      </c>
      <c r="AT135" s="228">
        <f t="shared" ca="1" si="151"/>
        <v>65880</v>
      </c>
      <c r="AU135" s="26">
        <f t="shared" ca="1" si="152"/>
        <v>361080</v>
      </c>
      <c r="AV135" s="228">
        <f t="shared" ca="1" si="153"/>
        <v>421080</v>
      </c>
      <c r="AW135" s="23">
        <f t="shared" ca="1" si="181"/>
        <v>62400</v>
      </c>
      <c r="AX135" s="23">
        <f t="shared" ca="1" si="182"/>
        <v>0</v>
      </c>
      <c r="AY135" s="23">
        <f t="shared" ca="1" si="165"/>
        <v>60000</v>
      </c>
      <c r="AZ135" s="23">
        <f t="shared" ca="1" si="166"/>
        <v>0</v>
      </c>
      <c r="BA135" s="23">
        <f t="shared" ca="1" si="169"/>
        <v>10560</v>
      </c>
      <c r="BB135" s="23">
        <f t="shared" ca="1" si="170"/>
        <v>0</v>
      </c>
      <c r="BC135" s="23">
        <f t="shared" ca="1" si="177"/>
        <v>6120</v>
      </c>
      <c r="BD135" s="23">
        <f t="shared" ca="1" si="178"/>
        <v>0</v>
      </c>
      <c r="BE135" s="23">
        <f t="shared" ca="1" si="187"/>
        <v>20400</v>
      </c>
      <c r="BF135" s="23">
        <f t="shared" ca="1" si="188"/>
        <v>0</v>
      </c>
      <c r="BG135" s="23">
        <f t="shared" ca="1" si="197"/>
        <v>105600</v>
      </c>
      <c r="BH135" s="23">
        <f t="shared" ca="1" si="198"/>
        <v>0</v>
      </c>
      <c r="BI135" s="23">
        <f t="shared" ca="1" si="203"/>
        <v>127200</v>
      </c>
      <c r="BJ135" s="23">
        <f t="shared" ca="1" si="204"/>
        <v>0</v>
      </c>
      <c r="BK135" s="23">
        <f t="shared" ca="1" si="211"/>
        <v>60000</v>
      </c>
      <c r="BL135" s="23">
        <f t="shared" ca="1" si="212"/>
        <v>0</v>
      </c>
      <c r="BM135" s="23">
        <f t="shared" ca="1" si="223"/>
        <v>63600</v>
      </c>
      <c r="BN135" s="23">
        <f t="shared" ca="1" si="224"/>
        <v>0</v>
      </c>
      <c r="BO135" s="23">
        <f t="shared" ca="1" si="227"/>
        <v>86400</v>
      </c>
      <c r="BP135" s="23">
        <f t="shared" ca="1" si="228"/>
        <v>0</v>
      </c>
      <c r="BQ135" s="23">
        <f t="shared" ca="1" si="233"/>
        <v>62400</v>
      </c>
      <c r="BR135" s="23">
        <f t="shared" ca="1" si="234"/>
        <v>0</v>
      </c>
      <c r="BS135" s="23">
        <f t="shared" ca="1" si="251"/>
        <v>132000</v>
      </c>
      <c r="BT135" s="23">
        <f t="shared" ca="1" si="252"/>
        <v>0</v>
      </c>
      <c r="BU135" s="23">
        <f t="shared" ca="1" si="253"/>
        <v>120000</v>
      </c>
      <c r="BV135" s="23">
        <f t="shared" ca="1" si="254"/>
        <v>0</v>
      </c>
      <c r="BW135" s="389">
        <f t="shared" ca="1" si="154"/>
        <v>458280</v>
      </c>
      <c r="BX135" s="224">
        <f t="shared" ca="1" si="155"/>
        <v>710280</v>
      </c>
      <c r="BY135" s="93">
        <f t="shared" ca="1" si="156"/>
        <v>916680</v>
      </c>
      <c r="BZ135" s="23">
        <f t="shared" ca="1" si="183"/>
        <v>125760</v>
      </c>
      <c r="CA135" s="23">
        <f t="shared" ca="1" si="184"/>
        <v>0</v>
      </c>
      <c r="CB135" s="23">
        <f t="shared" ca="1" si="213"/>
        <v>115200</v>
      </c>
      <c r="CC135" s="23">
        <f t="shared" ca="1" si="214"/>
        <v>0</v>
      </c>
      <c r="CD135" s="23">
        <f t="shared" ca="1" si="239"/>
        <v>120000</v>
      </c>
      <c r="CE135" s="23">
        <f t="shared" ca="1" si="240"/>
        <v>0</v>
      </c>
      <c r="CF135" s="228">
        <f t="shared" ca="1" si="157"/>
        <v>125760</v>
      </c>
      <c r="CG135" s="224">
        <f t="shared" ca="1" si="158"/>
        <v>240960</v>
      </c>
      <c r="CH135" s="228">
        <f t="shared" ca="1" si="159"/>
        <v>360960</v>
      </c>
      <c r="CI135" s="23">
        <f t="shared" ca="1" si="173"/>
        <v>65400</v>
      </c>
      <c r="CJ135" s="23">
        <f t="shared" ca="1" si="174"/>
        <v>32700</v>
      </c>
      <c r="CK135" s="23">
        <f t="shared" ca="1" si="175"/>
        <v>62400</v>
      </c>
      <c r="CL135" s="23">
        <f t="shared" ca="1" si="176"/>
        <v>31200</v>
      </c>
      <c r="CM135" s="23">
        <f t="shared" ca="1" si="171"/>
        <v>60000</v>
      </c>
      <c r="CN135" s="23">
        <f t="shared" ca="1" si="172"/>
        <v>30000</v>
      </c>
      <c r="CO135" s="23">
        <f t="shared" ca="1" si="179"/>
        <v>8400</v>
      </c>
      <c r="CP135" s="23">
        <f t="shared" ca="1" si="180"/>
        <v>4200</v>
      </c>
      <c r="CQ135" s="23">
        <f t="shared" ca="1" si="189"/>
        <v>27000</v>
      </c>
      <c r="CR135" s="23">
        <f t="shared" ca="1" si="190"/>
        <v>13500</v>
      </c>
      <c r="CS135" s="23">
        <f t="shared" ca="1" si="191"/>
        <v>15600</v>
      </c>
      <c r="CT135" s="23">
        <f t="shared" ca="1" si="192"/>
        <v>7800</v>
      </c>
      <c r="CU135" s="23">
        <f t="shared" ca="1" si="195"/>
        <v>42000</v>
      </c>
      <c r="CV135" s="23">
        <f t="shared" ca="1" si="196"/>
        <v>21000</v>
      </c>
      <c r="CW135" s="23">
        <f t="shared" ca="1" si="241"/>
        <v>60000</v>
      </c>
      <c r="CX135" s="23">
        <f t="shared" ca="1" si="242"/>
        <v>30000</v>
      </c>
      <c r="CY135" s="23">
        <f t="shared" ca="1" si="199"/>
        <v>72000</v>
      </c>
      <c r="CZ135" s="23">
        <f t="shared" ca="1" si="200"/>
        <v>36000</v>
      </c>
      <c r="DA135" s="23">
        <f t="shared" ca="1" si="215"/>
        <v>99000</v>
      </c>
      <c r="DB135" s="23">
        <f t="shared" ca="1" si="216"/>
        <v>49500</v>
      </c>
      <c r="DC135" s="23"/>
      <c r="DD135" s="23"/>
      <c r="DE135" s="23">
        <f t="shared" ca="1" si="217"/>
        <v>240000</v>
      </c>
      <c r="DF135" s="23">
        <f t="shared" ca="1" si="218"/>
        <v>120000</v>
      </c>
      <c r="DG135" s="23">
        <f t="shared" ca="1" si="219"/>
        <v>120000</v>
      </c>
      <c r="DH135" s="23">
        <f t="shared" ca="1" si="220"/>
        <v>60000</v>
      </c>
      <c r="DI135" s="23">
        <f t="shared" ca="1" si="229"/>
        <v>63600</v>
      </c>
      <c r="DJ135" s="23">
        <f t="shared" ca="1" si="230"/>
        <v>31800</v>
      </c>
      <c r="DK135" s="23">
        <f t="shared" ca="1" si="235"/>
        <v>63600</v>
      </c>
      <c r="DL135" s="23">
        <f t="shared" ca="1" si="236"/>
        <v>31800</v>
      </c>
      <c r="DM135" s="23">
        <f t="shared" ca="1" si="243"/>
        <v>120000</v>
      </c>
      <c r="DN135" s="23">
        <f t="shared" ca="1" si="244"/>
        <v>60000</v>
      </c>
      <c r="DO135" s="23">
        <f t="shared" ca="1" si="245"/>
        <v>66000</v>
      </c>
      <c r="DP135" s="23">
        <f t="shared" ca="1" si="246"/>
        <v>33000</v>
      </c>
      <c r="DQ135" s="23">
        <f t="shared" ca="1" si="257"/>
        <v>129600</v>
      </c>
      <c r="DR135" s="23">
        <f t="shared" ca="1" si="258"/>
        <v>64800</v>
      </c>
      <c r="DS135" s="228">
        <f t="shared" ca="1" si="160"/>
        <v>604800</v>
      </c>
      <c r="DT135" s="93">
        <f t="shared" ca="1" si="161"/>
        <v>1350000</v>
      </c>
      <c r="DU135" s="228">
        <f t="shared" ca="1" si="162"/>
        <v>1971900</v>
      </c>
      <c r="DZ135" s="23">
        <f t="shared" ca="1" si="193"/>
        <v>60000</v>
      </c>
      <c r="EA135" s="23">
        <f t="shared" ca="1" si="194"/>
        <v>30000</v>
      </c>
      <c r="EB135" s="23">
        <f t="shared" ca="1" si="201"/>
        <v>26400</v>
      </c>
      <c r="EC135" s="23">
        <f t="shared" ca="1" si="202"/>
        <v>13200</v>
      </c>
      <c r="ED135" s="23">
        <f t="shared" ca="1" si="221"/>
        <v>120000</v>
      </c>
      <c r="EE135" s="23">
        <f t="shared" ca="1" si="222"/>
        <v>60000</v>
      </c>
      <c r="EF135" s="23">
        <f t="shared" ca="1" si="249"/>
        <v>168000</v>
      </c>
      <c r="EG135" s="23">
        <f t="shared" ca="1" si="250"/>
        <v>84000</v>
      </c>
      <c r="EH135" s="23">
        <f t="shared" ca="1" si="231"/>
        <v>60000</v>
      </c>
      <c r="EI135" s="23">
        <f t="shared" ca="1" si="232"/>
        <v>30000</v>
      </c>
      <c r="EJ135" s="23">
        <f t="shared" ca="1" si="247"/>
        <v>60000</v>
      </c>
      <c r="EK135" s="23">
        <f t="shared" ca="1" si="248"/>
        <v>30000</v>
      </c>
      <c r="EL135" s="23">
        <f t="shared" ca="1" si="255"/>
        <v>120000</v>
      </c>
      <c r="EM135" s="23">
        <f t="shared" ca="1" si="256"/>
        <v>60000</v>
      </c>
      <c r="EN135" s="228">
        <f t="shared" ca="1" si="148"/>
        <v>39600</v>
      </c>
      <c r="EO135" s="93">
        <f t="shared" ca="1" si="149"/>
        <v>489600</v>
      </c>
      <c r="EP135" s="93">
        <f t="shared" ca="1" si="150"/>
        <v>921600</v>
      </c>
    </row>
    <row r="136" spans="1:146" x14ac:dyDescent="0.2">
      <c r="A136" s="172">
        <f ca="1">VLOOKUP($D136,Curves!$A$2:$I$1700,9)</f>
        <v>5.8207134313812997E-2</v>
      </c>
      <c r="B136" s="86">
        <f t="shared" ca="1" si="260"/>
        <v>0.54319612261864958</v>
      </c>
      <c r="C136" s="86">
        <f t="shared" si="261"/>
        <v>30</v>
      </c>
      <c r="D136" s="139">
        <v>40787</v>
      </c>
      <c r="E136" s="173">
        <f ca="1">VLOOKUP($D136,Curves!$A$2:$H$1700,2)*$B136</f>
        <v>2.1847348051722086</v>
      </c>
      <c r="F136" s="172">
        <f ca="1">VLOOKUP($D136,Curves!$A$2:$H$1700,3)*$B136</f>
        <v>0.18468668169034086</v>
      </c>
      <c r="G136" s="172">
        <f ca="1">VLOOKUP($D136,Curves!$A$2:$H$1700,7)*$B136</f>
        <v>-0.10320726329754343</v>
      </c>
      <c r="H136" s="172">
        <f ca="1">VLOOKUP($D136,Curves!$A$2:$H$1700,5)*$B136</f>
        <v>5.4319612261864957E-3</v>
      </c>
      <c r="I136" s="172">
        <f ca="1">VLOOKUP($D136,Curves!$A$2:$H$1700,4)*$B136</f>
        <v>0</v>
      </c>
      <c r="J136" s="174">
        <f ca="1">VLOOKUP($D136,Curves!$A$2:$H$1700,8)*$B136</f>
        <v>0</v>
      </c>
      <c r="K136" s="172">
        <f t="shared" ca="1" si="262"/>
        <v>18.385511038791563</v>
      </c>
      <c r="L136" s="140">
        <f ca="1">VLOOKUP($D136,Curves!$N$2:$T$2600,2)*$B136</f>
        <v>30.270744644781747</v>
      </c>
      <c r="M136" s="141">
        <f ca="1">VLOOKUP($D136,Curves!$N$2:$T$2600,3)*$B136</f>
        <v>15.135372322390873</v>
      </c>
      <c r="N136" s="181">
        <f t="shared" ca="1" si="263"/>
        <v>1</v>
      </c>
      <c r="O136" s="182">
        <f t="shared" ca="1" si="264"/>
        <v>0</v>
      </c>
      <c r="P136" s="173">
        <f t="shared" ca="1" si="259"/>
        <v>18.385511038791563</v>
      </c>
      <c r="Q136" s="140">
        <f ca="1">VLOOKUP($D136,Curves!$N$2:$T$2600,4)*$B136</f>
        <v>30.270744644781747</v>
      </c>
      <c r="R136" s="141">
        <f ca="1">VLOOKUP($D136,Curves!$N$2:$T$2600,5)*$B136</f>
        <v>15.135372322390873</v>
      </c>
      <c r="S136" s="181">
        <f t="shared" ca="1" si="265"/>
        <v>1</v>
      </c>
      <c r="T136" s="182">
        <f t="shared" ca="1" si="266"/>
        <v>0</v>
      </c>
      <c r="U136" s="151">
        <f t="shared" ca="1" si="267"/>
        <v>17.611456564059988</v>
      </c>
      <c r="V136" s="151">
        <f t="shared" ca="1" si="268"/>
        <v>18.426250747987964</v>
      </c>
      <c r="W136" s="151">
        <f t="shared" ca="1" si="269"/>
        <v>18.385511038791563</v>
      </c>
      <c r="X136" s="343">
        <f ca="1">VLOOKUP($D136,[2]CurveFetch!$D$8:$S$13000,16,0)*$B136</f>
        <v>30.270744644781747</v>
      </c>
      <c r="Y136" s="141">
        <f ca="1">VLOOKUP($D136,Curves!$N$2:$T$2600,7)*$B136</f>
        <v>15.135372322390873</v>
      </c>
      <c r="Z136" s="200">
        <f t="shared" ca="1" si="270"/>
        <v>1</v>
      </c>
      <c r="AA136" s="181">
        <f t="shared" ca="1" si="271"/>
        <v>0</v>
      </c>
      <c r="AB136" s="181">
        <f t="shared" ca="1" si="272"/>
        <v>1</v>
      </c>
      <c r="AC136" s="181">
        <f t="shared" ca="1" si="272"/>
        <v>1</v>
      </c>
      <c r="AD136" s="181">
        <f t="shared" ca="1" si="273"/>
        <v>1</v>
      </c>
      <c r="AE136" s="182">
        <f t="shared" ca="1" si="274"/>
        <v>0</v>
      </c>
      <c r="AF136" s="23">
        <f t="shared" ca="1" si="167"/>
        <v>5880</v>
      </c>
      <c r="AG136" s="23">
        <f t="shared" ca="1" si="168"/>
        <v>0</v>
      </c>
      <c r="AH136" s="23">
        <f t="shared" ca="1" si="185"/>
        <v>48000</v>
      </c>
      <c r="AI136" s="23">
        <f t="shared" ca="1" si="186"/>
        <v>0</v>
      </c>
      <c r="AJ136" s="23">
        <f t="shared" ca="1" si="205"/>
        <v>54000</v>
      </c>
      <c r="AK136" s="23">
        <f t="shared" ca="1" si="206"/>
        <v>0</v>
      </c>
      <c r="AL136" s="23">
        <f t="shared" ca="1" si="207"/>
        <v>60000</v>
      </c>
      <c r="AM136" s="23">
        <f t="shared" ca="1" si="208"/>
        <v>0</v>
      </c>
      <c r="AN136" s="23">
        <f t="shared" ca="1" si="209"/>
        <v>60000</v>
      </c>
      <c r="AO136" s="23">
        <f t="shared" ca="1" si="210"/>
        <v>0</v>
      </c>
      <c r="AP136" s="23">
        <f t="shared" ca="1" si="225"/>
        <v>61200</v>
      </c>
      <c r="AQ136" s="23">
        <f t="shared" ca="1" si="226"/>
        <v>0</v>
      </c>
      <c r="AR136" s="23">
        <f t="shared" ca="1" si="237"/>
        <v>132000</v>
      </c>
      <c r="AS136" s="23">
        <f t="shared" ca="1" si="238"/>
        <v>0</v>
      </c>
      <c r="AT136" s="228">
        <f t="shared" ca="1" si="151"/>
        <v>65880</v>
      </c>
      <c r="AU136" s="26">
        <f t="shared" ca="1" si="152"/>
        <v>361080</v>
      </c>
      <c r="AV136" s="228">
        <f t="shared" ca="1" si="153"/>
        <v>421080</v>
      </c>
      <c r="AW136" s="23">
        <f t="shared" ca="1" si="181"/>
        <v>62400</v>
      </c>
      <c r="AX136" s="23">
        <f t="shared" ca="1" si="182"/>
        <v>0</v>
      </c>
      <c r="AY136" s="23">
        <f t="shared" ca="1" si="165"/>
        <v>60000</v>
      </c>
      <c r="AZ136" s="23">
        <f t="shared" ca="1" si="166"/>
        <v>0</v>
      </c>
      <c r="BA136" s="23">
        <f t="shared" ca="1" si="169"/>
        <v>10560</v>
      </c>
      <c r="BB136" s="23">
        <f t="shared" ca="1" si="170"/>
        <v>0</v>
      </c>
      <c r="BC136" s="23">
        <f t="shared" ca="1" si="177"/>
        <v>6120</v>
      </c>
      <c r="BD136" s="23">
        <f t="shared" ca="1" si="178"/>
        <v>0</v>
      </c>
      <c r="BE136" s="23">
        <f t="shared" ca="1" si="187"/>
        <v>20400</v>
      </c>
      <c r="BF136" s="23">
        <f t="shared" ca="1" si="188"/>
        <v>0</v>
      </c>
      <c r="BG136" s="23">
        <f t="shared" ca="1" si="197"/>
        <v>105600</v>
      </c>
      <c r="BH136" s="23">
        <f t="shared" ca="1" si="198"/>
        <v>0</v>
      </c>
      <c r="BI136" s="23">
        <f t="shared" ca="1" si="203"/>
        <v>127200</v>
      </c>
      <c r="BJ136" s="23">
        <f t="shared" ca="1" si="204"/>
        <v>0</v>
      </c>
      <c r="BK136" s="23">
        <f t="shared" ca="1" si="211"/>
        <v>60000</v>
      </c>
      <c r="BL136" s="23">
        <f t="shared" ca="1" si="212"/>
        <v>0</v>
      </c>
      <c r="BM136" s="23">
        <f t="shared" ca="1" si="223"/>
        <v>63600</v>
      </c>
      <c r="BN136" s="23">
        <f t="shared" ca="1" si="224"/>
        <v>0</v>
      </c>
      <c r="BO136" s="23">
        <f t="shared" ca="1" si="227"/>
        <v>86400</v>
      </c>
      <c r="BP136" s="23">
        <f t="shared" ca="1" si="228"/>
        <v>0</v>
      </c>
      <c r="BQ136" s="23">
        <f t="shared" ca="1" si="233"/>
        <v>62400</v>
      </c>
      <c r="BR136" s="23">
        <f t="shared" ca="1" si="234"/>
        <v>0</v>
      </c>
      <c r="BS136" s="23">
        <f t="shared" ca="1" si="251"/>
        <v>132000</v>
      </c>
      <c r="BT136" s="23">
        <f t="shared" ca="1" si="252"/>
        <v>0</v>
      </c>
      <c r="BU136" s="23">
        <f t="shared" ca="1" si="253"/>
        <v>120000</v>
      </c>
      <c r="BV136" s="23">
        <f t="shared" ca="1" si="254"/>
        <v>0</v>
      </c>
      <c r="BW136" s="389">
        <f t="shared" ca="1" si="154"/>
        <v>458280</v>
      </c>
      <c r="BX136" s="224">
        <f t="shared" ca="1" si="155"/>
        <v>710280</v>
      </c>
      <c r="BY136" s="93">
        <f t="shared" ca="1" si="156"/>
        <v>916680</v>
      </c>
      <c r="BZ136" s="23">
        <f t="shared" ca="1" si="183"/>
        <v>125760</v>
      </c>
      <c r="CA136" s="23">
        <f t="shared" ca="1" si="184"/>
        <v>0</v>
      </c>
      <c r="CB136" s="23">
        <f t="shared" ca="1" si="213"/>
        <v>115200</v>
      </c>
      <c r="CC136" s="23">
        <f t="shared" ca="1" si="214"/>
        <v>0</v>
      </c>
      <c r="CD136" s="23">
        <f t="shared" ca="1" si="239"/>
        <v>120000</v>
      </c>
      <c r="CE136" s="23">
        <f t="shared" ca="1" si="240"/>
        <v>0</v>
      </c>
      <c r="CF136" s="228">
        <f t="shared" ca="1" si="157"/>
        <v>125760</v>
      </c>
      <c r="CG136" s="224">
        <f t="shared" ca="1" si="158"/>
        <v>240960</v>
      </c>
      <c r="CH136" s="228">
        <f t="shared" ca="1" si="159"/>
        <v>360960</v>
      </c>
      <c r="CI136" s="23">
        <f t="shared" ca="1" si="173"/>
        <v>65400</v>
      </c>
      <c r="CJ136" s="23">
        <f t="shared" ca="1" si="174"/>
        <v>32700</v>
      </c>
      <c r="CK136" s="23">
        <f t="shared" ca="1" si="175"/>
        <v>62400</v>
      </c>
      <c r="CL136" s="23">
        <f t="shared" ca="1" si="176"/>
        <v>31200</v>
      </c>
      <c r="CM136" s="23">
        <f t="shared" ca="1" si="171"/>
        <v>60000</v>
      </c>
      <c r="CN136" s="23">
        <f t="shared" ca="1" si="172"/>
        <v>30000</v>
      </c>
      <c r="CO136" s="23">
        <f t="shared" ca="1" si="179"/>
        <v>8400</v>
      </c>
      <c r="CP136" s="23">
        <f t="shared" ca="1" si="180"/>
        <v>4200</v>
      </c>
      <c r="CQ136" s="23">
        <f t="shared" ca="1" si="189"/>
        <v>27000</v>
      </c>
      <c r="CR136" s="23">
        <f t="shared" ca="1" si="190"/>
        <v>13500</v>
      </c>
      <c r="CS136" s="23">
        <f t="shared" ca="1" si="191"/>
        <v>15600</v>
      </c>
      <c r="CT136" s="23">
        <f t="shared" ca="1" si="192"/>
        <v>7800</v>
      </c>
      <c r="CU136" s="23">
        <f t="shared" ca="1" si="195"/>
        <v>42000</v>
      </c>
      <c r="CV136" s="23">
        <f t="shared" ca="1" si="196"/>
        <v>21000</v>
      </c>
      <c r="CW136" s="23">
        <f t="shared" ca="1" si="241"/>
        <v>60000</v>
      </c>
      <c r="CX136" s="23">
        <f t="shared" ca="1" si="242"/>
        <v>30000</v>
      </c>
      <c r="CY136" s="23">
        <f t="shared" ca="1" si="199"/>
        <v>72000</v>
      </c>
      <c r="CZ136" s="23">
        <f t="shared" ca="1" si="200"/>
        <v>36000</v>
      </c>
      <c r="DA136" s="23">
        <f t="shared" ca="1" si="215"/>
        <v>99000</v>
      </c>
      <c r="DB136" s="23">
        <f t="shared" ca="1" si="216"/>
        <v>49500</v>
      </c>
      <c r="DC136" s="23"/>
      <c r="DD136" s="23"/>
      <c r="DE136" s="23">
        <f t="shared" ca="1" si="217"/>
        <v>240000</v>
      </c>
      <c r="DF136" s="23">
        <f t="shared" ca="1" si="218"/>
        <v>120000</v>
      </c>
      <c r="DG136" s="23">
        <f t="shared" ca="1" si="219"/>
        <v>120000</v>
      </c>
      <c r="DH136" s="23">
        <f t="shared" ca="1" si="220"/>
        <v>60000</v>
      </c>
      <c r="DI136" s="23">
        <f t="shared" ca="1" si="229"/>
        <v>63600</v>
      </c>
      <c r="DJ136" s="23">
        <f t="shared" ca="1" si="230"/>
        <v>31800</v>
      </c>
      <c r="DK136" s="23">
        <f t="shared" ca="1" si="235"/>
        <v>63600</v>
      </c>
      <c r="DL136" s="23">
        <f t="shared" ca="1" si="236"/>
        <v>31800</v>
      </c>
      <c r="DM136" s="23">
        <f t="shared" ca="1" si="243"/>
        <v>120000</v>
      </c>
      <c r="DN136" s="23">
        <f t="shared" ca="1" si="244"/>
        <v>60000</v>
      </c>
      <c r="DO136" s="23">
        <f t="shared" ca="1" si="245"/>
        <v>66000</v>
      </c>
      <c r="DP136" s="23">
        <f t="shared" ca="1" si="246"/>
        <v>33000</v>
      </c>
      <c r="DQ136" s="23">
        <f t="shared" ca="1" si="257"/>
        <v>129600</v>
      </c>
      <c r="DR136" s="23">
        <f t="shared" ca="1" si="258"/>
        <v>64800</v>
      </c>
      <c r="DS136" s="228">
        <f t="shared" ca="1" si="160"/>
        <v>604800</v>
      </c>
      <c r="DT136" s="93">
        <f t="shared" ca="1" si="161"/>
        <v>1350000</v>
      </c>
      <c r="DU136" s="228">
        <f t="shared" ca="1" si="162"/>
        <v>1971900</v>
      </c>
      <c r="DZ136" s="23">
        <f t="shared" ca="1" si="193"/>
        <v>60000</v>
      </c>
      <c r="EA136" s="23">
        <f t="shared" ca="1" si="194"/>
        <v>30000</v>
      </c>
      <c r="EB136" s="23">
        <f t="shared" ca="1" si="201"/>
        <v>26400</v>
      </c>
      <c r="EC136" s="23">
        <f t="shared" ca="1" si="202"/>
        <v>13200</v>
      </c>
      <c r="ED136" s="23">
        <f t="shared" ca="1" si="221"/>
        <v>120000</v>
      </c>
      <c r="EE136" s="23">
        <f t="shared" ca="1" si="222"/>
        <v>60000</v>
      </c>
      <c r="EF136" s="23">
        <f t="shared" ca="1" si="249"/>
        <v>168000</v>
      </c>
      <c r="EG136" s="23">
        <f t="shared" ca="1" si="250"/>
        <v>84000</v>
      </c>
      <c r="EH136" s="23">
        <f t="shared" ca="1" si="231"/>
        <v>60000</v>
      </c>
      <c r="EI136" s="23">
        <f t="shared" ca="1" si="232"/>
        <v>30000</v>
      </c>
      <c r="EJ136" s="23">
        <f t="shared" ca="1" si="247"/>
        <v>60000</v>
      </c>
      <c r="EK136" s="23">
        <f t="shared" ca="1" si="248"/>
        <v>30000</v>
      </c>
      <c r="EL136" s="23">
        <f t="shared" ca="1" si="255"/>
        <v>120000</v>
      </c>
      <c r="EM136" s="23">
        <f t="shared" ca="1" si="256"/>
        <v>60000</v>
      </c>
      <c r="EN136" s="228">
        <f t="shared" ca="1" si="148"/>
        <v>39600</v>
      </c>
      <c r="EO136" s="93">
        <f t="shared" ca="1" si="149"/>
        <v>489600</v>
      </c>
      <c r="EP136" s="93">
        <f t="shared" ca="1" si="150"/>
        <v>921600</v>
      </c>
    </row>
    <row r="137" spans="1:146" x14ac:dyDescent="0.2">
      <c r="A137" s="172">
        <f ca="1">VLOOKUP($D137,Curves!$A$2:$I$1700,9)</f>
        <v>5.8234403167013997E-2</v>
      </c>
      <c r="B137" s="86">
        <f t="shared" ca="1" si="260"/>
        <v>0.54048873526720098</v>
      </c>
      <c r="C137" s="86">
        <f t="shared" si="261"/>
        <v>31</v>
      </c>
      <c r="D137" s="139">
        <v>40817</v>
      </c>
      <c r="E137" s="173">
        <f ca="1">VLOOKUP($D137,Curves!$A$2:$H$1700,2)*$B137</f>
        <v>2.1900603553026983</v>
      </c>
      <c r="F137" s="172">
        <f ca="1">VLOOKUP($D137,Curves!$A$2:$H$1700,3)*$B137</f>
        <v>0.18376616999084835</v>
      </c>
      <c r="G137" s="172">
        <f ca="1">VLOOKUP($D137,Curves!$A$2:$H$1700,7)*$B137</f>
        <v>-0.10269285970076819</v>
      </c>
      <c r="H137" s="172">
        <f ca="1">VLOOKUP($D137,Curves!$A$2:$H$1700,5)*$B137</f>
        <v>5.4048873526720102E-3</v>
      </c>
      <c r="I137" s="172">
        <f ca="1">VLOOKUP($D137,Curves!$A$2:$H$1700,4)*$B137</f>
        <v>0</v>
      </c>
      <c r="J137" s="174">
        <f ca="1">VLOOKUP($D137,Curves!$A$2:$H$1700,8)*$B137</f>
        <v>0</v>
      </c>
      <c r="K137" s="172">
        <f t="shared" ca="1" si="262"/>
        <v>18.425452664770237</v>
      </c>
      <c r="L137" s="140">
        <f ca="1">VLOOKUP($D137,Curves!$N$2:$T$2600,2)*$B137</f>
        <v>36.045139706096101</v>
      </c>
      <c r="M137" s="141">
        <f ca="1">VLOOKUP($D137,Curves!$N$2:$T$2600,3)*$B137</f>
        <v>18.022569853048051</v>
      </c>
      <c r="N137" s="181">
        <f t="shared" ca="1" si="263"/>
        <v>1</v>
      </c>
      <c r="O137" s="182">
        <f t="shared" ca="1" si="264"/>
        <v>0</v>
      </c>
      <c r="P137" s="173">
        <f t="shared" ca="1" si="259"/>
        <v>18.425452664770237</v>
      </c>
      <c r="Q137" s="140">
        <f ca="1">VLOOKUP($D137,Curves!$N$2:$T$2600,4)*$B137</f>
        <v>36.045139706096101</v>
      </c>
      <c r="R137" s="141">
        <f ca="1">VLOOKUP($D137,Curves!$N$2:$T$2600,5)*$B137</f>
        <v>18.022569853048051</v>
      </c>
      <c r="S137" s="181">
        <f t="shared" ca="1" si="265"/>
        <v>1</v>
      </c>
      <c r="T137" s="182">
        <f t="shared" ca="1" si="266"/>
        <v>0</v>
      </c>
      <c r="U137" s="151">
        <f t="shared" ca="1" si="267"/>
        <v>17.655256217014475</v>
      </c>
      <c r="V137" s="151">
        <f t="shared" ca="1" si="268"/>
        <v>18.465989319915277</v>
      </c>
      <c r="W137" s="151">
        <f t="shared" ca="1" si="269"/>
        <v>18.425452664770237</v>
      </c>
      <c r="X137" s="343">
        <f ca="1">VLOOKUP($D137,[2]CurveFetch!$D$8:$S$13000,16,0)*$B137</f>
        <v>36.045139706096101</v>
      </c>
      <c r="Y137" s="141">
        <f ca="1">VLOOKUP($D137,Curves!$N$2:$T$2600,7)*$B137</f>
        <v>18.022569853048051</v>
      </c>
      <c r="Z137" s="200">
        <f t="shared" ca="1" si="270"/>
        <v>1</v>
      </c>
      <c r="AA137" s="181">
        <f t="shared" ca="1" si="271"/>
        <v>1</v>
      </c>
      <c r="AB137" s="181">
        <f t="shared" ca="1" si="272"/>
        <v>1</v>
      </c>
      <c r="AC137" s="181">
        <f t="shared" ca="1" si="272"/>
        <v>1</v>
      </c>
      <c r="AD137" s="181">
        <f t="shared" ca="1" si="273"/>
        <v>1</v>
      </c>
      <c r="AE137" s="182">
        <f t="shared" ca="1" si="274"/>
        <v>0</v>
      </c>
      <c r="AF137" s="23">
        <f t="shared" ca="1" si="167"/>
        <v>5880</v>
      </c>
      <c r="AG137" s="23">
        <f t="shared" ca="1" si="168"/>
        <v>0</v>
      </c>
      <c r="AH137" s="23">
        <f t="shared" ca="1" si="185"/>
        <v>48000</v>
      </c>
      <c r="AI137" s="23">
        <f t="shared" ca="1" si="186"/>
        <v>0</v>
      </c>
      <c r="AJ137" s="23">
        <f t="shared" ca="1" si="205"/>
        <v>54000</v>
      </c>
      <c r="AK137" s="23">
        <f t="shared" ca="1" si="206"/>
        <v>0</v>
      </c>
      <c r="AL137" s="23">
        <f t="shared" ca="1" si="207"/>
        <v>60000</v>
      </c>
      <c r="AM137" s="23">
        <f t="shared" ca="1" si="208"/>
        <v>0</v>
      </c>
      <c r="AN137" s="23">
        <f t="shared" ca="1" si="209"/>
        <v>60000</v>
      </c>
      <c r="AO137" s="23">
        <f t="shared" ca="1" si="210"/>
        <v>0</v>
      </c>
      <c r="AP137" s="23">
        <f t="shared" ca="1" si="225"/>
        <v>61200</v>
      </c>
      <c r="AQ137" s="23">
        <f t="shared" ca="1" si="226"/>
        <v>0</v>
      </c>
      <c r="AR137" s="23">
        <f t="shared" ca="1" si="237"/>
        <v>132000</v>
      </c>
      <c r="AS137" s="23">
        <f t="shared" ca="1" si="238"/>
        <v>0</v>
      </c>
      <c r="AT137" s="228">
        <f t="shared" ca="1" si="151"/>
        <v>65880</v>
      </c>
      <c r="AU137" s="26">
        <f t="shared" ca="1" si="152"/>
        <v>361080</v>
      </c>
      <c r="AV137" s="228">
        <f t="shared" ca="1" si="153"/>
        <v>421080</v>
      </c>
      <c r="AW137" s="23">
        <f t="shared" ca="1" si="181"/>
        <v>62400</v>
      </c>
      <c r="AX137" s="23">
        <f t="shared" ca="1" si="182"/>
        <v>0</v>
      </c>
      <c r="AY137" s="23">
        <f t="shared" ca="1" si="165"/>
        <v>60000</v>
      </c>
      <c r="AZ137" s="23">
        <f t="shared" ca="1" si="166"/>
        <v>0</v>
      </c>
      <c r="BA137" s="23">
        <f t="shared" ca="1" si="169"/>
        <v>10560</v>
      </c>
      <c r="BB137" s="23">
        <f t="shared" ca="1" si="170"/>
        <v>0</v>
      </c>
      <c r="BC137" s="23">
        <f t="shared" ca="1" si="177"/>
        <v>6120</v>
      </c>
      <c r="BD137" s="23">
        <f t="shared" ca="1" si="178"/>
        <v>0</v>
      </c>
      <c r="BE137" s="23">
        <f t="shared" ca="1" si="187"/>
        <v>20400</v>
      </c>
      <c r="BF137" s="23">
        <f t="shared" ca="1" si="188"/>
        <v>0</v>
      </c>
      <c r="BG137" s="23">
        <f t="shared" ca="1" si="197"/>
        <v>105600</v>
      </c>
      <c r="BH137" s="23">
        <f t="shared" ca="1" si="198"/>
        <v>0</v>
      </c>
      <c r="BI137" s="23">
        <f t="shared" ca="1" si="203"/>
        <v>127200</v>
      </c>
      <c r="BJ137" s="23">
        <f t="shared" ca="1" si="204"/>
        <v>0</v>
      </c>
      <c r="BK137" s="23">
        <f t="shared" ca="1" si="211"/>
        <v>60000</v>
      </c>
      <c r="BL137" s="23">
        <f t="shared" ca="1" si="212"/>
        <v>0</v>
      </c>
      <c r="BM137" s="23">
        <f t="shared" ca="1" si="223"/>
        <v>63600</v>
      </c>
      <c r="BN137" s="23">
        <f t="shared" ca="1" si="224"/>
        <v>0</v>
      </c>
      <c r="BO137" s="23">
        <f t="shared" ca="1" si="227"/>
        <v>86400</v>
      </c>
      <c r="BP137" s="23">
        <f t="shared" ca="1" si="228"/>
        <v>0</v>
      </c>
      <c r="BQ137" s="23">
        <f t="shared" ca="1" si="233"/>
        <v>62400</v>
      </c>
      <c r="BR137" s="23">
        <f t="shared" ca="1" si="234"/>
        <v>0</v>
      </c>
      <c r="BS137" s="23">
        <f t="shared" ca="1" si="251"/>
        <v>132000</v>
      </c>
      <c r="BT137" s="23">
        <f t="shared" ca="1" si="252"/>
        <v>0</v>
      </c>
      <c r="BU137" s="23">
        <f t="shared" ca="1" si="253"/>
        <v>120000</v>
      </c>
      <c r="BV137" s="23">
        <f t="shared" ca="1" si="254"/>
        <v>0</v>
      </c>
      <c r="BW137" s="389">
        <f t="shared" ca="1" si="154"/>
        <v>458280</v>
      </c>
      <c r="BX137" s="224">
        <f t="shared" ca="1" si="155"/>
        <v>710280</v>
      </c>
      <c r="BY137" s="93">
        <f t="shared" ca="1" si="156"/>
        <v>916680</v>
      </c>
      <c r="BZ137" s="23">
        <f t="shared" ca="1" si="183"/>
        <v>125760</v>
      </c>
      <c r="CA137" s="23">
        <f t="shared" ca="1" si="184"/>
        <v>0</v>
      </c>
      <c r="CB137" s="23">
        <f t="shared" ca="1" si="213"/>
        <v>115200</v>
      </c>
      <c r="CC137" s="23">
        <f t="shared" ca="1" si="214"/>
        <v>0</v>
      </c>
      <c r="CD137" s="23">
        <f t="shared" ca="1" si="239"/>
        <v>120000</v>
      </c>
      <c r="CE137" s="23">
        <f t="shared" ca="1" si="240"/>
        <v>0</v>
      </c>
      <c r="CF137" s="228">
        <f t="shared" ca="1" si="157"/>
        <v>125760</v>
      </c>
      <c r="CG137" s="224">
        <f t="shared" ca="1" si="158"/>
        <v>240960</v>
      </c>
      <c r="CH137" s="228">
        <f t="shared" ca="1" si="159"/>
        <v>360960</v>
      </c>
      <c r="CI137" s="23">
        <f t="shared" ca="1" si="173"/>
        <v>65400</v>
      </c>
      <c r="CJ137" s="23">
        <f t="shared" ca="1" si="174"/>
        <v>32700</v>
      </c>
      <c r="CK137" s="23">
        <f t="shared" ca="1" si="175"/>
        <v>62400</v>
      </c>
      <c r="CL137" s="23">
        <f t="shared" ca="1" si="176"/>
        <v>31200</v>
      </c>
      <c r="CM137" s="23">
        <f t="shared" ca="1" si="171"/>
        <v>60000</v>
      </c>
      <c r="CN137" s="23">
        <f t="shared" ca="1" si="172"/>
        <v>30000</v>
      </c>
      <c r="CO137" s="23">
        <f t="shared" ca="1" si="179"/>
        <v>8400</v>
      </c>
      <c r="CP137" s="23">
        <f t="shared" ca="1" si="180"/>
        <v>4200</v>
      </c>
      <c r="CQ137" s="23">
        <f t="shared" ca="1" si="189"/>
        <v>27000</v>
      </c>
      <c r="CR137" s="23">
        <f t="shared" ca="1" si="190"/>
        <v>13500</v>
      </c>
      <c r="CS137" s="23">
        <f t="shared" ca="1" si="191"/>
        <v>15600</v>
      </c>
      <c r="CT137" s="23">
        <f t="shared" ca="1" si="192"/>
        <v>7800</v>
      </c>
      <c r="CU137" s="23">
        <f t="shared" ca="1" si="195"/>
        <v>42000</v>
      </c>
      <c r="CV137" s="23">
        <f t="shared" ca="1" si="196"/>
        <v>21000</v>
      </c>
      <c r="CW137" s="23">
        <f t="shared" ca="1" si="241"/>
        <v>60000</v>
      </c>
      <c r="CX137" s="23">
        <f t="shared" ca="1" si="242"/>
        <v>30000</v>
      </c>
      <c r="CY137" s="23">
        <f t="shared" ca="1" si="199"/>
        <v>72000</v>
      </c>
      <c r="CZ137" s="23">
        <f t="shared" ca="1" si="200"/>
        <v>36000</v>
      </c>
      <c r="DA137" s="23">
        <f t="shared" ca="1" si="215"/>
        <v>99000</v>
      </c>
      <c r="DB137" s="23">
        <f t="shared" ca="1" si="216"/>
        <v>49500</v>
      </c>
      <c r="DC137" s="23"/>
      <c r="DD137" s="23"/>
      <c r="DE137" s="23">
        <f t="shared" ca="1" si="217"/>
        <v>240000</v>
      </c>
      <c r="DF137" s="23">
        <f t="shared" ca="1" si="218"/>
        <v>120000</v>
      </c>
      <c r="DG137" s="23">
        <f t="shared" ca="1" si="219"/>
        <v>120000</v>
      </c>
      <c r="DH137" s="23">
        <f t="shared" ca="1" si="220"/>
        <v>60000</v>
      </c>
      <c r="DI137" s="23">
        <f t="shared" ca="1" si="229"/>
        <v>63600</v>
      </c>
      <c r="DJ137" s="23">
        <f t="shared" ca="1" si="230"/>
        <v>31800</v>
      </c>
      <c r="DK137" s="23">
        <f t="shared" ca="1" si="235"/>
        <v>63600</v>
      </c>
      <c r="DL137" s="23">
        <f t="shared" ca="1" si="236"/>
        <v>31800</v>
      </c>
      <c r="DM137" s="23">
        <f t="shared" ca="1" si="243"/>
        <v>120000</v>
      </c>
      <c r="DN137" s="23">
        <f t="shared" ca="1" si="244"/>
        <v>60000</v>
      </c>
      <c r="DO137" s="23">
        <f t="shared" ca="1" si="245"/>
        <v>66000</v>
      </c>
      <c r="DP137" s="23">
        <f t="shared" ca="1" si="246"/>
        <v>33000</v>
      </c>
      <c r="DQ137" s="23">
        <f t="shared" ca="1" si="257"/>
        <v>129600</v>
      </c>
      <c r="DR137" s="23">
        <f t="shared" ca="1" si="258"/>
        <v>64800</v>
      </c>
      <c r="DS137" s="228">
        <f t="shared" ca="1" si="160"/>
        <v>604800</v>
      </c>
      <c r="DT137" s="93">
        <f t="shared" ca="1" si="161"/>
        <v>1350000</v>
      </c>
      <c r="DU137" s="228">
        <f t="shared" ca="1" si="162"/>
        <v>1971900</v>
      </c>
      <c r="DZ137" s="23">
        <f t="shared" ca="1" si="193"/>
        <v>60000</v>
      </c>
      <c r="EA137" s="23">
        <f t="shared" ca="1" si="194"/>
        <v>30000</v>
      </c>
      <c r="EB137" s="23">
        <f t="shared" ca="1" si="201"/>
        <v>26400</v>
      </c>
      <c r="EC137" s="23">
        <f t="shared" ca="1" si="202"/>
        <v>13200</v>
      </c>
      <c r="ED137" s="23">
        <f t="shared" ca="1" si="221"/>
        <v>120000</v>
      </c>
      <c r="EE137" s="23">
        <f t="shared" ca="1" si="222"/>
        <v>60000</v>
      </c>
      <c r="EF137" s="23">
        <f t="shared" ca="1" si="249"/>
        <v>168000</v>
      </c>
      <c r="EG137" s="23">
        <f t="shared" ca="1" si="250"/>
        <v>84000</v>
      </c>
      <c r="EH137" s="23">
        <f t="shared" ca="1" si="231"/>
        <v>60000</v>
      </c>
      <c r="EI137" s="23">
        <f t="shared" ca="1" si="232"/>
        <v>30000</v>
      </c>
      <c r="EJ137" s="23">
        <f t="shared" ca="1" si="247"/>
        <v>60000</v>
      </c>
      <c r="EK137" s="23">
        <f t="shared" ca="1" si="248"/>
        <v>30000</v>
      </c>
      <c r="EL137" s="23">
        <f t="shared" ca="1" si="255"/>
        <v>120000</v>
      </c>
      <c r="EM137" s="23">
        <f t="shared" ca="1" si="256"/>
        <v>60000</v>
      </c>
      <c r="EN137" s="228">
        <f t="shared" ref="EN137:EN200" ca="1" si="275">SUM(EB137:EC137)</f>
        <v>39600</v>
      </c>
      <c r="EO137" s="93">
        <f t="shared" ref="EO137:EO200" ca="1" si="276">SUM(EB137:EE137,EJ137:EM137)</f>
        <v>489600</v>
      </c>
      <c r="EP137" s="93">
        <f t="shared" ref="EP137:EP200" ca="1" si="277">SUM(DZ137:EM137)</f>
        <v>921600</v>
      </c>
    </row>
    <row r="138" spans="1:146" x14ac:dyDescent="0.2">
      <c r="A138" s="172">
        <f ca="1">VLOOKUP($D138,Curves!$A$2:$I$1700,9)</f>
        <v>5.8262580982247E-2</v>
      </c>
      <c r="B138" s="86">
        <f t="shared" ca="1" si="260"/>
        <v>0.53770282050539309</v>
      </c>
      <c r="C138" s="86">
        <f t="shared" si="261"/>
        <v>30</v>
      </c>
      <c r="D138" s="139">
        <v>40848</v>
      </c>
      <c r="E138" s="173">
        <f ca="1">VLOOKUP($D138,Curves!$A$2:$H$1700,2)*$B138</f>
        <v>2.254050223558608</v>
      </c>
      <c r="F138" s="172">
        <f ca="1">VLOOKUP($D138,Curves!$A$2:$H$1700,3)*$B138</f>
        <v>0.16131084615161792</v>
      </c>
      <c r="G138" s="172">
        <f ca="1">VLOOKUP($D138,Curves!$A$2:$H$1700,7)*$B138</f>
        <v>-0.10216353589602468</v>
      </c>
      <c r="H138" s="172">
        <f ca="1">VLOOKUP($D138,Curves!$A$2:$H$1700,5)*$B138</f>
        <v>5.3770282050539311E-3</v>
      </c>
      <c r="I138" s="172">
        <f ca="1">VLOOKUP($D138,Curves!$A$2:$H$1700,4)*$B138</f>
        <v>0</v>
      </c>
      <c r="J138" s="174">
        <f ca="1">VLOOKUP($D138,Curves!$A$2:$H$1700,8)*$B138</f>
        <v>0</v>
      </c>
      <c r="K138" s="172">
        <f t="shared" ca="1" si="262"/>
        <v>18.90537667668956</v>
      </c>
      <c r="L138" s="140">
        <f ca="1">VLOOKUP($D138,Curves!$N$2:$T$2600,2)*$B138</f>
        <v>19.728262714060822</v>
      </c>
      <c r="M138" s="141">
        <f ca="1">VLOOKUP($D138,Curves!$N$2:$T$2600,3)*$B138</f>
        <v>9.864131357030411</v>
      </c>
      <c r="N138" s="181">
        <f t="shared" ca="1" si="263"/>
        <v>1</v>
      </c>
      <c r="O138" s="182">
        <f t="shared" ca="1" si="264"/>
        <v>0</v>
      </c>
      <c r="P138" s="173">
        <f t="shared" ca="1" si="259"/>
        <v>18.90537667668956</v>
      </c>
      <c r="Q138" s="140">
        <f ca="1">VLOOKUP($D138,Curves!$N$2:$T$2600,4)*$B138</f>
        <v>19.728262714060822</v>
      </c>
      <c r="R138" s="141">
        <f ca="1">VLOOKUP($D138,Curves!$N$2:$T$2600,5)*$B138</f>
        <v>9.864131357030411</v>
      </c>
      <c r="S138" s="181">
        <f t="shared" ca="1" si="265"/>
        <v>1</v>
      </c>
      <c r="T138" s="182">
        <f t="shared" ca="1" si="266"/>
        <v>0</v>
      </c>
      <c r="U138" s="151">
        <f t="shared" ca="1" si="267"/>
        <v>18.139150157469373</v>
      </c>
      <c r="V138" s="151">
        <f t="shared" ca="1" si="268"/>
        <v>18.945704388227465</v>
      </c>
      <c r="W138" s="151">
        <f t="shared" ca="1" si="269"/>
        <v>18.90537667668956</v>
      </c>
      <c r="X138" s="343">
        <f ca="1">VLOOKUP($D138,[2]CurveFetch!$D$8:$S$13000,16,0)*$B138</f>
        <v>19.728262714060822</v>
      </c>
      <c r="Y138" s="141">
        <f ca="1">VLOOKUP($D138,Curves!$N$2:$T$2600,7)*$B138</f>
        <v>9.864131357030411</v>
      </c>
      <c r="Z138" s="200">
        <f t="shared" ca="1" si="270"/>
        <v>1</v>
      </c>
      <c r="AA138" s="181">
        <f t="shared" ca="1" si="271"/>
        <v>0</v>
      </c>
      <c r="AB138" s="181">
        <f t="shared" ca="1" si="272"/>
        <v>1</v>
      </c>
      <c r="AC138" s="181">
        <f t="shared" ca="1" si="272"/>
        <v>1</v>
      </c>
      <c r="AD138" s="181">
        <f t="shared" ca="1" si="273"/>
        <v>1</v>
      </c>
      <c r="AE138" s="182">
        <f t="shared" ca="1" si="274"/>
        <v>0</v>
      </c>
      <c r="AF138" s="23">
        <f t="shared" ca="1" si="167"/>
        <v>5880</v>
      </c>
      <c r="AG138" s="23">
        <f t="shared" ca="1" si="168"/>
        <v>0</v>
      </c>
      <c r="AH138" s="23">
        <f t="shared" ca="1" si="185"/>
        <v>48000</v>
      </c>
      <c r="AI138" s="23">
        <f t="shared" ca="1" si="186"/>
        <v>0</v>
      </c>
      <c r="AJ138" s="23">
        <f t="shared" ca="1" si="205"/>
        <v>54000</v>
      </c>
      <c r="AK138" s="23">
        <f t="shared" ca="1" si="206"/>
        <v>0</v>
      </c>
      <c r="AL138" s="23">
        <f t="shared" ca="1" si="207"/>
        <v>60000</v>
      </c>
      <c r="AM138" s="23">
        <f t="shared" ca="1" si="208"/>
        <v>0</v>
      </c>
      <c r="AN138" s="23">
        <f t="shared" ca="1" si="209"/>
        <v>60000</v>
      </c>
      <c r="AO138" s="23">
        <f t="shared" ca="1" si="210"/>
        <v>0</v>
      </c>
      <c r="AP138" s="23">
        <f t="shared" ca="1" si="225"/>
        <v>61200</v>
      </c>
      <c r="AQ138" s="23">
        <f t="shared" ca="1" si="226"/>
        <v>0</v>
      </c>
      <c r="AR138" s="23">
        <f t="shared" ca="1" si="237"/>
        <v>132000</v>
      </c>
      <c r="AS138" s="23">
        <f t="shared" ca="1" si="238"/>
        <v>0</v>
      </c>
      <c r="AT138" s="228">
        <f t="shared" ref="AT138:AT201" ca="1" si="278">SUM(AF138:AG138,AL138:AM138)</f>
        <v>65880</v>
      </c>
      <c r="AU138" s="26">
        <f t="shared" ref="AU138:AU201" ca="1" si="279">SUM(AF138:AM138,AP138:AS138)</f>
        <v>361080</v>
      </c>
      <c r="AV138" s="228">
        <f t="shared" ref="AV138:AV201" ca="1" si="280">SUM(AF138:AS138)</f>
        <v>421080</v>
      </c>
      <c r="AW138" s="23">
        <f t="shared" ca="1" si="181"/>
        <v>62400</v>
      </c>
      <c r="AX138" s="23">
        <f t="shared" ca="1" si="182"/>
        <v>0</v>
      </c>
      <c r="AY138" s="23">
        <f t="shared" ca="1" si="165"/>
        <v>60000</v>
      </c>
      <c r="AZ138" s="23">
        <f t="shared" ca="1" si="166"/>
        <v>0</v>
      </c>
      <c r="BA138" s="23">
        <f t="shared" ca="1" si="169"/>
        <v>10560</v>
      </c>
      <c r="BB138" s="23">
        <f t="shared" ca="1" si="170"/>
        <v>0</v>
      </c>
      <c r="BC138" s="23">
        <f t="shared" ca="1" si="177"/>
        <v>6120</v>
      </c>
      <c r="BD138" s="23">
        <f t="shared" ca="1" si="178"/>
        <v>0</v>
      </c>
      <c r="BE138" s="23">
        <f t="shared" ca="1" si="187"/>
        <v>20400</v>
      </c>
      <c r="BF138" s="23">
        <f t="shared" ca="1" si="188"/>
        <v>0</v>
      </c>
      <c r="BG138" s="23">
        <f t="shared" ca="1" si="197"/>
        <v>105600</v>
      </c>
      <c r="BH138" s="23">
        <f t="shared" ca="1" si="198"/>
        <v>0</v>
      </c>
      <c r="BI138" s="23">
        <f t="shared" ca="1" si="203"/>
        <v>127200</v>
      </c>
      <c r="BJ138" s="23">
        <f t="shared" ca="1" si="204"/>
        <v>0</v>
      </c>
      <c r="BK138" s="23">
        <f t="shared" ca="1" si="211"/>
        <v>60000</v>
      </c>
      <c r="BL138" s="23">
        <f t="shared" ca="1" si="212"/>
        <v>0</v>
      </c>
      <c r="BM138" s="23">
        <f t="shared" ca="1" si="223"/>
        <v>63600</v>
      </c>
      <c r="BN138" s="23">
        <f t="shared" ca="1" si="224"/>
        <v>0</v>
      </c>
      <c r="BO138" s="23">
        <f t="shared" ca="1" si="227"/>
        <v>86400</v>
      </c>
      <c r="BP138" s="23">
        <f t="shared" ca="1" si="228"/>
        <v>0</v>
      </c>
      <c r="BQ138" s="23">
        <f t="shared" ca="1" si="233"/>
        <v>62400</v>
      </c>
      <c r="BR138" s="23">
        <f t="shared" ca="1" si="234"/>
        <v>0</v>
      </c>
      <c r="BS138" s="23">
        <f t="shared" ca="1" si="251"/>
        <v>132000</v>
      </c>
      <c r="BT138" s="23">
        <f t="shared" ca="1" si="252"/>
        <v>0</v>
      </c>
      <c r="BU138" s="23">
        <f t="shared" ca="1" si="253"/>
        <v>120000</v>
      </c>
      <c r="BV138" s="23">
        <f t="shared" ca="1" si="254"/>
        <v>0</v>
      </c>
      <c r="BW138" s="389">
        <f t="shared" ref="BW138:BW201" ca="1" si="281">SUM(AW138:BD138,BG138:BJ138,BO138:BP138)</f>
        <v>458280</v>
      </c>
      <c r="BX138" s="224">
        <f t="shared" ref="BX138:BX201" ca="1" si="282">SUM(BS138:BV138)+BW138</f>
        <v>710280</v>
      </c>
      <c r="BY138" s="93">
        <f t="shared" ref="BY138:BY201" ca="1" si="283">SUM(AW138:BV138)</f>
        <v>916680</v>
      </c>
      <c r="BZ138" s="23">
        <f t="shared" ca="1" si="183"/>
        <v>125760</v>
      </c>
      <c r="CA138" s="23">
        <f t="shared" ca="1" si="184"/>
        <v>0</v>
      </c>
      <c r="CB138" s="23">
        <f t="shared" ca="1" si="213"/>
        <v>115200</v>
      </c>
      <c r="CC138" s="23">
        <f t="shared" ca="1" si="214"/>
        <v>0</v>
      </c>
      <c r="CD138" s="23">
        <f t="shared" ca="1" si="239"/>
        <v>120000</v>
      </c>
      <c r="CE138" s="23">
        <f t="shared" ca="1" si="240"/>
        <v>0</v>
      </c>
      <c r="CF138" s="228">
        <f t="shared" ref="CF138:CF201" ca="1" si="284">SUM(BZ138:CA138)</f>
        <v>125760</v>
      </c>
      <c r="CG138" s="224">
        <f t="shared" ref="CG138:CG201" ca="1" si="285">SUM(BZ138:CC138)</f>
        <v>240960</v>
      </c>
      <c r="CH138" s="228">
        <f t="shared" ref="CH138:CH201" ca="1" si="286">SUM(BZ138:CE138)</f>
        <v>360960</v>
      </c>
      <c r="CI138" s="23">
        <f t="shared" ca="1" si="173"/>
        <v>65400</v>
      </c>
      <c r="CJ138" s="23">
        <f t="shared" ca="1" si="174"/>
        <v>32700</v>
      </c>
      <c r="CK138" s="23">
        <f t="shared" ca="1" si="175"/>
        <v>62400</v>
      </c>
      <c r="CL138" s="23">
        <f t="shared" ca="1" si="176"/>
        <v>31200</v>
      </c>
      <c r="CM138" s="23">
        <f t="shared" ca="1" si="171"/>
        <v>60000</v>
      </c>
      <c r="CN138" s="23">
        <f t="shared" ca="1" si="172"/>
        <v>30000</v>
      </c>
      <c r="CO138" s="23">
        <f t="shared" ca="1" si="179"/>
        <v>8400</v>
      </c>
      <c r="CP138" s="23">
        <f t="shared" ca="1" si="180"/>
        <v>4200</v>
      </c>
      <c r="CQ138" s="23">
        <f t="shared" ca="1" si="189"/>
        <v>27000</v>
      </c>
      <c r="CR138" s="23">
        <f t="shared" ca="1" si="190"/>
        <v>13500</v>
      </c>
      <c r="CS138" s="23">
        <f t="shared" ca="1" si="191"/>
        <v>15600</v>
      </c>
      <c r="CT138" s="23">
        <f t="shared" ca="1" si="192"/>
        <v>7800</v>
      </c>
      <c r="CU138" s="23">
        <f t="shared" ca="1" si="195"/>
        <v>42000</v>
      </c>
      <c r="CV138" s="23">
        <f t="shared" ca="1" si="196"/>
        <v>21000</v>
      </c>
      <c r="CW138" s="23">
        <f t="shared" ca="1" si="241"/>
        <v>60000</v>
      </c>
      <c r="CX138" s="23">
        <f t="shared" ca="1" si="242"/>
        <v>30000</v>
      </c>
      <c r="CY138" s="23">
        <f t="shared" ca="1" si="199"/>
        <v>72000</v>
      </c>
      <c r="CZ138" s="23">
        <f t="shared" ca="1" si="200"/>
        <v>36000</v>
      </c>
      <c r="DA138" s="23">
        <f t="shared" ca="1" si="215"/>
        <v>99000</v>
      </c>
      <c r="DB138" s="23">
        <f t="shared" ca="1" si="216"/>
        <v>49500</v>
      </c>
      <c r="DC138" s="23"/>
      <c r="DD138" s="23"/>
      <c r="DE138" s="23">
        <f t="shared" ca="1" si="217"/>
        <v>240000</v>
      </c>
      <c r="DF138" s="23">
        <f t="shared" ca="1" si="218"/>
        <v>120000</v>
      </c>
      <c r="DG138" s="23">
        <f t="shared" ca="1" si="219"/>
        <v>120000</v>
      </c>
      <c r="DH138" s="23">
        <f t="shared" ca="1" si="220"/>
        <v>60000</v>
      </c>
      <c r="DI138" s="23">
        <f t="shared" ca="1" si="229"/>
        <v>63600</v>
      </c>
      <c r="DJ138" s="23">
        <f t="shared" ca="1" si="230"/>
        <v>31800</v>
      </c>
      <c r="DK138" s="23">
        <f t="shared" ca="1" si="235"/>
        <v>63600</v>
      </c>
      <c r="DL138" s="23">
        <f t="shared" ca="1" si="236"/>
        <v>31800</v>
      </c>
      <c r="DM138" s="23">
        <f t="shared" ca="1" si="243"/>
        <v>120000</v>
      </c>
      <c r="DN138" s="23">
        <f t="shared" ca="1" si="244"/>
        <v>60000</v>
      </c>
      <c r="DO138" s="23">
        <f t="shared" ca="1" si="245"/>
        <v>66000</v>
      </c>
      <c r="DP138" s="23">
        <f t="shared" ca="1" si="246"/>
        <v>33000</v>
      </c>
      <c r="DQ138" s="23">
        <f t="shared" ca="1" si="257"/>
        <v>129600</v>
      </c>
      <c r="DR138" s="23">
        <f t="shared" ca="1" si="258"/>
        <v>64800</v>
      </c>
      <c r="DS138" s="228">
        <f t="shared" ref="DS138:DS201" ca="1" si="287">SUM(CI138:CR138,CW138:CX138,DG138:DH138)</f>
        <v>604800</v>
      </c>
      <c r="DT138" s="93">
        <f t="shared" ref="DT138:DT201" ca="1" si="288">SUM(CI138:CZ138,DC138:DL138)</f>
        <v>1350000</v>
      </c>
      <c r="DU138" s="228">
        <f t="shared" ref="DU138:DU201" ca="1" si="289">SUM(CI138:DR138)</f>
        <v>1971900</v>
      </c>
      <c r="DZ138" s="23">
        <f t="shared" ca="1" si="193"/>
        <v>60000</v>
      </c>
      <c r="EA138" s="23">
        <f t="shared" ca="1" si="194"/>
        <v>30000</v>
      </c>
      <c r="EB138" s="23">
        <f t="shared" ca="1" si="201"/>
        <v>26400</v>
      </c>
      <c r="EC138" s="23">
        <f t="shared" ca="1" si="202"/>
        <v>13200</v>
      </c>
      <c r="ED138" s="23">
        <f t="shared" ca="1" si="221"/>
        <v>120000</v>
      </c>
      <c r="EE138" s="23">
        <f t="shared" ca="1" si="222"/>
        <v>60000</v>
      </c>
      <c r="EF138" s="23">
        <f t="shared" ca="1" si="249"/>
        <v>168000</v>
      </c>
      <c r="EG138" s="23">
        <f t="shared" ca="1" si="250"/>
        <v>84000</v>
      </c>
      <c r="EH138" s="23">
        <f t="shared" ca="1" si="231"/>
        <v>60000</v>
      </c>
      <c r="EI138" s="23">
        <f t="shared" ca="1" si="232"/>
        <v>30000</v>
      </c>
      <c r="EJ138" s="23">
        <f t="shared" ca="1" si="247"/>
        <v>60000</v>
      </c>
      <c r="EK138" s="23">
        <f t="shared" ca="1" si="248"/>
        <v>30000</v>
      </c>
      <c r="EL138" s="23">
        <f t="shared" ca="1" si="255"/>
        <v>120000</v>
      </c>
      <c r="EM138" s="23">
        <f t="shared" ca="1" si="256"/>
        <v>60000</v>
      </c>
      <c r="EN138" s="228">
        <f t="shared" ca="1" si="275"/>
        <v>39600</v>
      </c>
      <c r="EO138" s="93">
        <f t="shared" ca="1" si="276"/>
        <v>489600</v>
      </c>
      <c r="EP138" s="93">
        <f t="shared" ca="1" si="277"/>
        <v>921600</v>
      </c>
    </row>
    <row r="139" spans="1:146" x14ac:dyDescent="0.2">
      <c r="A139" s="172">
        <f ca="1">VLOOKUP($D139,Curves!$A$2:$I$1700,9)</f>
        <v>5.8289849835951001E-2</v>
      </c>
      <c r="B139" s="86">
        <f t="shared" ca="1" si="260"/>
        <v>0.53501808166040077</v>
      </c>
      <c r="C139" s="86">
        <f t="shared" si="261"/>
        <v>31</v>
      </c>
      <c r="D139" s="139">
        <v>40878</v>
      </c>
      <c r="E139" s="173">
        <f ca="1">VLOOKUP($D139,Curves!$A$2:$H$1700,2)*$B139</f>
        <v>2.3096730585279501</v>
      </c>
      <c r="F139" s="172">
        <f ca="1">VLOOKUP($D139,Curves!$A$2:$H$1700,3)*$B139</f>
        <v>0.16050542449812022</v>
      </c>
      <c r="G139" s="172">
        <f ca="1">VLOOKUP($D139,Curves!$A$2:$H$1700,7)*$B139</f>
        <v>-0.10165343551547615</v>
      </c>
      <c r="H139" s="172">
        <f ca="1">VLOOKUP($D139,Curves!$A$2:$H$1700,5)*$B139</f>
        <v>5.3501808166040079E-3</v>
      </c>
      <c r="I139" s="172">
        <f ca="1">VLOOKUP($D139,Curves!$A$2:$H$1700,4)*$B139</f>
        <v>0</v>
      </c>
      <c r="J139" s="174">
        <f ca="1">VLOOKUP($D139,Curves!$A$2:$H$1700,8)*$B139</f>
        <v>0</v>
      </c>
      <c r="K139" s="172">
        <f t="shared" ca="1" si="262"/>
        <v>19.322547938959627</v>
      </c>
      <c r="L139" s="140">
        <f ca="1">VLOOKUP($D139,Curves!$N$2:$T$2600,2)*$B139</f>
        <v>11.604488689405928</v>
      </c>
      <c r="M139" s="141">
        <f ca="1">VLOOKUP($D139,Curves!$N$2:$T$2600,3)*$B139</f>
        <v>5.8022443447029639</v>
      </c>
      <c r="N139" s="181">
        <f t="shared" ca="1" si="263"/>
        <v>0</v>
      </c>
      <c r="O139" s="182">
        <f t="shared" ca="1" si="264"/>
        <v>0</v>
      </c>
      <c r="P139" s="173">
        <f t="shared" ca="1" si="259"/>
        <v>19.322547938959627</v>
      </c>
      <c r="Q139" s="140">
        <f ca="1">VLOOKUP($D139,Curves!$N$2:$T$2600,4)*$B139</f>
        <v>11.604488689405928</v>
      </c>
      <c r="R139" s="141">
        <f ca="1">VLOOKUP($D139,Curves!$N$2:$T$2600,5)*$B139</f>
        <v>5.8022443447029639</v>
      </c>
      <c r="S139" s="181">
        <f t="shared" ca="1" si="265"/>
        <v>0</v>
      </c>
      <c r="T139" s="182">
        <f t="shared" ca="1" si="266"/>
        <v>0</v>
      </c>
      <c r="U139" s="151">
        <f t="shared" ca="1" si="267"/>
        <v>18.560147172593553</v>
      </c>
      <c r="V139" s="151">
        <f t="shared" ca="1" si="268"/>
        <v>19.362674295084155</v>
      </c>
      <c r="W139" s="151">
        <f t="shared" ca="1" si="269"/>
        <v>19.322547938959627</v>
      </c>
      <c r="X139" s="343">
        <f ca="1">VLOOKUP($D139,[2]CurveFetch!$D$8:$S$13000,16,0)*$B139</f>
        <v>11.604488689405928</v>
      </c>
      <c r="Y139" s="141">
        <f ca="1">VLOOKUP($D139,Curves!$N$2:$T$2600,7)*$B139</f>
        <v>5.8022443447029639</v>
      </c>
      <c r="Z139" s="200">
        <f t="shared" ca="1" si="270"/>
        <v>0</v>
      </c>
      <c r="AA139" s="181">
        <f t="shared" ca="1" si="271"/>
        <v>0</v>
      </c>
      <c r="AB139" s="181">
        <f t="shared" ca="1" si="272"/>
        <v>0</v>
      </c>
      <c r="AC139" s="181">
        <f t="shared" ca="1" si="272"/>
        <v>0</v>
      </c>
      <c r="AD139" s="181">
        <f t="shared" ca="1" si="273"/>
        <v>0</v>
      </c>
      <c r="AE139" s="182">
        <f t="shared" ca="1" si="274"/>
        <v>0</v>
      </c>
      <c r="AF139" s="23">
        <f t="shared" ca="1" si="167"/>
        <v>0</v>
      </c>
      <c r="AG139" s="23">
        <f t="shared" ca="1" si="168"/>
        <v>0</v>
      </c>
      <c r="AH139" s="23">
        <f t="shared" ca="1" si="185"/>
        <v>0</v>
      </c>
      <c r="AI139" s="23">
        <f t="shared" ca="1" si="186"/>
        <v>0</v>
      </c>
      <c r="AJ139" s="23">
        <f t="shared" ca="1" si="205"/>
        <v>0</v>
      </c>
      <c r="AK139" s="23">
        <f t="shared" ca="1" si="206"/>
        <v>0</v>
      </c>
      <c r="AL139" s="23">
        <f t="shared" ca="1" si="207"/>
        <v>0</v>
      </c>
      <c r="AM139" s="23">
        <f t="shared" ca="1" si="208"/>
        <v>0</v>
      </c>
      <c r="AN139" s="23">
        <f t="shared" ca="1" si="209"/>
        <v>0</v>
      </c>
      <c r="AO139" s="23">
        <f t="shared" ca="1" si="210"/>
        <v>0</v>
      </c>
      <c r="AP139" s="23">
        <f t="shared" ca="1" si="225"/>
        <v>0</v>
      </c>
      <c r="AQ139" s="23">
        <f t="shared" ca="1" si="226"/>
        <v>0</v>
      </c>
      <c r="AR139" s="23">
        <f t="shared" ca="1" si="237"/>
        <v>0</v>
      </c>
      <c r="AS139" s="23">
        <f t="shared" ca="1" si="238"/>
        <v>0</v>
      </c>
      <c r="AT139" s="228">
        <f t="shared" ca="1" si="278"/>
        <v>0</v>
      </c>
      <c r="AU139" s="26">
        <f t="shared" ca="1" si="279"/>
        <v>0</v>
      </c>
      <c r="AV139" s="228">
        <f t="shared" ca="1" si="280"/>
        <v>0</v>
      </c>
      <c r="AW139" s="23">
        <f t="shared" ca="1" si="181"/>
        <v>0</v>
      </c>
      <c r="AX139" s="23">
        <f t="shared" ca="1" si="182"/>
        <v>0</v>
      </c>
      <c r="AY139" s="23">
        <f t="shared" ca="1" si="165"/>
        <v>0</v>
      </c>
      <c r="AZ139" s="23">
        <f t="shared" ca="1" si="166"/>
        <v>0</v>
      </c>
      <c r="BA139" s="23">
        <f t="shared" ca="1" si="169"/>
        <v>0</v>
      </c>
      <c r="BB139" s="23">
        <f t="shared" ca="1" si="170"/>
        <v>0</v>
      </c>
      <c r="BC139" s="23">
        <f t="shared" ca="1" si="177"/>
        <v>0</v>
      </c>
      <c r="BD139" s="23">
        <f t="shared" ca="1" si="178"/>
        <v>0</v>
      </c>
      <c r="BE139" s="23">
        <f t="shared" ca="1" si="187"/>
        <v>0</v>
      </c>
      <c r="BF139" s="23">
        <f t="shared" ca="1" si="188"/>
        <v>0</v>
      </c>
      <c r="BG139" s="23">
        <f t="shared" ca="1" si="197"/>
        <v>0</v>
      </c>
      <c r="BH139" s="23">
        <f t="shared" ca="1" si="198"/>
        <v>0</v>
      </c>
      <c r="BI139" s="23">
        <f t="shared" ca="1" si="203"/>
        <v>0</v>
      </c>
      <c r="BJ139" s="23">
        <f t="shared" ca="1" si="204"/>
        <v>0</v>
      </c>
      <c r="BK139" s="23">
        <f t="shared" ca="1" si="211"/>
        <v>0</v>
      </c>
      <c r="BL139" s="23">
        <f t="shared" ca="1" si="212"/>
        <v>0</v>
      </c>
      <c r="BM139" s="23">
        <f t="shared" ca="1" si="223"/>
        <v>0</v>
      </c>
      <c r="BN139" s="23">
        <f t="shared" ca="1" si="224"/>
        <v>0</v>
      </c>
      <c r="BO139" s="23">
        <f t="shared" ca="1" si="227"/>
        <v>0</v>
      </c>
      <c r="BP139" s="23">
        <f t="shared" ca="1" si="228"/>
        <v>0</v>
      </c>
      <c r="BQ139" s="23">
        <f t="shared" ca="1" si="233"/>
        <v>0</v>
      </c>
      <c r="BR139" s="23">
        <f t="shared" ca="1" si="234"/>
        <v>0</v>
      </c>
      <c r="BS139" s="23">
        <f t="shared" ca="1" si="251"/>
        <v>0</v>
      </c>
      <c r="BT139" s="23">
        <f t="shared" ca="1" si="252"/>
        <v>0</v>
      </c>
      <c r="BU139" s="23">
        <f t="shared" ca="1" si="253"/>
        <v>0</v>
      </c>
      <c r="BV139" s="23">
        <f t="shared" ca="1" si="254"/>
        <v>0</v>
      </c>
      <c r="BW139" s="389">
        <f t="shared" ca="1" si="281"/>
        <v>0</v>
      </c>
      <c r="BX139" s="224">
        <f t="shared" ca="1" si="282"/>
        <v>0</v>
      </c>
      <c r="BY139" s="93">
        <f t="shared" ca="1" si="283"/>
        <v>0</v>
      </c>
      <c r="BZ139" s="23">
        <f t="shared" ca="1" si="183"/>
        <v>0</v>
      </c>
      <c r="CA139" s="23">
        <f t="shared" ca="1" si="184"/>
        <v>0</v>
      </c>
      <c r="CB139" s="23">
        <f t="shared" ca="1" si="213"/>
        <v>0</v>
      </c>
      <c r="CC139" s="23">
        <f t="shared" ca="1" si="214"/>
        <v>0</v>
      </c>
      <c r="CD139" s="23">
        <f t="shared" ca="1" si="239"/>
        <v>0</v>
      </c>
      <c r="CE139" s="23">
        <f t="shared" ca="1" si="240"/>
        <v>0</v>
      </c>
      <c r="CF139" s="228">
        <f t="shared" ca="1" si="284"/>
        <v>0</v>
      </c>
      <c r="CG139" s="224">
        <f t="shared" ca="1" si="285"/>
        <v>0</v>
      </c>
      <c r="CH139" s="228">
        <f t="shared" ca="1" si="286"/>
        <v>0</v>
      </c>
      <c r="CI139" s="23">
        <f t="shared" ca="1" si="173"/>
        <v>0</v>
      </c>
      <c r="CJ139" s="23">
        <f t="shared" ca="1" si="174"/>
        <v>0</v>
      </c>
      <c r="CK139" s="23">
        <f t="shared" ca="1" si="175"/>
        <v>0</v>
      </c>
      <c r="CL139" s="23">
        <f t="shared" ca="1" si="176"/>
        <v>0</v>
      </c>
      <c r="CM139" s="23">
        <f t="shared" ca="1" si="171"/>
        <v>0</v>
      </c>
      <c r="CN139" s="23">
        <f t="shared" ca="1" si="172"/>
        <v>0</v>
      </c>
      <c r="CO139" s="23">
        <f t="shared" ca="1" si="179"/>
        <v>0</v>
      </c>
      <c r="CP139" s="23">
        <f t="shared" ca="1" si="180"/>
        <v>0</v>
      </c>
      <c r="CQ139" s="23">
        <f t="shared" ca="1" si="189"/>
        <v>0</v>
      </c>
      <c r="CR139" s="23">
        <f t="shared" ca="1" si="190"/>
        <v>0</v>
      </c>
      <c r="CS139" s="23">
        <f t="shared" ca="1" si="191"/>
        <v>0</v>
      </c>
      <c r="CT139" s="23">
        <f t="shared" ca="1" si="192"/>
        <v>0</v>
      </c>
      <c r="CU139" s="23">
        <f t="shared" ca="1" si="195"/>
        <v>0</v>
      </c>
      <c r="CV139" s="23">
        <f t="shared" ca="1" si="196"/>
        <v>0</v>
      </c>
      <c r="CW139" s="23">
        <f t="shared" ca="1" si="241"/>
        <v>0</v>
      </c>
      <c r="CX139" s="23">
        <f t="shared" ca="1" si="242"/>
        <v>0</v>
      </c>
      <c r="CY139" s="23">
        <f t="shared" ca="1" si="199"/>
        <v>0</v>
      </c>
      <c r="CZ139" s="23">
        <f t="shared" ca="1" si="200"/>
        <v>0</v>
      </c>
      <c r="DA139" s="23">
        <f t="shared" ca="1" si="215"/>
        <v>0</v>
      </c>
      <c r="DB139" s="23">
        <f t="shared" ca="1" si="216"/>
        <v>0</v>
      </c>
      <c r="DC139" s="23"/>
      <c r="DD139" s="23"/>
      <c r="DE139" s="23">
        <f t="shared" ca="1" si="217"/>
        <v>0</v>
      </c>
      <c r="DF139" s="23">
        <f t="shared" ca="1" si="218"/>
        <v>0</v>
      </c>
      <c r="DG139" s="23">
        <f t="shared" ca="1" si="219"/>
        <v>0</v>
      </c>
      <c r="DH139" s="23">
        <f t="shared" ca="1" si="220"/>
        <v>0</v>
      </c>
      <c r="DI139" s="23">
        <f t="shared" ca="1" si="229"/>
        <v>0</v>
      </c>
      <c r="DJ139" s="23">
        <f t="shared" ca="1" si="230"/>
        <v>0</v>
      </c>
      <c r="DK139" s="23">
        <f t="shared" ca="1" si="235"/>
        <v>0</v>
      </c>
      <c r="DL139" s="23">
        <f t="shared" ca="1" si="236"/>
        <v>0</v>
      </c>
      <c r="DM139" s="23">
        <f t="shared" ca="1" si="243"/>
        <v>0</v>
      </c>
      <c r="DN139" s="23">
        <f t="shared" ca="1" si="244"/>
        <v>0</v>
      </c>
      <c r="DO139" s="23">
        <f t="shared" ca="1" si="245"/>
        <v>0</v>
      </c>
      <c r="DP139" s="23">
        <f t="shared" ca="1" si="246"/>
        <v>0</v>
      </c>
      <c r="DQ139" s="23">
        <f t="shared" ca="1" si="257"/>
        <v>0</v>
      </c>
      <c r="DR139" s="23">
        <f t="shared" ca="1" si="258"/>
        <v>0</v>
      </c>
      <c r="DS139" s="228">
        <f t="shared" ca="1" si="287"/>
        <v>0</v>
      </c>
      <c r="DT139" s="93">
        <f t="shared" ca="1" si="288"/>
        <v>0</v>
      </c>
      <c r="DU139" s="228">
        <f t="shared" ca="1" si="289"/>
        <v>0</v>
      </c>
      <c r="DZ139" s="23">
        <f t="shared" ca="1" si="193"/>
        <v>0</v>
      </c>
      <c r="EA139" s="23">
        <f t="shared" ca="1" si="194"/>
        <v>0</v>
      </c>
      <c r="EB139" s="23">
        <f t="shared" ca="1" si="201"/>
        <v>0</v>
      </c>
      <c r="EC139" s="23">
        <f t="shared" ca="1" si="202"/>
        <v>0</v>
      </c>
      <c r="ED139" s="23">
        <f t="shared" ca="1" si="221"/>
        <v>0</v>
      </c>
      <c r="EE139" s="23">
        <f t="shared" ca="1" si="222"/>
        <v>0</v>
      </c>
      <c r="EF139" s="23">
        <f t="shared" ca="1" si="249"/>
        <v>0</v>
      </c>
      <c r="EG139" s="23">
        <f t="shared" ca="1" si="250"/>
        <v>0</v>
      </c>
      <c r="EH139" s="23">
        <f t="shared" ca="1" si="231"/>
        <v>0</v>
      </c>
      <c r="EI139" s="23">
        <f t="shared" ca="1" si="232"/>
        <v>0</v>
      </c>
      <c r="EJ139" s="23">
        <f t="shared" ca="1" si="247"/>
        <v>0</v>
      </c>
      <c r="EK139" s="23">
        <f t="shared" ca="1" si="248"/>
        <v>0</v>
      </c>
      <c r="EL139" s="23">
        <f t="shared" ca="1" si="255"/>
        <v>0</v>
      </c>
      <c r="EM139" s="23">
        <f t="shared" ca="1" si="256"/>
        <v>0</v>
      </c>
      <c r="EN139" s="228">
        <f t="shared" ca="1" si="275"/>
        <v>0</v>
      </c>
      <c r="EO139" s="93">
        <f t="shared" ca="1" si="276"/>
        <v>0</v>
      </c>
      <c r="EP139" s="93">
        <f t="shared" ca="1" si="277"/>
        <v>0</v>
      </c>
    </row>
    <row r="140" spans="1:146" x14ac:dyDescent="0.2">
      <c r="A140" s="172">
        <f ca="1">VLOOKUP($D140,Curves!$A$2:$I$1700,9)</f>
        <v>5.8318027651703998E-2</v>
      </c>
      <c r="B140" s="86">
        <f t="shared" ca="1" si="260"/>
        <v>0.53225550157063839</v>
      </c>
      <c r="C140" s="86">
        <f t="shared" si="261"/>
        <v>31</v>
      </c>
      <c r="D140" s="139">
        <v>40909</v>
      </c>
      <c r="E140" s="173">
        <f ca="1">VLOOKUP($D140,Curves!$A$2:$H$1700,2)*$B140</f>
        <v>2.3642789379767759</v>
      </c>
      <c r="F140" s="172">
        <f ca="1">VLOOKUP($D140,Curves!$A$2:$H$1700,3)*$B140</f>
        <v>0.15967665047119151</v>
      </c>
      <c r="G140" s="172">
        <f ca="1">VLOOKUP($D140,Curves!$A$2:$H$1700,7)*$B140</f>
        <v>-0.1011285452984213</v>
      </c>
      <c r="H140" s="172">
        <f ca="1">VLOOKUP($D140,Curves!$A$2:$H$1700,5)*$B140</f>
        <v>5.3225550157063838E-3</v>
      </c>
      <c r="I140" s="172">
        <f ca="1">VLOOKUP($D140,Curves!$A$2:$H$1700,4)*$B140</f>
        <v>0</v>
      </c>
      <c r="J140" s="174">
        <f ca="1">VLOOKUP($D140,Curves!$A$2:$H$1700,8)*$B140</f>
        <v>0</v>
      </c>
      <c r="K140" s="172">
        <f t="shared" ca="1" si="262"/>
        <v>19.732092034825818</v>
      </c>
      <c r="L140" s="140">
        <f ca="1">VLOOKUP($D140,Curves!$N$2:$T$2600,2)*$B140</f>
        <v>28.04688430196385</v>
      </c>
      <c r="M140" s="141">
        <f ca="1">VLOOKUP($D140,Curves!$N$2:$T$2600,3)*$B140</f>
        <v>14.023442150981925</v>
      </c>
      <c r="N140" s="181">
        <f t="shared" ca="1" si="263"/>
        <v>1</v>
      </c>
      <c r="O140" s="182">
        <f t="shared" ca="1" si="264"/>
        <v>0</v>
      </c>
      <c r="P140" s="173">
        <f t="shared" ca="1" si="259"/>
        <v>19.732092034825818</v>
      </c>
      <c r="Q140" s="140">
        <f ca="1">VLOOKUP($D140,Curves!$N$2:$T$2600,4)*$B140</f>
        <v>28.04688430196385</v>
      </c>
      <c r="R140" s="141">
        <f ca="1">VLOOKUP($D140,Curves!$N$2:$T$2600,5)*$B140</f>
        <v>14.023442150981925</v>
      </c>
      <c r="S140" s="181">
        <f t="shared" ca="1" si="265"/>
        <v>1</v>
      </c>
      <c r="T140" s="182">
        <f t="shared" ca="1" si="266"/>
        <v>0</v>
      </c>
      <c r="U140" s="151">
        <f t="shared" ca="1" si="267"/>
        <v>18.97362794508766</v>
      </c>
      <c r="V140" s="151">
        <f t="shared" ca="1" si="268"/>
        <v>19.772011197443618</v>
      </c>
      <c r="W140" s="151">
        <f t="shared" ca="1" si="269"/>
        <v>19.732092034825818</v>
      </c>
      <c r="X140" s="343">
        <f ca="1">VLOOKUP($D140,[2]CurveFetch!$D$8:$S$13000,16,0)*$B140</f>
        <v>28.04688430196385</v>
      </c>
      <c r="Y140" s="141">
        <f ca="1">VLOOKUP($D140,Curves!$N$2:$T$2600,7)*$B140</f>
        <v>14.023442150981925</v>
      </c>
      <c r="Z140" s="200">
        <f t="shared" ca="1" si="270"/>
        <v>1</v>
      </c>
      <c r="AA140" s="181">
        <f t="shared" ca="1" si="271"/>
        <v>0</v>
      </c>
      <c r="AB140" s="181">
        <f t="shared" ca="1" si="272"/>
        <v>1</v>
      </c>
      <c r="AC140" s="181">
        <f t="shared" ca="1" si="272"/>
        <v>1</v>
      </c>
      <c r="AD140" s="181">
        <f t="shared" ca="1" si="273"/>
        <v>1</v>
      </c>
      <c r="AE140" s="182">
        <f t="shared" ca="1" si="274"/>
        <v>0</v>
      </c>
      <c r="AF140" s="23">
        <f t="shared" ca="1" si="167"/>
        <v>5880</v>
      </c>
      <c r="AG140" s="23">
        <f t="shared" ca="1" si="168"/>
        <v>0</v>
      </c>
      <c r="AH140" s="23">
        <f t="shared" ca="1" si="185"/>
        <v>48000</v>
      </c>
      <c r="AI140" s="23">
        <f t="shared" ca="1" si="186"/>
        <v>0</v>
      </c>
      <c r="AJ140" s="23">
        <f t="shared" ca="1" si="205"/>
        <v>54000</v>
      </c>
      <c r="AK140" s="23">
        <f t="shared" ca="1" si="206"/>
        <v>0</v>
      </c>
      <c r="AL140" s="23">
        <f t="shared" ca="1" si="207"/>
        <v>60000</v>
      </c>
      <c r="AM140" s="23">
        <f t="shared" ca="1" si="208"/>
        <v>0</v>
      </c>
      <c r="AN140" s="23">
        <f t="shared" ca="1" si="209"/>
        <v>60000</v>
      </c>
      <c r="AO140" s="23">
        <f t="shared" ca="1" si="210"/>
        <v>0</v>
      </c>
      <c r="AP140" s="23">
        <f t="shared" ca="1" si="225"/>
        <v>61200</v>
      </c>
      <c r="AQ140" s="23">
        <f t="shared" ca="1" si="226"/>
        <v>0</v>
      </c>
      <c r="AR140" s="23">
        <f t="shared" ca="1" si="237"/>
        <v>132000</v>
      </c>
      <c r="AS140" s="23">
        <f t="shared" ca="1" si="238"/>
        <v>0</v>
      </c>
      <c r="AT140" s="228">
        <f t="shared" ca="1" si="278"/>
        <v>65880</v>
      </c>
      <c r="AU140" s="26">
        <f t="shared" ca="1" si="279"/>
        <v>361080</v>
      </c>
      <c r="AV140" s="228">
        <f t="shared" ca="1" si="280"/>
        <v>421080</v>
      </c>
      <c r="AW140" s="23">
        <f t="shared" ca="1" si="181"/>
        <v>62400</v>
      </c>
      <c r="AX140" s="23">
        <f t="shared" ca="1" si="182"/>
        <v>0</v>
      </c>
      <c r="AY140" s="23">
        <f t="shared" ca="1" si="165"/>
        <v>60000</v>
      </c>
      <c r="AZ140" s="23">
        <f t="shared" ca="1" si="166"/>
        <v>0</v>
      </c>
      <c r="BA140" s="23">
        <f t="shared" ca="1" si="169"/>
        <v>10560</v>
      </c>
      <c r="BB140" s="23">
        <f t="shared" ca="1" si="170"/>
        <v>0</v>
      </c>
      <c r="BC140" s="23">
        <f t="shared" ca="1" si="177"/>
        <v>6120</v>
      </c>
      <c r="BD140" s="23">
        <f t="shared" ca="1" si="178"/>
        <v>0</v>
      </c>
      <c r="BE140" s="23">
        <f t="shared" ca="1" si="187"/>
        <v>20400</v>
      </c>
      <c r="BF140" s="23">
        <f t="shared" ca="1" si="188"/>
        <v>0</v>
      </c>
      <c r="BG140" s="23">
        <f t="shared" ca="1" si="197"/>
        <v>105600</v>
      </c>
      <c r="BH140" s="23">
        <f t="shared" ca="1" si="198"/>
        <v>0</v>
      </c>
      <c r="BI140" s="23">
        <f t="shared" ca="1" si="203"/>
        <v>127200</v>
      </c>
      <c r="BJ140" s="23">
        <f t="shared" ca="1" si="204"/>
        <v>0</v>
      </c>
      <c r="BK140" s="23">
        <f t="shared" ca="1" si="211"/>
        <v>60000</v>
      </c>
      <c r="BL140" s="23">
        <f t="shared" ca="1" si="212"/>
        <v>0</v>
      </c>
      <c r="BM140" s="23">
        <f t="shared" ca="1" si="223"/>
        <v>63600</v>
      </c>
      <c r="BN140" s="23">
        <f t="shared" ca="1" si="224"/>
        <v>0</v>
      </c>
      <c r="BO140" s="23">
        <f t="shared" ca="1" si="227"/>
        <v>86400</v>
      </c>
      <c r="BP140" s="23">
        <f t="shared" ca="1" si="228"/>
        <v>0</v>
      </c>
      <c r="BQ140" s="23">
        <f t="shared" ca="1" si="233"/>
        <v>62400</v>
      </c>
      <c r="BR140" s="23">
        <f t="shared" ca="1" si="234"/>
        <v>0</v>
      </c>
      <c r="BS140" s="23">
        <f t="shared" ca="1" si="251"/>
        <v>132000</v>
      </c>
      <c r="BT140" s="23">
        <f t="shared" ca="1" si="252"/>
        <v>0</v>
      </c>
      <c r="BU140" s="23">
        <f t="shared" ca="1" si="253"/>
        <v>120000</v>
      </c>
      <c r="BV140" s="23">
        <f t="shared" ca="1" si="254"/>
        <v>0</v>
      </c>
      <c r="BW140" s="389">
        <f t="shared" ca="1" si="281"/>
        <v>458280</v>
      </c>
      <c r="BX140" s="224">
        <f t="shared" ca="1" si="282"/>
        <v>710280</v>
      </c>
      <c r="BY140" s="93">
        <f t="shared" ca="1" si="283"/>
        <v>916680</v>
      </c>
      <c r="BZ140" s="23">
        <f t="shared" ca="1" si="183"/>
        <v>125760</v>
      </c>
      <c r="CA140" s="23">
        <f t="shared" ca="1" si="184"/>
        <v>0</v>
      </c>
      <c r="CB140" s="23">
        <f t="shared" ca="1" si="213"/>
        <v>115200</v>
      </c>
      <c r="CC140" s="23">
        <f t="shared" ca="1" si="214"/>
        <v>0</v>
      </c>
      <c r="CD140" s="23">
        <f t="shared" ca="1" si="239"/>
        <v>120000</v>
      </c>
      <c r="CE140" s="23">
        <f t="shared" ca="1" si="240"/>
        <v>0</v>
      </c>
      <c r="CF140" s="228">
        <f t="shared" ca="1" si="284"/>
        <v>125760</v>
      </c>
      <c r="CG140" s="224">
        <f t="shared" ca="1" si="285"/>
        <v>240960</v>
      </c>
      <c r="CH140" s="228">
        <f t="shared" ca="1" si="286"/>
        <v>360960</v>
      </c>
      <c r="CI140" s="23">
        <f t="shared" ca="1" si="173"/>
        <v>65400</v>
      </c>
      <c r="CJ140" s="23">
        <f t="shared" ca="1" si="174"/>
        <v>32700</v>
      </c>
      <c r="CK140" s="23">
        <f t="shared" ca="1" si="175"/>
        <v>62400</v>
      </c>
      <c r="CL140" s="23">
        <f t="shared" ca="1" si="176"/>
        <v>31200</v>
      </c>
      <c r="CM140" s="23">
        <f t="shared" ca="1" si="171"/>
        <v>60000</v>
      </c>
      <c r="CN140" s="23">
        <f t="shared" ca="1" si="172"/>
        <v>30000</v>
      </c>
      <c r="CO140" s="23">
        <f t="shared" ca="1" si="179"/>
        <v>8400</v>
      </c>
      <c r="CP140" s="23">
        <f t="shared" ca="1" si="180"/>
        <v>4200</v>
      </c>
      <c r="CQ140" s="23">
        <f t="shared" ca="1" si="189"/>
        <v>27000</v>
      </c>
      <c r="CR140" s="23">
        <f t="shared" ca="1" si="190"/>
        <v>13500</v>
      </c>
      <c r="CS140" s="23">
        <f t="shared" ca="1" si="191"/>
        <v>15600</v>
      </c>
      <c r="CT140" s="23">
        <f t="shared" ca="1" si="192"/>
        <v>7800</v>
      </c>
      <c r="CU140" s="23">
        <f t="shared" ca="1" si="195"/>
        <v>42000</v>
      </c>
      <c r="CV140" s="23">
        <f t="shared" ca="1" si="196"/>
        <v>21000</v>
      </c>
      <c r="CW140" s="23">
        <f t="shared" ca="1" si="241"/>
        <v>60000</v>
      </c>
      <c r="CX140" s="23">
        <f t="shared" ca="1" si="242"/>
        <v>30000</v>
      </c>
      <c r="CY140" s="23">
        <f t="shared" ca="1" si="199"/>
        <v>72000</v>
      </c>
      <c r="CZ140" s="23">
        <f t="shared" ca="1" si="200"/>
        <v>36000</v>
      </c>
      <c r="DA140" s="23">
        <f t="shared" ca="1" si="215"/>
        <v>99000</v>
      </c>
      <c r="DB140" s="23">
        <f t="shared" ca="1" si="216"/>
        <v>49500</v>
      </c>
      <c r="DC140" s="23"/>
      <c r="DD140" s="23"/>
      <c r="DE140" s="23">
        <f t="shared" ca="1" si="217"/>
        <v>240000</v>
      </c>
      <c r="DF140" s="23">
        <f t="shared" ca="1" si="218"/>
        <v>120000</v>
      </c>
      <c r="DG140" s="23">
        <f t="shared" ca="1" si="219"/>
        <v>120000</v>
      </c>
      <c r="DH140" s="23">
        <f t="shared" ca="1" si="220"/>
        <v>60000</v>
      </c>
      <c r="DI140" s="23">
        <f t="shared" ca="1" si="229"/>
        <v>63600</v>
      </c>
      <c r="DJ140" s="23">
        <f t="shared" ca="1" si="230"/>
        <v>31800</v>
      </c>
      <c r="DK140" s="23">
        <f t="shared" ca="1" si="235"/>
        <v>63600</v>
      </c>
      <c r="DL140" s="23">
        <f t="shared" ca="1" si="236"/>
        <v>31800</v>
      </c>
      <c r="DM140" s="23">
        <f t="shared" ca="1" si="243"/>
        <v>120000</v>
      </c>
      <c r="DN140" s="23">
        <f t="shared" ca="1" si="244"/>
        <v>60000</v>
      </c>
      <c r="DO140" s="23">
        <f t="shared" ca="1" si="245"/>
        <v>66000</v>
      </c>
      <c r="DP140" s="23">
        <f t="shared" ca="1" si="246"/>
        <v>33000</v>
      </c>
      <c r="DQ140" s="23">
        <f t="shared" ca="1" si="257"/>
        <v>129600</v>
      </c>
      <c r="DR140" s="23">
        <f t="shared" ca="1" si="258"/>
        <v>64800</v>
      </c>
      <c r="DS140" s="228">
        <f t="shared" ca="1" si="287"/>
        <v>604800</v>
      </c>
      <c r="DT140" s="93">
        <f t="shared" ca="1" si="288"/>
        <v>1350000</v>
      </c>
      <c r="DU140" s="228">
        <f t="shared" ca="1" si="289"/>
        <v>1971900</v>
      </c>
      <c r="DZ140" s="23">
        <f t="shared" ca="1" si="193"/>
        <v>60000</v>
      </c>
      <c r="EA140" s="23">
        <f t="shared" ca="1" si="194"/>
        <v>30000</v>
      </c>
      <c r="EB140" s="23">
        <f t="shared" ca="1" si="201"/>
        <v>26400</v>
      </c>
      <c r="EC140" s="23">
        <f t="shared" ca="1" si="202"/>
        <v>13200</v>
      </c>
      <c r="ED140" s="23">
        <f t="shared" ca="1" si="221"/>
        <v>120000</v>
      </c>
      <c r="EE140" s="23">
        <f t="shared" ca="1" si="222"/>
        <v>60000</v>
      </c>
      <c r="EF140" s="23">
        <f t="shared" ca="1" si="249"/>
        <v>168000</v>
      </c>
      <c r="EG140" s="23">
        <f t="shared" ca="1" si="250"/>
        <v>84000</v>
      </c>
      <c r="EH140" s="23">
        <f t="shared" ca="1" si="231"/>
        <v>60000</v>
      </c>
      <c r="EI140" s="23">
        <f t="shared" ca="1" si="232"/>
        <v>30000</v>
      </c>
      <c r="EJ140" s="23">
        <f t="shared" ca="1" si="247"/>
        <v>60000</v>
      </c>
      <c r="EK140" s="23">
        <f t="shared" ca="1" si="248"/>
        <v>30000</v>
      </c>
      <c r="EL140" s="23">
        <f t="shared" ca="1" si="255"/>
        <v>120000</v>
      </c>
      <c r="EM140" s="23">
        <f t="shared" ca="1" si="256"/>
        <v>60000</v>
      </c>
      <c r="EN140" s="228">
        <f t="shared" ca="1" si="275"/>
        <v>39600</v>
      </c>
      <c r="EO140" s="93">
        <f t="shared" ca="1" si="276"/>
        <v>489600</v>
      </c>
      <c r="EP140" s="93">
        <f t="shared" ca="1" si="277"/>
        <v>921600</v>
      </c>
    </row>
    <row r="141" spans="1:146" x14ac:dyDescent="0.2">
      <c r="A141" s="172">
        <f ca="1">VLOOKUP($D141,Curves!$A$2:$I$1700,9)</f>
        <v>5.8346205467720999E-2</v>
      </c>
      <c r="B141" s="86">
        <f t="shared" ca="1" si="260"/>
        <v>0.52950472739433962</v>
      </c>
      <c r="C141" s="86">
        <f t="shared" si="261"/>
        <v>29</v>
      </c>
      <c r="D141" s="139">
        <v>40940</v>
      </c>
      <c r="E141" s="173">
        <f ca="1">VLOOKUP($D141,Curves!$A$2:$H$1700,2)*$B141</f>
        <v>2.3012275452558</v>
      </c>
      <c r="F141" s="172">
        <f ca="1">VLOOKUP($D141,Curves!$A$2:$H$1700,3)*$B141</f>
        <v>0.15885141821830187</v>
      </c>
      <c r="G141" s="172">
        <f ca="1">VLOOKUP($D141,Curves!$A$2:$H$1700,7)*$B141</f>
        <v>-0.10060589820492453</v>
      </c>
      <c r="H141" s="172">
        <f ca="1">VLOOKUP($D141,Curves!$A$2:$H$1700,5)*$B141</f>
        <v>5.2950472739433964E-3</v>
      </c>
      <c r="I141" s="172">
        <f ca="1">VLOOKUP($D141,Curves!$A$2:$H$1700,4)*$B141</f>
        <v>0</v>
      </c>
      <c r="J141" s="174">
        <f ca="1">VLOOKUP($D141,Curves!$A$2:$H$1700,8)*$B141</f>
        <v>0</v>
      </c>
      <c r="K141" s="172">
        <f t="shared" ca="1" si="262"/>
        <v>19.2592065894185</v>
      </c>
      <c r="L141" s="140">
        <f ca="1">VLOOKUP($D141,Curves!$N$2:$T$2600,2)*$B141</f>
        <v>22.606886633264896</v>
      </c>
      <c r="M141" s="141">
        <f ca="1">VLOOKUP($D141,Curves!$N$2:$T$2600,3)*$B141</f>
        <v>11.303443316632448</v>
      </c>
      <c r="N141" s="181">
        <f t="shared" ca="1" si="263"/>
        <v>1</v>
      </c>
      <c r="O141" s="182">
        <f t="shared" ca="1" si="264"/>
        <v>0</v>
      </c>
      <c r="P141" s="173">
        <f t="shared" ca="1" si="259"/>
        <v>19.2592065894185</v>
      </c>
      <c r="Q141" s="140">
        <f ca="1">VLOOKUP($D141,Curves!$N$2:$T$2600,4)*$B141</f>
        <v>22.606886633264896</v>
      </c>
      <c r="R141" s="141">
        <f ca="1">VLOOKUP($D141,Curves!$N$2:$T$2600,5)*$B141</f>
        <v>11.303443316632448</v>
      </c>
      <c r="S141" s="181">
        <f t="shared" ca="1" si="265"/>
        <v>1</v>
      </c>
      <c r="T141" s="182">
        <f t="shared" ca="1" si="266"/>
        <v>0</v>
      </c>
      <c r="U141" s="151">
        <f t="shared" ca="1" si="267"/>
        <v>18.504662352881567</v>
      </c>
      <c r="V141" s="151">
        <f t="shared" ca="1" si="268"/>
        <v>19.298919443973073</v>
      </c>
      <c r="W141" s="151">
        <f t="shared" ca="1" si="269"/>
        <v>19.2592065894185</v>
      </c>
      <c r="X141" s="343">
        <f ca="1">VLOOKUP($D141,[2]CurveFetch!$D$8:$S$13000,16,0)*$B141</f>
        <v>22.606886633264896</v>
      </c>
      <c r="Y141" s="141">
        <f ca="1">VLOOKUP($D141,Curves!$N$2:$T$2600,7)*$B141</f>
        <v>11.303443316632448</v>
      </c>
      <c r="Z141" s="200">
        <f t="shared" ca="1" si="270"/>
        <v>1</v>
      </c>
      <c r="AA141" s="181">
        <f t="shared" ca="1" si="271"/>
        <v>0</v>
      </c>
      <c r="AB141" s="181">
        <f t="shared" ca="1" si="272"/>
        <v>1</v>
      </c>
      <c r="AC141" s="181">
        <f t="shared" ca="1" si="272"/>
        <v>1</v>
      </c>
      <c r="AD141" s="181">
        <f t="shared" ca="1" si="273"/>
        <v>1</v>
      </c>
      <c r="AE141" s="182">
        <f t="shared" ca="1" si="274"/>
        <v>0</v>
      </c>
      <c r="AF141" s="23">
        <f t="shared" ca="1" si="167"/>
        <v>5880</v>
      </c>
      <c r="AG141" s="23">
        <f t="shared" ca="1" si="168"/>
        <v>0</v>
      </c>
      <c r="AH141" s="23">
        <f t="shared" ca="1" si="185"/>
        <v>48000</v>
      </c>
      <c r="AI141" s="23">
        <f t="shared" ca="1" si="186"/>
        <v>0</v>
      </c>
      <c r="AJ141" s="23">
        <f t="shared" ca="1" si="205"/>
        <v>54000</v>
      </c>
      <c r="AK141" s="23">
        <f t="shared" ca="1" si="206"/>
        <v>0</v>
      </c>
      <c r="AL141" s="23">
        <f t="shared" ca="1" si="207"/>
        <v>60000</v>
      </c>
      <c r="AM141" s="23">
        <f t="shared" ca="1" si="208"/>
        <v>0</v>
      </c>
      <c r="AN141" s="23">
        <f t="shared" ca="1" si="209"/>
        <v>60000</v>
      </c>
      <c r="AO141" s="23">
        <f t="shared" ca="1" si="210"/>
        <v>0</v>
      </c>
      <c r="AP141" s="23">
        <f t="shared" ca="1" si="225"/>
        <v>61200</v>
      </c>
      <c r="AQ141" s="23">
        <f t="shared" ca="1" si="226"/>
        <v>0</v>
      </c>
      <c r="AR141" s="23">
        <f t="shared" ca="1" si="237"/>
        <v>132000</v>
      </c>
      <c r="AS141" s="23">
        <f t="shared" ca="1" si="238"/>
        <v>0</v>
      </c>
      <c r="AT141" s="228">
        <f t="shared" ca="1" si="278"/>
        <v>65880</v>
      </c>
      <c r="AU141" s="26">
        <f t="shared" ca="1" si="279"/>
        <v>361080</v>
      </c>
      <c r="AV141" s="228">
        <f t="shared" ca="1" si="280"/>
        <v>421080</v>
      </c>
      <c r="AW141" s="23">
        <f t="shared" ca="1" si="181"/>
        <v>62400</v>
      </c>
      <c r="AX141" s="23">
        <f t="shared" ca="1" si="182"/>
        <v>0</v>
      </c>
      <c r="AY141" s="23">
        <f t="shared" ref="AY141:AY204" ca="1" si="290">$AY$7*$J$2*$J$5*$S141</f>
        <v>60000</v>
      </c>
      <c r="AZ141" s="23">
        <f t="shared" ref="AZ141:AZ204" ca="1" si="291">$AY$7*$J$3*$J$5*$T141</f>
        <v>0</v>
      </c>
      <c r="BA141" s="23">
        <f t="shared" ca="1" si="169"/>
        <v>10560</v>
      </c>
      <c r="BB141" s="23">
        <f t="shared" ca="1" si="170"/>
        <v>0</v>
      </c>
      <c r="BC141" s="23">
        <f t="shared" ca="1" si="177"/>
        <v>6120</v>
      </c>
      <c r="BD141" s="23">
        <f t="shared" ca="1" si="178"/>
        <v>0</v>
      </c>
      <c r="BE141" s="23">
        <f t="shared" ca="1" si="187"/>
        <v>20400</v>
      </c>
      <c r="BF141" s="23">
        <f t="shared" ca="1" si="188"/>
        <v>0</v>
      </c>
      <c r="BG141" s="23">
        <f t="shared" ca="1" si="197"/>
        <v>105600</v>
      </c>
      <c r="BH141" s="23">
        <f t="shared" ca="1" si="198"/>
        <v>0</v>
      </c>
      <c r="BI141" s="23">
        <f t="shared" ca="1" si="203"/>
        <v>127200</v>
      </c>
      <c r="BJ141" s="23">
        <f t="shared" ca="1" si="204"/>
        <v>0</v>
      </c>
      <c r="BK141" s="23">
        <f t="shared" ca="1" si="211"/>
        <v>60000</v>
      </c>
      <c r="BL141" s="23">
        <f t="shared" ca="1" si="212"/>
        <v>0</v>
      </c>
      <c r="BM141" s="23">
        <f t="shared" ca="1" si="223"/>
        <v>63600</v>
      </c>
      <c r="BN141" s="23">
        <f t="shared" ca="1" si="224"/>
        <v>0</v>
      </c>
      <c r="BO141" s="23">
        <f t="shared" ca="1" si="227"/>
        <v>86400</v>
      </c>
      <c r="BP141" s="23">
        <f t="shared" ca="1" si="228"/>
        <v>0</v>
      </c>
      <c r="BQ141" s="23">
        <f t="shared" ca="1" si="233"/>
        <v>62400</v>
      </c>
      <c r="BR141" s="23">
        <f t="shared" ca="1" si="234"/>
        <v>0</v>
      </c>
      <c r="BS141" s="23">
        <f t="shared" ca="1" si="251"/>
        <v>132000</v>
      </c>
      <c r="BT141" s="23">
        <f t="shared" ca="1" si="252"/>
        <v>0</v>
      </c>
      <c r="BU141" s="23">
        <f t="shared" ca="1" si="253"/>
        <v>120000</v>
      </c>
      <c r="BV141" s="23">
        <f t="shared" ca="1" si="254"/>
        <v>0</v>
      </c>
      <c r="BW141" s="389">
        <f t="shared" ca="1" si="281"/>
        <v>458280</v>
      </c>
      <c r="BX141" s="224">
        <f t="shared" ca="1" si="282"/>
        <v>710280</v>
      </c>
      <c r="BY141" s="93">
        <f t="shared" ca="1" si="283"/>
        <v>916680</v>
      </c>
      <c r="BZ141" s="23">
        <f t="shared" ca="1" si="183"/>
        <v>125760</v>
      </c>
      <c r="CA141" s="23">
        <f t="shared" ca="1" si="184"/>
        <v>0</v>
      </c>
      <c r="CB141" s="23">
        <f t="shared" ca="1" si="213"/>
        <v>115200</v>
      </c>
      <c r="CC141" s="23">
        <f t="shared" ca="1" si="214"/>
        <v>0</v>
      </c>
      <c r="CD141" s="23">
        <f t="shared" ca="1" si="239"/>
        <v>120000</v>
      </c>
      <c r="CE141" s="23">
        <f t="shared" ca="1" si="240"/>
        <v>0</v>
      </c>
      <c r="CF141" s="228">
        <f t="shared" ca="1" si="284"/>
        <v>125760</v>
      </c>
      <c r="CG141" s="224">
        <f t="shared" ca="1" si="285"/>
        <v>240960</v>
      </c>
      <c r="CH141" s="228">
        <f t="shared" ca="1" si="286"/>
        <v>360960</v>
      </c>
      <c r="CI141" s="23">
        <f t="shared" ca="1" si="173"/>
        <v>65400</v>
      </c>
      <c r="CJ141" s="23">
        <f t="shared" ca="1" si="174"/>
        <v>32700</v>
      </c>
      <c r="CK141" s="23">
        <f t="shared" ca="1" si="175"/>
        <v>62400</v>
      </c>
      <c r="CL141" s="23">
        <f t="shared" ca="1" si="176"/>
        <v>31200</v>
      </c>
      <c r="CM141" s="23">
        <f t="shared" ca="1" si="171"/>
        <v>60000</v>
      </c>
      <c r="CN141" s="23">
        <f t="shared" ca="1" si="172"/>
        <v>30000</v>
      </c>
      <c r="CO141" s="23">
        <f t="shared" ca="1" si="179"/>
        <v>8400</v>
      </c>
      <c r="CP141" s="23">
        <f t="shared" ca="1" si="180"/>
        <v>4200</v>
      </c>
      <c r="CQ141" s="23">
        <f t="shared" ca="1" si="189"/>
        <v>27000</v>
      </c>
      <c r="CR141" s="23">
        <f t="shared" ca="1" si="190"/>
        <v>13500</v>
      </c>
      <c r="CS141" s="23">
        <f t="shared" ca="1" si="191"/>
        <v>15600</v>
      </c>
      <c r="CT141" s="23">
        <f t="shared" ca="1" si="192"/>
        <v>7800</v>
      </c>
      <c r="CU141" s="23">
        <f t="shared" ca="1" si="195"/>
        <v>42000</v>
      </c>
      <c r="CV141" s="23">
        <f t="shared" ca="1" si="196"/>
        <v>21000</v>
      </c>
      <c r="CW141" s="23">
        <f t="shared" ca="1" si="241"/>
        <v>60000</v>
      </c>
      <c r="CX141" s="23">
        <f t="shared" ca="1" si="242"/>
        <v>30000</v>
      </c>
      <c r="CY141" s="23">
        <f t="shared" ca="1" si="199"/>
        <v>72000</v>
      </c>
      <c r="CZ141" s="23">
        <f t="shared" ca="1" si="200"/>
        <v>36000</v>
      </c>
      <c r="DA141" s="23">
        <f t="shared" ca="1" si="215"/>
        <v>99000</v>
      </c>
      <c r="DB141" s="23">
        <f t="shared" ca="1" si="216"/>
        <v>49500</v>
      </c>
      <c r="DC141" s="23"/>
      <c r="DD141" s="23"/>
      <c r="DE141" s="23">
        <f t="shared" ca="1" si="217"/>
        <v>240000</v>
      </c>
      <c r="DF141" s="23">
        <f t="shared" ca="1" si="218"/>
        <v>120000</v>
      </c>
      <c r="DG141" s="23">
        <f t="shared" ca="1" si="219"/>
        <v>120000</v>
      </c>
      <c r="DH141" s="23">
        <f t="shared" ca="1" si="220"/>
        <v>60000</v>
      </c>
      <c r="DI141" s="23">
        <f t="shared" ca="1" si="229"/>
        <v>63600</v>
      </c>
      <c r="DJ141" s="23">
        <f t="shared" ca="1" si="230"/>
        <v>31800</v>
      </c>
      <c r="DK141" s="23">
        <f t="shared" ca="1" si="235"/>
        <v>63600</v>
      </c>
      <c r="DL141" s="23">
        <f t="shared" ca="1" si="236"/>
        <v>31800</v>
      </c>
      <c r="DM141" s="23">
        <f t="shared" ca="1" si="243"/>
        <v>120000</v>
      </c>
      <c r="DN141" s="23">
        <f t="shared" ca="1" si="244"/>
        <v>60000</v>
      </c>
      <c r="DO141" s="23">
        <f t="shared" ca="1" si="245"/>
        <v>66000</v>
      </c>
      <c r="DP141" s="23">
        <f t="shared" ca="1" si="246"/>
        <v>33000</v>
      </c>
      <c r="DQ141" s="23">
        <f t="shared" ca="1" si="257"/>
        <v>129600</v>
      </c>
      <c r="DR141" s="23">
        <f t="shared" ca="1" si="258"/>
        <v>64800</v>
      </c>
      <c r="DS141" s="228">
        <f t="shared" ca="1" si="287"/>
        <v>604800</v>
      </c>
      <c r="DT141" s="93">
        <f t="shared" ca="1" si="288"/>
        <v>1350000</v>
      </c>
      <c r="DU141" s="228">
        <f t="shared" ca="1" si="289"/>
        <v>1971900</v>
      </c>
      <c r="DZ141" s="23">
        <f t="shared" ca="1" si="193"/>
        <v>60000</v>
      </c>
      <c r="EA141" s="23">
        <f t="shared" ca="1" si="194"/>
        <v>30000</v>
      </c>
      <c r="EB141" s="23">
        <f t="shared" ca="1" si="201"/>
        <v>26400</v>
      </c>
      <c r="EC141" s="23">
        <f t="shared" ca="1" si="202"/>
        <v>13200</v>
      </c>
      <c r="ED141" s="23">
        <f t="shared" ca="1" si="221"/>
        <v>120000</v>
      </c>
      <c r="EE141" s="23">
        <f t="shared" ca="1" si="222"/>
        <v>60000</v>
      </c>
      <c r="EF141" s="23">
        <f t="shared" ca="1" si="249"/>
        <v>168000</v>
      </c>
      <c r="EG141" s="23">
        <f t="shared" ca="1" si="250"/>
        <v>84000</v>
      </c>
      <c r="EH141" s="23">
        <f t="shared" ca="1" si="231"/>
        <v>60000</v>
      </c>
      <c r="EI141" s="23">
        <f t="shared" ca="1" si="232"/>
        <v>30000</v>
      </c>
      <c r="EJ141" s="23">
        <f t="shared" ca="1" si="247"/>
        <v>60000</v>
      </c>
      <c r="EK141" s="23">
        <f t="shared" ca="1" si="248"/>
        <v>30000</v>
      </c>
      <c r="EL141" s="23">
        <f t="shared" ca="1" si="255"/>
        <v>120000</v>
      </c>
      <c r="EM141" s="23">
        <f t="shared" ca="1" si="256"/>
        <v>60000</v>
      </c>
      <c r="EN141" s="228">
        <f t="shared" ca="1" si="275"/>
        <v>39600</v>
      </c>
      <c r="EO141" s="93">
        <f t="shared" ca="1" si="276"/>
        <v>489600</v>
      </c>
      <c r="EP141" s="93">
        <f t="shared" ca="1" si="277"/>
        <v>921600</v>
      </c>
    </row>
    <row r="142" spans="1:146" x14ac:dyDescent="0.2">
      <c r="A142" s="172">
        <f ca="1">VLOOKUP($D142,Curves!$A$2:$I$1700,9)</f>
        <v>5.8372565360362998E-2</v>
      </c>
      <c r="B142" s="86">
        <f t="shared" ca="1" si="260"/>
        <v>0.52694207906186352</v>
      </c>
      <c r="C142" s="86">
        <f t="shared" si="261"/>
        <v>31</v>
      </c>
      <c r="D142" s="139">
        <v>40969</v>
      </c>
      <c r="E142" s="173">
        <f ca="1">VLOOKUP($D142,Curves!$A$2:$H$1700,2)*$B142</f>
        <v>2.2178992107713835</v>
      </c>
      <c r="F142" s="172">
        <f ca="1">VLOOKUP($D142,Curves!$A$2:$H$1700,3)*$B142</f>
        <v>0.15808262371855905</v>
      </c>
      <c r="G142" s="172">
        <f ca="1">VLOOKUP($D142,Curves!$A$2:$H$1700,7)*$B142</f>
        <v>-0.10011899502175407</v>
      </c>
      <c r="H142" s="172">
        <f ca="1">VLOOKUP($D142,Curves!$A$2:$H$1700,5)*$B142</f>
        <v>5.2694207906186352E-3</v>
      </c>
      <c r="I142" s="172">
        <f ca="1">VLOOKUP($D142,Curves!$A$2:$H$1700,4)*$B142</f>
        <v>0</v>
      </c>
      <c r="J142" s="174">
        <f ca="1">VLOOKUP($D142,Curves!$A$2:$H$1700,8)*$B142</f>
        <v>0</v>
      </c>
      <c r="K142" s="172">
        <f t="shared" ca="1" si="262"/>
        <v>18.634244080785376</v>
      </c>
      <c r="L142" s="140">
        <f ca="1">VLOOKUP($D142,Curves!$N$2:$T$2600,2)*$B142</f>
        <v>17.228055109680191</v>
      </c>
      <c r="M142" s="141">
        <f ca="1">VLOOKUP($D142,Curves!$N$2:$T$2600,3)*$B142</f>
        <v>8.6140275548400957</v>
      </c>
      <c r="N142" s="181">
        <f t="shared" ca="1" si="263"/>
        <v>0</v>
      </c>
      <c r="O142" s="182">
        <f t="shared" ca="1" si="264"/>
        <v>0</v>
      </c>
      <c r="P142" s="173">
        <f t="shared" ca="1" si="259"/>
        <v>18.634244080785376</v>
      </c>
      <c r="Q142" s="140">
        <f ca="1">VLOOKUP($D142,Curves!$N$2:$T$2600,4)*$B142</f>
        <v>17.228055109680191</v>
      </c>
      <c r="R142" s="141">
        <f ca="1">VLOOKUP($D142,Curves!$N$2:$T$2600,5)*$B142</f>
        <v>8.6140275548400957</v>
      </c>
      <c r="S142" s="181">
        <f t="shared" ca="1" si="265"/>
        <v>0</v>
      </c>
      <c r="T142" s="182">
        <f t="shared" ca="1" si="266"/>
        <v>0</v>
      </c>
      <c r="U142" s="151">
        <f t="shared" ca="1" si="267"/>
        <v>17.883351618122219</v>
      </c>
      <c r="V142" s="151">
        <f t="shared" ca="1" si="268"/>
        <v>18.673764736715015</v>
      </c>
      <c r="W142" s="151">
        <f t="shared" ca="1" si="269"/>
        <v>18.634244080785376</v>
      </c>
      <c r="X142" s="343">
        <f ca="1">VLOOKUP($D142,[2]CurveFetch!$D$8:$S$13000,16,0)*$B142</f>
        <v>17.228055109680191</v>
      </c>
      <c r="Y142" s="141">
        <f ca="1">VLOOKUP($D142,Curves!$N$2:$T$2600,7)*$B142</f>
        <v>8.6140275548400957</v>
      </c>
      <c r="Z142" s="200">
        <f t="shared" ca="1" si="270"/>
        <v>0</v>
      </c>
      <c r="AA142" s="181">
        <f t="shared" ca="1" si="271"/>
        <v>0</v>
      </c>
      <c r="AB142" s="181">
        <f t="shared" ca="1" si="272"/>
        <v>0</v>
      </c>
      <c r="AC142" s="181">
        <f t="shared" ca="1" si="272"/>
        <v>0</v>
      </c>
      <c r="AD142" s="181">
        <f t="shared" ca="1" si="273"/>
        <v>0</v>
      </c>
      <c r="AE142" s="182">
        <f t="shared" ca="1" si="274"/>
        <v>0</v>
      </c>
      <c r="AF142" s="23">
        <f t="shared" ref="AF142:AF205" ca="1" si="292">$AF$7*$J$2*$J$5*$N142</f>
        <v>0</v>
      </c>
      <c r="AG142" s="23">
        <f t="shared" ref="AG142:AG205" ca="1" si="293">$AF$7*$J$2*$J$5*$O142</f>
        <v>0</v>
      </c>
      <c r="AH142" s="23">
        <f t="shared" ca="1" si="185"/>
        <v>0</v>
      </c>
      <c r="AI142" s="23">
        <f t="shared" ca="1" si="186"/>
        <v>0</v>
      </c>
      <c r="AJ142" s="23">
        <f t="shared" ca="1" si="205"/>
        <v>0</v>
      </c>
      <c r="AK142" s="23">
        <f t="shared" ca="1" si="206"/>
        <v>0</v>
      </c>
      <c r="AL142" s="23">
        <f t="shared" ca="1" si="207"/>
        <v>0</v>
      </c>
      <c r="AM142" s="23">
        <f t="shared" ca="1" si="208"/>
        <v>0</v>
      </c>
      <c r="AN142" s="23">
        <f t="shared" ca="1" si="209"/>
        <v>0</v>
      </c>
      <c r="AO142" s="23">
        <f t="shared" ca="1" si="210"/>
        <v>0</v>
      </c>
      <c r="AP142" s="23">
        <f t="shared" ca="1" si="225"/>
        <v>0</v>
      </c>
      <c r="AQ142" s="23">
        <f t="shared" ca="1" si="226"/>
        <v>0</v>
      </c>
      <c r="AR142" s="23">
        <f t="shared" ca="1" si="237"/>
        <v>0</v>
      </c>
      <c r="AS142" s="23">
        <f t="shared" ca="1" si="238"/>
        <v>0</v>
      </c>
      <c r="AT142" s="228">
        <f t="shared" ca="1" si="278"/>
        <v>0</v>
      </c>
      <c r="AU142" s="26">
        <f t="shared" ca="1" si="279"/>
        <v>0</v>
      </c>
      <c r="AV142" s="228">
        <f t="shared" ca="1" si="280"/>
        <v>0</v>
      </c>
      <c r="AW142" s="23">
        <f t="shared" ca="1" si="181"/>
        <v>0</v>
      </c>
      <c r="AX142" s="23">
        <f t="shared" ca="1" si="182"/>
        <v>0</v>
      </c>
      <c r="AY142" s="23">
        <f t="shared" ca="1" si="290"/>
        <v>0</v>
      </c>
      <c r="AZ142" s="23">
        <f t="shared" ca="1" si="291"/>
        <v>0</v>
      </c>
      <c r="BA142" s="23">
        <f t="shared" ref="BA142:BA205" ca="1" si="294">$BA$7*$J$2*$J$5*$S142</f>
        <v>0</v>
      </c>
      <c r="BB142" s="23">
        <f t="shared" ref="BB142:BB205" ca="1" si="295">$BA$7*$J$3*$J$5*$T142</f>
        <v>0</v>
      </c>
      <c r="BC142" s="23">
        <f t="shared" ca="1" si="177"/>
        <v>0</v>
      </c>
      <c r="BD142" s="23">
        <f t="shared" ca="1" si="178"/>
        <v>0</v>
      </c>
      <c r="BE142" s="23">
        <f t="shared" ca="1" si="187"/>
        <v>0</v>
      </c>
      <c r="BF142" s="23">
        <f t="shared" ca="1" si="188"/>
        <v>0</v>
      </c>
      <c r="BG142" s="23">
        <f t="shared" ca="1" si="197"/>
        <v>0</v>
      </c>
      <c r="BH142" s="23">
        <f t="shared" ca="1" si="198"/>
        <v>0</v>
      </c>
      <c r="BI142" s="23">
        <f t="shared" ca="1" si="203"/>
        <v>0</v>
      </c>
      <c r="BJ142" s="23">
        <f t="shared" ca="1" si="204"/>
        <v>0</v>
      </c>
      <c r="BK142" s="23">
        <f t="shared" ca="1" si="211"/>
        <v>0</v>
      </c>
      <c r="BL142" s="23">
        <f t="shared" ca="1" si="212"/>
        <v>0</v>
      </c>
      <c r="BM142" s="23">
        <f t="shared" ca="1" si="223"/>
        <v>0</v>
      </c>
      <c r="BN142" s="23">
        <f t="shared" ca="1" si="224"/>
        <v>0</v>
      </c>
      <c r="BO142" s="23">
        <f t="shared" ca="1" si="227"/>
        <v>0</v>
      </c>
      <c r="BP142" s="23">
        <f t="shared" ca="1" si="228"/>
        <v>0</v>
      </c>
      <c r="BQ142" s="23">
        <f t="shared" ca="1" si="233"/>
        <v>0</v>
      </c>
      <c r="BR142" s="23">
        <f t="shared" ca="1" si="234"/>
        <v>0</v>
      </c>
      <c r="BS142" s="23">
        <f t="shared" ca="1" si="251"/>
        <v>0</v>
      </c>
      <c r="BT142" s="23">
        <f t="shared" ca="1" si="252"/>
        <v>0</v>
      </c>
      <c r="BU142" s="23">
        <f t="shared" ca="1" si="253"/>
        <v>0</v>
      </c>
      <c r="BV142" s="23">
        <f t="shared" ca="1" si="254"/>
        <v>0</v>
      </c>
      <c r="BW142" s="389">
        <f t="shared" ca="1" si="281"/>
        <v>0</v>
      </c>
      <c r="BX142" s="224">
        <f t="shared" ca="1" si="282"/>
        <v>0</v>
      </c>
      <c r="BY142" s="93">
        <f t="shared" ca="1" si="283"/>
        <v>0</v>
      </c>
      <c r="BZ142" s="23">
        <f t="shared" ca="1" si="183"/>
        <v>0</v>
      </c>
      <c r="CA142" s="23">
        <f t="shared" ca="1" si="184"/>
        <v>0</v>
      </c>
      <c r="CB142" s="23">
        <f t="shared" ca="1" si="213"/>
        <v>0</v>
      </c>
      <c r="CC142" s="23">
        <f t="shared" ca="1" si="214"/>
        <v>0</v>
      </c>
      <c r="CD142" s="23">
        <f t="shared" ca="1" si="239"/>
        <v>0</v>
      </c>
      <c r="CE142" s="23">
        <f t="shared" ca="1" si="240"/>
        <v>0</v>
      </c>
      <c r="CF142" s="228">
        <f t="shared" ca="1" si="284"/>
        <v>0</v>
      </c>
      <c r="CG142" s="224">
        <f t="shared" ca="1" si="285"/>
        <v>0</v>
      </c>
      <c r="CH142" s="228">
        <f t="shared" ca="1" si="286"/>
        <v>0</v>
      </c>
      <c r="CI142" s="23">
        <f t="shared" ca="1" si="173"/>
        <v>0</v>
      </c>
      <c r="CJ142" s="23">
        <f t="shared" ca="1" si="174"/>
        <v>0</v>
      </c>
      <c r="CK142" s="23">
        <f t="shared" ca="1" si="175"/>
        <v>0</v>
      </c>
      <c r="CL142" s="23">
        <f t="shared" ca="1" si="176"/>
        <v>0</v>
      </c>
      <c r="CM142" s="23">
        <f t="shared" ref="CM142:CM205" ca="1" si="296">$CM$7*$J$2*$J$5*$AB142</f>
        <v>0</v>
      </c>
      <c r="CN142" s="23">
        <f t="shared" ref="CN142:CN205" ca="1" si="297">$CM$7*$J$3*$J$5*$AC142</f>
        <v>0</v>
      </c>
      <c r="CO142" s="23">
        <f t="shared" ca="1" si="179"/>
        <v>0</v>
      </c>
      <c r="CP142" s="23">
        <f t="shared" ca="1" si="180"/>
        <v>0</v>
      </c>
      <c r="CQ142" s="23">
        <f t="shared" ca="1" si="189"/>
        <v>0</v>
      </c>
      <c r="CR142" s="23">
        <f t="shared" ca="1" si="190"/>
        <v>0</v>
      </c>
      <c r="CS142" s="23">
        <f t="shared" ca="1" si="191"/>
        <v>0</v>
      </c>
      <c r="CT142" s="23">
        <f t="shared" ca="1" si="192"/>
        <v>0</v>
      </c>
      <c r="CU142" s="23">
        <f t="shared" ca="1" si="195"/>
        <v>0</v>
      </c>
      <c r="CV142" s="23">
        <f t="shared" ca="1" si="196"/>
        <v>0</v>
      </c>
      <c r="CW142" s="23">
        <f t="shared" ca="1" si="241"/>
        <v>0</v>
      </c>
      <c r="CX142" s="23">
        <f t="shared" ca="1" si="242"/>
        <v>0</v>
      </c>
      <c r="CY142" s="23">
        <f t="shared" ca="1" si="199"/>
        <v>0</v>
      </c>
      <c r="CZ142" s="23">
        <f t="shared" ca="1" si="200"/>
        <v>0</v>
      </c>
      <c r="DA142" s="23">
        <f t="shared" ca="1" si="215"/>
        <v>0</v>
      </c>
      <c r="DB142" s="23">
        <f t="shared" ca="1" si="216"/>
        <v>0</v>
      </c>
      <c r="DC142" s="23"/>
      <c r="DD142" s="23"/>
      <c r="DE142" s="23">
        <f t="shared" ca="1" si="217"/>
        <v>0</v>
      </c>
      <c r="DF142" s="23">
        <f t="shared" ca="1" si="218"/>
        <v>0</v>
      </c>
      <c r="DG142" s="23">
        <f t="shared" ca="1" si="219"/>
        <v>0</v>
      </c>
      <c r="DH142" s="23">
        <f t="shared" ca="1" si="220"/>
        <v>0</v>
      </c>
      <c r="DI142" s="23">
        <f t="shared" ca="1" si="229"/>
        <v>0</v>
      </c>
      <c r="DJ142" s="23">
        <f t="shared" ca="1" si="230"/>
        <v>0</v>
      </c>
      <c r="DK142" s="23">
        <f t="shared" ca="1" si="235"/>
        <v>0</v>
      </c>
      <c r="DL142" s="23">
        <f t="shared" ca="1" si="236"/>
        <v>0</v>
      </c>
      <c r="DM142" s="23">
        <f t="shared" ca="1" si="243"/>
        <v>0</v>
      </c>
      <c r="DN142" s="23">
        <f t="shared" ca="1" si="244"/>
        <v>0</v>
      </c>
      <c r="DO142" s="23">
        <f t="shared" ca="1" si="245"/>
        <v>0</v>
      </c>
      <c r="DP142" s="23">
        <f t="shared" ca="1" si="246"/>
        <v>0</v>
      </c>
      <c r="DQ142" s="23">
        <f t="shared" ca="1" si="257"/>
        <v>0</v>
      </c>
      <c r="DR142" s="23">
        <f t="shared" ca="1" si="258"/>
        <v>0</v>
      </c>
      <c r="DS142" s="228">
        <f t="shared" ca="1" si="287"/>
        <v>0</v>
      </c>
      <c r="DT142" s="93">
        <f t="shared" ca="1" si="288"/>
        <v>0</v>
      </c>
      <c r="DU142" s="228">
        <f t="shared" ca="1" si="289"/>
        <v>0</v>
      </c>
      <c r="DZ142" s="23">
        <f t="shared" ca="1" si="193"/>
        <v>0</v>
      </c>
      <c r="EA142" s="23">
        <f t="shared" ca="1" si="194"/>
        <v>0</v>
      </c>
      <c r="EB142" s="23">
        <f t="shared" ca="1" si="201"/>
        <v>0</v>
      </c>
      <c r="EC142" s="23">
        <f t="shared" ca="1" si="202"/>
        <v>0</v>
      </c>
      <c r="ED142" s="23">
        <f t="shared" ca="1" si="221"/>
        <v>0</v>
      </c>
      <c r="EE142" s="23">
        <f t="shared" ca="1" si="222"/>
        <v>0</v>
      </c>
      <c r="EF142" s="23">
        <f t="shared" ca="1" si="249"/>
        <v>0</v>
      </c>
      <c r="EG142" s="23">
        <f t="shared" ca="1" si="250"/>
        <v>0</v>
      </c>
      <c r="EH142" s="23">
        <f t="shared" ca="1" si="231"/>
        <v>0</v>
      </c>
      <c r="EI142" s="23">
        <f t="shared" ca="1" si="232"/>
        <v>0</v>
      </c>
      <c r="EJ142" s="23">
        <f t="shared" ca="1" si="247"/>
        <v>0</v>
      </c>
      <c r="EK142" s="23">
        <f t="shared" ca="1" si="248"/>
        <v>0</v>
      </c>
      <c r="EL142" s="23">
        <f t="shared" ca="1" si="255"/>
        <v>0</v>
      </c>
      <c r="EM142" s="23">
        <f t="shared" ca="1" si="256"/>
        <v>0</v>
      </c>
      <c r="EN142" s="228">
        <f t="shared" ca="1" si="275"/>
        <v>0</v>
      </c>
      <c r="EO142" s="93">
        <f t="shared" ca="1" si="276"/>
        <v>0</v>
      </c>
      <c r="EP142" s="93">
        <f t="shared" ca="1" si="277"/>
        <v>0</v>
      </c>
    </row>
    <row r="143" spans="1:146" x14ac:dyDescent="0.2">
      <c r="A143" s="172">
        <f ca="1">VLOOKUP($D143,Curves!$A$2:$I$1700,9)</f>
        <v>5.8400743176891E-2</v>
      </c>
      <c r="B143" s="86">
        <f t="shared" ca="1" si="260"/>
        <v>0.52421405425404</v>
      </c>
      <c r="C143" s="86">
        <f t="shared" si="261"/>
        <v>30</v>
      </c>
      <c r="D143" s="139">
        <v>41000</v>
      </c>
      <c r="E143" s="173">
        <f ca="1">VLOOKUP($D143,Curves!$A$2:$H$1700,2)*$B143</f>
        <v>2.1110099964810192</v>
      </c>
      <c r="F143" s="172">
        <f ca="1">VLOOKUP($D143,Curves!$A$2:$H$1700,3)*$B143</f>
        <v>0.17823277844637361</v>
      </c>
      <c r="G143" s="172">
        <f ca="1">VLOOKUP($D143,Curves!$A$2:$H$1700,7)*$B143</f>
        <v>-9.9600670308267594E-2</v>
      </c>
      <c r="H143" s="172">
        <f ca="1">VLOOKUP($D143,Curves!$A$2:$H$1700,5)*$B143</f>
        <v>5.2421405425403999E-3</v>
      </c>
      <c r="I143" s="172">
        <f ca="1">VLOOKUP($D143,Curves!$A$2:$H$1700,4)*$B143</f>
        <v>0</v>
      </c>
      <c r="J143" s="174">
        <f ca="1">VLOOKUP($D143,Curves!$A$2:$H$1700,8)*$B143</f>
        <v>0</v>
      </c>
      <c r="K143" s="172">
        <f t="shared" ca="1" si="262"/>
        <v>17.832574973607642</v>
      </c>
      <c r="L143" s="140">
        <f ca="1">VLOOKUP($D143,Curves!$N$2:$T$2600,2)*$B143</f>
        <v>16.525533531926058</v>
      </c>
      <c r="M143" s="141">
        <f ca="1">VLOOKUP($D143,Curves!$N$2:$T$2600,3)*$B143</f>
        <v>8.2627667659630291</v>
      </c>
      <c r="N143" s="181">
        <f t="shared" ca="1" si="263"/>
        <v>0</v>
      </c>
      <c r="O143" s="182">
        <f t="shared" ca="1" si="264"/>
        <v>0</v>
      </c>
      <c r="P143" s="173">
        <f t="shared" ca="1" si="259"/>
        <v>17.832574973607642</v>
      </c>
      <c r="Q143" s="140">
        <f ca="1">VLOOKUP($D143,Curves!$N$2:$T$2600,4)*$B143</f>
        <v>16.525533531926058</v>
      </c>
      <c r="R143" s="141">
        <f ca="1">VLOOKUP($D143,Curves!$N$2:$T$2600,5)*$B143</f>
        <v>8.2627667659630291</v>
      </c>
      <c r="S143" s="181">
        <f t="shared" ca="1" si="265"/>
        <v>0</v>
      </c>
      <c r="T143" s="182">
        <f t="shared" ca="1" si="266"/>
        <v>0</v>
      </c>
      <c r="U143" s="151">
        <f t="shared" ca="1" si="267"/>
        <v>17.085569946295635</v>
      </c>
      <c r="V143" s="151">
        <f t="shared" ca="1" si="268"/>
        <v>17.871891027676696</v>
      </c>
      <c r="W143" s="151">
        <f t="shared" ca="1" si="269"/>
        <v>17.832574973607642</v>
      </c>
      <c r="X143" s="343">
        <f ca="1">VLOOKUP($D143,[2]CurveFetch!$D$8:$S$13000,16,0)*$B143</f>
        <v>16.525533531926058</v>
      </c>
      <c r="Y143" s="141">
        <f ca="1">VLOOKUP($D143,Curves!$N$2:$T$2600,7)*$B143</f>
        <v>8.2627667659630291</v>
      </c>
      <c r="Z143" s="200">
        <f t="shared" ca="1" si="270"/>
        <v>0</v>
      </c>
      <c r="AA143" s="181">
        <f t="shared" ca="1" si="271"/>
        <v>0</v>
      </c>
      <c r="AB143" s="181">
        <f t="shared" ca="1" si="272"/>
        <v>0</v>
      </c>
      <c r="AC143" s="181">
        <f t="shared" ca="1" si="272"/>
        <v>0</v>
      </c>
      <c r="AD143" s="181">
        <f t="shared" ca="1" si="273"/>
        <v>0</v>
      </c>
      <c r="AE143" s="182">
        <f t="shared" ca="1" si="274"/>
        <v>0</v>
      </c>
      <c r="AF143" s="23">
        <f t="shared" ca="1" si="292"/>
        <v>0</v>
      </c>
      <c r="AG143" s="23">
        <f t="shared" ca="1" si="293"/>
        <v>0</v>
      </c>
      <c r="AH143" s="23">
        <f t="shared" ca="1" si="185"/>
        <v>0</v>
      </c>
      <c r="AI143" s="23">
        <f t="shared" ca="1" si="186"/>
        <v>0</v>
      </c>
      <c r="AJ143" s="23">
        <f t="shared" ca="1" si="205"/>
        <v>0</v>
      </c>
      <c r="AK143" s="23">
        <f t="shared" ca="1" si="206"/>
        <v>0</v>
      </c>
      <c r="AL143" s="23">
        <f t="shared" ca="1" si="207"/>
        <v>0</v>
      </c>
      <c r="AM143" s="23">
        <f t="shared" ca="1" si="208"/>
        <v>0</v>
      </c>
      <c r="AN143" s="23">
        <f t="shared" ca="1" si="209"/>
        <v>0</v>
      </c>
      <c r="AO143" s="23">
        <f t="shared" ca="1" si="210"/>
        <v>0</v>
      </c>
      <c r="AP143" s="23">
        <f t="shared" ca="1" si="225"/>
        <v>0</v>
      </c>
      <c r="AQ143" s="23">
        <f t="shared" ca="1" si="226"/>
        <v>0</v>
      </c>
      <c r="AR143" s="23">
        <f t="shared" ca="1" si="237"/>
        <v>0</v>
      </c>
      <c r="AS143" s="23">
        <f t="shared" ca="1" si="238"/>
        <v>0</v>
      </c>
      <c r="AT143" s="228">
        <f t="shared" ca="1" si="278"/>
        <v>0</v>
      </c>
      <c r="AU143" s="26">
        <f t="shared" ca="1" si="279"/>
        <v>0</v>
      </c>
      <c r="AV143" s="228">
        <f t="shared" ca="1" si="280"/>
        <v>0</v>
      </c>
      <c r="AW143" s="23">
        <f t="shared" ca="1" si="181"/>
        <v>0</v>
      </c>
      <c r="AX143" s="23">
        <f t="shared" ca="1" si="182"/>
        <v>0</v>
      </c>
      <c r="AY143" s="23">
        <f t="shared" ca="1" si="290"/>
        <v>0</v>
      </c>
      <c r="AZ143" s="23">
        <f t="shared" ca="1" si="291"/>
        <v>0</v>
      </c>
      <c r="BA143" s="23">
        <f t="shared" ca="1" si="294"/>
        <v>0</v>
      </c>
      <c r="BB143" s="23">
        <f t="shared" ca="1" si="295"/>
        <v>0</v>
      </c>
      <c r="BC143" s="23">
        <f t="shared" ca="1" si="177"/>
        <v>0</v>
      </c>
      <c r="BD143" s="23">
        <f t="shared" ca="1" si="178"/>
        <v>0</v>
      </c>
      <c r="BE143" s="23">
        <f t="shared" ca="1" si="187"/>
        <v>0</v>
      </c>
      <c r="BF143" s="23">
        <f t="shared" ca="1" si="188"/>
        <v>0</v>
      </c>
      <c r="BG143" s="23">
        <f t="shared" ca="1" si="197"/>
        <v>0</v>
      </c>
      <c r="BH143" s="23">
        <f t="shared" ca="1" si="198"/>
        <v>0</v>
      </c>
      <c r="BI143" s="23">
        <f t="shared" ca="1" si="203"/>
        <v>0</v>
      </c>
      <c r="BJ143" s="23">
        <f t="shared" ca="1" si="204"/>
        <v>0</v>
      </c>
      <c r="BK143" s="23">
        <f t="shared" ca="1" si="211"/>
        <v>0</v>
      </c>
      <c r="BL143" s="23">
        <f t="shared" ca="1" si="212"/>
        <v>0</v>
      </c>
      <c r="BM143" s="23">
        <f t="shared" ca="1" si="223"/>
        <v>0</v>
      </c>
      <c r="BN143" s="23">
        <f t="shared" ca="1" si="224"/>
        <v>0</v>
      </c>
      <c r="BO143" s="23">
        <f t="shared" ca="1" si="227"/>
        <v>0</v>
      </c>
      <c r="BP143" s="23">
        <f t="shared" ca="1" si="228"/>
        <v>0</v>
      </c>
      <c r="BQ143" s="23">
        <f t="shared" ca="1" si="233"/>
        <v>0</v>
      </c>
      <c r="BR143" s="23">
        <f t="shared" ca="1" si="234"/>
        <v>0</v>
      </c>
      <c r="BS143" s="23">
        <f t="shared" ca="1" si="251"/>
        <v>0</v>
      </c>
      <c r="BT143" s="23">
        <f t="shared" ca="1" si="252"/>
        <v>0</v>
      </c>
      <c r="BU143" s="23">
        <f t="shared" ca="1" si="253"/>
        <v>0</v>
      </c>
      <c r="BV143" s="23">
        <f t="shared" ca="1" si="254"/>
        <v>0</v>
      </c>
      <c r="BW143" s="389">
        <f t="shared" ca="1" si="281"/>
        <v>0</v>
      </c>
      <c r="BX143" s="224">
        <f t="shared" ca="1" si="282"/>
        <v>0</v>
      </c>
      <c r="BY143" s="93">
        <f t="shared" ca="1" si="283"/>
        <v>0</v>
      </c>
      <c r="BZ143" s="23">
        <f t="shared" ca="1" si="183"/>
        <v>0</v>
      </c>
      <c r="CA143" s="23">
        <f t="shared" ca="1" si="184"/>
        <v>0</v>
      </c>
      <c r="CB143" s="23">
        <f t="shared" ca="1" si="213"/>
        <v>0</v>
      </c>
      <c r="CC143" s="23">
        <f t="shared" ca="1" si="214"/>
        <v>0</v>
      </c>
      <c r="CD143" s="23">
        <f t="shared" ca="1" si="239"/>
        <v>0</v>
      </c>
      <c r="CE143" s="23">
        <f t="shared" ca="1" si="240"/>
        <v>0</v>
      </c>
      <c r="CF143" s="228">
        <f t="shared" ca="1" si="284"/>
        <v>0</v>
      </c>
      <c r="CG143" s="224">
        <f t="shared" ca="1" si="285"/>
        <v>0</v>
      </c>
      <c r="CH143" s="228">
        <f t="shared" ca="1" si="286"/>
        <v>0</v>
      </c>
      <c r="CI143" s="23">
        <f t="shared" ref="CI143:CI206" ca="1" si="298">$CI$7*$J$2*$J$5*$AB143</f>
        <v>0</v>
      </c>
      <c r="CJ143" s="23">
        <f t="shared" ref="CJ143:CJ206" ca="1" si="299">$CI$7*$J$3*$J$5*$AC143</f>
        <v>0</v>
      </c>
      <c r="CK143" s="23">
        <f t="shared" ref="CK143:CK206" ca="1" si="300">$CK$7*$J$2*$J$5*$AB143</f>
        <v>0</v>
      </c>
      <c r="CL143" s="23">
        <f t="shared" ref="CL143:CL206" ca="1" si="301">$CK$7*$J$3*$J$5*$AC143</f>
        <v>0</v>
      </c>
      <c r="CM143" s="23">
        <f t="shared" ca="1" si="296"/>
        <v>0</v>
      </c>
      <c r="CN143" s="23">
        <f t="shared" ca="1" si="297"/>
        <v>0</v>
      </c>
      <c r="CO143" s="23">
        <f t="shared" ca="1" si="179"/>
        <v>0</v>
      </c>
      <c r="CP143" s="23">
        <f t="shared" ca="1" si="180"/>
        <v>0</v>
      </c>
      <c r="CQ143" s="23">
        <f t="shared" ca="1" si="189"/>
        <v>0</v>
      </c>
      <c r="CR143" s="23">
        <f t="shared" ca="1" si="190"/>
        <v>0</v>
      </c>
      <c r="CS143" s="23">
        <f t="shared" ca="1" si="191"/>
        <v>0</v>
      </c>
      <c r="CT143" s="23">
        <f t="shared" ca="1" si="192"/>
        <v>0</v>
      </c>
      <c r="CU143" s="23">
        <f t="shared" ca="1" si="195"/>
        <v>0</v>
      </c>
      <c r="CV143" s="23">
        <f t="shared" ca="1" si="196"/>
        <v>0</v>
      </c>
      <c r="CW143" s="23">
        <f t="shared" ca="1" si="241"/>
        <v>0</v>
      </c>
      <c r="CX143" s="23">
        <f t="shared" ca="1" si="242"/>
        <v>0</v>
      </c>
      <c r="CY143" s="23">
        <f t="shared" ca="1" si="199"/>
        <v>0</v>
      </c>
      <c r="CZ143" s="23">
        <f t="shared" ca="1" si="200"/>
        <v>0</v>
      </c>
      <c r="DA143" s="23">
        <f t="shared" ca="1" si="215"/>
        <v>0</v>
      </c>
      <c r="DB143" s="23">
        <f t="shared" ca="1" si="216"/>
        <v>0</v>
      </c>
      <c r="DC143" s="23"/>
      <c r="DD143" s="23"/>
      <c r="DE143" s="23">
        <f t="shared" ca="1" si="217"/>
        <v>0</v>
      </c>
      <c r="DF143" s="23">
        <f t="shared" ca="1" si="218"/>
        <v>0</v>
      </c>
      <c r="DG143" s="23">
        <f t="shared" ca="1" si="219"/>
        <v>0</v>
      </c>
      <c r="DH143" s="23">
        <f t="shared" ca="1" si="220"/>
        <v>0</v>
      </c>
      <c r="DI143" s="23">
        <f t="shared" ca="1" si="229"/>
        <v>0</v>
      </c>
      <c r="DJ143" s="23">
        <f t="shared" ca="1" si="230"/>
        <v>0</v>
      </c>
      <c r="DK143" s="23">
        <f t="shared" ca="1" si="235"/>
        <v>0</v>
      </c>
      <c r="DL143" s="23">
        <f t="shared" ca="1" si="236"/>
        <v>0</v>
      </c>
      <c r="DM143" s="23">
        <f t="shared" ca="1" si="243"/>
        <v>0</v>
      </c>
      <c r="DN143" s="23">
        <f t="shared" ca="1" si="244"/>
        <v>0</v>
      </c>
      <c r="DO143" s="23">
        <f t="shared" ca="1" si="245"/>
        <v>0</v>
      </c>
      <c r="DP143" s="23">
        <f t="shared" ca="1" si="246"/>
        <v>0</v>
      </c>
      <c r="DQ143" s="23">
        <f t="shared" ca="1" si="257"/>
        <v>0</v>
      </c>
      <c r="DR143" s="23">
        <f t="shared" ca="1" si="258"/>
        <v>0</v>
      </c>
      <c r="DS143" s="228">
        <f t="shared" ca="1" si="287"/>
        <v>0</v>
      </c>
      <c r="DT143" s="93">
        <f t="shared" ca="1" si="288"/>
        <v>0</v>
      </c>
      <c r="DU143" s="228">
        <f t="shared" ca="1" si="289"/>
        <v>0</v>
      </c>
      <c r="DZ143" s="23">
        <f t="shared" ca="1" si="193"/>
        <v>0</v>
      </c>
      <c r="EA143" s="23">
        <f t="shared" ca="1" si="194"/>
        <v>0</v>
      </c>
      <c r="EB143" s="23">
        <f t="shared" ca="1" si="201"/>
        <v>0</v>
      </c>
      <c r="EC143" s="23">
        <f t="shared" ca="1" si="202"/>
        <v>0</v>
      </c>
      <c r="ED143" s="23">
        <f t="shared" ca="1" si="221"/>
        <v>0</v>
      </c>
      <c r="EE143" s="23">
        <f t="shared" ca="1" si="222"/>
        <v>0</v>
      </c>
      <c r="EF143" s="23">
        <f t="shared" ca="1" si="249"/>
        <v>0</v>
      </c>
      <c r="EG143" s="23">
        <f t="shared" ca="1" si="250"/>
        <v>0</v>
      </c>
      <c r="EH143" s="23">
        <f t="shared" ca="1" si="231"/>
        <v>0</v>
      </c>
      <c r="EI143" s="23">
        <f t="shared" ca="1" si="232"/>
        <v>0</v>
      </c>
      <c r="EJ143" s="23">
        <f t="shared" ca="1" si="247"/>
        <v>0</v>
      </c>
      <c r="EK143" s="23">
        <f t="shared" ca="1" si="248"/>
        <v>0</v>
      </c>
      <c r="EL143" s="23">
        <f t="shared" ca="1" si="255"/>
        <v>0</v>
      </c>
      <c r="EM143" s="23">
        <f t="shared" ca="1" si="256"/>
        <v>0</v>
      </c>
      <c r="EN143" s="228">
        <f t="shared" ca="1" si="275"/>
        <v>0</v>
      </c>
      <c r="EO143" s="93">
        <f t="shared" ca="1" si="276"/>
        <v>0</v>
      </c>
      <c r="EP143" s="93">
        <f t="shared" ca="1" si="277"/>
        <v>0</v>
      </c>
    </row>
    <row r="144" spans="1:146" x14ac:dyDescent="0.2">
      <c r="A144" s="172">
        <f ca="1">VLOOKUP($D144,Curves!$A$2:$I$1700,9)</f>
        <v>5.8428012031847998E-2</v>
      </c>
      <c r="B144" s="86">
        <f t="shared" ca="1" si="260"/>
        <v>0.52158517228587442</v>
      </c>
      <c r="C144" s="86">
        <f t="shared" si="261"/>
        <v>31</v>
      </c>
      <c r="D144" s="139">
        <v>41030</v>
      </c>
      <c r="E144" s="173">
        <f ca="1">VLOOKUP($D144,Curves!$A$2:$H$1700,2)*$B144</f>
        <v>2.0873838594880691</v>
      </c>
      <c r="F144" s="172">
        <f ca="1">VLOOKUP($D144,Curves!$A$2:$H$1700,3)*$B144</f>
        <v>0.17733895857719731</v>
      </c>
      <c r="G144" s="172">
        <f ca="1">VLOOKUP($D144,Curves!$A$2:$H$1700,7)*$B144</f>
        <v>-9.9101182734316146E-2</v>
      </c>
      <c r="H144" s="172">
        <f ca="1">VLOOKUP($D144,Curves!$A$2:$H$1700,5)*$B144</f>
        <v>5.2158517228587447E-3</v>
      </c>
      <c r="I144" s="172">
        <f ca="1">VLOOKUP($D144,Curves!$A$2:$H$1700,4)*$B144</f>
        <v>0</v>
      </c>
      <c r="J144" s="174">
        <f ca="1">VLOOKUP($D144,Curves!$A$2:$H$1700,8)*$B144</f>
        <v>0</v>
      </c>
      <c r="K144" s="172">
        <f t="shared" ca="1" si="262"/>
        <v>17.655378946160518</v>
      </c>
      <c r="L144" s="140">
        <f ca="1">VLOOKUP($D144,Curves!$N$2:$T$2600,2)*$B144</f>
        <v>19.050585466638193</v>
      </c>
      <c r="M144" s="141">
        <f ca="1">VLOOKUP($D144,Curves!$N$2:$T$2600,3)*$B144</f>
        <v>9.5252927333190964</v>
      </c>
      <c r="N144" s="181">
        <f t="shared" ca="1" si="263"/>
        <v>1</v>
      </c>
      <c r="O144" s="182">
        <f t="shared" ca="1" si="264"/>
        <v>0</v>
      </c>
      <c r="P144" s="173">
        <f t="shared" ca="1" si="259"/>
        <v>17.655378946160518</v>
      </c>
      <c r="Q144" s="140">
        <f ca="1">VLOOKUP($D144,Curves!$N$2:$T$2600,4)*$B144</f>
        <v>19.050585466638193</v>
      </c>
      <c r="R144" s="141">
        <f ca="1">VLOOKUP($D144,Curves!$N$2:$T$2600,5)*$B144</f>
        <v>9.5252927333190964</v>
      </c>
      <c r="S144" s="181">
        <f t="shared" ca="1" si="265"/>
        <v>1</v>
      </c>
      <c r="T144" s="182">
        <f t="shared" ca="1" si="266"/>
        <v>0</v>
      </c>
      <c r="U144" s="151">
        <f t="shared" ca="1" si="267"/>
        <v>16.912120075653149</v>
      </c>
      <c r="V144" s="151">
        <f t="shared" ca="1" si="268"/>
        <v>17.694497834081957</v>
      </c>
      <c r="W144" s="151">
        <f t="shared" ca="1" si="269"/>
        <v>17.655378946160518</v>
      </c>
      <c r="X144" s="343">
        <f ca="1">VLOOKUP($D144,[2]CurveFetch!$D$8:$S$13000,16,0)*$B144</f>
        <v>19.050585466638193</v>
      </c>
      <c r="Y144" s="141">
        <f ca="1">VLOOKUP($D144,Curves!$N$2:$T$2600,7)*$B144</f>
        <v>9.5252927333190964</v>
      </c>
      <c r="Z144" s="200">
        <f t="shared" ca="1" si="270"/>
        <v>1</v>
      </c>
      <c r="AA144" s="181">
        <f t="shared" ca="1" si="271"/>
        <v>0</v>
      </c>
      <c r="AB144" s="181">
        <f t="shared" ca="1" si="272"/>
        <v>1</v>
      </c>
      <c r="AC144" s="181">
        <f t="shared" ca="1" si="272"/>
        <v>1</v>
      </c>
      <c r="AD144" s="181">
        <f t="shared" ca="1" si="273"/>
        <v>1</v>
      </c>
      <c r="AE144" s="182">
        <f t="shared" ca="1" si="274"/>
        <v>0</v>
      </c>
      <c r="AF144" s="23">
        <f t="shared" ca="1" si="292"/>
        <v>5880</v>
      </c>
      <c r="AG144" s="23">
        <f t="shared" ca="1" si="293"/>
        <v>0</v>
      </c>
      <c r="AH144" s="23">
        <f t="shared" ca="1" si="185"/>
        <v>48000</v>
      </c>
      <c r="AI144" s="23">
        <f t="shared" ca="1" si="186"/>
        <v>0</v>
      </c>
      <c r="AJ144" s="23">
        <f t="shared" ca="1" si="205"/>
        <v>54000</v>
      </c>
      <c r="AK144" s="23">
        <f t="shared" ca="1" si="206"/>
        <v>0</v>
      </c>
      <c r="AL144" s="23">
        <f t="shared" ca="1" si="207"/>
        <v>60000</v>
      </c>
      <c r="AM144" s="23">
        <f t="shared" ca="1" si="208"/>
        <v>0</v>
      </c>
      <c r="AN144" s="23">
        <f t="shared" ca="1" si="209"/>
        <v>60000</v>
      </c>
      <c r="AO144" s="23">
        <f t="shared" ca="1" si="210"/>
        <v>0</v>
      </c>
      <c r="AP144" s="23">
        <f t="shared" ca="1" si="225"/>
        <v>61200</v>
      </c>
      <c r="AQ144" s="23">
        <f t="shared" ca="1" si="226"/>
        <v>0</v>
      </c>
      <c r="AR144" s="23">
        <f t="shared" ca="1" si="237"/>
        <v>132000</v>
      </c>
      <c r="AS144" s="23">
        <f t="shared" ca="1" si="238"/>
        <v>0</v>
      </c>
      <c r="AT144" s="228">
        <f t="shared" ca="1" si="278"/>
        <v>65880</v>
      </c>
      <c r="AU144" s="26">
        <f t="shared" ca="1" si="279"/>
        <v>361080</v>
      </c>
      <c r="AV144" s="228">
        <f t="shared" ca="1" si="280"/>
        <v>421080</v>
      </c>
      <c r="AW144" s="23">
        <f t="shared" ca="1" si="181"/>
        <v>62400</v>
      </c>
      <c r="AX144" s="23">
        <f t="shared" ca="1" si="182"/>
        <v>0</v>
      </c>
      <c r="AY144" s="23">
        <f t="shared" ca="1" si="290"/>
        <v>60000</v>
      </c>
      <c r="AZ144" s="23">
        <f t="shared" ca="1" si="291"/>
        <v>0</v>
      </c>
      <c r="BA144" s="23">
        <f t="shared" ca="1" si="294"/>
        <v>10560</v>
      </c>
      <c r="BB144" s="23">
        <f t="shared" ca="1" si="295"/>
        <v>0</v>
      </c>
      <c r="BC144" s="23">
        <f t="shared" ref="BC144:BC207" ca="1" si="302">$BC$7*$J$2*$J$5*$S144</f>
        <v>6120</v>
      </c>
      <c r="BD144" s="23">
        <f t="shared" ref="BD144:BD207" ca="1" si="303">$BC$7*$J$3*$J$5*$T144</f>
        <v>0</v>
      </c>
      <c r="BE144" s="23">
        <f t="shared" ca="1" si="187"/>
        <v>20400</v>
      </c>
      <c r="BF144" s="23">
        <f t="shared" ca="1" si="188"/>
        <v>0</v>
      </c>
      <c r="BG144" s="23">
        <f t="shared" ca="1" si="197"/>
        <v>105600</v>
      </c>
      <c r="BH144" s="23">
        <f t="shared" ca="1" si="198"/>
        <v>0</v>
      </c>
      <c r="BI144" s="23">
        <f t="shared" ca="1" si="203"/>
        <v>127200</v>
      </c>
      <c r="BJ144" s="23">
        <f t="shared" ca="1" si="204"/>
        <v>0</v>
      </c>
      <c r="BK144" s="23">
        <f t="shared" ca="1" si="211"/>
        <v>60000</v>
      </c>
      <c r="BL144" s="23">
        <f t="shared" ca="1" si="212"/>
        <v>0</v>
      </c>
      <c r="BM144" s="23">
        <f t="shared" ca="1" si="223"/>
        <v>63600</v>
      </c>
      <c r="BN144" s="23">
        <f t="shared" ca="1" si="224"/>
        <v>0</v>
      </c>
      <c r="BO144" s="23">
        <f t="shared" ca="1" si="227"/>
        <v>86400</v>
      </c>
      <c r="BP144" s="23">
        <f t="shared" ca="1" si="228"/>
        <v>0</v>
      </c>
      <c r="BQ144" s="23">
        <f t="shared" ca="1" si="233"/>
        <v>62400</v>
      </c>
      <c r="BR144" s="23">
        <f t="shared" ca="1" si="234"/>
        <v>0</v>
      </c>
      <c r="BS144" s="23">
        <f t="shared" ca="1" si="251"/>
        <v>132000</v>
      </c>
      <c r="BT144" s="23">
        <f t="shared" ca="1" si="252"/>
        <v>0</v>
      </c>
      <c r="BU144" s="23">
        <f t="shared" ca="1" si="253"/>
        <v>120000</v>
      </c>
      <c r="BV144" s="23">
        <f t="shared" ca="1" si="254"/>
        <v>0</v>
      </c>
      <c r="BW144" s="389">
        <f t="shared" ca="1" si="281"/>
        <v>458280</v>
      </c>
      <c r="BX144" s="224">
        <f t="shared" ca="1" si="282"/>
        <v>710280</v>
      </c>
      <c r="BY144" s="93">
        <f t="shared" ca="1" si="283"/>
        <v>916680</v>
      </c>
      <c r="BZ144" s="23">
        <f t="shared" ca="1" si="183"/>
        <v>125760</v>
      </c>
      <c r="CA144" s="23">
        <f t="shared" ca="1" si="184"/>
        <v>0</v>
      </c>
      <c r="CB144" s="23">
        <f t="shared" ca="1" si="213"/>
        <v>115200</v>
      </c>
      <c r="CC144" s="23">
        <f t="shared" ca="1" si="214"/>
        <v>0</v>
      </c>
      <c r="CD144" s="23">
        <f t="shared" ca="1" si="239"/>
        <v>120000</v>
      </c>
      <c r="CE144" s="23">
        <f t="shared" ca="1" si="240"/>
        <v>0</v>
      </c>
      <c r="CF144" s="228">
        <f t="shared" ca="1" si="284"/>
        <v>125760</v>
      </c>
      <c r="CG144" s="224">
        <f t="shared" ca="1" si="285"/>
        <v>240960</v>
      </c>
      <c r="CH144" s="228">
        <f t="shared" ca="1" si="286"/>
        <v>360960</v>
      </c>
      <c r="CI144" s="23">
        <f t="shared" ca="1" si="298"/>
        <v>65400</v>
      </c>
      <c r="CJ144" s="23">
        <f t="shared" ca="1" si="299"/>
        <v>32700</v>
      </c>
      <c r="CK144" s="23">
        <f t="shared" ca="1" si="300"/>
        <v>62400</v>
      </c>
      <c r="CL144" s="23">
        <f t="shared" ca="1" si="301"/>
        <v>31200</v>
      </c>
      <c r="CM144" s="23">
        <f t="shared" ca="1" si="296"/>
        <v>60000</v>
      </c>
      <c r="CN144" s="23">
        <f t="shared" ca="1" si="297"/>
        <v>30000</v>
      </c>
      <c r="CO144" s="23">
        <f t="shared" ref="CO144:CO207" ca="1" si="304">$CO$7*$J$2*$J$5*$AB144</f>
        <v>8400</v>
      </c>
      <c r="CP144" s="23">
        <f t="shared" ref="CP144:CP207" ca="1" si="305">$CO$7*$J$3*$J$5*$AC144</f>
        <v>4200</v>
      </c>
      <c r="CQ144" s="23">
        <f t="shared" ca="1" si="189"/>
        <v>27000</v>
      </c>
      <c r="CR144" s="23">
        <f t="shared" ca="1" si="190"/>
        <v>13500</v>
      </c>
      <c r="CS144" s="23">
        <f t="shared" ca="1" si="191"/>
        <v>15600</v>
      </c>
      <c r="CT144" s="23">
        <f t="shared" ca="1" si="192"/>
        <v>7800</v>
      </c>
      <c r="CU144" s="23">
        <f t="shared" ca="1" si="195"/>
        <v>42000</v>
      </c>
      <c r="CV144" s="23">
        <f t="shared" ca="1" si="196"/>
        <v>21000</v>
      </c>
      <c r="CW144" s="23">
        <f t="shared" ca="1" si="241"/>
        <v>60000</v>
      </c>
      <c r="CX144" s="23">
        <f t="shared" ca="1" si="242"/>
        <v>30000</v>
      </c>
      <c r="CY144" s="23">
        <f t="shared" ca="1" si="199"/>
        <v>72000</v>
      </c>
      <c r="CZ144" s="23">
        <f t="shared" ca="1" si="200"/>
        <v>36000</v>
      </c>
      <c r="DA144" s="23">
        <f t="shared" ca="1" si="215"/>
        <v>99000</v>
      </c>
      <c r="DB144" s="23">
        <f t="shared" ca="1" si="216"/>
        <v>49500</v>
      </c>
      <c r="DC144" s="23"/>
      <c r="DD144" s="23"/>
      <c r="DE144" s="23">
        <f t="shared" ca="1" si="217"/>
        <v>240000</v>
      </c>
      <c r="DF144" s="23">
        <f t="shared" ca="1" si="218"/>
        <v>120000</v>
      </c>
      <c r="DG144" s="23">
        <f t="shared" ca="1" si="219"/>
        <v>120000</v>
      </c>
      <c r="DH144" s="23">
        <f t="shared" ca="1" si="220"/>
        <v>60000</v>
      </c>
      <c r="DI144" s="23">
        <f t="shared" ca="1" si="229"/>
        <v>63600</v>
      </c>
      <c r="DJ144" s="23">
        <f t="shared" ca="1" si="230"/>
        <v>31800</v>
      </c>
      <c r="DK144" s="23">
        <f t="shared" ca="1" si="235"/>
        <v>63600</v>
      </c>
      <c r="DL144" s="23">
        <f t="shared" ca="1" si="236"/>
        <v>31800</v>
      </c>
      <c r="DM144" s="23">
        <f t="shared" ca="1" si="243"/>
        <v>120000</v>
      </c>
      <c r="DN144" s="23">
        <f t="shared" ca="1" si="244"/>
        <v>60000</v>
      </c>
      <c r="DO144" s="23">
        <f t="shared" ca="1" si="245"/>
        <v>66000</v>
      </c>
      <c r="DP144" s="23">
        <f t="shared" ca="1" si="246"/>
        <v>33000</v>
      </c>
      <c r="DQ144" s="23">
        <f t="shared" ca="1" si="257"/>
        <v>129600</v>
      </c>
      <c r="DR144" s="23">
        <f t="shared" ca="1" si="258"/>
        <v>64800</v>
      </c>
      <c r="DS144" s="228">
        <f t="shared" ca="1" si="287"/>
        <v>604800</v>
      </c>
      <c r="DT144" s="93">
        <f t="shared" ca="1" si="288"/>
        <v>1350000</v>
      </c>
      <c r="DU144" s="228">
        <f t="shared" ca="1" si="289"/>
        <v>1971900</v>
      </c>
      <c r="DZ144" s="23">
        <f t="shared" ca="1" si="193"/>
        <v>60000</v>
      </c>
      <c r="EA144" s="23">
        <f t="shared" ca="1" si="194"/>
        <v>30000</v>
      </c>
      <c r="EB144" s="23">
        <f t="shared" ca="1" si="201"/>
        <v>26400</v>
      </c>
      <c r="EC144" s="23">
        <f t="shared" ca="1" si="202"/>
        <v>13200</v>
      </c>
      <c r="ED144" s="23">
        <f t="shared" ca="1" si="221"/>
        <v>120000</v>
      </c>
      <c r="EE144" s="23">
        <f t="shared" ca="1" si="222"/>
        <v>60000</v>
      </c>
      <c r="EF144" s="23">
        <f t="shared" ca="1" si="249"/>
        <v>168000</v>
      </c>
      <c r="EG144" s="23">
        <f t="shared" ca="1" si="250"/>
        <v>84000</v>
      </c>
      <c r="EH144" s="23">
        <f t="shared" ca="1" si="231"/>
        <v>60000</v>
      </c>
      <c r="EI144" s="23">
        <f t="shared" ca="1" si="232"/>
        <v>30000</v>
      </c>
      <c r="EJ144" s="23">
        <f t="shared" ca="1" si="247"/>
        <v>60000</v>
      </c>
      <c r="EK144" s="23">
        <f t="shared" ca="1" si="248"/>
        <v>30000</v>
      </c>
      <c r="EL144" s="23">
        <f t="shared" ca="1" si="255"/>
        <v>120000</v>
      </c>
      <c r="EM144" s="23">
        <f t="shared" ca="1" si="256"/>
        <v>60000</v>
      </c>
      <c r="EN144" s="228">
        <f t="shared" ca="1" si="275"/>
        <v>39600</v>
      </c>
      <c r="EO144" s="93">
        <f t="shared" ca="1" si="276"/>
        <v>489600</v>
      </c>
      <c r="EP144" s="93">
        <f t="shared" ca="1" si="277"/>
        <v>921600</v>
      </c>
    </row>
    <row r="145" spans="1:146" x14ac:dyDescent="0.2">
      <c r="A145" s="172">
        <f ca="1">VLOOKUP($D145,Curves!$A$2:$I$1700,9)</f>
        <v>5.8456189848896001E-2</v>
      </c>
      <c r="B145" s="86">
        <f t="shared" ca="1" si="260"/>
        <v>0.5188801398788323</v>
      </c>
      <c r="C145" s="86">
        <f t="shared" si="261"/>
        <v>30</v>
      </c>
      <c r="D145" s="139">
        <v>41061</v>
      </c>
      <c r="E145" s="173">
        <f ca="1">VLOOKUP($D145,Curves!$A$2:$H$1700,2)*$B145</f>
        <v>2.091605843851573</v>
      </c>
      <c r="F145" s="172">
        <f ca="1">VLOOKUP($D145,Curves!$A$2:$H$1700,3)*$B145</f>
        <v>0.17641924755880301</v>
      </c>
      <c r="G145" s="172">
        <f ca="1">VLOOKUP($D145,Curves!$A$2:$H$1700,7)*$B145</f>
        <v>-9.8587226576978132E-2</v>
      </c>
      <c r="H145" s="172">
        <f ca="1">VLOOKUP($D145,Curves!$A$2:$H$1700,5)*$B145</f>
        <v>5.1888013987883234E-3</v>
      </c>
      <c r="I145" s="172">
        <f ca="1">VLOOKUP($D145,Curves!$A$2:$H$1700,4)*$B145</f>
        <v>0</v>
      </c>
      <c r="J145" s="174">
        <f ca="1">VLOOKUP($D145,Curves!$A$2:$H$1700,8)*$B145</f>
        <v>0</v>
      </c>
      <c r="K145" s="172">
        <f t="shared" ca="1" si="262"/>
        <v>17.687043828886797</v>
      </c>
      <c r="L145" s="140">
        <f ca="1">VLOOKUP($D145,Curves!$N$2:$T$2600,2)*$B145</f>
        <v>31.92378927796123</v>
      </c>
      <c r="M145" s="141">
        <f ca="1">VLOOKUP($D145,Curves!$N$2:$T$2600,3)*$B145</f>
        <v>15.961894638980615</v>
      </c>
      <c r="N145" s="181">
        <f t="shared" ca="1" si="263"/>
        <v>1</v>
      </c>
      <c r="O145" s="182">
        <f t="shared" ca="1" si="264"/>
        <v>0</v>
      </c>
      <c r="P145" s="173">
        <f t="shared" ca="1" si="259"/>
        <v>17.687043828886797</v>
      </c>
      <c r="Q145" s="140">
        <f ca="1">VLOOKUP($D145,Curves!$N$2:$T$2600,4)*$B145</f>
        <v>31.92378927796123</v>
      </c>
      <c r="R145" s="141">
        <f ca="1">VLOOKUP($D145,Curves!$N$2:$T$2600,5)*$B145</f>
        <v>15.961894638980615</v>
      </c>
      <c r="S145" s="181">
        <f t="shared" ca="1" si="265"/>
        <v>1</v>
      </c>
      <c r="T145" s="182">
        <f t="shared" ca="1" si="266"/>
        <v>0</v>
      </c>
      <c r="U145" s="151">
        <f t="shared" ca="1" si="267"/>
        <v>16.947639629559461</v>
      </c>
      <c r="V145" s="151">
        <f t="shared" ca="1" si="268"/>
        <v>17.725959839377708</v>
      </c>
      <c r="W145" s="151">
        <f t="shared" ca="1" si="269"/>
        <v>17.687043828886797</v>
      </c>
      <c r="X145" s="343">
        <f ca="1">VLOOKUP($D145,[2]CurveFetch!$D$8:$S$13000,16,0)*$B145</f>
        <v>31.92378927796123</v>
      </c>
      <c r="Y145" s="141">
        <f ca="1">VLOOKUP($D145,Curves!$N$2:$T$2600,7)*$B145</f>
        <v>15.961894638980615</v>
      </c>
      <c r="Z145" s="200">
        <f t="shared" ca="1" si="270"/>
        <v>1</v>
      </c>
      <c r="AA145" s="181">
        <f t="shared" ca="1" si="271"/>
        <v>0</v>
      </c>
      <c r="AB145" s="181">
        <f t="shared" ca="1" si="272"/>
        <v>1</v>
      </c>
      <c r="AC145" s="181">
        <f t="shared" ca="1" si="272"/>
        <v>1</v>
      </c>
      <c r="AD145" s="181">
        <f t="shared" ca="1" si="273"/>
        <v>1</v>
      </c>
      <c r="AE145" s="182">
        <f t="shared" ca="1" si="274"/>
        <v>0</v>
      </c>
      <c r="AF145" s="23">
        <f t="shared" ca="1" si="292"/>
        <v>5880</v>
      </c>
      <c r="AG145" s="23">
        <f t="shared" ca="1" si="293"/>
        <v>0</v>
      </c>
      <c r="AH145" s="23">
        <f t="shared" ca="1" si="185"/>
        <v>48000</v>
      </c>
      <c r="AI145" s="23">
        <f t="shared" ca="1" si="186"/>
        <v>0</v>
      </c>
      <c r="AJ145" s="23">
        <f t="shared" ca="1" si="205"/>
        <v>54000</v>
      </c>
      <c r="AK145" s="23">
        <f t="shared" ca="1" si="206"/>
        <v>0</v>
      </c>
      <c r="AL145" s="23">
        <f t="shared" ca="1" si="207"/>
        <v>60000</v>
      </c>
      <c r="AM145" s="23">
        <f t="shared" ca="1" si="208"/>
        <v>0</v>
      </c>
      <c r="AN145" s="23">
        <f t="shared" ca="1" si="209"/>
        <v>60000</v>
      </c>
      <c r="AO145" s="23">
        <f t="shared" ca="1" si="210"/>
        <v>0</v>
      </c>
      <c r="AP145" s="23">
        <f t="shared" ca="1" si="225"/>
        <v>61200</v>
      </c>
      <c r="AQ145" s="23">
        <f t="shared" ca="1" si="226"/>
        <v>0</v>
      </c>
      <c r="AR145" s="23">
        <f t="shared" ca="1" si="237"/>
        <v>132000</v>
      </c>
      <c r="AS145" s="23">
        <f t="shared" ca="1" si="238"/>
        <v>0</v>
      </c>
      <c r="AT145" s="228">
        <f t="shared" ca="1" si="278"/>
        <v>65880</v>
      </c>
      <c r="AU145" s="26">
        <f t="shared" ca="1" si="279"/>
        <v>361080</v>
      </c>
      <c r="AV145" s="228">
        <f t="shared" ca="1" si="280"/>
        <v>421080</v>
      </c>
      <c r="AW145" s="23">
        <f t="shared" ref="AW145:AW208" ca="1" si="306">$AW$7*$J$2*$J$5*$S145</f>
        <v>62400</v>
      </c>
      <c r="AX145" s="23">
        <f t="shared" ref="AX145:AX208" ca="1" si="307">$AW$7*$J$3*$J$5*$T145</f>
        <v>0</v>
      </c>
      <c r="AY145" s="23">
        <f t="shared" ca="1" si="290"/>
        <v>60000</v>
      </c>
      <c r="AZ145" s="23">
        <f t="shared" ca="1" si="291"/>
        <v>0</v>
      </c>
      <c r="BA145" s="23">
        <f t="shared" ca="1" si="294"/>
        <v>10560</v>
      </c>
      <c r="BB145" s="23">
        <f t="shared" ca="1" si="295"/>
        <v>0</v>
      </c>
      <c r="BC145" s="23">
        <f t="shared" ca="1" si="302"/>
        <v>6120</v>
      </c>
      <c r="BD145" s="23">
        <f t="shared" ca="1" si="303"/>
        <v>0</v>
      </c>
      <c r="BE145" s="23">
        <f t="shared" ca="1" si="187"/>
        <v>20400</v>
      </c>
      <c r="BF145" s="23">
        <f t="shared" ca="1" si="188"/>
        <v>0</v>
      </c>
      <c r="BG145" s="23">
        <f t="shared" ca="1" si="197"/>
        <v>105600</v>
      </c>
      <c r="BH145" s="23">
        <f t="shared" ca="1" si="198"/>
        <v>0</v>
      </c>
      <c r="BI145" s="23">
        <f t="shared" ca="1" si="203"/>
        <v>127200</v>
      </c>
      <c r="BJ145" s="23">
        <f t="shared" ca="1" si="204"/>
        <v>0</v>
      </c>
      <c r="BK145" s="23">
        <f t="shared" ca="1" si="211"/>
        <v>60000</v>
      </c>
      <c r="BL145" s="23">
        <f t="shared" ca="1" si="212"/>
        <v>0</v>
      </c>
      <c r="BM145" s="23">
        <f t="shared" ca="1" si="223"/>
        <v>63600</v>
      </c>
      <c r="BN145" s="23">
        <f t="shared" ca="1" si="224"/>
        <v>0</v>
      </c>
      <c r="BO145" s="23">
        <f t="shared" ca="1" si="227"/>
        <v>86400</v>
      </c>
      <c r="BP145" s="23">
        <f t="shared" ca="1" si="228"/>
        <v>0</v>
      </c>
      <c r="BQ145" s="23">
        <f t="shared" ca="1" si="233"/>
        <v>62400</v>
      </c>
      <c r="BR145" s="23">
        <f t="shared" ca="1" si="234"/>
        <v>0</v>
      </c>
      <c r="BS145" s="23">
        <f t="shared" ca="1" si="251"/>
        <v>132000</v>
      </c>
      <c r="BT145" s="23">
        <f t="shared" ca="1" si="252"/>
        <v>0</v>
      </c>
      <c r="BU145" s="23">
        <f t="shared" ca="1" si="253"/>
        <v>120000</v>
      </c>
      <c r="BV145" s="23">
        <f t="shared" ca="1" si="254"/>
        <v>0</v>
      </c>
      <c r="BW145" s="389">
        <f t="shared" ca="1" si="281"/>
        <v>458280</v>
      </c>
      <c r="BX145" s="224">
        <f t="shared" ca="1" si="282"/>
        <v>710280</v>
      </c>
      <c r="BY145" s="93">
        <f t="shared" ca="1" si="283"/>
        <v>916680</v>
      </c>
      <c r="BZ145" s="23">
        <f t="shared" ref="BZ145:BZ208" ca="1" si="308">$BZ$7*$J$2*$J$5*$N145</f>
        <v>125760</v>
      </c>
      <c r="CA145" s="23">
        <f t="shared" ref="CA145:CA208" ca="1" si="309">$BZ$7*$J$3*$J$5*$O145</f>
        <v>0</v>
      </c>
      <c r="CB145" s="23">
        <f t="shared" ca="1" si="213"/>
        <v>115200</v>
      </c>
      <c r="CC145" s="23">
        <f t="shared" ca="1" si="214"/>
        <v>0</v>
      </c>
      <c r="CD145" s="23">
        <f t="shared" ca="1" si="239"/>
        <v>120000</v>
      </c>
      <c r="CE145" s="23">
        <f t="shared" ca="1" si="240"/>
        <v>0</v>
      </c>
      <c r="CF145" s="228">
        <f t="shared" ca="1" si="284"/>
        <v>125760</v>
      </c>
      <c r="CG145" s="224">
        <f t="shared" ca="1" si="285"/>
        <v>240960</v>
      </c>
      <c r="CH145" s="228">
        <f t="shared" ca="1" si="286"/>
        <v>360960</v>
      </c>
      <c r="CI145" s="23">
        <f t="shared" ca="1" si="298"/>
        <v>65400</v>
      </c>
      <c r="CJ145" s="23">
        <f t="shared" ca="1" si="299"/>
        <v>32700</v>
      </c>
      <c r="CK145" s="23">
        <f t="shared" ca="1" si="300"/>
        <v>62400</v>
      </c>
      <c r="CL145" s="23">
        <f t="shared" ca="1" si="301"/>
        <v>31200</v>
      </c>
      <c r="CM145" s="23">
        <f t="shared" ca="1" si="296"/>
        <v>60000</v>
      </c>
      <c r="CN145" s="23">
        <f t="shared" ca="1" si="297"/>
        <v>30000</v>
      </c>
      <c r="CO145" s="23">
        <f t="shared" ca="1" si="304"/>
        <v>8400</v>
      </c>
      <c r="CP145" s="23">
        <f t="shared" ca="1" si="305"/>
        <v>4200</v>
      </c>
      <c r="CQ145" s="23">
        <f t="shared" ca="1" si="189"/>
        <v>27000</v>
      </c>
      <c r="CR145" s="23">
        <f t="shared" ca="1" si="190"/>
        <v>13500</v>
      </c>
      <c r="CS145" s="23">
        <f t="shared" ca="1" si="191"/>
        <v>15600</v>
      </c>
      <c r="CT145" s="23">
        <f t="shared" ca="1" si="192"/>
        <v>7800</v>
      </c>
      <c r="CU145" s="23">
        <f t="shared" ca="1" si="195"/>
        <v>42000</v>
      </c>
      <c r="CV145" s="23">
        <f t="shared" ca="1" si="196"/>
        <v>21000</v>
      </c>
      <c r="CW145" s="23">
        <f t="shared" ca="1" si="241"/>
        <v>60000</v>
      </c>
      <c r="CX145" s="23">
        <f t="shared" ca="1" si="242"/>
        <v>30000</v>
      </c>
      <c r="CY145" s="23">
        <f t="shared" ca="1" si="199"/>
        <v>72000</v>
      </c>
      <c r="CZ145" s="23">
        <f t="shared" ca="1" si="200"/>
        <v>36000</v>
      </c>
      <c r="DA145" s="23">
        <f t="shared" ca="1" si="215"/>
        <v>99000</v>
      </c>
      <c r="DB145" s="23">
        <f t="shared" ca="1" si="216"/>
        <v>49500</v>
      </c>
      <c r="DC145" s="23"/>
      <c r="DD145" s="23"/>
      <c r="DE145" s="23">
        <f t="shared" ca="1" si="217"/>
        <v>240000</v>
      </c>
      <c r="DF145" s="23">
        <f t="shared" ca="1" si="218"/>
        <v>120000</v>
      </c>
      <c r="DG145" s="23">
        <f t="shared" ca="1" si="219"/>
        <v>120000</v>
      </c>
      <c r="DH145" s="23">
        <f t="shared" ca="1" si="220"/>
        <v>60000</v>
      </c>
      <c r="DI145" s="23">
        <f t="shared" ca="1" si="229"/>
        <v>63600</v>
      </c>
      <c r="DJ145" s="23">
        <f t="shared" ca="1" si="230"/>
        <v>31800</v>
      </c>
      <c r="DK145" s="23">
        <f t="shared" ca="1" si="235"/>
        <v>63600</v>
      </c>
      <c r="DL145" s="23">
        <f t="shared" ca="1" si="236"/>
        <v>31800</v>
      </c>
      <c r="DM145" s="23">
        <f t="shared" ca="1" si="243"/>
        <v>120000</v>
      </c>
      <c r="DN145" s="23">
        <f t="shared" ca="1" si="244"/>
        <v>60000</v>
      </c>
      <c r="DO145" s="23">
        <f t="shared" ca="1" si="245"/>
        <v>66000</v>
      </c>
      <c r="DP145" s="23">
        <f t="shared" ca="1" si="246"/>
        <v>33000</v>
      </c>
      <c r="DQ145" s="23">
        <f t="shared" ca="1" si="257"/>
        <v>129600</v>
      </c>
      <c r="DR145" s="23">
        <f t="shared" ca="1" si="258"/>
        <v>64800</v>
      </c>
      <c r="DS145" s="228">
        <f t="shared" ca="1" si="287"/>
        <v>604800</v>
      </c>
      <c r="DT145" s="93">
        <f t="shared" ca="1" si="288"/>
        <v>1350000</v>
      </c>
      <c r="DU145" s="228">
        <f t="shared" ca="1" si="289"/>
        <v>1971900</v>
      </c>
      <c r="DZ145" s="23">
        <f t="shared" ca="1" si="193"/>
        <v>60000</v>
      </c>
      <c r="EA145" s="23">
        <f t="shared" ca="1" si="194"/>
        <v>30000</v>
      </c>
      <c r="EB145" s="23">
        <f t="shared" ca="1" si="201"/>
        <v>26400</v>
      </c>
      <c r="EC145" s="23">
        <f t="shared" ca="1" si="202"/>
        <v>13200</v>
      </c>
      <c r="ED145" s="23">
        <f t="shared" ca="1" si="221"/>
        <v>120000</v>
      </c>
      <c r="EE145" s="23">
        <f t="shared" ca="1" si="222"/>
        <v>60000</v>
      </c>
      <c r="EF145" s="23">
        <f t="shared" ca="1" si="249"/>
        <v>168000</v>
      </c>
      <c r="EG145" s="23">
        <f t="shared" ca="1" si="250"/>
        <v>84000</v>
      </c>
      <c r="EH145" s="23">
        <f t="shared" ca="1" si="231"/>
        <v>60000</v>
      </c>
      <c r="EI145" s="23">
        <f t="shared" ca="1" si="232"/>
        <v>30000</v>
      </c>
      <c r="EJ145" s="23">
        <f t="shared" ca="1" si="247"/>
        <v>60000</v>
      </c>
      <c r="EK145" s="23">
        <f t="shared" ca="1" si="248"/>
        <v>30000</v>
      </c>
      <c r="EL145" s="23">
        <f t="shared" ca="1" si="255"/>
        <v>120000</v>
      </c>
      <c r="EM145" s="23">
        <f t="shared" ca="1" si="256"/>
        <v>60000</v>
      </c>
      <c r="EN145" s="228">
        <f t="shared" ca="1" si="275"/>
        <v>39600</v>
      </c>
      <c r="EO145" s="93">
        <f t="shared" ca="1" si="276"/>
        <v>489600</v>
      </c>
      <c r="EP145" s="93">
        <f t="shared" ca="1" si="277"/>
        <v>921600</v>
      </c>
    </row>
    <row r="146" spans="1:146" x14ac:dyDescent="0.2">
      <c r="A146" s="172">
        <f ca="1">VLOOKUP($D146,Curves!$A$2:$I$1700,9)</f>
        <v>5.8483458704354001E-2</v>
      </c>
      <c r="B146" s="86">
        <f t="shared" ca="1" si="260"/>
        <v>0.51627344226608707</v>
      </c>
      <c r="C146" s="86">
        <f t="shared" si="261"/>
        <v>31</v>
      </c>
      <c r="D146" s="139">
        <v>41091</v>
      </c>
      <c r="E146" s="173">
        <f ca="1">VLOOKUP($D146,Curves!$A$2:$H$1700,2)*$B146</f>
        <v>2.0965864490425794</v>
      </c>
      <c r="F146" s="172">
        <f ca="1">VLOOKUP($D146,Curves!$A$2:$H$1700,3)*$B146</f>
        <v>0.17553297037046961</v>
      </c>
      <c r="G146" s="172">
        <f ca="1">VLOOKUP($D146,Curves!$A$2:$H$1700,7)*$B146</f>
        <v>-9.8091954030556539E-2</v>
      </c>
      <c r="H146" s="172">
        <f ca="1">VLOOKUP($D146,Curves!$A$2:$H$1700,5)*$B146</f>
        <v>5.1627344226608711E-3</v>
      </c>
      <c r="I146" s="172">
        <f ca="1">VLOOKUP($D146,Curves!$A$2:$H$1700,4)*$B146</f>
        <v>0</v>
      </c>
      <c r="J146" s="174">
        <f ca="1">VLOOKUP($D146,Curves!$A$2:$H$1700,8)*$B146</f>
        <v>0</v>
      </c>
      <c r="K146" s="172">
        <f t="shared" ca="1" si="262"/>
        <v>17.724398367819347</v>
      </c>
      <c r="L146" s="140">
        <f ca="1">VLOOKUP($D146,Curves!$N$2:$T$2600,2)*$B146</f>
        <v>25.938248894923163</v>
      </c>
      <c r="M146" s="141">
        <f ca="1">VLOOKUP($D146,Curves!$N$2:$T$2600,3)*$B146</f>
        <v>12.969124447461581</v>
      </c>
      <c r="N146" s="181">
        <f t="shared" ca="1" si="263"/>
        <v>1</v>
      </c>
      <c r="O146" s="182">
        <f t="shared" ca="1" si="264"/>
        <v>0</v>
      </c>
      <c r="P146" s="173">
        <f t="shared" ca="1" si="259"/>
        <v>17.724398367819347</v>
      </c>
      <c r="Q146" s="140">
        <f ca="1">VLOOKUP($D146,Curves!$N$2:$T$2600,4)*$B146</f>
        <v>25.938248894923163</v>
      </c>
      <c r="R146" s="141">
        <f ca="1">VLOOKUP($D146,Curves!$N$2:$T$2600,5)*$B146</f>
        <v>12.969124447461581</v>
      </c>
      <c r="S146" s="181">
        <f t="shared" ca="1" si="265"/>
        <v>1</v>
      </c>
      <c r="T146" s="182">
        <f t="shared" ca="1" si="266"/>
        <v>0</v>
      </c>
      <c r="U146" s="151">
        <f t="shared" ca="1" si="267"/>
        <v>16.988708712590174</v>
      </c>
      <c r="V146" s="151">
        <f t="shared" ca="1" si="268"/>
        <v>17.763118875989299</v>
      </c>
      <c r="W146" s="151">
        <f t="shared" ca="1" si="269"/>
        <v>17.724398367819347</v>
      </c>
      <c r="X146" s="343">
        <f ca="1">VLOOKUP($D146,[2]CurveFetch!$D$8:$S$13000,16,0)*$B146</f>
        <v>25.938248894923163</v>
      </c>
      <c r="Y146" s="141">
        <f ca="1">VLOOKUP($D146,Curves!$N$2:$T$2600,7)*$B146</f>
        <v>12.969124447461581</v>
      </c>
      <c r="Z146" s="200">
        <f t="shared" ca="1" si="270"/>
        <v>1</v>
      </c>
      <c r="AA146" s="181">
        <f t="shared" ca="1" si="271"/>
        <v>0</v>
      </c>
      <c r="AB146" s="181">
        <f t="shared" ca="1" si="272"/>
        <v>1</v>
      </c>
      <c r="AC146" s="181">
        <f t="shared" ca="1" si="272"/>
        <v>1</v>
      </c>
      <c r="AD146" s="181">
        <f t="shared" ca="1" si="273"/>
        <v>1</v>
      </c>
      <c r="AE146" s="182">
        <f t="shared" ca="1" si="274"/>
        <v>0</v>
      </c>
      <c r="AF146" s="23">
        <f t="shared" ca="1" si="292"/>
        <v>5880</v>
      </c>
      <c r="AG146" s="23">
        <f t="shared" ca="1" si="293"/>
        <v>0</v>
      </c>
      <c r="AH146" s="23">
        <f t="shared" ca="1" si="185"/>
        <v>48000</v>
      </c>
      <c r="AI146" s="23">
        <f t="shared" ca="1" si="186"/>
        <v>0</v>
      </c>
      <c r="AJ146" s="23">
        <f t="shared" ca="1" si="205"/>
        <v>54000</v>
      </c>
      <c r="AK146" s="23">
        <f t="shared" ca="1" si="206"/>
        <v>0</v>
      </c>
      <c r="AL146" s="23">
        <f t="shared" ca="1" si="207"/>
        <v>60000</v>
      </c>
      <c r="AM146" s="23">
        <f t="shared" ca="1" si="208"/>
        <v>0</v>
      </c>
      <c r="AN146" s="23">
        <f t="shared" ca="1" si="209"/>
        <v>60000</v>
      </c>
      <c r="AO146" s="23">
        <f t="shared" ca="1" si="210"/>
        <v>0</v>
      </c>
      <c r="AP146" s="23">
        <f t="shared" ca="1" si="225"/>
        <v>61200</v>
      </c>
      <c r="AQ146" s="23">
        <f t="shared" ca="1" si="226"/>
        <v>0</v>
      </c>
      <c r="AR146" s="23">
        <f t="shared" ca="1" si="237"/>
        <v>132000</v>
      </c>
      <c r="AS146" s="23">
        <f t="shared" ca="1" si="238"/>
        <v>0</v>
      </c>
      <c r="AT146" s="228">
        <f t="shared" ca="1" si="278"/>
        <v>65880</v>
      </c>
      <c r="AU146" s="26">
        <f t="shared" ca="1" si="279"/>
        <v>361080</v>
      </c>
      <c r="AV146" s="228">
        <f t="shared" ca="1" si="280"/>
        <v>421080</v>
      </c>
      <c r="AW146" s="23">
        <f t="shared" ca="1" si="306"/>
        <v>62400</v>
      </c>
      <c r="AX146" s="23">
        <f t="shared" ca="1" si="307"/>
        <v>0</v>
      </c>
      <c r="AY146" s="23">
        <f t="shared" ca="1" si="290"/>
        <v>60000</v>
      </c>
      <c r="AZ146" s="23">
        <f t="shared" ca="1" si="291"/>
        <v>0</v>
      </c>
      <c r="BA146" s="23">
        <f t="shared" ca="1" si="294"/>
        <v>10560</v>
      </c>
      <c r="BB146" s="23">
        <f t="shared" ca="1" si="295"/>
        <v>0</v>
      </c>
      <c r="BC146" s="23">
        <f t="shared" ca="1" si="302"/>
        <v>6120</v>
      </c>
      <c r="BD146" s="23">
        <f t="shared" ca="1" si="303"/>
        <v>0</v>
      </c>
      <c r="BE146" s="23">
        <f t="shared" ca="1" si="187"/>
        <v>20400</v>
      </c>
      <c r="BF146" s="23">
        <f t="shared" ca="1" si="188"/>
        <v>0</v>
      </c>
      <c r="BG146" s="23">
        <f t="shared" ca="1" si="197"/>
        <v>105600</v>
      </c>
      <c r="BH146" s="23">
        <f t="shared" ca="1" si="198"/>
        <v>0</v>
      </c>
      <c r="BI146" s="23">
        <f t="shared" ca="1" si="203"/>
        <v>127200</v>
      </c>
      <c r="BJ146" s="23">
        <f t="shared" ca="1" si="204"/>
        <v>0</v>
      </c>
      <c r="BK146" s="23">
        <f t="shared" ca="1" si="211"/>
        <v>60000</v>
      </c>
      <c r="BL146" s="23">
        <f t="shared" ca="1" si="212"/>
        <v>0</v>
      </c>
      <c r="BM146" s="23">
        <f t="shared" ca="1" si="223"/>
        <v>63600</v>
      </c>
      <c r="BN146" s="23">
        <f t="shared" ca="1" si="224"/>
        <v>0</v>
      </c>
      <c r="BO146" s="23">
        <f t="shared" ca="1" si="227"/>
        <v>86400</v>
      </c>
      <c r="BP146" s="23">
        <f t="shared" ca="1" si="228"/>
        <v>0</v>
      </c>
      <c r="BQ146" s="23">
        <f t="shared" ca="1" si="233"/>
        <v>62400</v>
      </c>
      <c r="BR146" s="23">
        <f t="shared" ca="1" si="234"/>
        <v>0</v>
      </c>
      <c r="BS146" s="23">
        <f t="shared" ca="1" si="251"/>
        <v>132000</v>
      </c>
      <c r="BT146" s="23">
        <f t="shared" ca="1" si="252"/>
        <v>0</v>
      </c>
      <c r="BU146" s="23">
        <f t="shared" ca="1" si="253"/>
        <v>120000</v>
      </c>
      <c r="BV146" s="23">
        <f t="shared" ca="1" si="254"/>
        <v>0</v>
      </c>
      <c r="BW146" s="389">
        <f t="shared" ca="1" si="281"/>
        <v>458280</v>
      </c>
      <c r="BX146" s="224">
        <f t="shared" ca="1" si="282"/>
        <v>710280</v>
      </c>
      <c r="BY146" s="93">
        <f t="shared" ca="1" si="283"/>
        <v>916680</v>
      </c>
      <c r="BZ146" s="23">
        <f t="shared" ca="1" si="308"/>
        <v>125760</v>
      </c>
      <c r="CA146" s="23">
        <f t="shared" ca="1" si="309"/>
        <v>0</v>
      </c>
      <c r="CB146" s="23">
        <f t="shared" ca="1" si="213"/>
        <v>115200</v>
      </c>
      <c r="CC146" s="23">
        <f t="shared" ca="1" si="214"/>
        <v>0</v>
      </c>
      <c r="CD146" s="23">
        <f t="shared" ca="1" si="239"/>
        <v>120000</v>
      </c>
      <c r="CE146" s="23">
        <f t="shared" ca="1" si="240"/>
        <v>0</v>
      </c>
      <c r="CF146" s="228">
        <f t="shared" ca="1" si="284"/>
        <v>125760</v>
      </c>
      <c r="CG146" s="224">
        <f t="shared" ca="1" si="285"/>
        <v>240960</v>
      </c>
      <c r="CH146" s="228">
        <f t="shared" ca="1" si="286"/>
        <v>360960</v>
      </c>
      <c r="CI146" s="23">
        <f t="shared" ca="1" si="298"/>
        <v>65400</v>
      </c>
      <c r="CJ146" s="23">
        <f t="shared" ca="1" si="299"/>
        <v>32700</v>
      </c>
      <c r="CK146" s="23">
        <f t="shared" ca="1" si="300"/>
        <v>62400</v>
      </c>
      <c r="CL146" s="23">
        <f t="shared" ca="1" si="301"/>
        <v>31200</v>
      </c>
      <c r="CM146" s="23">
        <f t="shared" ca="1" si="296"/>
        <v>60000</v>
      </c>
      <c r="CN146" s="23">
        <f t="shared" ca="1" si="297"/>
        <v>30000</v>
      </c>
      <c r="CO146" s="23">
        <f t="shared" ca="1" si="304"/>
        <v>8400</v>
      </c>
      <c r="CP146" s="23">
        <f t="shared" ca="1" si="305"/>
        <v>4200</v>
      </c>
      <c r="CQ146" s="23">
        <f t="shared" ca="1" si="189"/>
        <v>27000</v>
      </c>
      <c r="CR146" s="23">
        <f t="shared" ca="1" si="190"/>
        <v>13500</v>
      </c>
      <c r="CS146" s="23">
        <f t="shared" ca="1" si="191"/>
        <v>15600</v>
      </c>
      <c r="CT146" s="23">
        <f t="shared" ca="1" si="192"/>
        <v>7800</v>
      </c>
      <c r="CU146" s="23">
        <f t="shared" ca="1" si="195"/>
        <v>42000</v>
      </c>
      <c r="CV146" s="23">
        <f t="shared" ca="1" si="196"/>
        <v>21000</v>
      </c>
      <c r="CW146" s="23">
        <f t="shared" ca="1" si="241"/>
        <v>60000</v>
      </c>
      <c r="CX146" s="23">
        <f t="shared" ca="1" si="242"/>
        <v>30000</v>
      </c>
      <c r="CY146" s="23">
        <f t="shared" ca="1" si="199"/>
        <v>72000</v>
      </c>
      <c r="CZ146" s="23">
        <f t="shared" ca="1" si="200"/>
        <v>36000</v>
      </c>
      <c r="DA146" s="23">
        <f t="shared" ca="1" si="215"/>
        <v>99000</v>
      </c>
      <c r="DB146" s="23">
        <f t="shared" ca="1" si="216"/>
        <v>49500</v>
      </c>
      <c r="DC146" s="23"/>
      <c r="DD146" s="23"/>
      <c r="DE146" s="23">
        <f t="shared" ca="1" si="217"/>
        <v>240000</v>
      </c>
      <c r="DF146" s="23">
        <f t="shared" ca="1" si="218"/>
        <v>120000</v>
      </c>
      <c r="DG146" s="23">
        <f t="shared" ca="1" si="219"/>
        <v>120000</v>
      </c>
      <c r="DH146" s="23">
        <f t="shared" ca="1" si="220"/>
        <v>60000</v>
      </c>
      <c r="DI146" s="23">
        <f t="shared" ca="1" si="229"/>
        <v>63600</v>
      </c>
      <c r="DJ146" s="23">
        <f t="shared" ca="1" si="230"/>
        <v>31800</v>
      </c>
      <c r="DK146" s="23">
        <f t="shared" ca="1" si="235"/>
        <v>63600</v>
      </c>
      <c r="DL146" s="23">
        <f t="shared" ca="1" si="236"/>
        <v>31800</v>
      </c>
      <c r="DM146" s="23">
        <f t="shared" ca="1" si="243"/>
        <v>120000</v>
      </c>
      <c r="DN146" s="23">
        <f t="shared" ca="1" si="244"/>
        <v>60000</v>
      </c>
      <c r="DO146" s="23">
        <f t="shared" ca="1" si="245"/>
        <v>66000</v>
      </c>
      <c r="DP146" s="23">
        <f t="shared" ca="1" si="246"/>
        <v>33000</v>
      </c>
      <c r="DQ146" s="23">
        <f t="shared" ca="1" si="257"/>
        <v>129600</v>
      </c>
      <c r="DR146" s="23">
        <f t="shared" ca="1" si="258"/>
        <v>64800</v>
      </c>
      <c r="DS146" s="228">
        <f t="shared" ca="1" si="287"/>
        <v>604800</v>
      </c>
      <c r="DT146" s="93">
        <f t="shared" ca="1" si="288"/>
        <v>1350000</v>
      </c>
      <c r="DU146" s="228">
        <f t="shared" ca="1" si="289"/>
        <v>1971900</v>
      </c>
      <c r="DZ146" s="23">
        <f t="shared" ca="1" si="193"/>
        <v>60000</v>
      </c>
      <c r="EA146" s="23">
        <f t="shared" ca="1" si="194"/>
        <v>30000</v>
      </c>
      <c r="EB146" s="23">
        <f t="shared" ca="1" si="201"/>
        <v>26400</v>
      </c>
      <c r="EC146" s="23">
        <f t="shared" ca="1" si="202"/>
        <v>13200</v>
      </c>
      <c r="ED146" s="23">
        <f t="shared" ca="1" si="221"/>
        <v>120000</v>
      </c>
      <c r="EE146" s="23">
        <f t="shared" ca="1" si="222"/>
        <v>60000</v>
      </c>
      <c r="EF146" s="23">
        <f t="shared" ca="1" si="249"/>
        <v>168000</v>
      </c>
      <c r="EG146" s="23">
        <f t="shared" ca="1" si="250"/>
        <v>84000</v>
      </c>
      <c r="EH146" s="23">
        <f t="shared" ca="1" si="231"/>
        <v>60000</v>
      </c>
      <c r="EI146" s="23">
        <f t="shared" ca="1" si="232"/>
        <v>30000</v>
      </c>
      <c r="EJ146" s="23">
        <f t="shared" ca="1" si="247"/>
        <v>60000</v>
      </c>
      <c r="EK146" s="23">
        <f t="shared" ca="1" si="248"/>
        <v>30000</v>
      </c>
      <c r="EL146" s="23">
        <f t="shared" ca="1" si="255"/>
        <v>120000</v>
      </c>
      <c r="EM146" s="23">
        <f t="shared" ca="1" si="256"/>
        <v>60000</v>
      </c>
      <c r="EN146" s="228">
        <f t="shared" ca="1" si="275"/>
        <v>39600</v>
      </c>
      <c r="EO146" s="93">
        <f t="shared" ca="1" si="276"/>
        <v>489600</v>
      </c>
      <c r="EP146" s="93">
        <f t="shared" ca="1" si="277"/>
        <v>921600</v>
      </c>
    </row>
    <row r="147" spans="1:146" x14ac:dyDescent="0.2">
      <c r="A147" s="172">
        <f ca="1">VLOOKUP($D147,Curves!$A$2:$I$1700,9)</f>
        <v>5.8511636521920998E-2</v>
      </c>
      <c r="B147" s="86">
        <f t="shared" ca="1" si="260"/>
        <v>0.51359126516642761</v>
      </c>
      <c r="C147" s="86">
        <f t="shared" si="261"/>
        <v>31</v>
      </c>
      <c r="D147" s="139">
        <v>41122</v>
      </c>
      <c r="E147" s="173">
        <f ca="1">VLOOKUP($D147,Curves!$A$2:$H$1700,2)*$B147</f>
        <v>2.0959659531441912</v>
      </c>
      <c r="F147" s="172">
        <f ca="1">VLOOKUP($D147,Curves!$A$2:$H$1700,3)*$B147</f>
        <v>0.17462103015658539</v>
      </c>
      <c r="G147" s="172">
        <f ca="1">VLOOKUP($D147,Curves!$A$2:$H$1700,7)*$B147</f>
        <v>-9.7582340381621252E-2</v>
      </c>
      <c r="H147" s="172">
        <f ca="1">VLOOKUP($D147,Curves!$A$2:$H$1700,5)*$B147</f>
        <v>5.1359126516642766E-3</v>
      </c>
      <c r="I147" s="172">
        <f ca="1">VLOOKUP($D147,Curves!$A$2:$H$1700,4)*$B147</f>
        <v>0</v>
      </c>
      <c r="J147" s="174">
        <f ca="1">VLOOKUP($D147,Curves!$A$2:$H$1700,8)*$B147</f>
        <v>0</v>
      </c>
      <c r="K147" s="172">
        <f t="shared" ca="1" si="262"/>
        <v>17.719744648581433</v>
      </c>
      <c r="L147" s="140">
        <f ca="1">VLOOKUP($D147,Curves!$N$2:$T$2600,2)*$B147</f>
        <v>33.507361808102452</v>
      </c>
      <c r="M147" s="141">
        <f ca="1">VLOOKUP($D147,Curves!$N$2:$T$2600,3)*$B147</f>
        <v>16.753680904051226</v>
      </c>
      <c r="N147" s="181">
        <f t="shared" ca="1" si="263"/>
        <v>1</v>
      </c>
      <c r="O147" s="182">
        <f t="shared" ca="1" si="264"/>
        <v>0</v>
      </c>
      <c r="P147" s="173">
        <f t="shared" ca="1" si="259"/>
        <v>17.719744648581433</v>
      </c>
      <c r="Q147" s="140">
        <f ca="1">VLOOKUP($D147,Curves!$N$2:$T$2600,4)*$B147</f>
        <v>33.507361808102452</v>
      </c>
      <c r="R147" s="141">
        <f ca="1">VLOOKUP($D147,Curves!$N$2:$T$2600,5)*$B147</f>
        <v>16.753680904051226</v>
      </c>
      <c r="S147" s="181">
        <f t="shared" ca="1" si="265"/>
        <v>1</v>
      </c>
      <c r="T147" s="182">
        <f t="shared" ca="1" si="266"/>
        <v>0</v>
      </c>
      <c r="U147" s="151">
        <f t="shared" ca="1" si="267"/>
        <v>16.987877095719277</v>
      </c>
      <c r="V147" s="151">
        <f t="shared" ca="1" si="268"/>
        <v>17.758263993468915</v>
      </c>
      <c r="W147" s="151">
        <f t="shared" ca="1" si="269"/>
        <v>17.719744648581433</v>
      </c>
      <c r="X147" s="343">
        <f ca="1">VLOOKUP($D147,[2]CurveFetch!$D$8:$S$13000,16,0)*$B147</f>
        <v>33.507361808102452</v>
      </c>
      <c r="Y147" s="141">
        <f ca="1">VLOOKUP($D147,Curves!$N$2:$T$2600,7)*$B147</f>
        <v>16.753680904051226</v>
      </c>
      <c r="Z147" s="200">
        <f t="shared" ca="1" si="270"/>
        <v>1</v>
      </c>
      <c r="AA147" s="181">
        <f t="shared" ca="1" si="271"/>
        <v>0</v>
      </c>
      <c r="AB147" s="181">
        <f t="shared" ca="1" si="272"/>
        <v>1</v>
      </c>
      <c r="AC147" s="181">
        <f t="shared" ca="1" si="272"/>
        <v>1</v>
      </c>
      <c r="AD147" s="181">
        <f t="shared" ca="1" si="273"/>
        <v>1</v>
      </c>
      <c r="AE147" s="182">
        <f t="shared" ca="1" si="274"/>
        <v>0</v>
      </c>
      <c r="AF147" s="23">
        <f t="shared" ca="1" si="292"/>
        <v>5880</v>
      </c>
      <c r="AG147" s="23">
        <f t="shared" ca="1" si="293"/>
        <v>0</v>
      </c>
      <c r="AH147" s="23">
        <f t="shared" ca="1" si="185"/>
        <v>48000</v>
      </c>
      <c r="AI147" s="23">
        <f t="shared" ca="1" si="186"/>
        <v>0</v>
      </c>
      <c r="AJ147" s="23">
        <f t="shared" ca="1" si="205"/>
        <v>54000</v>
      </c>
      <c r="AK147" s="23">
        <f t="shared" ca="1" si="206"/>
        <v>0</v>
      </c>
      <c r="AL147" s="23">
        <f t="shared" ca="1" si="207"/>
        <v>60000</v>
      </c>
      <c r="AM147" s="23">
        <f t="shared" ca="1" si="208"/>
        <v>0</v>
      </c>
      <c r="AN147" s="23">
        <f t="shared" ca="1" si="209"/>
        <v>60000</v>
      </c>
      <c r="AO147" s="23">
        <f t="shared" ca="1" si="210"/>
        <v>0</v>
      </c>
      <c r="AP147" s="23">
        <f t="shared" ca="1" si="225"/>
        <v>61200</v>
      </c>
      <c r="AQ147" s="23">
        <f t="shared" ca="1" si="226"/>
        <v>0</v>
      </c>
      <c r="AR147" s="23">
        <f t="shared" ca="1" si="237"/>
        <v>132000</v>
      </c>
      <c r="AS147" s="23">
        <f t="shared" ca="1" si="238"/>
        <v>0</v>
      </c>
      <c r="AT147" s="228">
        <f t="shared" ca="1" si="278"/>
        <v>65880</v>
      </c>
      <c r="AU147" s="26">
        <f t="shared" ca="1" si="279"/>
        <v>361080</v>
      </c>
      <c r="AV147" s="228">
        <f t="shared" ca="1" si="280"/>
        <v>421080</v>
      </c>
      <c r="AW147" s="23">
        <f t="shared" ca="1" si="306"/>
        <v>62400</v>
      </c>
      <c r="AX147" s="23">
        <f t="shared" ca="1" si="307"/>
        <v>0</v>
      </c>
      <c r="AY147" s="23">
        <f t="shared" ca="1" si="290"/>
        <v>60000</v>
      </c>
      <c r="AZ147" s="23">
        <f t="shared" ca="1" si="291"/>
        <v>0</v>
      </c>
      <c r="BA147" s="23">
        <f t="shared" ca="1" si="294"/>
        <v>10560</v>
      </c>
      <c r="BB147" s="23">
        <f t="shared" ca="1" si="295"/>
        <v>0</v>
      </c>
      <c r="BC147" s="23">
        <f t="shared" ca="1" si="302"/>
        <v>6120</v>
      </c>
      <c r="BD147" s="23">
        <f t="shared" ca="1" si="303"/>
        <v>0</v>
      </c>
      <c r="BE147" s="23">
        <f t="shared" ca="1" si="187"/>
        <v>20400</v>
      </c>
      <c r="BF147" s="23">
        <f t="shared" ca="1" si="188"/>
        <v>0</v>
      </c>
      <c r="BG147" s="23">
        <f t="shared" ca="1" si="197"/>
        <v>105600</v>
      </c>
      <c r="BH147" s="23">
        <f t="shared" ca="1" si="198"/>
        <v>0</v>
      </c>
      <c r="BI147" s="23">
        <f t="shared" ca="1" si="203"/>
        <v>127200</v>
      </c>
      <c r="BJ147" s="23">
        <f t="shared" ca="1" si="204"/>
        <v>0</v>
      </c>
      <c r="BK147" s="23">
        <f t="shared" ca="1" si="211"/>
        <v>60000</v>
      </c>
      <c r="BL147" s="23">
        <f t="shared" ca="1" si="212"/>
        <v>0</v>
      </c>
      <c r="BM147" s="23">
        <f t="shared" ca="1" si="223"/>
        <v>63600</v>
      </c>
      <c r="BN147" s="23">
        <f t="shared" ca="1" si="224"/>
        <v>0</v>
      </c>
      <c r="BO147" s="23">
        <f t="shared" ca="1" si="227"/>
        <v>86400</v>
      </c>
      <c r="BP147" s="23">
        <f t="shared" ca="1" si="228"/>
        <v>0</v>
      </c>
      <c r="BQ147" s="23">
        <f t="shared" ca="1" si="233"/>
        <v>62400</v>
      </c>
      <c r="BR147" s="23">
        <f t="shared" ca="1" si="234"/>
        <v>0</v>
      </c>
      <c r="BS147" s="23">
        <f t="shared" ca="1" si="251"/>
        <v>132000</v>
      </c>
      <c r="BT147" s="23">
        <f t="shared" ca="1" si="252"/>
        <v>0</v>
      </c>
      <c r="BU147" s="23">
        <f t="shared" ca="1" si="253"/>
        <v>120000</v>
      </c>
      <c r="BV147" s="23">
        <f t="shared" ca="1" si="254"/>
        <v>0</v>
      </c>
      <c r="BW147" s="389">
        <f t="shared" ca="1" si="281"/>
        <v>458280</v>
      </c>
      <c r="BX147" s="224">
        <f t="shared" ca="1" si="282"/>
        <v>710280</v>
      </c>
      <c r="BY147" s="93">
        <f t="shared" ca="1" si="283"/>
        <v>916680</v>
      </c>
      <c r="BZ147" s="23">
        <f t="shared" ca="1" si="308"/>
        <v>125760</v>
      </c>
      <c r="CA147" s="23">
        <f t="shared" ca="1" si="309"/>
        <v>0</v>
      </c>
      <c r="CB147" s="23">
        <f t="shared" ca="1" si="213"/>
        <v>115200</v>
      </c>
      <c r="CC147" s="23">
        <f t="shared" ca="1" si="214"/>
        <v>0</v>
      </c>
      <c r="CD147" s="23">
        <f t="shared" ca="1" si="239"/>
        <v>120000</v>
      </c>
      <c r="CE147" s="23">
        <f t="shared" ca="1" si="240"/>
        <v>0</v>
      </c>
      <c r="CF147" s="228">
        <f t="shared" ca="1" si="284"/>
        <v>125760</v>
      </c>
      <c r="CG147" s="224">
        <f t="shared" ca="1" si="285"/>
        <v>240960</v>
      </c>
      <c r="CH147" s="228">
        <f t="shared" ca="1" si="286"/>
        <v>360960</v>
      </c>
      <c r="CI147" s="23">
        <f t="shared" ca="1" si="298"/>
        <v>65400</v>
      </c>
      <c r="CJ147" s="23">
        <f t="shared" ca="1" si="299"/>
        <v>32700</v>
      </c>
      <c r="CK147" s="23">
        <f t="shared" ca="1" si="300"/>
        <v>62400</v>
      </c>
      <c r="CL147" s="23">
        <f t="shared" ca="1" si="301"/>
        <v>31200</v>
      </c>
      <c r="CM147" s="23">
        <f t="shared" ca="1" si="296"/>
        <v>60000</v>
      </c>
      <c r="CN147" s="23">
        <f t="shared" ca="1" si="297"/>
        <v>30000</v>
      </c>
      <c r="CO147" s="23">
        <f t="shared" ca="1" si="304"/>
        <v>8400</v>
      </c>
      <c r="CP147" s="23">
        <f t="shared" ca="1" si="305"/>
        <v>4200</v>
      </c>
      <c r="CQ147" s="23">
        <f t="shared" ca="1" si="189"/>
        <v>27000</v>
      </c>
      <c r="CR147" s="23">
        <f t="shared" ca="1" si="190"/>
        <v>13500</v>
      </c>
      <c r="CS147" s="23">
        <f t="shared" ca="1" si="191"/>
        <v>15600</v>
      </c>
      <c r="CT147" s="23">
        <f t="shared" ca="1" si="192"/>
        <v>7800</v>
      </c>
      <c r="CU147" s="23">
        <f t="shared" ca="1" si="195"/>
        <v>42000</v>
      </c>
      <c r="CV147" s="23">
        <f t="shared" ca="1" si="196"/>
        <v>21000</v>
      </c>
      <c r="CW147" s="23">
        <f t="shared" ca="1" si="241"/>
        <v>60000</v>
      </c>
      <c r="CX147" s="23">
        <f t="shared" ca="1" si="242"/>
        <v>30000</v>
      </c>
      <c r="CY147" s="23">
        <f t="shared" ca="1" si="199"/>
        <v>72000</v>
      </c>
      <c r="CZ147" s="23">
        <f t="shared" ca="1" si="200"/>
        <v>36000</v>
      </c>
      <c r="DA147" s="23">
        <f t="shared" ca="1" si="215"/>
        <v>99000</v>
      </c>
      <c r="DB147" s="23">
        <f t="shared" ca="1" si="216"/>
        <v>49500</v>
      </c>
      <c r="DC147" s="23"/>
      <c r="DD147" s="23"/>
      <c r="DE147" s="23">
        <f t="shared" ca="1" si="217"/>
        <v>240000</v>
      </c>
      <c r="DF147" s="23">
        <f t="shared" ca="1" si="218"/>
        <v>120000</v>
      </c>
      <c r="DG147" s="23">
        <f t="shared" ca="1" si="219"/>
        <v>120000</v>
      </c>
      <c r="DH147" s="23">
        <f t="shared" ca="1" si="220"/>
        <v>60000</v>
      </c>
      <c r="DI147" s="23">
        <f t="shared" ca="1" si="229"/>
        <v>63600</v>
      </c>
      <c r="DJ147" s="23">
        <f t="shared" ca="1" si="230"/>
        <v>31800</v>
      </c>
      <c r="DK147" s="23">
        <f t="shared" ca="1" si="235"/>
        <v>63600</v>
      </c>
      <c r="DL147" s="23">
        <f t="shared" ca="1" si="236"/>
        <v>31800</v>
      </c>
      <c r="DM147" s="23">
        <f t="shared" ca="1" si="243"/>
        <v>120000</v>
      </c>
      <c r="DN147" s="23">
        <f t="shared" ca="1" si="244"/>
        <v>60000</v>
      </c>
      <c r="DO147" s="23">
        <f t="shared" ca="1" si="245"/>
        <v>66000</v>
      </c>
      <c r="DP147" s="23">
        <f t="shared" ca="1" si="246"/>
        <v>33000</v>
      </c>
      <c r="DQ147" s="23">
        <f t="shared" ca="1" si="257"/>
        <v>129600</v>
      </c>
      <c r="DR147" s="23">
        <f t="shared" ca="1" si="258"/>
        <v>64800</v>
      </c>
      <c r="DS147" s="228">
        <f t="shared" ca="1" si="287"/>
        <v>604800</v>
      </c>
      <c r="DT147" s="93">
        <f t="shared" ca="1" si="288"/>
        <v>1350000</v>
      </c>
      <c r="DU147" s="228">
        <f t="shared" ca="1" si="289"/>
        <v>1971900</v>
      </c>
      <c r="DZ147" s="23">
        <f t="shared" ca="1" si="193"/>
        <v>60000</v>
      </c>
      <c r="EA147" s="23">
        <f t="shared" ca="1" si="194"/>
        <v>30000</v>
      </c>
      <c r="EB147" s="23">
        <f t="shared" ca="1" si="201"/>
        <v>26400</v>
      </c>
      <c r="EC147" s="23">
        <f t="shared" ca="1" si="202"/>
        <v>13200</v>
      </c>
      <c r="ED147" s="23">
        <f t="shared" ca="1" si="221"/>
        <v>120000</v>
      </c>
      <c r="EE147" s="23">
        <f t="shared" ca="1" si="222"/>
        <v>60000</v>
      </c>
      <c r="EF147" s="23">
        <f t="shared" ca="1" si="249"/>
        <v>168000</v>
      </c>
      <c r="EG147" s="23">
        <f t="shared" ca="1" si="250"/>
        <v>84000</v>
      </c>
      <c r="EH147" s="23">
        <f t="shared" ca="1" si="231"/>
        <v>60000</v>
      </c>
      <c r="EI147" s="23">
        <f t="shared" ca="1" si="232"/>
        <v>30000</v>
      </c>
      <c r="EJ147" s="23">
        <f t="shared" ca="1" si="247"/>
        <v>60000</v>
      </c>
      <c r="EK147" s="23">
        <f t="shared" ca="1" si="248"/>
        <v>30000</v>
      </c>
      <c r="EL147" s="23">
        <f t="shared" ca="1" si="255"/>
        <v>120000</v>
      </c>
      <c r="EM147" s="23">
        <f t="shared" ca="1" si="256"/>
        <v>60000</v>
      </c>
      <c r="EN147" s="228">
        <f t="shared" ca="1" si="275"/>
        <v>39600</v>
      </c>
      <c r="EO147" s="93">
        <f t="shared" ca="1" si="276"/>
        <v>489600</v>
      </c>
      <c r="EP147" s="93">
        <f t="shared" ca="1" si="277"/>
        <v>921600</v>
      </c>
    </row>
    <row r="148" spans="1:146" x14ac:dyDescent="0.2">
      <c r="A148" s="172">
        <f ca="1">VLOOKUP($D148,Curves!$A$2:$I$1700,9)</f>
        <v>5.8539814339752999E-2</v>
      </c>
      <c r="B148" s="86">
        <f t="shared" ca="1" si="260"/>
        <v>0.51092065057309144</v>
      </c>
      <c r="C148" s="86">
        <f t="shared" si="261"/>
        <v>30</v>
      </c>
      <c r="D148" s="139">
        <v>41153</v>
      </c>
      <c r="E148" s="173">
        <f ca="1">VLOOKUP($D148,Curves!$A$2:$H$1700,2)*$B148</f>
        <v>2.0957965086508215</v>
      </c>
      <c r="F148" s="172">
        <f ca="1">VLOOKUP($D148,Curves!$A$2:$H$1700,3)*$B148</f>
        <v>0.1737130211948511</v>
      </c>
      <c r="G148" s="172">
        <f ca="1">VLOOKUP($D148,Curves!$A$2:$H$1700,7)*$B148</f>
        <v>-9.7074923608887378E-2</v>
      </c>
      <c r="H148" s="172">
        <f ca="1">VLOOKUP($D148,Curves!$A$2:$H$1700,5)*$B148</f>
        <v>5.1092065057309144E-3</v>
      </c>
      <c r="I148" s="172">
        <f ca="1">VLOOKUP($D148,Curves!$A$2:$H$1700,4)*$B148</f>
        <v>0</v>
      </c>
      <c r="J148" s="174">
        <f ca="1">VLOOKUP($D148,Curves!$A$2:$H$1700,8)*$B148</f>
        <v>0</v>
      </c>
      <c r="K148" s="172">
        <f t="shared" ca="1" si="262"/>
        <v>17.718473814881161</v>
      </c>
      <c r="L148" s="140">
        <f ca="1">VLOOKUP($D148,Curves!$N$2:$T$2600,2)*$B148</f>
        <v>28.223920934503319</v>
      </c>
      <c r="M148" s="141">
        <f ca="1">VLOOKUP($D148,Curves!$N$2:$T$2600,3)*$B148</f>
        <v>14.111960467251659</v>
      </c>
      <c r="N148" s="181">
        <f t="shared" ca="1" si="263"/>
        <v>1</v>
      </c>
      <c r="O148" s="182">
        <f t="shared" ca="1" si="264"/>
        <v>0</v>
      </c>
      <c r="P148" s="173">
        <f t="shared" ca="1" si="259"/>
        <v>17.718473814881161</v>
      </c>
      <c r="Q148" s="140">
        <f ca="1">VLOOKUP($D148,Curves!$N$2:$T$2600,4)*$B148</f>
        <v>28.223920934503319</v>
      </c>
      <c r="R148" s="141">
        <f ca="1">VLOOKUP($D148,Curves!$N$2:$T$2600,5)*$B148</f>
        <v>14.111960467251659</v>
      </c>
      <c r="S148" s="181">
        <f t="shared" ca="1" si="265"/>
        <v>1</v>
      </c>
      <c r="T148" s="182">
        <f t="shared" ca="1" si="266"/>
        <v>0</v>
      </c>
      <c r="U148" s="151">
        <f t="shared" ca="1" si="267"/>
        <v>16.990411887814503</v>
      </c>
      <c r="V148" s="151">
        <f t="shared" ca="1" si="268"/>
        <v>17.756792863674143</v>
      </c>
      <c r="W148" s="151">
        <f t="shared" ca="1" si="269"/>
        <v>17.718473814881161</v>
      </c>
      <c r="X148" s="343">
        <f ca="1">VLOOKUP($D148,[2]CurveFetch!$D$8:$S$13000,16,0)*$B148</f>
        <v>28.223920934503319</v>
      </c>
      <c r="Y148" s="141">
        <f ca="1">VLOOKUP($D148,Curves!$N$2:$T$2600,7)*$B148</f>
        <v>14.111960467251659</v>
      </c>
      <c r="Z148" s="200">
        <f t="shared" ca="1" si="270"/>
        <v>1</v>
      </c>
      <c r="AA148" s="181">
        <f t="shared" ca="1" si="271"/>
        <v>0</v>
      </c>
      <c r="AB148" s="181">
        <f t="shared" ca="1" si="272"/>
        <v>1</v>
      </c>
      <c r="AC148" s="181">
        <f t="shared" ca="1" si="272"/>
        <v>1</v>
      </c>
      <c r="AD148" s="181">
        <f t="shared" ca="1" si="273"/>
        <v>1</v>
      </c>
      <c r="AE148" s="182">
        <f t="shared" ca="1" si="274"/>
        <v>0</v>
      </c>
      <c r="AF148" s="23">
        <f t="shared" ca="1" si="292"/>
        <v>5880</v>
      </c>
      <c r="AG148" s="23">
        <f t="shared" ca="1" si="293"/>
        <v>0</v>
      </c>
      <c r="AH148" s="23">
        <f t="shared" ref="AH148:AH211" ca="1" si="310">$AH$7*$J$2*$J$5*$N148</f>
        <v>48000</v>
      </c>
      <c r="AI148" s="23">
        <f t="shared" ref="AI148:AI211" ca="1" si="311">$AH$7*$J$2*$J$5*$O148</f>
        <v>0</v>
      </c>
      <c r="AJ148" s="23">
        <f t="shared" ca="1" si="205"/>
        <v>54000</v>
      </c>
      <c r="AK148" s="23">
        <f t="shared" ca="1" si="206"/>
        <v>0</v>
      </c>
      <c r="AL148" s="23">
        <f t="shared" ca="1" si="207"/>
        <v>60000</v>
      </c>
      <c r="AM148" s="23">
        <f t="shared" ca="1" si="208"/>
        <v>0</v>
      </c>
      <c r="AN148" s="23">
        <f t="shared" ca="1" si="209"/>
        <v>60000</v>
      </c>
      <c r="AO148" s="23">
        <f t="shared" ca="1" si="210"/>
        <v>0</v>
      </c>
      <c r="AP148" s="23">
        <f t="shared" ca="1" si="225"/>
        <v>61200</v>
      </c>
      <c r="AQ148" s="23">
        <f t="shared" ca="1" si="226"/>
        <v>0</v>
      </c>
      <c r="AR148" s="23">
        <f t="shared" ca="1" si="237"/>
        <v>132000</v>
      </c>
      <c r="AS148" s="23">
        <f t="shared" ca="1" si="238"/>
        <v>0</v>
      </c>
      <c r="AT148" s="228">
        <f t="shared" ca="1" si="278"/>
        <v>65880</v>
      </c>
      <c r="AU148" s="26">
        <f t="shared" ca="1" si="279"/>
        <v>361080</v>
      </c>
      <c r="AV148" s="228">
        <f t="shared" ca="1" si="280"/>
        <v>421080</v>
      </c>
      <c r="AW148" s="23">
        <f t="shared" ca="1" si="306"/>
        <v>62400</v>
      </c>
      <c r="AX148" s="23">
        <f t="shared" ca="1" si="307"/>
        <v>0</v>
      </c>
      <c r="AY148" s="23">
        <f t="shared" ca="1" si="290"/>
        <v>60000</v>
      </c>
      <c r="AZ148" s="23">
        <f t="shared" ca="1" si="291"/>
        <v>0</v>
      </c>
      <c r="BA148" s="23">
        <f t="shared" ca="1" si="294"/>
        <v>10560</v>
      </c>
      <c r="BB148" s="23">
        <f t="shared" ca="1" si="295"/>
        <v>0</v>
      </c>
      <c r="BC148" s="23">
        <f t="shared" ca="1" si="302"/>
        <v>6120</v>
      </c>
      <c r="BD148" s="23">
        <f t="shared" ca="1" si="303"/>
        <v>0</v>
      </c>
      <c r="BE148" s="23">
        <f t="shared" ref="BE148:BE211" ca="1" si="312">$BE$7*$J$2*$J$5*$S148</f>
        <v>20400</v>
      </c>
      <c r="BF148" s="23">
        <f t="shared" ref="BF148:BF211" ca="1" si="313">$BE$7*$J$3*$J$5*$T148</f>
        <v>0</v>
      </c>
      <c r="BG148" s="23">
        <f t="shared" ca="1" si="197"/>
        <v>105600</v>
      </c>
      <c r="BH148" s="23">
        <f t="shared" ca="1" si="198"/>
        <v>0</v>
      </c>
      <c r="BI148" s="23">
        <f t="shared" ca="1" si="203"/>
        <v>127200</v>
      </c>
      <c r="BJ148" s="23">
        <f t="shared" ca="1" si="204"/>
        <v>0</v>
      </c>
      <c r="BK148" s="23">
        <f t="shared" ca="1" si="211"/>
        <v>60000</v>
      </c>
      <c r="BL148" s="23">
        <f t="shared" ca="1" si="212"/>
        <v>0</v>
      </c>
      <c r="BM148" s="23">
        <f t="shared" ca="1" si="223"/>
        <v>63600</v>
      </c>
      <c r="BN148" s="23">
        <f t="shared" ca="1" si="224"/>
        <v>0</v>
      </c>
      <c r="BO148" s="23">
        <f t="shared" ca="1" si="227"/>
        <v>86400</v>
      </c>
      <c r="BP148" s="23">
        <f t="shared" ca="1" si="228"/>
        <v>0</v>
      </c>
      <c r="BQ148" s="23">
        <f t="shared" ca="1" si="233"/>
        <v>62400</v>
      </c>
      <c r="BR148" s="23">
        <f t="shared" ca="1" si="234"/>
        <v>0</v>
      </c>
      <c r="BS148" s="23">
        <f t="shared" ca="1" si="251"/>
        <v>132000</v>
      </c>
      <c r="BT148" s="23">
        <f t="shared" ca="1" si="252"/>
        <v>0</v>
      </c>
      <c r="BU148" s="23">
        <f t="shared" ca="1" si="253"/>
        <v>120000</v>
      </c>
      <c r="BV148" s="23">
        <f t="shared" ca="1" si="254"/>
        <v>0</v>
      </c>
      <c r="BW148" s="389">
        <f t="shared" ca="1" si="281"/>
        <v>458280</v>
      </c>
      <c r="BX148" s="224">
        <f t="shared" ca="1" si="282"/>
        <v>710280</v>
      </c>
      <c r="BY148" s="93">
        <f t="shared" ca="1" si="283"/>
        <v>916680</v>
      </c>
      <c r="BZ148" s="23">
        <f t="shared" ca="1" si="308"/>
        <v>125760</v>
      </c>
      <c r="CA148" s="23">
        <f t="shared" ca="1" si="309"/>
        <v>0</v>
      </c>
      <c r="CB148" s="23">
        <f t="shared" ca="1" si="213"/>
        <v>115200</v>
      </c>
      <c r="CC148" s="23">
        <f t="shared" ca="1" si="214"/>
        <v>0</v>
      </c>
      <c r="CD148" s="23">
        <f t="shared" ca="1" si="239"/>
        <v>120000</v>
      </c>
      <c r="CE148" s="23">
        <f t="shared" ca="1" si="240"/>
        <v>0</v>
      </c>
      <c r="CF148" s="228">
        <f t="shared" ca="1" si="284"/>
        <v>125760</v>
      </c>
      <c r="CG148" s="224">
        <f t="shared" ca="1" si="285"/>
        <v>240960</v>
      </c>
      <c r="CH148" s="228">
        <f t="shared" ca="1" si="286"/>
        <v>360960</v>
      </c>
      <c r="CI148" s="23">
        <f t="shared" ca="1" si="298"/>
        <v>65400</v>
      </c>
      <c r="CJ148" s="23">
        <f t="shared" ca="1" si="299"/>
        <v>32700</v>
      </c>
      <c r="CK148" s="23">
        <f t="shared" ca="1" si="300"/>
        <v>62400</v>
      </c>
      <c r="CL148" s="23">
        <f t="shared" ca="1" si="301"/>
        <v>31200</v>
      </c>
      <c r="CM148" s="23">
        <f t="shared" ca="1" si="296"/>
        <v>60000</v>
      </c>
      <c r="CN148" s="23">
        <f t="shared" ca="1" si="297"/>
        <v>30000</v>
      </c>
      <c r="CO148" s="23">
        <f t="shared" ca="1" si="304"/>
        <v>8400</v>
      </c>
      <c r="CP148" s="23">
        <f t="shared" ca="1" si="305"/>
        <v>4200</v>
      </c>
      <c r="CQ148" s="23">
        <f t="shared" ref="CQ148:CQ211" ca="1" si="314">$CQ$7*$J$2*$J$5*$AB148</f>
        <v>27000</v>
      </c>
      <c r="CR148" s="23">
        <f t="shared" ref="CR148:CR211" ca="1" si="315">$CQ$7*$J$3*$J$5*$AC148</f>
        <v>13500</v>
      </c>
      <c r="CS148" s="23">
        <f t="shared" ref="CS148:CS211" ca="1" si="316">$CS$7*$J$2*$J$5*$AB148</f>
        <v>15600</v>
      </c>
      <c r="CT148" s="23">
        <f t="shared" ref="CT148:CT211" ca="1" si="317">$CS$7*$J$3*$J$5*$AC148</f>
        <v>7800</v>
      </c>
      <c r="CU148" s="23">
        <f t="shared" ca="1" si="195"/>
        <v>42000</v>
      </c>
      <c r="CV148" s="23">
        <f t="shared" ca="1" si="196"/>
        <v>21000</v>
      </c>
      <c r="CW148" s="23">
        <f t="shared" ca="1" si="241"/>
        <v>60000</v>
      </c>
      <c r="CX148" s="23">
        <f t="shared" ca="1" si="242"/>
        <v>30000</v>
      </c>
      <c r="CY148" s="23">
        <f t="shared" ca="1" si="199"/>
        <v>72000</v>
      </c>
      <c r="CZ148" s="23">
        <f t="shared" ca="1" si="200"/>
        <v>36000</v>
      </c>
      <c r="DA148" s="23">
        <f t="shared" ca="1" si="215"/>
        <v>99000</v>
      </c>
      <c r="DB148" s="23">
        <f t="shared" ca="1" si="216"/>
        <v>49500</v>
      </c>
      <c r="DC148" s="23"/>
      <c r="DD148" s="23"/>
      <c r="DE148" s="23">
        <f t="shared" ca="1" si="217"/>
        <v>240000</v>
      </c>
      <c r="DF148" s="23">
        <f t="shared" ca="1" si="218"/>
        <v>120000</v>
      </c>
      <c r="DG148" s="23">
        <f t="shared" ca="1" si="219"/>
        <v>120000</v>
      </c>
      <c r="DH148" s="23">
        <f t="shared" ca="1" si="220"/>
        <v>60000</v>
      </c>
      <c r="DI148" s="23">
        <f t="shared" ca="1" si="229"/>
        <v>63600</v>
      </c>
      <c r="DJ148" s="23">
        <f t="shared" ca="1" si="230"/>
        <v>31800</v>
      </c>
      <c r="DK148" s="23">
        <f t="shared" ca="1" si="235"/>
        <v>63600</v>
      </c>
      <c r="DL148" s="23">
        <f t="shared" ca="1" si="236"/>
        <v>31800</v>
      </c>
      <c r="DM148" s="23">
        <f t="shared" ca="1" si="243"/>
        <v>120000</v>
      </c>
      <c r="DN148" s="23">
        <f t="shared" ca="1" si="244"/>
        <v>60000</v>
      </c>
      <c r="DO148" s="23">
        <f t="shared" ca="1" si="245"/>
        <v>66000</v>
      </c>
      <c r="DP148" s="23">
        <f t="shared" ca="1" si="246"/>
        <v>33000</v>
      </c>
      <c r="DQ148" s="23">
        <f t="shared" ca="1" si="257"/>
        <v>129600</v>
      </c>
      <c r="DR148" s="23">
        <f t="shared" ca="1" si="258"/>
        <v>64800</v>
      </c>
      <c r="DS148" s="228">
        <f t="shared" ca="1" si="287"/>
        <v>604800</v>
      </c>
      <c r="DT148" s="93">
        <f t="shared" ca="1" si="288"/>
        <v>1350000</v>
      </c>
      <c r="DU148" s="228">
        <f t="shared" ca="1" si="289"/>
        <v>1971900</v>
      </c>
      <c r="DZ148" s="23">
        <f t="shared" ref="DZ148:DZ211" ca="1" si="318">$DZ$7*$J$2*$J$5*$AB148</f>
        <v>60000</v>
      </c>
      <c r="EA148" s="23">
        <f t="shared" ref="EA148:EA211" ca="1" si="319">$DZ$7*$J$3*$J$5*$AC148</f>
        <v>30000</v>
      </c>
      <c r="EB148" s="23">
        <f t="shared" ca="1" si="201"/>
        <v>26400</v>
      </c>
      <c r="EC148" s="23">
        <f t="shared" ca="1" si="202"/>
        <v>13200</v>
      </c>
      <c r="ED148" s="23">
        <f t="shared" ca="1" si="221"/>
        <v>120000</v>
      </c>
      <c r="EE148" s="23">
        <f t="shared" ca="1" si="222"/>
        <v>60000</v>
      </c>
      <c r="EF148" s="23">
        <f t="shared" ca="1" si="249"/>
        <v>168000</v>
      </c>
      <c r="EG148" s="23">
        <f t="shared" ca="1" si="250"/>
        <v>84000</v>
      </c>
      <c r="EH148" s="23">
        <f t="shared" ca="1" si="231"/>
        <v>60000</v>
      </c>
      <c r="EI148" s="23">
        <f t="shared" ca="1" si="232"/>
        <v>30000</v>
      </c>
      <c r="EJ148" s="23">
        <f t="shared" ca="1" si="247"/>
        <v>60000</v>
      </c>
      <c r="EK148" s="23">
        <f t="shared" ca="1" si="248"/>
        <v>30000</v>
      </c>
      <c r="EL148" s="23">
        <f t="shared" ca="1" si="255"/>
        <v>120000</v>
      </c>
      <c r="EM148" s="23">
        <f t="shared" ca="1" si="256"/>
        <v>60000</v>
      </c>
      <c r="EN148" s="228">
        <f t="shared" ca="1" si="275"/>
        <v>39600</v>
      </c>
      <c r="EO148" s="93">
        <f t="shared" ca="1" si="276"/>
        <v>489600</v>
      </c>
      <c r="EP148" s="93">
        <f t="shared" ca="1" si="277"/>
        <v>921600</v>
      </c>
    </row>
    <row r="149" spans="1:146" x14ac:dyDescent="0.2">
      <c r="A149" s="172">
        <f ca="1">VLOOKUP($D149,Curves!$A$2:$I$1700,9)</f>
        <v>5.8567083195970003E-2</v>
      </c>
      <c r="B149" s="86">
        <f t="shared" ca="1" si="260"/>
        <v>0.50834716059553609</v>
      </c>
      <c r="C149" s="86">
        <f t="shared" si="261"/>
        <v>31</v>
      </c>
      <c r="D149" s="139">
        <v>41183</v>
      </c>
      <c r="E149" s="173">
        <f ca="1">VLOOKUP($D149,Curves!$A$2:$H$1700,2)*$B149</f>
        <v>2.1004904675807547</v>
      </c>
      <c r="F149" s="172">
        <f ca="1">VLOOKUP($D149,Curves!$A$2:$H$1700,3)*$B149</f>
        <v>0.17283803460248229</v>
      </c>
      <c r="G149" s="172">
        <f ca="1">VLOOKUP($D149,Curves!$A$2:$H$1700,7)*$B149</f>
        <v>-9.6585960513151853E-2</v>
      </c>
      <c r="H149" s="172">
        <f ca="1">VLOOKUP($D149,Curves!$A$2:$H$1700,5)*$B149</f>
        <v>5.0834716059553605E-3</v>
      </c>
      <c r="I149" s="172">
        <f ca="1">VLOOKUP($D149,Curves!$A$2:$H$1700,4)*$B149</f>
        <v>0</v>
      </c>
      <c r="J149" s="174">
        <f ca="1">VLOOKUP($D149,Curves!$A$2:$H$1700,8)*$B149</f>
        <v>0</v>
      </c>
      <c r="K149" s="172">
        <f t="shared" ca="1" si="262"/>
        <v>17.75367850685566</v>
      </c>
      <c r="L149" s="140">
        <f ca="1">VLOOKUP($D149,Curves!$N$2:$T$2600,2)*$B149</f>
        <v>34.237892952134189</v>
      </c>
      <c r="M149" s="141">
        <f ca="1">VLOOKUP($D149,Curves!$N$2:$T$2600,3)*$B149</f>
        <v>17.118946476067094</v>
      </c>
      <c r="N149" s="181">
        <f t="shared" ca="1" si="263"/>
        <v>1</v>
      </c>
      <c r="O149" s="182">
        <f t="shared" ca="1" si="264"/>
        <v>0</v>
      </c>
      <c r="P149" s="173">
        <f t="shared" ca="1" si="259"/>
        <v>17.75367850685566</v>
      </c>
      <c r="Q149" s="140">
        <f ca="1">VLOOKUP($D149,Curves!$N$2:$T$2600,4)*$B149</f>
        <v>34.237892952134189</v>
      </c>
      <c r="R149" s="141">
        <f ca="1">VLOOKUP($D149,Curves!$N$2:$T$2600,5)*$B149</f>
        <v>17.118946476067094</v>
      </c>
      <c r="S149" s="181">
        <f t="shared" ca="1" si="265"/>
        <v>1</v>
      </c>
      <c r="T149" s="182">
        <f t="shared" ca="1" si="266"/>
        <v>0</v>
      </c>
      <c r="U149" s="151">
        <f t="shared" ca="1" si="267"/>
        <v>17.029283803007022</v>
      </c>
      <c r="V149" s="151">
        <f t="shared" ca="1" si="268"/>
        <v>17.791804543900327</v>
      </c>
      <c r="W149" s="151">
        <f t="shared" ca="1" si="269"/>
        <v>17.75367850685566</v>
      </c>
      <c r="X149" s="343">
        <f ca="1">VLOOKUP($D149,[2]CurveFetch!$D$8:$S$13000,16,0)*$B149</f>
        <v>34.237892952134189</v>
      </c>
      <c r="Y149" s="141">
        <f ca="1">VLOOKUP($D149,Curves!$N$2:$T$2600,7)*$B149</f>
        <v>17.118946476067094</v>
      </c>
      <c r="Z149" s="200">
        <f t="shared" ca="1" si="270"/>
        <v>1</v>
      </c>
      <c r="AA149" s="181">
        <f t="shared" ca="1" si="271"/>
        <v>1</v>
      </c>
      <c r="AB149" s="181">
        <f t="shared" ca="1" si="272"/>
        <v>1</v>
      </c>
      <c r="AC149" s="181">
        <f t="shared" ca="1" si="272"/>
        <v>1</v>
      </c>
      <c r="AD149" s="181">
        <f t="shared" ca="1" si="273"/>
        <v>1</v>
      </c>
      <c r="AE149" s="182">
        <f t="shared" ca="1" si="274"/>
        <v>0</v>
      </c>
      <c r="AF149" s="23">
        <f t="shared" ca="1" si="292"/>
        <v>5880</v>
      </c>
      <c r="AG149" s="23">
        <f t="shared" ca="1" si="293"/>
        <v>0</v>
      </c>
      <c r="AH149" s="23">
        <f t="shared" ca="1" si="310"/>
        <v>48000</v>
      </c>
      <c r="AI149" s="23">
        <f t="shared" ca="1" si="311"/>
        <v>0</v>
      </c>
      <c r="AJ149" s="23">
        <f t="shared" ca="1" si="205"/>
        <v>54000</v>
      </c>
      <c r="AK149" s="23">
        <f t="shared" ca="1" si="206"/>
        <v>0</v>
      </c>
      <c r="AL149" s="23">
        <f t="shared" ca="1" si="207"/>
        <v>60000</v>
      </c>
      <c r="AM149" s="23">
        <f t="shared" ca="1" si="208"/>
        <v>0</v>
      </c>
      <c r="AN149" s="23">
        <f t="shared" ca="1" si="209"/>
        <v>60000</v>
      </c>
      <c r="AO149" s="23">
        <f t="shared" ca="1" si="210"/>
        <v>0</v>
      </c>
      <c r="AP149" s="23">
        <f t="shared" ca="1" si="225"/>
        <v>61200</v>
      </c>
      <c r="AQ149" s="23">
        <f t="shared" ca="1" si="226"/>
        <v>0</v>
      </c>
      <c r="AR149" s="23">
        <f t="shared" ca="1" si="237"/>
        <v>132000</v>
      </c>
      <c r="AS149" s="23">
        <f t="shared" ca="1" si="238"/>
        <v>0</v>
      </c>
      <c r="AT149" s="228">
        <f t="shared" ca="1" si="278"/>
        <v>65880</v>
      </c>
      <c r="AU149" s="26">
        <f t="shared" ca="1" si="279"/>
        <v>361080</v>
      </c>
      <c r="AV149" s="228">
        <f t="shared" ca="1" si="280"/>
        <v>421080</v>
      </c>
      <c r="AW149" s="23">
        <f t="shared" ca="1" si="306"/>
        <v>62400</v>
      </c>
      <c r="AX149" s="23">
        <f t="shared" ca="1" si="307"/>
        <v>0</v>
      </c>
      <c r="AY149" s="23">
        <f t="shared" ca="1" si="290"/>
        <v>60000</v>
      </c>
      <c r="AZ149" s="23">
        <f t="shared" ca="1" si="291"/>
        <v>0</v>
      </c>
      <c r="BA149" s="23">
        <f t="shared" ca="1" si="294"/>
        <v>10560</v>
      </c>
      <c r="BB149" s="23">
        <f t="shared" ca="1" si="295"/>
        <v>0</v>
      </c>
      <c r="BC149" s="23">
        <f t="shared" ca="1" si="302"/>
        <v>6120</v>
      </c>
      <c r="BD149" s="23">
        <f t="shared" ca="1" si="303"/>
        <v>0</v>
      </c>
      <c r="BE149" s="23">
        <f t="shared" ca="1" si="312"/>
        <v>20400</v>
      </c>
      <c r="BF149" s="23">
        <f t="shared" ca="1" si="313"/>
        <v>0</v>
      </c>
      <c r="BG149" s="23">
        <f t="shared" ca="1" si="197"/>
        <v>105600</v>
      </c>
      <c r="BH149" s="23">
        <f t="shared" ca="1" si="198"/>
        <v>0</v>
      </c>
      <c r="BI149" s="23">
        <f t="shared" ca="1" si="203"/>
        <v>127200</v>
      </c>
      <c r="BJ149" s="23">
        <f t="shared" ca="1" si="204"/>
        <v>0</v>
      </c>
      <c r="BK149" s="23">
        <f t="shared" ca="1" si="211"/>
        <v>60000</v>
      </c>
      <c r="BL149" s="23">
        <f t="shared" ca="1" si="212"/>
        <v>0</v>
      </c>
      <c r="BM149" s="23">
        <f t="shared" ca="1" si="223"/>
        <v>63600</v>
      </c>
      <c r="BN149" s="23">
        <f t="shared" ca="1" si="224"/>
        <v>0</v>
      </c>
      <c r="BO149" s="23">
        <f t="shared" ca="1" si="227"/>
        <v>86400</v>
      </c>
      <c r="BP149" s="23">
        <f t="shared" ca="1" si="228"/>
        <v>0</v>
      </c>
      <c r="BQ149" s="23">
        <f t="shared" ca="1" si="233"/>
        <v>62400</v>
      </c>
      <c r="BR149" s="23">
        <f t="shared" ca="1" si="234"/>
        <v>0</v>
      </c>
      <c r="BS149" s="23">
        <f t="shared" ca="1" si="251"/>
        <v>132000</v>
      </c>
      <c r="BT149" s="23">
        <f t="shared" ca="1" si="252"/>
        <v>0</v>
      </c>
      <c r="BU149" s="23">
        <f t="shared" ca="1" si="253"/>
        <v>120000</v>
      </c>
      <c r="BV149" s="23">
        <f t="shared" ca="1" si="254"/>
        <v>0</v>
      </c>
      <c r="BW149" s="389">
        <f t="shared" ca="1" si="281"/>
        <v>458280</v>
      </c>
      <c r="BX149" s="224">
        <f t="shared" ca="1" si="282"/>
        <v>710280</v>
      </c>
      <c r="BY149" s="93">
        <f t="shared" ca="1" si="283"/>
        <v>916680</v>
      </c>
      <c r="BZ149" s="23">
        <f t="shared" ca="1" si="308"/>
        <v>125760</v>
      </c>
      <c r="CA149" s="23">
        <f t="shared" ca="1" si="309"/>
        <v>0</v>
      </c>
      <c r="CB149" s="23">
        <f t="shared" ca="1" si="213"/>
        <v>115200</v>
      </c>
      <c r="CC149" s="23">
        <f t="shared" ca="1" si="214"/>
        <v>0</v>
      </c>
      <c r="CD149" s="23">
        <f t="shared" ca="1" si="239"/>
        <v>120000</v>
      </c>
      <c r="CE149" s="23">
        <f t="shared" ca="1" si="240"/>
        <v>0</v>
      </c>
      <c r="CF149" s="228">
        <f t="shared" ca="1" si="284"/>
        <v>125760</v>
      </c>
      <c r="CG149" s="224">
        <f t="shared" ca="1" si="285"/>
        <v>240960</v>
      </c>
      <c r="CH149" s="228">
        <f t="shared" ca="1" si="286"/>
        <v>360960</v>
      </c>
      <c r="CI149" s="23">
        <f t="shared" ca="1" si="298"/>
        <v>65400</v>
      </c>
      <c r="CJ149" s="23">
        <f t="shared" ca="1" si="299"/>
        <v>32700</v>
      </c>
      <c r="CK149" s="23">
        <f t="shared" ca="1" si="300"/>
        <v>62400</v>
      </c>
      <c r="CL149" s="23">
        <f t="shared" ca="1" si="301"/>
        <v>31200</v>
      </c>
      <c r="CM149" s="23">
        <f t="shared" ca="1" si="296"/>
        <v>60000</v>
      </c>
      <c r="CN149" s="23">
        <f t="shared" ca="1" si="297"/>
        <v>30000</v>
      </c>
      <c r="CO149" s="23">
        <f t="shared" ca="1" si="304"/>
        <v>8400</v>
      </c>
      <c r="CP149" s="23">
        <f t="shared" ca="1" si="305"/>
        <v>4200</v>
      </c>
      <c r="CQ149" s="23">
        <f t="shared" ca="1" si="314"/>
        <v>27000</v>
      </c>
      <c r="CR149" s="23">
        <f t="shared" ca="1" si="315"/>
        <v>13500</v>
      </c>
      <c r="CS149" s="23">
        <f t="shared" ca="1" si="316"/>
        <v>15600</v>
      </c>
      <c r="CT149" s="23">
        <f t="shared" ca="1" si="317"/>
        <v>7800</v>
      </c>
      <c r="CU149" s="23">
        <f t="shared" ca="1" si="195"/>
        <v>42000</v>
      </c>
      <c r="CV149" s="23">
        <f t="shared" ca="1" si="196"/>
        <v>21000</v>
      </c>
      <c r="CW149" s="23">
        <f t="shared" ca="1" si="241"/>
        <v>60000</v>
      </c>
      <c r="CX149" s="23">
        <f t="shared" ca="1" si="242"/>
        <v>30000</v>
      </c>
      <c r="CY149" s="23">
        <f t="shared" ca="1" si="199"/>
        <v>72000</v>
      </c>
      <c r="CZ149" s="23">
        <f t="shared" ca="1" si="200"/>
        <v>36000</v>
      </c>
      <c r="DA149" s="23">
        <f t="shared" ca="1" si="215"/>
        <v>99000</v>
      </c>
      <c r="DB149" s="23">
        <f t="shared" ca="1" si="216"/>
        <v>49500</v>
      </c>
      <c r="DC149" s="23"/>
      <c r="DD149" s="23"/>
      <c r="DE149" s="23">
        <f t="shared" ca="1" si="217"/>
        <v>240000</v>
      </c>
      <c r="DF149" s="23">
        <f t="shared" ca="1" si="218"/>
        <v>120000</v>
      </c>
      <c r="DG149" s="23">
        <f t="shared" ca="1" si="219"/>
        <v>120000</v>
      </c>
      <c r="DH149" s="23">
        <f t="shared" ca="1" si="220"/>
        <v>60000</v>
      </c>
      <c r="DI149" s="23">
        <f t="shared" ca="1" si="229"/>
        <v>63600</v>
      </c>
      <c r="DJ149" s="23">
        <f t="shared" ca="1" si="230"/>
        <v>31800</v>
      </c>
      <c r="DK149" s="23">
        <f t="shared" ca="1" si="235"/>
        <v>63600</v>
      </c>
      <c r="DL149" s="23">
        <f t="shared" ca="1" si="236"/>
        <v>31800</v>
      </c>
      <c r="DM149" s="23">
        <f t="shared" ca="1" si="243"/>
        <v>120000</v>
      </c>
      <c r="DN149" s="23">
        <f t="shared" ca="1" si="244"/>
        <v>60000</v>
      </c>
      <c r="DO149" s="23">
        <f t="shared" ca="1" si="245"/>
        <v>66000</v>
      </c>
      <c r="DP149" s="23">
        <f t="shared" ca="1" si="246"/>
        <v>33000</v>
      </c>
      <c r="DQ149" s="23">
        <f t="shared" ca="1" si="257"/>
        <v>129600</v>
      </c>
      <c r="DR149" s="23">
        <f t="shared" ca="1" si="258"/>
        <v>64800</v>
      </c>
      <c r="DS149" s="228">
        <f t="shared" ca="1" si="287"/>
        <v>604800</v>
      </c>
      <c r="DT149" s="93">
        <f t="shared" ca="1" si="288"/>
        <v>1350000</v>
      </c>
      <c r="DU149" s="228">
        <f t="shared" ca="1" si="289"/>
        <v>1971900</v>
      </c>
      <c r="DZ149" s="23">
        <f t="shared" ca="1" si="318"/>
        <v>60000</v>
      </c>
      <c r="EA149" s="23">
        <f t="shared" ca="1" si="319"/>
        <v>30000</v>
      </c>
      <c r="EB149" s="23">
        <f t="shared" ca="1" si="201"/>
        <v>26400</v>
      </c>
      <c r="EC149" s="23">
        <f t="shared" ca="1" si="202"/>
        <v>13200</v>
      </c>
      <c r="ED149" s="23">
        <f t="shared" ca="1" si="221"/>
        <v>120000</v>
      </c>
      <c r="EE149" s="23">
        <f t="shared" ca="1" si="222"/>
        <v>60000</v>
      </c>
      <c r="EF149" s="23">
        <f t="shared" ca="1" si="249"/>
        <v>168000</v>
      </c>
      <c r="EG149" s="23">
        <f t="shared" ca="1" si="250"/>
        <v>84000</v>
      </c>
      <c r="EH149" s="23">
        <f t="shared" ca="1" si="231"/>
        <v>60000</v>
      </c>
      <c r="EI149" s="23">
        <f t="shared" ca="1" si="232"/>
        <v>30000</v>
      </c>
      <c r="EJ149" s="23">
        <f t="shared" ca="1" si="247"/>
        <v>60000</v>
      </c>
      <c r="EK149" s="23">
        <f t="shared" ca="1" si="248"/>
        <v>30000</v>
      </c>
      <c r="EL149" s="23">
        <f t="shared" ca="1" si="255"/>
        <v>120000</v>
      </c>
      <c r="EM149" s="23">
        <f t="shared" ca="1" si="256"/>
        <v>60000</v>
      </c>
      <c r="EN149" s="228">
        <f t="shared" ca="1" si="275"/>
        <v>39600</v>
      </c>
      <c r="EO149" s="93">
        <f t="shared" ca="1" si="276"/>
        <v>489600</v>
      </c>
      <c r="EP149" s="93">
        <f t="shared" ca="1" si="277"/>
        <v>921600</v>
      </c>
    </row>
    <row r="150" spans="1:146" x14ac:dyDescent="0.2">
      <c r="A150" s="172">
        <f ca="1">VLOOKUP($D150,Curves!$A$2:$I$1700,9)</f>
        <v>5.8595261014319999E-2</v>
      </c>
      <c r="B150" s="86">
        <f t="shared" ca="1" si="260"/>
        <v>0.50569919485965242</v>
      </c>
      <c r="C150" s="86">
        <f t="shared" si="261"/>
        <v>30</v>
      </c>
      <c r="D150" s="139">
        <v>41214</v>
      </c>
      <c r="E150" s="173">
        <f ca="1">VLOOKUP($D150,Curves!$A$2:$H$1700,2)*$B150</f>
        <v>2.1603469604404353</v>
      </c>
      <c r="F150" s="172">
        <f ca="1">VLOOKUP($D150,Curves!$A$2:$H$1700,3)*$B150</f>
        <v>0.15170975845789572</v>
      </c>
      <c r="G150" s="172">
        <f ca="1">VLOOKUP($D150,Curves!$A$2:$H$1700,7)*$B150</f>
        <v>-9.6082847023333959E-2</v>
      </c>
      <c r="H150" s="172">
        <f ca="1">VLOOKUP($D150,Curves!$A$2:$H$1700,5)*$B150</f>
        <v>5.0569919485965245E-3</v>
      </c>
      <c r="I150" s="172">
        <f ca="1">VLOOKUP($D150,Curves!$A$2:$H$1700,4)*$B150</f>
        <v>0</v>
      </c>
      <c r="J150" s="174">
        <f ca="1">VLOOKUP($D150,Curves!$A$2:$H$1700,8)*$B150</f>
        <v>0</v>
      </c>
      <c r="K150" s="172">
        <f t="shared" ca="1" si="262"/>
        <v>18.202602203303265</v>
      </c>
      <c r="L150" s="140">
        <f ca="1">VLOOKUP($D150,Curves!$N$2:$T$2600,2)*$B150</f>
        <v>18.888572906880821</v>
      </c>
      <c r="M150" s="141">
        <f ca="1">VLOOKUP($D150,Curves!$N$2:$T$2600,3)*$B150</f>
        <v>9.4442864534404105</v>
      </c>
      <c r="N150" s="181">
        <f t="shared" ca="1" si="263"/>
        <v>1</v>
      </c>
      <c r="O150" s="182">
        <f t="shared" ca="1" si="264"/>
        <v>0</v>
      </c>
      <c r="P150" s="173">
        <f t="shared" ca="1" si="259"/>
        <v>18.202602203303265</v>
      </c>
      <c r="Q150" s="140">
        <f ca="1">VLOOKUP($D150,Curves!$N$2:$T$2600,4)*$B150</f>
        <v>18.888572906880821</v>
      </c>
      <c r="R150" s="141">
        <f ca="1">VLOOKUP($D150,Curves!$N$2:$T$2600,5)*$B150</f>
        <v>9.4442864534404105</v>
      </c>
      <c r="S150" s="181">
        <f t="shared" ca="1" si="265"/>
        <v>1</v>
      </c>
      <c r="T150" s="182">
        <f t="shared" ca="1" si="266"/>
        <v>0</v>
      </c>
      <c r="U150" s="151">
        <f t="shared" ca="1" si="267"/>
        <v>17.481980850628258</v>
      </c>
      <c r="V150" s="151">
        <f t="shared" ca="1" si="268"/>
        <v>18.240529642917735</v>
      </c>
      <c r="W150" s="151">
        <f t="shared" ca="1" si="269"/>
        <v>18.202602203303265</v>
      </c>
      <c r="X150" s="343">
        <f ca="1">VLOOKUP($D150,[2]CurveFetch!$D$8:$S$13000,16,0)*$B150</f>
        <v>18.888572906880821</v>
      </c>
      <c r="Y150" s="141">
        <f ca="1">VLOOKUP($D150,Curves!$N$2:$T$2600,7)*$B150</f>
        <v>9.4442864534404105</v>
      </c>
      <c r="Z150" s="200">
        <f t="shared" ca="1" si="270"/>
        <v>1</v>
      </c>
      <c r="AA150" s="181">
        <f t="shared" ca="1" si="271"/>
        <v>0</v>
      </c>
      <c r="AB150" s="181">
        <f t="shared" ca="1" si="272"/>
        <v>1</v>
      </c>
      <c r="AC150" s="181">
        <f t="shared" ca="1" si="272"/>
        <v>1</v>
      </c>
      <c r="AD150" s="181">
        <f t="shared" ca="1" si="273"/>
        <v>1</v>
      </c>
      <c r="AE150" s="182">
        <f t="shared" ca="1" si="274"/>
        <v>0</v>
      </c>
      <c r="AF150" s="23">
        <f t="shared" ca="1" si="292"/>
        <v>5880</v>
      </c>
      <c r="AG150" s="23">
        <f t="shared" ca="1" si="293"/>
        <v>0</v>
      </c>
      <c r="AH150" s="23">
        <f t="shared" ca="1" si="310"/>
        <v>48000</v>
      </c>
      <c r="AI150" s="23">
        <f t="shared" ca="1" si="311"/>
        <v>0</v>
      </c>
      <c r="AJ150" s="23">
        <f t="shared" ca="1" si="205"/>
        <v>54000</v>
      </c>
      <c r="AK150" s="23">
        <f t="shared" ca="1" si="206"/>
        <v>0</v>
      </c>
      <c r="AL150" s="23">
        <f t="shared" ca="1" si="207"/>
        <v>60000</v>
      </c>
      <c r="AM150" s="23">
        <f t="shared" ca="1" si="208"/>
        <v>0</v>
      </c>
      <c r="AN150" s="23">
        <f t="shared" ca="1" si="209"/>
        <v>60000</v>
      </c>
      <c r="AO150" s="23">
        <f t="shared" ca="1" si="210"/>
        <v>0</v>
      </c>
      <c r="AP150" s="23">
        <f t="shared" ca="1" si="225"/>
        <v>61200</v>
      </c>
      <c r="AQ150" s="23">
        <f t="shared" ca="1" si="226"/>
        <v>0</v>
      </c>
      <c r="AR150" s="23">
        <f t="shared" ca="1" si="237"/>
        <v>132000</v>
      </c>
      <c r="AS150" s="23">
        <f t="shared" ca="1" si="238"/>
        <v>0</v>
      </c>
      <c r="AT150" s="228">
        <f t="shared" ca="1" si="278"/>
        <v>65880</v>
      </c>
      <c r="AU150" s="26">
        <f t="shared" ca="1" si="279"/>
        <v>361080</v>
      </c>
      <c r="AV150" s="228">
        <f t="shared" ca="1" si="280"/>
        <v>421080</v>
      </c>
      <c r="AW150" s="23">
        <f t="shared" ca="1" si="306"/>
        <v>62400</v>
      </c>
      <c r="AX150" s="23">
        <f t="shared" ca="1" si="307"/>
        <v>0</v>
      </c>
      <c r="AY150" s="23">
        <f t="shared" ca="1" si="290"/>
        <v>60000</v>
      </c>
      <c r="AZ150" s="23">
        <f t="shared" ca="1" si="291"/>
        <v>0</v>
      </c>
      <c r="BA150" s="23">
        <f t="shared" ca="1" si="294"/>
        <v>10560</v>
      </c>
      <c r="BB150" s="23">
        <f t="shared" ca="1" si="295"/>
        <v>0</v>
      </c>
      <c r="BC150" s="23">
        <f t="shared" ca="1" si="302"/>
        <v>6120</v>
      </c>
      <c r="BD150" s="23">
        <f t="shared" ca="1" si="303"/>
        <v>0</v>
      </c>
      <c r="BE150" s="23">
        <f t="shared" ca="1" si="312"/>
        <v>20400</v>
      </c>
      <c r="BF150" s="23">
        <f t="shared" ca="1" si="313"/>
        <v>0</v>
      </c>
      <c r="BG150" s="23">
        <f t="shared" ca="1" si="197"/>
        <v>105600</v>
      </c>
      <c r="BH150" s="23">
        <f t="shared" ca="1" si="198"/>
        <v>0</v>
      </c>
      <c r="BI150" s="23">
        <f t="shared" ca="1" si="203"/>
        <v>127200</v>
      </c>
      <c r="BJ150" s="23">
        <f t="shared" ca="1" si="204"/>
        <v>0</v>
      </c>
      <c r="BK150" s="23">
        <f t="shared" ca="1" si="211"/>
        <v>60000</v>
      </c>
      <c r="BL150" s="23">
        <f t="shared" ca="1" si="212"/>
        <v>0</v>
      </c>
      <c r="BM150" s="23">
        <f t="shared" ca="1" si="223"/>
        <v>63600</v>
      </c>
      <c r="BN150" s="23">
        <f t="shared" ca="1" si="224"/>
        <v>0</v>
      </c>
      <c r="BO150" s="23">
        <f t="shared" ca="1" si="227"/>
        <v>86400</v>
      </c>
      <c r="BP150" s="23">
        <f t="shared" ca="1" si="228"/>
        <v>0</v>
      </c>
      <c r="BQ150" s="23">
        <f t="shared" ca="1" si="233"/>
        <v>62400</v>
      </c>
      <c r="BR150" s="23">
        <f t="shared" ca="1" si="234"/>
        <v>0</v>
      </c>
      <c r="BS150" s="23">
        <f t="shared" ca="1" si="251"/>
        <v>132000</v>
      </c>
      <c r="BT150" s="23">
        <f t="shared" ca="1" si="252"/>
        <v>0</v>
      </c>
      <c r="BU150" s="23">
        <f t="shared" ca="1" si="253"/>
        <v>120000</v>
      </c>
      <c r="BV150" s="23">
        <f t="shared" ca="1" si="254"/>
        <v>0</v>
      </c>
      <c r="BW150" s="389">
        <f t="shared" ca="1" si="281"/>
        <v>458280</v>
      </c>
      <c r="BX150" s="224">
        <f t="shared" ca="1" si="282"/>
        <v>710280</v>
      </c>
      <c r="BY150" s="93">
        <f t="shared" ca="1" si="283"/>
        <v>916680</v>
      </c>
      <c r="BZ150" s="23">
        <f t="shared" ca="1" si="308"/>
        <v>125760</v>
      </c>
      <c r="CA150" s="23">
        <f t="shared" ca="1" si="309"/>
        <v>0</v>
      </c>
      <c r="CB150" s="23">
        <f t="shared" ca="1" si="213"/>
        <v>115200</v>
      </c>
      <c r="CC150" s="23">
        <f t="shared" ca="1" si="214"/>
        <v>0</v>
      </c>
      <c r="CD150" s="23">
        <f t="shared" ca="1" si="239"/>
        <v>120000</v>
      </c>
      <c r="CE150" s="23">
        <f t="shared" ca="1" si="240"/>
        <v>0</v>
      </c>
      <c r="CF150" s="228">
        <f t="shared" ca="1" si="284"/>
        <v>125760</v>
      </c>
      <c r="CG150" s="224">
        <f t="shared" ca="1" si="285"/>
        <v>240960</v>
      </c>
      <c r="CH150" s="228">
        <f t="shared" ca="1" si="286"/>
        <v>360960</v>
      </c>
      <c r="CI150" s="23">
        <f t="shared" ca="1" si="298"/>
        <v>65400</v>
      </c>
      <c r="CJ150" s="23">
        <f t="shared" ca="1" si="299"/>
        <v>32700</v>
      </c>
      <c r="CK150" s="23">
        <f t="shared" ca="1" si="300"/>
        <v>62400</v>
      </c>
      <c r="CL150" s="23">
        <f t="shared" ca="1" si="301"/>
        <v>31200</v>
      </c>
      <c r="CM150" s="23">
        <f t="shared" ca="1" si="296"/>
        <v>60000</v>
      </c>
      <c r="CN150" s="23">
        <f t="shared" ca="1" si="297"/>
        <v>30000</v>
      </c>
      <c r="CO150" s="23">
        <f t="shared" ca="1" si="304"/>
        <v>8400</v>
      </c>
      <c r="CP150" s="23">
        <f t="shared" ca="1" si="305"/>
        <v>4200</v>
      </c>
      <c r="CQ150" s="23">
        <f t="shared" ca="1" si="314"/>
        <v>27000</v>
      </c>
      <c r="CR150" s="23">
        <f t="shared" ca="1" si="315"/>
        <v>13500</v>
      </c>
      <c r="CS150" s="23">
        <f t="shared" ca="1" si="316"/>
        <v>15600</v>
      </c>
      <c r="CT150" s="23">
        <f t="shared" ca="1" si="317"/>
        <v>7800</v>
      </c>
      <c r="CU150" s="23">
        <f t="shared" ca="1" si="195"/>
        <v>42000</v>
      </c>
      <c r="CV150" s="23">
        <f t="shared" ca="1" si="196"/>
        <v>21000</v>
      </c>
      <c r="CW150" s="23">
        <f t="shared" ca="1" si="241"/>
        <v>60000</v>
      </c>
      <c r="CX150" s="23">
        <f t="shared" ca="1" si="242"/>
        <v>30000</v>
      </c>
      <c r="CY150" s="23">
        <f t="shared" ca="1" si="199"/>
        <v>72000</v>
      </c>
      <c r="CZ150" s="23">
        <f t="shared" ca="1" si="200"/>
        <v>36000</v>
      </c>
      <c r="DA150" s="23">
        <f t="shared" ca="1" si="215"/>
        <v>99000</v>
      </c>
      <c r="DB150" s="23">
        <f t="shared" ca="1" si="216"/>
        <v>49500</v>
      </c>
      <c r="DC150" s="23"/>
      <c r="DD150" s="23"/>
      <c r="DE150" s="23">
        <f t="shared" ca="1" si="217"/>
        <v>240000</v>
      </c>
      <c r="DF150" s="23">
        <f t="shared" ca="1" si="218"/>
        <v>120000</v>
      </c>
      <c r="DG150" s="23">
        <f t="shared" ca="1" si="219"/>
        <v>120000</v>
      </c>
      <c r="DH150" s="23">
        <f t="shared" ca="1" si="220"/>
        <v>60000</v>
      </c>
      <c r="DI150" s="23">
        <f t="shared" ca="1" si="229"/>
        <v>63600</v>
      </c>
      <c r="DJ150" s="23">
        <f t="shared" ca="1" si="230"/>
        <v>31800</v>
      </c>
      <c r="DK150" s="23">
        <f t="shared" ca="1" si="235"/>
        <v>63600</v>
      </c>
      <c r="DL150" s="23">
        <f t="shared" ca="1" si="236"/>
        <v>31800</v>
      </c>
      <c r="DM150" s="23">
        <f t="shared" ca="1" si="243"/>
        <v>120000</v>
      </c>
      <c r="DN150" s="23">
        <f t="shared" ca="1" si="244"/>
        <v>60000</v>
      </c>
      <c r="DO150" s="23">
        <f t="shared" ca="1" si="245"/>
        <v>66000</v>
      </c>
      <c r="DP150" s="23">
        <f t="shared" ca="1" si="246"/>
        <v>33000</v>
      </c>
      <c r="DQ150" s="23">
        <f t="shared" ca="1" si="257"/>
        <v>129600</v>
      </c>
      <c r="DR150" s="23">
        <f t="shared" ca="1" si="258"/>
        <v>64800</v>
      </c>
      <c r="DS150" s="228">
        <f t="shared" ca="1" si="287"/>
        <v>604800</v>
      </c>
      <c r="DT150" s="93">
        <f t="shared" ca="1" si="288"/>
        <v>1350000</v>
      </c>
      <c r="DU150" s="228">
        <f t="shared" ca="1" si="289"/>
        <v>1971900</v>
      </c>
      <c r="DZ150" s="23">
        <f t="shared" ca="1" si="318"/>
        <v>60000</v>
      </c>
      <c r="EA150" s="23">
        <f t="shared" ca="1" si="319"/>
        <v>30000</v>
      </c>
      <c r="EB150" s="23">
        <f t="shared" ca="1" si="201"/>
        <v>26400</v>
      </c>
      <c r="EC150" s="23">
        <f t="shared" ca="1" si="202"/>
        <v>13200</v>
      </c>
      <c r="ED150" s="23">
        <f t="shared" ca="1" si="221"/>
        <v>120000</v>
      </c>
      <c r="EE150" s="23">
        <f t="shared" ca="1" si="222"/>
        <v>60000</v>
      </c>
      <c r="EF150" s="23">
        <f t="shared" ca="1" si="249"/>
        <v>168000</v>
      </c>
      <c r="EG150" s="23">
        <f t="shared" ca="1" si="250"/>
        <v>84000</v>
      </c>
      <c r="EH150" s="23">
        <f t="shared" ca="1" si="231"/>
        <v>60000</v>
      </c>
      <c r="EI150" s="23">
        <f t="shared" ca="1" si="232"/>
        <v>30000</v>
      </c>
      <c r="EJ150" s="23">
        <f t="shared" ca="1" si="247"/>
        <v>60000</v>
      </c>
      <c r="EK150" s="23">
        <f t="shared" ca="1" si="248"/>
        <v>30000</v>
      </c>
      <c r="EL150" s="23">
        <f t="shared" ca="1" si="255"/>
        <v>120000</v>
      </c>
      <c r="EM150" s="23">
        <f t="shared" ca="1" si="256"/>
        <v>60000</v>
      </c>
      <c r="EN150" s="228">
        <f t="shared" ca="1" si="275"/>
        <v>39600</v>
      </c>
      <c r="EO150" s="93">
        <f t="shared" ca="1" si="276"/>
        <v>489600</v>
      </c>
      <c r="EP150" s="93">
        <f t="shared" ca="1" si="277"/>
        <v>921600</v>
      </c>
    </row>
    <row r="151" spans="1:146" x14ac:dyDescent="0.2">
      <c r="A151" s="172">
        <f ca="1">VLOOKUP($D151,Curves!$A$2:$I$1700,9)</f>
        <v>5.8622529871041003E-2</v>
      </c>
      <c r="B151" s="86">
        <f t="shared" ca="1" si="260"/>
        <v>0.50314755698091729</v>
      </c>
      <c r="C151" s="86">
        <f t="shared" si="261"/>
        <v>31</v>
      </c>
      <c r="D151" s="139">
        <v>41244</v>
      </c>
      <c r="E151" s="173">
        <f ca="1">VLOOKUP($D151,Curves!$A$2:$H$1700,2)*$B151</f>
        <v>2.2123398080450936</v>
      </c>
      <c r="F151" s="172">
        <f ca="1">VLOOKUP($D151,Curves!$A$2:$H$1700,3)*$B151</f>
        <v>0.15094426709427519</v>
      </c>
      <c r="G151" s="172">
        <f ca="1">VLOOKUP($D151,Curves!$A$2:$H$1700,7)*$B151</f>
        <v>-9.5598035826374286E-2</v>
      </c>
      <c r="H151" s="172">
        <f ca="1">VLOOKUP($D151,Curves!$A$2:$H$1700,5)*$B151</f>
        <v>5.0314755698091726E-3</v>
      </c>
      <c r="I151" s="172">
        <f ca="1">VLOOKUP($D151,Curves!$A$2:$H$1700,4)*$B151</f>
        <v>0</v>
      </c>
      <c r="J151" s="174">
        <f ca="1">VLOOKUP($D151,Curves!$A$2:$H$1700,8)*$B151</f>
        <v>0</v>
      </c>
      <c r="K151" s="172">
        <f t="shared" ca="1" si="262"/>
        <v>18.592548560338201</v>
      </c>
      <c r="L151" s="140">
        <f ca="1">VLOOKUP($D151,Curves!$N$2:$T$2600,2)*$B151</f>
        <v>11.246052305103275</v>
      </c>
      <c r="M151" s="141">
        <f ca="1">VLOOKUP($D151,Curves!$N$2:$T$2600,3)*$B151</f>
        <v>5.6230261525516374</v>
      </c>
      <c r="N151" s="181">
        <f t="shared" ca="1" si="263"/>
        <v>0</v>
      </c>
      <c r="O151" s="182">
        <f t="shared" ca="1" si="264"/>
        <v>0</v>
      </c>
      <c r="P151" s="173">
        <f t="shared" ca="1" si="259"/>
        <v>18.592548560338201</v>
      </c>
      <c r="Q151" s="140">
        <f ca="1">VLOOKUP($D151,Curves!$N$2:$T$2600,4)*$B151</f>
        <v>11.246052305103275</v>
      </c>
      <c r="R151" s="141">
        <f ca="1">VLOOKUP($D151,Curves!$N$2:$T$2600,5)*$B151</f>
        <v>5.6230261525516374</v>
      </c>
      <c r="S151" s="181">
        <f t="shared" ca="1" si="265"/>
        <v>0</v>
      </c>
      <c r="T151" s="182">
        <f t="shared" ca="1" si="266"/>
        <v>0</v>
      </c>
      <c r="U151" s="151">
        <f t="shared" ca="1" si="267"/>
        <v>17.875563291640397</v>
      </c>
      <c r="V151" s="151">
        <f t="shared" ca="1" si="268"/>
        <v>18.63028462711177</v>
      </c>
      <c r="W151" s="151">
        <f t="shared" ca="1" si="269"/>
        <v>18.592548560338201</v>
      </c>
      <c r="X151" s="343">
        <f ca="1">VLOOKUP($D151,[2]CurveFetch!$D$8:$S$13000,16,0)*$B151</f>
        <v>11.246052305103275</v>
      </c>
      <c r="Y151" s="141">
        <f ca="1">VLOOKUP($D151,Curves!$N$2:$T$2600,7)*$B151</f>
        <v>5.6230261525516374</v>
      </c>
      <c r="Z151" s="200">
        <f t="shared" ca="1" si="270"/>
        <v>0</v>
      </c>
      <c r="AA151" s="181">
        <f t="shared" ca="1" si="271"/>
        <v>0</v>
      </c>
      <c r="AB151" s="181">
        <f t="shared" ca="1" si="272"/>
        <v>0</v>
      </c>
      <c r="AC151" s="181">
        <f t="shared" ca="1" si="272"/>
        <v>0</v>
      </c>
      <c r="AD151" s="181">
        <f t="shared" ca="1" si="273"/>
        <v>0</v>
      </c>
      <c r="AE151" s="182">
        <f t="shared" ca="1" si="274"/>
        <v>0</v>
      </c>
      <c r="AF151" s="23">
        <f t="shared" ca="1" si="292"/>
        <v>0</v>
      </c>
      <c r="AG151" s="23">
        <f t="shared" ca="1" si="293"/>
        <v>0</v>
      </c>
      <c r="AH151" s="23">
        <f t="shared" ca="1" si="310"/>
        <v>0</v>
      </c>
      <c r="AI151" s="23">
        <f t="shared" ca="1" si="311"/>
        <v>0</v>
      </c>
      <c r="AJ151" s="23">
        <f t="shared" ca="1" si="205"/>
        <v>0</v>
      </c>
      <c r="AK151" s="23">
        <f t="shared" ca="1" si="206"/>
        <v>0</v>
      </c>
      <c r="AL151" s="23">
        <f t="shared" ca="1" si="207"/>
        <v>0</v>
      </c>
      <c r="AM151" s="23">
        <f t="shared" ca="1" si="208"/>
        <v>0</v>
      </c>
      <c r="AN151" s="23">
        <f t="shared" ca="1" si="209"/>
        <v>0</v>
      </c>
      <c r="AO151" s="23">
        <f t="shared" ca="1" si="210"/>
        <v>0</v>
      </c>
      <c r="AP151" s="23">
        <f t="shared" ca="1" si="225"/>
        <v>0</v>
      </c>
      <c r="AQ151" s="23">
        <f t="shared" ca="1" si="226"/>
        <v>0</v>
      </c>
      <c r="AR151" s="23">
        <f t="shared" ca="1" si="237"/>
        <v>0</v>
      </c>
      <c r="AS151" s="23">
        <f t="shared" ca="1" si="238"/>
        <v>0</v>
      </c>
      <c r="AT151" s="228">
        <f t="shared" ca="1" si="278"/>
        <v>0</v>
      </c>
      <c r="AU151" s="26">
        <f t="shared" ca="1" si="279"/>
        <v>0</v>
      </c>
      <c r="AV151" s="228">
        <f t="shared" ca="1" si="280"/>
        <v>0</v>
      </c>
      <c r="AW151" s="23">
        <f t="shared" ca="1" si="306"/>
        <v>0</v>
      </c>
      <c r="AX151" s="23">
        <f t="shared" ca="1" si="307"/>
        <v>0</v>
      </c>
      <c r="AY151" s="23">
        <f t="shared" ca="1" si="290"/>
        <v>0</v>
      </c>
      <c r="AZ151" s="23">
        <f t="shared" ca="1" si="291"/>
        <v>0</v>
      </c>
      <c r="BA151" s="23">
        <f t="shared" ca="1" si="294"/>
        <v>0</v>
      </c>
      <c r="BB151" s="23">
        <f t="shared" ca="1" si="295"/>
        <v>0</v>
      </c>
      <c r="BC151" s="23">
        <f t="shared" ca="1" si="302"/>
        <v>0</v>
      </c>
      <c r="BD151" s="23">
        <f t="shared" ca="1" si="303"/>
        <v>0</v>
      </c>
      <c r="BE151" s="23">
        <f t="shared" ca="1" si="312"/>
        <v>0</v>
      </c>
      <c r="BF151" s="23">
        <f t="shared" ca="1" si="313"/>
        <v>0</v>
      </c>
      <c r="BG151" s="23">
        <f t="shared" ca="1" si="197"/>
        <v>0</v>
      </c>
      <c r="BH151" s="23">
        <f t="shared" ca="1" si="198"/>
        <v>0</v>
      </c>
      <c r="BI151" s="23">
        <f t="shared" ca="1" si="203"/>
        <v>0</v>
      </c>
      <c r="BJ151" s="23">
        <f t="shared" ca="1" si="204"/>
        <v>0</v>
      </c>
      <c r="BK151" s="23">
        <f t="shared" ca="1" si="211"/>
        <v>0</v>
      </c>
      <c r="BL151" s="23">
        <f t="shared" ca="1" si="212"/>
        <v>0</v>
      </c>
      <c r="BM151" s="23">
        <f t="shared" ca="1" si="223"/>
        <v>0</v>
      </c>
      <c r="BN151" s="23">
        <f t="shared" ca="1" si="224"/>
        <v>0</v>
      </c>
      <c r="BO151" s="23">
        <f t="shared" ca="1" si="227"/>
        <v>0</v>
      </c>
      <c r="BP151" s="23">
        <f t="shared" ca="1" si="228"/>
        <v>0</v>
      </c>
      <c r="BQ151" s="23">
        <f t="shared" ca="1" si="233"/>
        <v>0</v>
      </c>
      <c r="BR151" s="23">
        <f t="shared" ca="1" si="234"/>
        <v>0</v>
      </c>
      <c r="BS151" s="23">
        <f t="shared" ca="1" si="251"/>
        <v>0</v>
      </c>
      <c r="BT151" s="23">
        <f t="shared" ca="1" si="252"/>
        <v>0</v>
      </c>
      <c r="BU151" s="23">
        <f t="shared" ca="1" si="253"/>
        <v>0</v>
      </c>
      <c r="BV151" s="23">
        <f t="shared" ca="1" si="254"/>
        <v>0</v>
      </c>
      <c r="BW151" s="389">
        <f t="shared" ca="1" si="281"/>
        <v>0</v>
      </c>
      <c r="BX151" s="224">
        <f t="shared" ca="1" si="282"/>
        <v>0</v>
      </c>
      <c r="BY151" s="93">
        <f t="shared" ca="1" si="283"/>
        <v>0</v>
      </c>
      <c r="BZ151" s="23">
        <f t="shared" ca="1" si="308"/>
        <v>0</v>
      </c>
      <c r="CA151" s="23">
        <f t="shared" ca="1" si="309"/>
        <v>0</v>
      </c>
      <c r="CB151" s="23">
        <f t="shared" ca="1" si="213"/>
        <v>0</v>
      </c>
      <c r="CC151" s="23">
        <f t="shared" ca="1" si="214"/>
        <v>0</v>
      </c>
      <c r="CD151" s="23">
        <f t="shared" ca="1" si="239"/>
        <v>0</v>
      </c>
      <c r="CE151" s="23">
        <f t="shared" ca="1" si="240"/>
        <v>0</v>
      </c>
      <c r="CF151" s="228">
        <f t="shared" ca="1" si="284"/>
        <v>0</v>
      </c>
      <c r="CG151" s="224">
        <f t="shared" ca="1" si="285"/>
        <v>0</v>
      </c>
      <c r="CH151" s="228">
        <f t="shared" ca="1" si="286"/>
        <v>0</v>
      </c>
      <c r="CI151" s="23">
        <f t="shared" ca="1" si="298"/>
        <v>0</v>
      </c>
      <c r="CJ151" s="23">
        <f t="shared" ca="1" si="299"/>
        <v>0</v>
      </c>
      <c r="CK151" s="23">
        <f t="shared" ca="1" si="300"/>
        <v>0</v>
      </c>
      <c r="CL151" s="23">
        <f t="shared" ca="1" si="301"/>
        <v>0</v>
      </c>
      <c r="CM151" s="23">
        <f t="shared" ca="1" si="296"/>
        <v>0</v>
      </c>
      <c r="CN151" s="23">
        <f t="shared" ca="1" si="297"/>
        <v>0</v>
      </c>
      <c r="CO151" s="23">
        <f t="shared" ca="1" si="304"/>
        <v>0</v>
      </c>
      <c r="CP151" s="23">
        <f t="shared" ca="1" si="305"/>
        <v>0</v>
      </c>
      <c r="CQ151" s="23">
        <f t="shared" ca="1" si="314"/>
        <v>0</v>
      </c>
      <c r="CR151" s="23">
        <f t="shared" ca="1" si="315"/>
        <v>0</v>
      </c>
      <c r="CS151" s="23">
        <f t="shared" ca="1" si="316"/>
        <v>0</v>
      </c>
      <c r="CT151" s="23">
        <f t="shared" ca="1" si="317"/>
        <v>0</v>
      </c>
      <c r="CU151" s="23">
        <f t="shared" ref="CU151:CU214" ca="1" si="320">$CU$7*$J$2*$J$5*$AB151</f>
        <v>0</v>
      </c>
      <c r="CV151" s="23">
        <f t="shared" ref="CV151:CV214" ca="1" si="321">$CU$7*$J$3*$J$5*$AC151</f>
        <v>0</v>
      </c>
      <c r="CW151" s="23">
        <f t="shared" ca="1" si="241"/>
        <v>0</v>
      </c>
      <c r="CX151" s="23">
        <f t="shared" ca="1" si="242"/>
        <v>0</v>
      </c>
      <c r="CY151" s="23">
        <f t="shared" ca="1" si="199"/>
        <v>0</v>
      </c>
      <c r="CZ151" s="23">
        <f t="shared" ca="1" si="200"/>
        <v>0</v>
      </c>
      <c r="DA151" s="23">
        <f t="shared" ca="1" si="215"/>
        <v>0</v>
      </c>
      <c r="DB151" s="23">
        <f t="shared" ca="1" si="216"/>
        <v>0</v>
      </c>
      <c r="DC151" s="23"/>
      <c r="DD151" s="23"/>
      <c r="DE151" s="23">
        <f t="shared" ca="1" si="217"/>
        <v>0</v>
      </c>
      <c r="DF151" s="23">
        <f t="shared" ca="1" si="218"/>
        <v>0</v>
      </c>
      <c r="DG151" s="23">
        <f t="shared" ca="1" si="219"/>
        <v>0</v>
      </c>
      <c r="DH151" s="23">
        <f t="shared" ca="1" si="220"/>
        <v>0</v>
      </c>
      <c r="DI151" s="23">
        <f t="shared" ca="1" si="229"/>
        <v>0</v>
      </c>
      <c r="DJ151" s="23">
        <f t="shared" ca="1" si="230"/>
        <v>0</v>
      </c>
      <c r="DK151" s="23">
        <f t="shared" ca="1" si="235"/>
        <v>0</v>
      </c>
      <c r="DL151" s="23">
        <f t="shared" ca="1" si="236"/>
        <v>0</v>
      </c>
      <c r="DM151" s="23">
        <f t="shared" ca="1" si="243"/>
        <v>0</v>
      </c>
      <c r="DN151" s="23">
        <f t="shared" ca="1" si="244"/>
        <v>0</v>
      </c>
      <c r="DO151" s="23">
        <f t="shared" ca="1" si="245"/>
        <v>0</v>
      </c>
      <c r="DP151" s="23">
        <f t="shared" ca="1" si="246"/>
        <v>0</v>
      </c>
      <c r="DQ151" s="23">
        <f t="shared" ca="1" si="257"/>
        <v>0</v>
      </c>
      <c r="DR151" s="23">
        <f t="shared" ca="1" si="258"/>
        <v>0</v>
      </c>
      <c r="DS151" s="228">
        <f t="shared" ca="1" si="287"/>
        <v>0</v>
      </c>
      <c r="DT151" s="93">
        <f t="shared" ca="1" si="288"/>
        <v>0</v>
      </c>
      <c r="DU151" s="228">
        <f t="shared" ca="1" si="289"/>
        <v>0</v>
      </c>
      <c r="DZ151" s="23">
        <f t="shared" ca="1" si="318"/>
        <v>0</v>
      </c>
      <c r="EA151" s="23">
        <f t="shared" ca="1" si="319"/>
        <v>0</v>
      </c>
      <c r="EB151" s="23">
        <f t="shared" ca="1" si="201"/>
        <v>0</v>
      </c>
      <c r="EC151" s="23">
        <f t="shared" ca="1" si="202"/>
        <v>0</v>
      </c>
      <c r="ED151" s="23">
        <f t="shared" ca="1" si="221"/>
        <v>0</v>
      </c>
      <c r="EE151" s="23">
        <f t="shared" ca="1" si="222"/>
        <v>0</v>
      </c>
      <c r="EF151" s="23">
        <f t="shared" ca="1" si="249"/>
        <v>0</v>
      </c>
      <c r="EG151" s="23">
        <f t="shared" ca="1" si="250"/>
        <v>0</v>
      </c>
      <c r="EH151" s="23">
        <f t="shared" ca="1" si="231"/>
        <v>0</v>
      </c>
      <c r="EI151" s="23">
        <f t="shared" ca="1" si="232"/>
        <v>0</v>
      </c>
      <c r="EJ151" s="23">
        <f t="shared" ca="1" si="247"/>
        <v>0</v>
      </c>
      <c r="EK151" s="23">
        <f t="shared" ca="1" si="248"/>
        <v>0</v>
      </c>
      <c r="EL151" s="23">
        <f t="shared" ca="1" si="255"/>
        <v>0</v>
      </c>
      <c r="EM151" s="23">
        <f t="shared" ca="1" si="256"/>
        <v>0</v>
      </c>
      <c r="EN151" s="228">
        <f t="shared" ca="1" si="275"/>
        <v>0</v>
      </c>
      <c r="EO151" s="93">
        <f t="shared" ca="1" si="276"/>
        <v>0</v>
      </c>
      <c r="EP151" s="93">
        <f t="shared" ca="1" si="277"/>
        <v>0</v>
      </c>
    </row>
    <row r="152" spans="1:146" x14ac:dyDescent="0.2">
      <c r="A152" s="172">
        <f ca="1">VLOOKUP($D152,Curves!$A$2:$I$1700,9)</f>
        <v>5.8650707689911E-2</v>
      </c>
      <c r="B152" s="86">
        <f t="shared" ca="1" si="260"/>
        <v>0.50052210343731773</v>
      </c>
      <c r="C152" s="86">
        <f t="shared" si="261"/>
        <v>31</v>
      </c>
      <c r="D152" s="139">
        <v>41275</v>
      </c>
      <c r="E152" s="173">
        <f ca="1">VLOOKUP($D152,Curves!$A$2:$H$1700,2)*$B152</f>
        <v>2.2658635622607375</v>
      </c>
      <c r="F152" s="172">
        <f ca="1">VLOOKUP($D152,Curves!$A$2:$H$1700,3)*$B152</f>
        <v>0.15015663103119531</v>
      </c>
      <c r="G152" s="172">
        <f ca="1">VLOOKUP($D152,Curves!$A$2:$H$1700,7)*$B152</f>
        <v>-9.5099199653090369E-2</v>
      </c>
      <c r="H152" s="172">
        <f ca="1">VLOOKUP($D152,Curves!$A$2:$H$1700,5)*$B152</f>
        <v>5.0052210343731777E-3</v>
      </c>
      <c r="I152" s="172">
        <f ca="1">VLOOKUP($D152,Curves!$A$2:$H$1700,4)*$B152</f>
        <v>0</v>
      </c>
      <c r="J152" s="174">
        <f ca="1">VLOOKUP($D152,Curves!$A$2:$H$1700,8)*$B152</f>
        <v>0</v>
      </c>
      <c r="K152" s="172">
        <f t="shared" ca="1" si="262"/>
        <v>18.99397671695553</v>
      </c>
      <c r="L152" s="140">
        <f ca="1">VLOOKUP($D152,Curves!$N$2:$T$2600,2)*$B152</f>
        <v>26.536380566777652</v>
      </c>
      <c r="M152" s="141">
        <f ca="1">VLOOKUP($D152,Curves!$N$2:$T$2600,3)*$B152</f>
        <v>13.268190283388826</v>
      </c>
      <c r="N152" s="181">
        <f t="shared" ca="1" si="263"/>
        <v>1</v>
      </c>
      <c r="O152" s="182">
        <f t="shared" ca="1" si="264"/>
        <v>0</v>
      </c>
      <c r="P152" s="173">
        <f t="shared" ca="1" si="259"/>
        <v>18.99397671695553</v>
      </c>
      <c r="Q152" s="140">
        <f ca="1">VLOOKUP($D152,Curves!$N$2:$T$2600,4)*$B152</f>
        <v>26.536380566777652</v>
      </c>
      <c r="R152" s="141">
        <f ca="1">VLOOKUP($D152,Curves!$N$2:$T$2600,5)*$B152</f>
        <v>13.268190283388826</v>
      </c>
      <c r="S152" s="181">
        <f t="shared" ca="1" si="265"/>
        <v>1</v>
      </c>
      <c r="T152" s="182">
        <f t="shared" ca="1" si="266"/>
        <v>0</v>
      </c>
      <c r="U152" s="151">
        <f t="shared" ca="1" si="267"/>
        <v>18.280732719557353</v>
      </c>
      <c r="V152" s="151">
        <f t="shared" ca="1" si="268"/>
        <v>19.031515874713328</v>
      </c>
      <c r="W152" s="151">
        <f t="shared" ca="1" si="269"/>
        <v>18.99397671695553</v>
      </c>
      <c r="X152" s="343">
        <f ca="1">VLOOKUP($D152,[2]CurveFetch!$D$8:$S$13000,16,0)*$B152</f>
        <v>26.536380566777652</v>
      </c>
      <c r="Y152" s="141">
        <f ca="1">VLOOKUP($D152,Curves!$N$2:$T$2600,7)*$B152</f>
        <v>13.268190283388826</v>
      </c>
      <c r="Z152" s="200">
        <f t="shared" ca="1" si="270"/>
        <v>1</v>
      </c>
      <c r="AA152" s="181">
        <f t="shared" ca="1" si="271"/>
        <v>0</v>
      </c>
      <c r="AB152" s="181">
        <f t="shared" ca="1" si="272"/>
        <v>1</v>
      </c>
      <c r="AC152" s="181">
        <f t="shared" ca="1" si="272"/>
        <v>1</v>
      </c>
      <c r="AD152" s="181">
        <f t="shared" ca="1" si="273"/>
        <v>1</v>
      </c>
      <c r="AE152" s="182">
        <f t="shared" ca="1" si="274"/>
        <v>0</v>
      </c>
      <c r="AF152" s="23">
        <f t="shared" ca="1" si="292"/>
        <v>5880</v>
      </c>
      <c r="AG152" s="23">
        <f t="shared" ca="1" si="293"/>
        <v>0</v>
      </c>
      <c r="AH152" s="23">
        <f t="shared" ca="1" si="310"/>
        <v>48000</v>
      </c>
      <c r="AI152" s="23">
        <f t="shared" ca="1" si="311"/>
        <v>0</v>
      </c>
      <c r="AJ152" s="23">
        <f t="shared" ca="1" si="205"/>
        <v>54000</v>
      </c>
      <c r="AK152" s="23">
        <f t="shared" ca="1" si="206"/>
        <v>0</v>
      </c>
      <c r="AL152" s="23">
        <f t="shared" ca="1" si="207"/>
        <v>60000</v>
      </c>
      <c r="AM152" s="23">
        <f t="shared" ca="1" si="208"/>
        <v>0</v>
      </c>
      <c r="AN152" s="23">
        <f t="shared" ca="1" si="209"/>
        <v>60000</v>
      </c>
      <c r="AO152" s="23">
        <f t="shared" ca="1" si="210"/>
        <v>0</v>
      </c>
      <c r="AP152" s="23">
        <f t="shared" ca="1" si="225"/>
        <v>61200</v>
      </c>
      <c r="AQ152" s="23">
        <f t="shared" ca="1" si="226"/>
        <v>0</v>
      </c>
      <c r="AR152" s="23">
        <f t="shared" ca="1" si="237"/>
        <v>132000</v>
      </c>
      <c r="AS152" s="23">
        <f t="shared" ca="1" si="238"/>
        <v>0</v>
      </c>
      <c r="AT152" s="228">
        <f t="shared" ca="1" si="278"/>
        <v>65880</v>
      </c>
      <c r="AU152" s="26">
        <f t="shared" ca="1" si="279"/>
        <v>361080</v>
      </c>
      <c r="AV152" s="228">
        <f t="shared" ca="1" si="280"/>
        <v>421080</v>
      </c>
      <c r="AW152" s="23">
        <f t="shared" ca="1" si="306"/>
        <v>62400</v>
      </c>
      <c r="AX152" s="23">
        <f t="shared" ca="1" si="307"/>
        <v>0</v>
      </c>
      <c r="AY152" s="23">
        <f t="shared" ca="1" si="290"/>
        <v>60000</v>
      </c>
      <c r="AZ152" s="23">
        <f t="shared" ca="1" si="291"/>
        <v>0</v>
      </c>
      <c r="BA152" s="23">
        <f t="shared" ca="1" si="294"/>
        <v>10560</v>
      </c>
      <c r="BB152" s="23">
        <f t="shared" ca="1" si="295"/>
        <v>0</v>
      </c>
      <c r="BC152" s="23">
        <f t="shared" ca="1" si="302"/>
        <v>6120</v>
      </c>
      <c r="BD152" s="23">
        <f t="shared" ca="1" si="303"/>
        <v>0</v>
      </c>
      <c r="BE152" s="23">
        <f t="shared" ca="1" si="312"/>
        <v>20400</v>
      </c>
      <c r="BF152" s="23">
        <f t="shared" ca="1" si="313"/>
        <v>0</v>
      </c>
      <c r="BG152" s="23">
        <f t="shared" ca="1" si="197"/>
        <v>105600</v>
      </c>
      <c r="BH152" s="23">
        <f t="shared" ca="1" si="198"/>
        <v>0</v>
      </c>
      <c r="BI152" s="23">
        <f t="shared" ca="1" si="203"/>
        <v>127200</v>
      </c>
      <c r="BJ152" s="23">
        <f t="shared" ca="1" si="204"/>
        <v>0</v>
      </c>
      <c r="BK152" s="23">
        <f t="shared" ca="1" si="211"/>
        <v>60000</v>
      </c>
      <c r="BL152" s="23">
        <f t="shared" ca="1" si="212"/>
        <v>0</v>
      </c>
      <c r="BM152" s="23">
        <f t="shared" ca="1" si="223"/>
        <v>63600</v>
      </c>
      <c r="BN152" s="23">
        <f t="shared" ca="1" si="224"/>
        <v>0</v>
      </c>
      <c r="BO152" s="23">
        <f t="shared" ca="1" si="227"/>
        <v>86400</v>
      </c>
      <c r="BP152" s="23">
        <f t="shared" ca="1" si="228"/>
        <v>0</v>
      </c>
      <c r="BQ152" s="23">
        <f t="shared" ca="1" si="233"/>
        <v>62400</v>
      </c>
      <c r="BR152" s="23">
        <f t="shared" ca="1" si="234"/>
        <v>0</v>
      </c>
      <c r="BS152" s="23">
        <f t="shared" ca="1" si="251"/>
        <v>132000</v>
      </c>
      <c r="BT152" s="23">
        <f t="shared" ca="1" si="252"/>
        <v>0</v>
      </c>
      <c r="BU152" s="23">
        <f t="shared" ca="1" si="253"/>
        <v>120000</v>
      </c>
      <c r="BV152" s="23">
        <f t="shared" ca="1" si="254"/>
        <v>0</v>
      </c>
      <c r="BW152" s="389">
        <f t="shared" ca="1" si="281"/>
        <v>458280</v>
      </c>
      <c r="BX152" s="224">
        <f t="shared" ca="1" si="282"/>
        <v>710280</v>
      </c>
      <c r="BY152" s="93">
        <f t="shared" ca="1" si="283"/>
        <v>916680</v>
      </c>
      <c r="BZ152" s="23">
        <f t="shared" ca="1" si="308"/>
        <v>125760</v>
      </c>
      <c r="CA152" s="23">
        <f t="shared" ca="1" si="309"/>
        <v>0</v>
      </c>
      <c r="CB152" s="23">
        <f t="shared" ca="1" si="213"/>
        <v>115200</v>
      </c>
      <c r="CC152" s="23">
        <f t="shared" ca="1" si="214"/>
        <v>0</v>
      </c>
      <c r="CD152" s="23">
        <f t="shared" ca="1" si="239"/>
        <v>120000</v>
      </c>
      <c r="CE152" s="23">
        <f t="shared" ca="1" si="240"/>
        <v>0</v>
      </c>
      <c r="CF152" s="228">
        <f t="shared" ca="1" si="284"/>
        <v>125760</v>
      </c>
      <c r="CG152" s="224">
        <f t="shared" ca="1" si="285"/>
        <v>240960</v>
      </c>
      <c r="CH152" s="228">
        <f t="shared" ca="1" si="286"/>
        <v>360960</v>
      </c>
      <c r="CI152" s="23">
        <f t="shared" ca="1" si="298"/>
        <v>65400</v>
      </c>
      <c r="CJ152" s="23">
        <f t="shared" ca="1" si="299"/>
        <v>32700</v>
      </c>
      <c r="CK152" s="23">
        <f t="shared" ca="1" si="300"/>
        <v>62400</v>
      </c>
      <c r="CL152" s="23">
        <f t="shared" ca="1" si="301"/>
        <v>31200</v>
      </c>
      <c r="CM152" s="23">
        <f t="shared" ca="1" si="296"/>
        <v>60000</v>
      </c>
      <c r="CN152" s="23">
        <f t="shared" ca="1" si="297"/>
        <v>30000</v>
      </c>
      <c r="CO152" s="23">
        <f t="shared" ca="1" si="304"/>
        <v>8400</v>
      </c>
      <c r="CP152" s="23">
        <f t="shared" ca="1" si="305"/>
        <v>4200</v>
      </c>
      <c r="CQ152" s="23">
        <f t="shared" ca="1" si="314"/>
        <v>27000</v>
      </c>
      <c r="CR152" s="23">
        <f t="shared" ca="1" si="315"/>
        <v>13500</v>
      </c>
      <c r="CS152" s="23">
        <f t="shared" ca="1" si="316"/>
        <v>15600</v>
      </c>
      <c r="CT152" s="23">
        <f t="shared" ca="1" si="317"/>
        <v>7800</v>
      </c>
      <c r="CU152" s="23">
        <f t="shared" ca="1" si="320"/>
        <v>42000</v>
      </c>
      <c r="CV152" s="23">
        <f t="shared" ca="1" si="321"/>
        <v>21000</v>
      </c>
      <c r="CW152" s="23">
        <f t="shared" ca="1" si="241"/>
        <v>60000</v>
      </c>
      <c r="CX152" s="23">
        <f t="shared" ca="1" si="242"/>
        <v>30000</v>
      </c>
      <c r="CY152" s="23">
        <f t="shared" ca="1" si="199"/>
        <v>72000</v>
      </c>
      <c r="CZ152" s="23">
        <f t="shared" ca="1" si="200"/>
        <v>36000</v>
      </c>
      <c r="DA152" s="23">
        <f t="shared" ca="1" si="215"/>
        <v>99000</v>
      </c>
      <c r="DB152" s="23">
        <f t="shared" ca="1" si="216"/>
        <v>49500</v>
      </c>
      <c r="DC152" s="23"/>
      <c r="DD152" s="23"/>
      <c r="DE152" s="23">
        <f t="shared" ca="1" si="217"/>
        <v>240000</v>
      </c>
      <c r="DF152" s="23">
        <f t="shared" ca="1" si="218"/>
        <v>120000</v>
      </c>
      <c r="DG152" s="23">
        <f t="shared" ca="1" si="219"/>
        <v>120000</v>
      </c>
      <c r="DH152" s="23">
        <f t="shared" ca="1" si="220"/>
        <v>60000</v>
      </c>
      <c r="DI152" s="23">
        <f t="shared" ca="1" si="229"/>
        <v>63600</v>
      </c>
      <c r="DJ152" s="23">
        <f t="shared" ca="1" si="230"/>
        <v>31800</v>
      </c>
      <c r="DK152" s="23">
        <f t="shared" ca="1" si="235"/>
        <v>63600</v>
      </c>
      <c r="DL152" s="23">
        <f t="shared" ca="1" si="236"/>
        <v>31800</v>
      </c>
      <c r="DM152" s="23">
        <f t="shared" ca="1" si="243"/>
        <v>120000</v>
      </c>
      <c r="DN152" s="23">
        <f t="shared" ca="1" si="244"/>
        <v>60000</v>
      </c>
      <c r="DO152" s="23">
        <f t="shared" ca="1" si="245"/>
        <v>66000</v>
      </c>
      <c r="DP152" s="23">
        <f t="shared" ca="1" si="246"/>
        <v>33000</v>
      </c>
      <c r="DQ152" s="23">
        <f t="shared" ca="1" si="257"/>
        <v>129600</v>
      </c>
      <c r="DR152" s="23">
        <f t="shared" ca="1" si="258"/>
        <v>64800</v>
      </c>
      <c r="DS152" s="228">
        <f t="shared" ca="1" si="287"/>
        <v>604800</v>
      </c>
      <c r="DT152" s="93">
        <f t="shared" ca="1" si="288"/>
        <v>1350000</v>
      </c>
      <c r="DU152" s="228">
        <f t="shared" ca="1" si="289"/>
        <v>1971900</v>
      </c>
      <c r="DZ152" s="23">
        <f t="shared" ca="1" si="318"/>
        <v>60000</v>
      </c>
      <c r="EA152" s="23">
        <f t="shared" ca="1" si="319"/>
        <v>30000</v>
      </c>
      <c r="EB152" s="23">
        <f t="shared" ca="1" si="201"/>
        <v>26400</v>
      </c>
      <c r="EC152" s="23">
        <f t="shared" ca="1" si="202"/>
        <v>13200</v>
      </c>
      <c r="ED152" s="23">
        <f t="shared" ca="1" si="221"/>
        <v>120000</v>
      </c>
      <c r="EE152" s="23">
        <f t="shared" ca="1" si="222"/>
        <v>60000</v>
      </c>
      <c r="EF152" s="23">
        <f t="shared" ca="1" si="249"/>
        <v>168000</v>
      </c>
      <c r="EG152" s="23">
        <f t="shared" ca="1" si="250"/>
        <v>84000</v>
      </c>
      <c r="EH152" s="23">
        <f t="shared" ca="1" si="231"/>
        <v>60000</v>
      </c>
      <c r="EI152" s="23">
        <f t="shared" ca="1" si="232"/>
        <v>30000</v>
      </c>
      <c r="EJ152" s="23">
        <f t="shared" ca="1" si="247"/>
        <v>60000</v>
      </c>
      <c r="EK152" s="23">
        <f t="shared" ca="1" si="248"/>
        <v>30000</v>
      </c>
      <c r="EL152" s="23">
        <f t="shared" ca="1" si="255"/>
        <v>120000</v>
      </c>
      <c r="EM152" s="23">
        <f t="shared" ca="1" si="256"/>
        <v>60000</v>
      </c>
      <c r="EN152" s="228">
        <f t="shared" ca="1" si="275"/>
        <v>39600</v>
      </c>
      <c r="EO152" s="93">
        <f t="shared" ca="1" si="276"/>
        <v>489600</v>
      </c>
      <c r="EP152" s="93">
        <f t="shared" ca="1" si="277"/>
        <v>921600</v>
      </c>
    </row>
    <row r="153" spans="1:146" x14ac:dyDescent="0.2">
      <c r="A153" s="172">
        <f ca="1">VLOOKUP($D153,Curves!$A$2:$I$1700,9)</f>
        <v>5.8678885509045001E-2</v>
      </c>
      <c r="B153" s="86">
        <f t="shared" ca="1" si="260"/>
        <v>0.49790803820075391</v>
      </c>
      <c r="C153" s="86">
        <f t="shared" si="261"/>
        <v>28</v>
      </c>
      <c r="D153" s="139">
        <v>41306</v>
      </c>
      <c r="E153" s="173">
        <f ca="1">VLOOKUP($D153,Curves!$A$2:$H$1700,2)*$B153</f>
        <v>2.2062305172675405</v>
      </c>
      <c r="F153" s="172">
        <f ca="1">VLOOKUP($D153,Curves!$A$2:$H$1700,3)*$B153</f>
        <v>0.14937241146022617</v>
      </c>
      <c r="G153" s="172">
        <f ca="1">VLOOKUP($D153,Curves!$A$2:$H$1700,7)*$B153</f>
        <v>-9.4602527258143249E-2</v>
      </c>
      <c r="H153" s="172">
        <f ca="1">VLOOKUP($D153,Curves!$A$2:$H$1700,5)*$B153</f>
        <v>4.9790803820075396E-3</v>
      </c>
      <c r="I153" s="172">
        <f ca="1">VLOOKUP($D153,Curves!$A$2:$H$1700,4)*$B153</f>
        <v>0</v>
      </c>
      <c r="J153" s="174">
        <f ca="1">VLOOKUP($D153,Curves!$A$2:$H$1700,8)*$B153</f>
        <v>0</v>
      </c>
      <c r="K153" s="172">
        <f t="shared" ca="1" si="262"/>
        <v>18.546728879506553</v>
      </c>
      <c r="L153" s="140">
        <f ca="1">VLOOKUP($D153,Curves!$N$2:$T$2600,2)*$B153</f>
        <v>21.418709242497112</v>
      </c>
      <c r="M153" s="141">
        <f ca="1">VLOOKUP($D153,Curves!$N$2:$T$2600,3)*$B153</f>
        <v>10.709354621248556</v>
      </c>
      <c r="N153" s="181">
        <f t="shared" ca="1" si="263"/>
        <v>1</v>
      </c>
      <c r="O153" s="182">
        <f t="shared" ca="1" si="264"/>
        <v>0</v>
      </c>
      <c r="P153" s="173">
        <f t="shared" ca="1" si="259"/>
        <v>18.546728879506553</v>
      </c>
      <c r="Q153" s="140">
        <f ca="1">VLOOKUP($D153,Curves!$N$2:$T$2600,4)*$B153</f>
        <v>21.418709242497112</v>
      </c>
      <c r="R153" s="141">
        <f ca="1">VLOOKUP($D153,Curves!$N$2:$T$2600,5)*$B153</f>
        <v>10.709354621248556</v>
      </c>
      <c r="S153" s="181">
        <f t="shared" ca="1" si="265"/>
        <v>1</v>
      </c>
      <c r="T153" s="182">
        <f t="shared" ca="1" si="266"/>
        <v>0</v>
      </c>
      <c r="U153" s="151">
        <f t="shared" ca="1" si="267"/>
        <v>17.837209925070479</v>
      </c>
      <c r="V153" s="151">
        <f t="shared" ca="1" si="268"/>
        <v>18.584071982371608</v>
      </c>
      <c r="W153" s="151">
        <f t="shared" ca="1" si="269"/>
        <v>18.546728879506553</v>
      </c>
      <c r="X153" s="343">
        <f ca="1">VLOOKUP($D153,[2]CurveFetch!$D$8:$S$13000,16,0)*$B153</f>
        <v>21.418709242497112</v>
      </c>
      <c r="Y153" s="141">
        <f ca="1">VLOOKUP($D153,Curves!$N$2:$T$2600,7)*$B153</f>
        <v>10.709354621248556</v>
      </c>
      <c r="Z153" s="200">
        <f t="shared" ca="1" si="270"/>
        <v>1</v>
      </c>
      <c r="AA153" s="181">
        <f t="shared" ca="1" si="271"/>
        <v>0</v>
      </c>
      <c r="AB153" s="181">
        <f t="shared" ca="1" si="272"/>
        <v>1</v>
      </c>
      <c r="AC153" s="181">
        <f t="shared" ca="1" si="272"/>
        <v>1</v>
      </c>
      <c r="AD153" s="181">
        <f t="shared" ca="1" si="273"/>
        <v>1</v>
      </c>
      <c r="AE153" s="182">
        <f t="shared" ca="1" si="274"/>
        <v>0</v>
      </c>
      <c r="AF153" s="23">
        <f t="shared" ca="1" si="292"/>
        <v>5880</v>
      </c>
      <c r="AG153" s="23">
        <f t="shared" ca="1" si="293"/>
        <v>0</v>
      </c>
      <c r="AH153" s="23">
        <f t="shared" ca="1" si="310"/>
        <v>48000</v>
      </c>
      <c r="AI153" s="23">
        <f t="shared" ca="1" si="311"/>
        <v>0</v>
      </c>
      <c r="AJ153" s="23">
        <f t="shared" ca="1" si="205"/>
        <v>54000</v>
      </c>
      <c r="AK153" s="23">
        <f t="shared" ca="1" si="206"/>
        <v>0</v>
      </c>
      <c r="AL153" s="23">
        <f t="shared" ca="1" si="207"/>
        <v>60000</v>
      </c>
      <c r="AM153" s="23">
        <f t="shared" ca="1" si="208"/>
        <v>0</v>
      </c>
      <c r="AN153" s="23">
        <f t="shared" ca="1" si="209"/>
        <v>60000</v>
      </c>
      <c r="AO153" s="23">
        <f t="shared" ca="1" si="210"/>
        <v>0</v>
      </c>
      <c r="AP153" s="23">
        <f t="shared" ca="1" si="225"/>
        <v>61200</v>
      </c>
      <c r="AQ153" s="23">
        <f t="shared" ca="1" si="226"/>
        <v>0</v>
      </c>
      <c r="AR153" s="23">
        <f t="shared" ca="1" si="237"/>
        <v>132000</v>
      </c>
      <c r="AS153" s="23">
        <f t="shared" ca="1" si="238"/>
        <v>0</v>
      </c>
      <c r="AT153" s="228">
        <f t="shared" ca="1" si="278"/>
        <v>65880</v>
      </c>
      <c r="AU153" s="26">
        <f t="shared" ca="1" si="279"/>
        <v>361080</v>
      </c>
      <c r="AV153" s="228">
        <f t="shared" ca="1" si="280"/>
        <v>421080</v>
      </c>
      <c r="AW153" s="23">
        <f t="shared" ca="1" si="306"/>
        <v>62400</v>
      </c>
      <c r="AX153" s="23">
        <f t="shared" ca="1" si="307"/>
        <v>0</v>
      </c>
      <c r="AY153" s="23">
        <f t="shared" ca="1" si="290"/>
        <v>60000</v>
      </c>
      <c r="AZ153" s="23">
        <f t="shared" ca="1" si="291"/>
        <v>0</v>
      </c>
      <c r="BA153" s="23">
        <f t="shared" ca="1" si="294"/>
        <v>10560</v>
      </c>
      <c r="BB153" s="23">
        <f t="shared" ca="1" si="295"/>
        <v>0</v>
      </c>
      <c r="BC153" s="23">
        <f t="shared" ca="1" si="302"/>
        <v>6120</v>
      </c>
      <c r="BD153" s="23">
        <f t="shared" ca="1" si="303"/>
        <v>0</v>
      </c>
      <c r="BE153" s="23">
        <f t="shared" ca="1" si="312"/>
        <v>20400</v>
      </c>
      <c r="BF153" s="23">
        <f t="shared" ca="1" si="313"/>
        <v>0</v>
      </c>
      <c r="BG153" s="23">
        <f t="shared" ref="BG153:BG216" ca="1" si="322">$BG$7*$J$2*$J$5*$S153</f>
        <v>105600</v>
      </c>
      <c r="BH153" s="23">
        <f t="shared" ref="BH153:BH216" ca="1" si="323">$BG$7*$J$3*$J$5*$T153</f>
        <v>0</v>
      </c>
      <c r="BI153" s="23">
        <f t="shared" ca="1" si="203"/>
        <v>127200</v>
      </c>
      <c r="BJ153" s="23">
        <f t="shared" ca="1" si="204"/>
        <v>0</v>
      </c>
      <c r="BK153" s="23">
        <f t="shared" ca="1" si="211"/>
        <v>60000</v>
      </c>
      <c r="BL153" s="23">
        <f t="shared" ca="1" si="212"/>
        <v>0</v>
      </c>
      <c r="BM153" s="23">
        <f t="shared" ca="1" si="223"/>
        <v>63600</v>
      </c>
      <c r="BN153" s="23">
        <f t="shared" ca="1" si="224"/>
        <v>0</v>
      </c>
      <c r="BO153" s="23">
        <f t="shared" ca="1" si="227"/>
        <v>86400</v>
      </c>
      <c r="BP153" s="23">
        <f t="shared" ca="1" si="228"/>
        <v>0</v>
      </c>
      <c r="BQ153" s="23">
        <f t="shared" ca="1" si="233"/>
        <v>62400</v>
      </c>
      <c r="BR153" s="23">
        <f t="shared" ca="1" si="234"/>
        <v>0</v>
      </c>
      <c r="BS153" s="23">
        <f t="shared" ca="1" si="251"/>
        <v>132000</v>
      </c>
      <c r="BT153" s="23">
        <f t="shared" ca="1" si="252"/>
        <v>0</v>
      </c>
      <c r="BU153" s="23">
        <f t="shared" ca="1" si="253"/>
        <v>120000</v>
      </c>
      <c r="BV153" s="23">
        <f t="shared" ca="1" si="254"/>
        <v>0</v>
      </c>
      <c r="BW153" s="389">
        <f t="shared" ca="1" si="281"/>
        <v>458280</v>
      </c>
      <c r="BX153" s="224">
        <f t="shared" ca="1" si="282"/>
        <v>710280</v>
      </c>
      <c r="BY153" s="93">
        <f t="shared" ca="1" si="283"/>
        <v>916680</v>
      </c>
      <c r="BZ153" s="23">
        <f t="shared" ca="1" si="308"/>
        <v>125760</v>
      </c>
      <c r="CA153" s="23">
        <f t="shared" ca="1" si="309"/>
        <v>0</v>
      </c>
      <c r="CB153" s="23">
        <f t="shared" ca="1" si="213"/>
        <v>115200</v>
      </c>
      <c r="CC153" s="23">
        <f t="shared" ca="1" si="214"/>
        <v>0</v>
      </c>
      <c r="CD153" s="23">
        <f t="shared" ca="1" si="239"/>
        <v>120000</v>
      </c>
      <c r="CE153" s="23">
        <f t="shared" ca="1" si="240"/>
        <v>0</v>
      </c>
      <c r="CF153" s="228">
        <f t="shared" ca="1" si="284"/>
        <v>125760</v>
      </c>
      <c r="CG153" s="224">
        <f t="shared" ca="1" si="285"/>
        <v>240960</v>
      </c>
      <c r="CH153" s="228">
        <f t="shared" ca="1" si="286"/>
        <v>360960</v>
      </c>
      <c r="CI153" s="23">
        <f t="shared" ca="1" si="298"/>
        <v>65400</v>
      </c>
      <c r="CJ153" s="23">
        <f t="shared" ca="1" si="299"/>
        <v>32700</v>
      </c>
      <c r="CK153" s="23">
        <f t="shared" ca="1" si="300"/>
        <v>62400</v>
      </c>
      <c r="CL153" s="23">
        <f t="shared" ca="1" si="301"/>
        <v>31200</v>
      </c>
      <c r="CM153" s="23">
        <f t="shared" ca="1" si="296"/>
        <v>60000</v>
      </c>
      <c r="CN153" s="23">
        <f t="shared" ca="1" si="297"/>
        <v>30000</v>
      </c>
      <c r="CO153" s="23">
        <f t="shared" ca="1" si="304"/>
        <v>8400</v>
      </c>
      <c r="CP153" s="23">
        <f t="shared" ca="1" si="305"/>
        <v>4200</v>
      </c>
      <c r="CQ153" s="23">
        <f t="shared" ca="1" si="314"/>
        <v>27000</v>
      </c>
      <c r="CR153" s="23">
        <f t="shared" ca="1" si="315"/>
        <v>13500</v>
      </c>
      <c r="CS153" s="23">
        <f t="shared" ca="1" si="316"/>
        <v>15600</v>
      </c>
      <c r="CT153" s="23">
        <f t="shared" ca="1" si="317"/>
        <v>7800</v>
      </c>
      <c r="CU153" s="23">
        <f t="shared" ca="1" si="320"/>
        <v>42000</v>
      </c>
      <c r="CV153" s="23">
        <f t="shared" ca="1" si="321"/>
        <v>21000</v>
      </c>
      <c r="CW153" s="23">
        <f t="shared" ca="1" si="241"/>
        <v>60000</v>
      </c>
      <c r="CX153" s="23">
        <f t="shared" ca="1" si="242"/>
        <v>30000</v>
      </c>
      <c r="CY153" s="23">
        <f t="shared" ca="1" si="199"/>
        <v>72000</v>
      </c>
      <c r="CZ153" s="23">
        <f t="shared" ca="1" si="200"/>
        <v>36000</v>
      </c>
      <c r="DA153" s="23">
        <f t="shared" ca="1" si="215"/>
        <v>99000</v>
      </c>
      <c r="DB153" s="23">
        <f t="shared" ca="1" si="216"/>
        <v>49500</v>
      </c>
      <c r="DC153" s="23"/>
      <c r="DD153" s="23"/>
      <c r="DE153" s="23">
        <f t="shared" ca="1" si="217"/>
        <v>240000</v>
      </c>
      <c r="DF153" s="23">
        <f t="shared" ca="1" si="218"/>
        <v>120000</v>
      </c>
      <c r="DG153" s="23">
        <f t="shared" ca="1" si="219"/>
        <v>120000</v>
      </c>
      <c r="DH153" s="23">
        <f t="shared" ca="1" si="220"/>
        <v>60000</v>
      </c>
      <c r="DI153" s="23">
        <f t="shared" ca="1" si="229"/>
        <v>63600</v>
      </c>
      <c r="DJ153" s="23">
        <f t="shared" ca="1" si="230"/>
        <v>31800</v>
      </c>
      <c r="DK153" s="23">
        <f t="shared" ca="1" si="235"/>
        <v>63600</v>
      </c>
      <c r="DL153" s="23">
        <f t="shared" ca="1" si="236"/>
        <v>31800</v>
      </c>
      <c r="DM153" s="23">
        <f t="shared" ca="1" si="243"/>
        <v>120000</v>
      </c>
      <c r="DN153" s="23">
        <f t="shared" ca="1" si="244"/>
        <v>60000</v>
      </c>
      <c r="DO153" s="23">
        <f t="shared" ca="1" si="245"/>
        <v>66000</v>
      </c>
      <c r="DP153" s="23">
        <f t="shared" ca="1" si="246"/>
        <v>33000</v>
      </c>
      <c r="DQ153" s="23">
        <f t="shared" ca="1" si="257"/>
        <v>129600</v>
      </c>
      <c r="DR153" s="23">
        <f t="shared" ca="1" si="258"/>
        <v>64800</v>
      </c>
      <c r="DS153" s="228">
        <f t="shared" ca="1" si="287"/>
        <v>604800</v>
      </c>
      <c r="DT153" s="93">
        <f t="shared" ca="1" si="288"/>
        <v>1350000</v>
      </c>
      <c r="DU153" s="228">
        <f t="shared" ca="1" si="289"/>
        <v>1971900</v>
      </c>
      <c r="DZ153" s="23">
        <f t="shared" ca="1" si="318"/>
        <v>60000</v>
      </c>
      <c r="EA153" s="23">
        <f t="shared" ca="1" si="319"/>
        <v>30000</v>
      </c>
      <c r="EB153" s="23">
        <f t="shared" ca="1" si="201"/>
        <v>26400</v>
      </c>
      <c r="EC153" s="23">
        <f t="shared" ca="1" si="202"/>
        <v>13200</v>
      </c>
      <c r="ED153" s="23">
        <f t="shared" ca="1" si="221"/>
        <v>120000</v>
      </c>
      <c r="EE153" s="23">
        <f t="shared" ca="1" si="222"/>
        <v>60000</v>
      </c>
      <c r="EF153" s="23">
        <f t="shared" ca="1" si="249"/>
        <v>168000</v>
      </c>
      <c r="EG153" s="23">
        <f t="shared" ca="1" si="250"/>
        <v>84000</v>
      </c>
      <c r="EH153" s="23">
        <f t="shared" ca="1" si="231"/>
        <v>60000</v>
      </c>
      <c r="EI153" s="23">
        <f t="shared" ca="1" si="232"/>
        <v>30000</v>
      </c>
      <c r="EJ153" s="23">
        <f t="shared" ca="1" si="247"/>
        <v>60000</v>
      </c>
      <c r="EK153" s="23">
        <f t="shared" ca="1" si="248"/>
        <v>30000</v>
      </c>
      <c r="EL153" s="23">
        <f t="shared" ca="1" si="255"/>
        <v>120000</v>
      </c>
      <c r="EM153" s="23">
        <f t="shared" ca="1" si="256"/>
        <v>60000</v>
      </c>
      <c r="EN153" s="228">
        <f t="shared" ca="1" si="275"/>
        <v>39600</v>
      </c>
      <c r="EO153" s="93">
        <f t="shared" ca="1" si="276"/>
        <v>489600</v>
      </c>
      <c r="EP153" s="93">
        <f t="shared" ca="1" si="277"/>
        <v>921600</v>
      </c>
    </row>
    <row r="154" spans="1:146" x14ac:dyDescent="0.2">
      <c r="A154" s="172">
        <f ca="1">VLOOKUP($D154,Curves!$A$2:$I$1700,9)</f>
        <v>5.8704336442684003E-2</v>
      </c>
      <c r="B154" s="86">
        <f t="shared" ca="1" si="260"/>
        <v>0.49555670621337883</v>
      </c>
      <c r="C154" s="86">
        <f t="shared" si="261"/>
        <v>31</v>
      </c>
      <c r="D154" s="139">
        <v>41334</v>
      </c>
      <c r="E154" s="173">
        <f ca="1">VLOOKUP($D154,Curves!$A$2:$H$1700,2)*$B154</f>
        <v>2.1279204964802485</v>
      </c>
      <c r="F154" s="172">
        <f ca="1">VLOOKUP($D154,Curves!$A$2:$H$1700,3)*$B154</f>
        <v>0.14866701186401365</v>
      </c>
      <c r="G154" s="172">
        <f ca="1">VLOOKUP($D154,Curves!$A$2:$H$1700,7)*$B154</f>
        <v>-9.4155774180541982E-2</v>
      </c>
      <c r="H154" s="172">
        <f ca="1">VLOOKUP($D154,Curves!$A$2:$H$1700,5)*$B154</f>
        <v>4.9555670621337887E-3</v>
      </c>
      <c r="I154" s="172">
        <f ca="1">VLOOKUP($D154,Curves!$A$2:$H$1700,4)*$B154</f>
        <v>0</v>
      </c>
      <c r="J154" s="174">
        <f ca="1">VLOOKUP($D154,Curves!$A$2:$H$1700,8)*$B154</f>
        <v>0</v>
      </c>
      <c r="K154" s="172">
        <f t="shared" ca="1" si="262"/>
        <v>17.959403723601863</v>
      </c>
      <c r="L154" s="140">
        <f ca="1">VLOOKUP($D154,Curves!$N$2:$T$2600,2)*$B154</f>
        <v>16.361993991729616</v>
      </c>
      <c r="M154" s="141">
        <f ca="1">VLOOKUP($D154,Curves!$N$2:$T$2600,3)*$B154</f>
        <v>8.1809969958648079</v>
      </c>
      <c r="N154" s="181">
        <f t="shared" ca="1" si="263"/>
        <v>0</v>
      </c>
      <c r="O154" s="182">
        <f t="shared" ca="1" si="264"/>
        <v>0</v>
      </c>
      <c r="P154" s="173">
        <f t="shared" ca="1" si="259"/>
        <v>17.959403723601863</v>
      </c>
      <c r="Q154" s="140">
        <f ca="1">VLOOKUP($D154,Curves!$N$2:$T$2600,4)*$B154</f>
        <v>16.361993991729616</v>
      </c>
      <c r="R154" s="141">
        <f ca="1">VLOOKUP($D154,Curves!$N$2:$T$2600,5)*$B154</f>
        <v>8.1809969958648079</v>
      </c>
      <c r="S154" s="181">
        <f t="shared" ca="1" si="265"/>
        <v>0</v>
      </c>
      <c r="T154" s="182">
        <f t="shared" ca="1" si="266"/>
        <v>0</v>
      </c>
      <c r="U154" s="151">
        <f t="shared" ca="1" si="267"/>
        <v>17.253235417247797</v>
      </c>
      <c r="V154" s="151">
        <f t="shared" ca="1" si="268"/>
        <v>17.996570476567868</v>
      </c>
      <c r="W154" s="151">
        <f t="shared" ca="1" si="269"/>
        <v>17.959403723601863</v>
      </c>
      <c r="X154" s="343">
        <f ca="1">VLOOKUP($D154,[2]CurveFetch!$D$8:$S$13000,16,0)*$B154</f>
        <v>16.361993991729616</v>
      </c>
      <c r="Y154" s="141">
        <f ca="1">VLOOKUP($D154,Curves!$N$2:$T$2600,7)*$B154</f>
        <v>8.1809969958648079</v>
      </c>
      <c r="Z154" s="200">
        <f t="shared" ca="1" si="270"/>
        <v>0</v>
      </c>
      <c r="AA154" s="181">
        <f t="shared" ca="1" si="271"/>
        <v>0</v>
      </c>
      <c r="AB154" s="181">
        <f t="shared" ca="1" si="272"/>
        <v>0</v>
      </c>
      <c r="AC154" s="181">
        <f t="shared" ca="1" si="272"/>
        <v>0</v>
      </c>
      <c r="AD154" s="181">
        <f t="shared" ca="1" si="273"/>
        <v>0</v>
      </c>
      <c r="AE154" s="182">
        <f t="shared" ca="1" si="274"/>
        <v>0</v>
      </c>
      <c r="AF154" s="23">
        <f t="shared" ca="1" si="292"/>
        <v>0</v>
      </c>
      <c r="AG154" s="23">
        <f t="shared" ca="1" si="293"/>
        <v>0</v>
      </c>
      <c r="AH154" s="23">
        <f t="shared" ca="1" si="310"/>
        <v>0</v>
      </c>
      <c r="AI154" s="23">
        <f t="shared" ca="1" si="311"/>
        <v>0</v>
      </c>
      <c r="AJ154" s="23">
        <f t="shared" ca="1" si="205"/>
        <v>0</v>
      </c>
      <c r="AK154" s="23">
        <f t="shared" ca="1" si="206"/>
        <v>0</v>
      </c>
      <c r="AL154" s="23">
        <f t="shared" ca="1" si="207"/>
        <v>0</v>
      </c>
      <c r="AM154" s="23">
        <f t="shared" ca="1" si="208"/>
        <v>0</v>
      </c>
      <c r="AN154" s="23">
        <f t="shared" ca="1" si="209"/>
        <v>0</v>
      </c>
      <c r="AO154" s="23">
        <f t="shared" ca="1" si="210"/>
        <v>0</v>
      </c>
      <c r="AP154" s="23">
        <f t="shared" ca="1" si="225"/>
        <v>0</v>
      </c>
      <c r="AQ154" s="23">
        <f t="shared" ca="1" si="226"/>
        <v>0</v>
      </c>
      <c r="AR154" s="23">
        <f t="shared" ca="1" si="237"/>
        <v>0</v>
      </c>
      <c r="AS154" s="23">
        <f t="shared" ca="1" si="238"/>
        <v>0</v>
      </c>
      <c r="AT154" s="228">
        <f t="shared" ca="1" si="278"/>
        <v>0</v>
      </c>
      <c r="AU154" s="26">
        <f t="shared" ca="1" si="279"/>
        <v>0</v>
      </c>
      <c r="AV154" s="228">
        <f t="shared" ca="1" si="280"/>
        <v>0</v>
      </c>
      <c r="AW154" s="23">
        <f t="shared" ca="1" si="306"/>
        <v>0</v>
      </c>
      <c r="AX154" s="23">
        <f t="shared" ca="1" si="307"/>
        <v>0</v>
      </c>
      <c r="AY154" s="23">
        <f t="shared" ca="1" si="290"/>
        <v>0</v>
      </c>
      <c r="AZ154" s="23">
        <f t="shared" ca="1" si="291"/>
        <v>0</v>
      </c>
      <c r="BA154" s="23">
        <f t="shared" ca="1" si="294"/>
        <v>0</v>
      </c>
      <c r="BB154" s="23">
        <f t="shared" ca="1" si="295"/>
        <v>0</v>
      </c>
      <c r="BC154" s="23">
        <f t="shared" ca="1" si="302"/>
        <v>0</v>
      </c>
      <c r="BD154" s="23">
        <f t="shared" ca="1" si="303"/>
        <v>0</v>
      </c>
      <c r="BE154" s="23">
        <f t="shared" ca="1" si="312"/>
        <v>0</v>
      </c>
      <c r="BF154" s="23">
        <f t="shared" ca="1" si="313"/>
        <v>0</v>
      </c>
      <c r="BG154" s="23">
        <f t="shared" ca="1" si="322"/>
        <v>0</v>
      </c>
      <c r="BH154" s="23">
        <f t="shared" ca="1" si="323"/>
        <v>0</v>
      </c>
      <c r="BI154" s="23">
        <f t="shared" ca="1" si="203"/>
        <v>0</v>
      </c>
      <c r="BJ154" s="23">
        <f t="shared" ca="1" si="204"/>
        <v>0</v>
      </c>
      <c r="BK154" s="23">
        <f t="shared" ca="1" si="211"/>
        <v>0</v>
      </c>
      <c r="BL154" s="23">
        <f t="shared" ca="1" si="212"/>
        <v>0</v>
      </c>
      <c r="BM154" s="23">
        <f t="shared" ca="1" si="223"/>
        <v>0</v>
      </c>
      <c r="BN154" s="23">
        <f t="shared" ca="1" si="224"/>
        <v>0</v>
      </c>
      <c r="BO154" s="23">
        <f t="shared" ca="1" si="227"/>
        <v>0</v>
      </c>
      <c r="BP154" s="23">
        <f t="shared" ca="1" si="228"/>
        <v>0</v>
      </c>
      <c r="BQ154" s="23">
        <f t="shared" ca="1" si="233"/>
        <v>0</v>
      </c>
      <c r="BR154" s="23">
        <f t="shared" ca="1" si="234"/>
        <v>0</v>
      </c>
      <c r="BS154" s="23">
        <f t="shared" ca="1" si="251"/>
        <v>0</v>
      </c>
      <c r="BT154" s="23">
        <f t="shared" ca="1" si="252"/>
        <v>0</v>
      </c>
      <c r="BU154" s="23">
        <f t="shared" ca="1" si="253"/>
        <v>0</v>
      </c>
      <c r="BV154" s="23">
        <f t="shared" ca="1" si="254"/>
        <v>0</v>
      </c>
      <c r="BW154" s="389">
        <f t="shared" ca="1" si="281"/>
        <v>0</v>
      </c>
      <c r="BX154" s="224">
        <f t="shared" ca="1" si="282"/>
        <v>0</v>
      </c>
      <c r="BY154" s="93">
        <f t="shared" ca="1" si="283"/>
        <v>0</v>
      </c>
      <c r="BZ154" s="23">
        <f t="shared" ca="1" si="308"/>
        <v>0</v>
      </c>
      <c r="CA154" s="23">
        <f t="shared" ca="1" si="309"/>
        <v>0</v>
      </c>
      <c r="CB154" s="23">
        <f t="shared" ca="1" si="213"/>
        <v>0</v>
      </c>
      <c r="CC154" s="23">
        <f t="shared" ca="1" si="214"/>
        <v>0</v>
      </c>
      <c r="CD154" s="23">
        <f t="shared" ca="1" si="239"/>
        <v>0</v>
      </c>
      <c r="CE154" s="23">
        <f t="shared" ca="1" si="240"/>
        <v>0</v>
      </c>
      <c r="CF154" s="228">
        <f t="shared" ca="1" si="284"/>
        <v>0</v>
      </c>
      <c r="CG154" s="224">
        <f t="shared" ca="1" si="285"/>
        <v>0</v>
      </c>
      <c r="CH154" s="228">
        <f t="shared" ca="1" si="286"/>
        <v>0</v>
      </c>
      <c r="CI154" s="23">
        <f t="shared" ca="1" si="298"/>
        <v>0</v>
      </c>
      <c r="CJ154" s="23">
        <f t="shared" ca="1" si="299"/>
        <v>0</v>
      </c>
      <c r="CK154" s="23">
        <f t="shared" ca="1" si="300"/>
        <v>0</v>
      </c>
      <c r="CL154" s="23">
        <f t="shared" ca="1" si="301"/>
        <v>0</v>
      </c>
      <c r="CM154" s="23">
        <f t="shared" ca="1" si="296"/>
        <v>0</v>
      </c>
      <c r="CN154" s="23">
        <f t="shared" ca="1" si="297"/>
        <v>0</v>
      </c>
      <c r="CO154" s="23">
        <f t="shared" ca="1" si="304"/>
        <v>0</v>
      </c>
      <c r="CP154" s="23">
        <f t="shared" ca="1" si="305"/>
        <v>0</v>
      </c>
      <c r="CQ154" s="23">
        <f t="shared" ca="1" si="314"/>
        <v>0</v>
      </c>
      <c r="CR154" s="23">
        <f t="shared" ca="1" si="315"/>
        <v>0</v>
      </c>
      <c r="CS154" s="23">
        <f t="shared" ca="1" si="316"/>
        <v>0</v>
      </c>
      <c r="CT154" s="23">
        <f t="shared" ca="1" si="317"/>
        <v>0</v>
      </c>
      <c r="CU154" s="23">
        <f t="shared" ca="1" si="320"/>
        <v>0</v>
      </c>
      <c r="CV154" s="23">
        <f t="shared" ca="1" si="321"/>
        <v>0</v>
      </c>
      <c r="CW154" s="23">
        <f t="shared" ca="1" si="241"/>
        <v>0</v>
      </c>
      <c r="CX154" s="23">
        <f t="shared" ca="1" si="242"/>
        <v>0</v>
      </c>
      <c r="CY154" s="23">
        <f t="shared" ref="CY154:CY217" ca="1" si="324">$CY$7*$J$2*$J$5*$AB154</f>
        <v>0</v>
      </c>
      <c r="CZ154" s="23">
        <f t="shared" ref="CZ154:CZ217" ca="1" si="325">$CY$7*$J$3*$J$5*$AC154</f>
        <v>0</v>
      </c>
      <c r="DA154" s="23">
        <f t="shared" ca="1" si="215"/>
        <v>0</v>
      </c>
      <c r="DB154" s="23">
        <f t="shared" ca="1" si="216"/>
        <v>0</v>
      </c>
      <c r="DC154" s="23"/>
      <c r="DD154" s="23"/>
      <c r="DE154" s="23">
        <f t="shared" ca="1" si="217"/>
        <v>0</v>
      </c>
      <c r="DF154" s="23">
        <f t="shared" ca="1" si="218"/>
        <v>0</v>
      </c>
      <c r="DG154" s="23">
        <f t="shared" ca="1" si="219"/>
        <v>0</v>
      </c>
      <c r="DH154" s="23">
        <f t="shared" ca="1" si="220"/>
        <v>0</v>
      </c>
      <c r="DI154" s="23">
        <f t="shared" ca="1" si="229"/>
        <v>0</v>
      </c>
      <c r="DJ154" s="23">
        <f t="shared" ca="1" si="230"/>
        <v>0</v>
      </c>
      <c r="DK154" s="23">
        <f t="shared" ca="1" si="235"/>
        <v>0</v>
      </c>
      <c r="DL154" s="23">
        <f t="shared" ca="1" si="236"/>
        <v>0</v>
      </c>
      <c r="DM154" s="23">
        <f t="shared" ca="1" si="243"/>
        <v>0</v>
      </c>
      <c r="DN154" s="23">
        <f t="shared" ca="1" si="244"/>
        <v>0</v>
      </c>
      <c r="DO154" s="23">
        <f t="shared" ca="1" si="245"/>
        <v>0</v>
      </c>
      <c r="DP154" s="23">
        <f t="shared" ca="1" si="246"/>
        <v>0</v>
      </c>
      <c r="DQ154" s="23">
        <f t="shared" ca="1" si="257"/>
        <v>0</v>
      </c>
      <c r="DR154" s="23">
        <f t="shared" ca="1" si="258"/>
        <v>0</v>
      </c>
      <c r="DS154" s="228">
        <f t="shared" ca="1" si="287"/>
        <v>0</v>
      </c>
      <c r="DT154" s="93">
        <f t="shared" ca="1" si="288"/>
        <v>0</v>
      </c>
      <c r="DU154" s="228">
        <f t="shared" ca="1" si="289"/>
        <v>0</v>
      </c>
      <c r="DZ154" s="23">
        <f t="shared" ca="1" si="318"/>
        <v>0</v>
      </c>
      <c r="EA154" s="23">
        <f t="shared" ca="1" si="319"/>
        <v>0</v>
      </c>
      <c r="EB154" s="23">
        <f t="shared" ref="EB154:EB217" ca="1" si="326">$EB$7*$J$2*$J$5*$AB154</f>
        <v>0</v>
      </c>
      <c r="EC154" s="23">
        <f t="shared" ref="EC154:EC217" ca="1" si="327">$EB$7*$J$3*$J$5*$AC154</f>
        <v>0</v>
      </c>
      <c r="ED154" s="23">
        <f t="shared" ca="1" si="221"/>
        <v>0</v>
      </c>
      <c r="EE154" s="23">
        <f t="shared" ca="1" si="222"/>
        <v>0</v>
      </c>
      <c r="EF154" s="23">
        <f t="shared" ca="1" si="249"/>
        <v>0</v>
      </c>
      <c r="EG154" s="23">
        <f t="shared" ca="1" si="250"/>
        <v>0</v>
      </c>
      <c r="EH154" s="23">
        <f t="shared" ca="1" si="231"/>
        <v>0</v>
      </c>
      <c r="EI154" s="23">
        <f t="shared" ca="1" si="232"/>
        <v>0</v>
      </c>
      <c r="EJ154" s="23">
        <f t="shared" ca="1" si="247"/>
        <v>0</v>
      </c>
      <c r="EK154" s="23">
        <f t="shared" ca="1" si="248"/>
        <v>0</v>
      </c>
      <c r="EL154" s="23">
        <f t="shared" ca="1" si="255"/>
        <v>0</v>
      </c>
      <c r="EM154" s="23">
        <f t="shared" ca="1" si="256"/>
        <v>0</v>
      </c>
      <c r="EN154" s="228">
        <f t="shared" ca="1" si="275"/>
        <v>0</v>
      </c>
      <c r="EO154" s="93">
        <f t="shared" ca="1" si="276"/>
        <v>0</v>
      </c>
      <c r="EP154" s="93">
        <f t="shared" ca="1" si="277"/>
        <v>0</v>
      </c>
    </row>
    <row r="155" spans="1:146" x14ac:dyDescent="0.2">
      <c r="A155" s="172">
        <f ca="1">VLOOKUP($D155,Curves!$A$2:$I$1700,9)</f>
        <v>5.8732514262319999E-2</v>
      </c>
      <c r="B155" s="86">
        <f t="shared" ca="1" si="260"/>
        <v>0.49296421820580305</v>
      </c>
      <c r="C155" s="86">
        <f t="shared" si="261"/>
        <v>30</v>
      </c>
      <c r="D155" s="139">
        <v>41365</v>
      </c>
      <c r="E155" s="173">
        <f ca="1">VLOOKUP($D155,Curves!$A$2:$H$1700,2)*$B155</f>
        <v>2.0270688652622622</v>
      </c>
      <c r="F155" s="172">
        <f ca="1">VLOOKUP($D155,Curves!$A$2:$H$1700,3)*$B155</f>
        <v>0.16760783418997305</v>
      </c>
      <c r="G155" s="172">
        <f ca="1">VLOOKUP($D155,Curves!$A$2:$H$1700,7)*$B155</f>
        <v>-9.3663201459102577E-2</v>
      </c>
      <c r="H155" s="172">
        <f ca="1">VLOOKUP($D155,Curves!$A$2:$H$1700,5)*$B155</f>
        <v>4.9296421820580307E-3</v>
      </c>
      <c r="I155" s="172">
        <f ca="1">VLOOKUP($D155,Curves!$A$2:$H$1700,4)*$B155</f>
        <v>0</v>
      </c>
      <c r="J155" s="174">
        <f ca="1">VLOOKUP($D155,Curves!$A$2:$H$1700,8)*$B155</f>
        <v>0</v>
      </c>
      <c r="K155" s="172">
        <f t="shared" ca="1" si="262"/>
        <v>17.203016489466968</v>
      </c>
      <c r="L155" s="140">
        <f ca="1">VLOOKUP($D155,Curves!$N$2:$T$2600,2)*$B155</f>
        <v>15.701403314073033</v>
      </c>
      <c r="M155" s="141">
        <f ca="1">VLOOKUP($D155,Curves!$N$2:$T$2600,3)*$B155</f>
        <v>7.8507016570365167</v>
      </c>
      <c r="N155" s="181">
        <f t="shared" ca="1" si="263"/>
        <v>0</v>
      </c>
      <c r="O155" s="182">
        <f t="shared" ca="1" si="264"/>
        <v>0</v>
      </c>
      <c r="P155" s="173">
        <f t="shared" ca="1" si="259"/>
        <v>17.203016489466968</v>
      </c>
      <c r="Q155" s="140">
        <f ca="1">VLOOKUP($D155,Curves!$N$2:$T$2600,4)*$B155</f>
        <v>15.701403314073033</v>
      </c>
      <c r="R155" s="141">
        <f ca="1">VLOOKUP($D155,Curves!$N$2:$T$2600,5)*$B155</f>
        <v>7.8507016570365167</v>
      </c>
      <c r="S155" s="181">
        <f t="shared" ca="1" si="265"/>
        <v>0</v>
      </c>
      <c r="T155" s="182">
        <f t="shared" ca="1" si="266"/>
        <v>0</v>
      </c>
      <c r="U155" s="151">
        <f t="shared" ca="1" si="267"/>
        <v>16.500542478523698</v>
      </c>
      <c r="V155" s="151">
        <f t="shared" ca="1" si="268"/>
        <v>17.2399888058324</v>
      </c>
      <c r="W155" s="151">
        <f t="shared" ca="1" si="269"/>
        <v>17.203016489466968</v>
      </c>
      <c r="X155" s="343">
        <f ca="1">VLOOKUP($D155,[2]CurveFetch!$D$8:$S$13000,16,0)*$B155</f>
        <v>15.701403314073033</v>
      </c>
      <c r="Y155" s="141">
        <f ca="1">VLOOKUP($D155,Curves!$N$2:$T$2600,7)*$B155</f>
        <v>7.8507016570365167</v>
      </c>
      <c r="Z155" s="200">
        <f t="shared" ca="1" si="270"/>
        <v>0</v>
      </c>
      <c r="AA155" s="181">
        <f t="shared" ca="1" si="271"/>
        <v>0</v>
      </c>
      <c r="AB155" s="181">
        <f t="shared" ca="1" si="272"/>
        <v>0</v>
      </c>
      <c r="AC155" s="181">
        <f t="shared" ca="1" si="272"/>
        <v>0</v>
      </c>
      <c r="AD155" s="181">
        <f t="shared" ca="1" si="273"/>
        <v>0</v>
      </c>
      <c r="AE155" s="182">
        <f t="shared" ca="1" si="274"/>
        <v>0</v>
      </c>
      <c r="AF155" s="23">
        <f t="shared" ca="1" si="292"/>
        <v>0</v>
      </c>
      <c r="AG155" s="23">
        <f t="shared" ca="1" si="293"/>
        <v>0</v>
      </c>
      <c r="AH155" s="23">
        <f t="shared" ca="1" si="310"/>
        <v>0</v>
      </c>
      <c r="AI155" s="23">
        <f t="shared" ca="1" si="311"/>
        <v>0</v>
      </c>
      <c r="AJ155" s="23">
        <f t="shared" ca="1" si="205"/>
        <v>0</v>
      </c>
      <c r="AK155" s="23">
        <f t="shared" ca="1" si="206"/>
        <v>0</v>
      </c>
      <c r="AL155" s="23">
        <f t="shared" ca="1" si="207"/>
        <v>0</v>
      </c>
      <c r="AM155" s="23">
        <f t="shared" ca="1" si="208"/>
        <v>0</v>
      </c>
      <c r="AN155" s="23">
        <f t="shared" ca="1" si="209"/>
        <v>0</v>
      </c>
      <c r="AO155" s="23">
        <f t="shared" ca="1" si="210"/>
        <v>0</v>
      </c>
      <c r="AP155" s="23">
        <f t="shared" ca="1" si="225"/>
        <v>0</v>
      </c>
      <c r="AQ155" s="23">
        <f t="shared" ca="1" si="226"/>
        <v>0</v>
      </c>
      <c r="AR155" s="23">
        <f t="shared" ca="1" si="237"/>
        <v>0</v>
      </c>
      <c r="AS155" s="23">
        <f t="shared" ca="1" si="238"/>
        <v>0</v>
      </c>
      <c r="AT155" s="228">
        <f t="shared" ca="1" si="278"/>
        <v>0</v>
      </c>
      <c r="AU155" s="26">
        <f t="shared" ca="1" si="279"/>
        <v>0</v>
      </c>
      <c r="AV155" s="228">
        <f t="shared" ca="1" si="280"/>
        <v>0</v>
      </c>
      <c r="AW155" s="23">
        <f t="shared" ca="1" si="306"/>
        <v>0</v>
      </c>
      <c r="AX155" s="23">
        <f t="shared" ca="1" si="307"/>
        <v>0</v>
      </c>
      <c r="AY155" s="23">
        <f t="shared" ca="1" si="290"/>
        <v>0</v>
      </c>
      <c r="AZ155" s="23">
        <f t="shared" ca="1" si="291"/>
        <v>0</v>
      </c>
      <c r="BA155" s="23">
        <f t="shared" ca="1" si="294"/>
        <v>0</v>
      </c>
      <c r="BB155" s="23">
        <f t="shared" ca="1" si="295"/>
        <v>0</v>
      </c>
      <c r="BC155" s="23">
        <f t="shared" ca="1" si="302"/>
        <v>0</v>
      </c>
      <c r="BD155" s="23">
        <f t="shared" ca="1" si="303"/>
        <v>0</v>
      </c>
      <c r="BE155" s="23">
        <f t="shared" ca="1" si="312"/>
        <v>0</v>
      </c>
      <c r="BF155" s="23">
        <f t="shared" ca="1" si="313"/>
        <v>0</v>
      </c>
      <c r="BG155" s="23">
        <f t="shared" ca="1" si="322"/>
        <v>0</v>
      </c>
      <c r="BH155" s="23">
        <f t="shared" ca="1" si="323"/>
        <v>0</v>
      </c>
      <c r="BI155" s="23">
        <f t="shared" ref="BI155:BI218" ca="1" si="328">$BI$7*$J$2*$J$5*$S155</f>
        <v>0</v>
      </c>
      <c r="BJ155" s="23">
        <f t="shared" ref="BJ155:BJ218" ca="1" si="329">$BI$7*$J$3*$J$5*$T155</f>
        <v>0</v>
      </c>
      <c r="BK155" s="23">
        <f t="shared" ca="1" si="211"/>
        <v>0</v>
      </c>
      <c r="BL155" s="23">
        <f t="shared" ca="1" si="212"/>
        <v>0</v>
      </c>
      <c r="BM155" s="23">
        <f t="shared" ca="1" si="223"/>
        <v>0</v>
      </c>
      <c r="BN155" s="23">
        <f t="shared" ca="1" si="224"/>
        <v>0</v>
      </c>
      <c r="BO155" s="23">
        <f t="shared" ca="1" si="227"/>
        <v>0</v>
      </c>
      <c r="BP155" s="23">
        <f t="shared" ca="1" si="228"/>
        <v>0</v>
      </c>
      <c r="BQ155" s="23">
        <f t="shared" ca="1" si="233"/>
        <v>0</v>
      </c>
      <c r="BR155" s="23">
        <f t="shared" ca="1" si="234"/>
        <v>0</v>
      </c>
      <c r="BS155" s="23">
        <f t="shared" ca="1" si="251"/>
        <v>0</v>
      </c>
      <c r="BT155" s="23">
        <f t="shared" ca="1" si="252"/>
        <v>0</v>
      </c>
      <c r="BU155" s="23">
        <f t="shared" ca="1" si="253"/>
        <v>0</v>
      </c>
      <c r="BV155" s="23">
        <f t="shared" ca="1" si="254"/>
        <v>0</v>
      </c>
      <c r="BW155" s="389">
        <f t="shared" ca="1" si="281"/>
        <v>0</v>
      </c>
      <c r="BX155" s="224">
        <f t="shared" ca="1" si="282"/>
        <v>0</v>
      </c>
      <c r="BY155" s="93">
        <f t="shared" ca="1" si="283"/>
        <v>0</v>
      </c>
      <c r="BZ155" s="23">
        <f t="shared" ca="1" si="308"/>
        <v>0</v>
      </c>
      <c r="CA155" s="23">
        <f t="shared" ca="1" si="309"/>
        <v>0</v>
      </c>
      <c r="CB155" s="23">
        <f t="shared" ca="1" si="213"/>
        <v>0</v>
      </c>
      <c r="CC155" s="23">
        <f t="shared" ca="1" si="214"/>
        <v>0</v>
      </c>
      <c r="CD155" s="23">
        <f t="shared" ca="1" si="239"/>
        <v>0</v>
      </c>
      <c r="CE155" s="23">
        <f t="shared" ca="1" si="240"/>
        <v>0</v>
      </c>
      <c r="CF155" s="228">
        <f t="shared" ca="1" si="284"/>
        <v>0</v>
      </c>
      <c r="CG155" s="224">
        <f t="shared" ca="1" si="285"/>
        <v>0</v>
      </c>
      <c r="CH155" s="228">
        <f t="shared" ca="1" si="286"/>
        <v>0</v>
      </c>
      <c r="CI155" s="23">
        <f t="shared" ca="1" si="298"/>
        <v>0</v>
      </c>
      <c r="CJ155" s="23">
        <f t="shared" ca="1" si="299"/>
        <v>0</v>
      </c>
      <c r="CK155" s="23">
        <f t="shared" ca="1" si="300"/>
        <v>0</v>
      </c>
      <c r="CL155" s="23">
        <f t="shared" ca="1" si="301"/>
        <v>0</v>
      </c>
      <c r="CM155" s="23">
        <f t="shared" ca="1" si="296"/>
        <v>0</v>
      </c>
      <c r="CN155" s="23">
        <f t="shared" ca="1" si="297"/>
        <v>0</v>
      </c>
      <c r="CO155" s="23">
        <f t="shared" ca="1" si="304"/>
        <v>0</v>
      </c>
      <c r="CP155" s="23">
        <f t="shared" ca="1" si="305"/>
        <v>0</v>
      </c>
      <c r="CQ155" s="23">
        <f t="shared" ca="1" si="314"/>
        <v>0</v>
      </c>
      <c r="CR155" s="23">
        <f t="shared" ca="1" si="315"/>
        <v>0</v>
      </c>
      <c r="CS155" s="23">
        <f t="shared" ca="1" si="316"/>
        <v>0</v>
      </c>
      <c r="CT155" s="23">
        <f t="shared" ca="1" si="317"/>
        <v>0</v>
      </c>
      <c r="CU155" s="23">
        <f t="shared" ca="1" si="320"/>
        <v>0</v>
      </c>
      <c r="CV155" s="23">
        <f t="shared" ca="1" si="321"/>
        <v>0</v>
      </c>
      <c r="CW155" s="23">
        <f t="shared" ca="1" si="241"/>
        <v>0</v>
      </c>
      <c r="CX155" s="23">
        <f t="shared" ca="1" si="242"/>
        <v>0</v>
      </c>
      <c r="CY155" s="23">
        <f t="shared" ca="1" si="324"/>
        <v>0</v>
      </c>
      <c r="CZ155" s="23">
        <f t="shared" ca="1" si="325"/>
        <v>0</v>
      </c>
      <c r="DA155" s="23">
        <f t="shared" ca="1" si="215"/>
        <v>0</v>
      </c>
      <c r="DB155" s="23">
        <f t="shared" ca="1" si="216"/>
        <v>0</v>
      </c>
      <c r="DC155" s="23"/>
      <c r="DD155" s="23"/>
      <c r="DE155" s="23">
        <f t="shared" ca="1" si="217"/>
        <v>0</v>
      </c>
      <c r="DF155" s="23">
        <f t="shared" ca="1" si="218"/>
        <v>0</v>
      </c>
      <c r="DG155" s="23">
        <f t="shared" ca="1" si="219"/>
        <v>0</v>
      </c>
      <c r="DH155" s="23">
        <f t="shared" ca="1" si="220"/>
        <v>0</v>
      </c>
      <c r="DI155" s="23">
        <f t="shared" ca="1" si="229"/>
        <v>0</v>
      </c>
      <c r="DJ155" s="23">
        <f t="shared" ca="1" si="230"/>
        <v>0</v>
      </c>
      <c r="DK155" s="23">
        <f t="shared" ca="1" si="235"/>
        <v>0</v>
      </c>
      <c r="DL155" s="23">
        <f t="shared" ca="1" si="236"/>
        <v>0</v>
      </c>
      <c r="DM155" s="23">
        <f t="shared" ca="1" si="243"/>
        <v>0</v>
      </c>
      <c r="DN155" s="23">
        <f t="shared" ca="1" si="244"/>
        <v>0</v>
      </c>
      <c r="DO155" s="23">
        <f t="shared" ca="1" si="245"/>
        <v>0</v>
      </c>
      <c r="DP155" s="23">
        <f t="shared" ca="1" si="246"/>
        <v>0</v>
      </c>
      <c r="DQ155" s="23">
        <f t="shared" ca="1" si="257"/>
        <v>0</v>
      </c>
      <c r="DR155" s="23">
        <f t="shared" ca="1" si="258"/>
        <v>0</v>
      </c>
      <c r="DS155" s="228">
        <f t="shared" ca="1" si="287"/>
        <v>0</v>
      </c>
      <c r="DT155" s="93">
        <f t="shared" ca="1" si="288"/>
        <v>0</v>
      </c>
      <c r="DU155" s="228">
        <f t="shared" ca="1" si="289"/>
        <v>0</v>
      </c>
      <c r="DZ155" s="23">
        <f t="shared" ca="1" si="318"/>
        <v>0</v>
      </c>
      <c r="EA155" s="23">
        <f t="shared" ca="1" si="319"/>
        <v>0</v>
      </c>
      <c r="EB155" s="23">
        <f t="shared" ca="1" si="326"/>
        <v>0</v>
      </c>
      <c r="EC155" s="23">
        <f t="shared" ca="1" si="327"/>
        <v>0</v>
      </c>
      <c r="ED155" s="23">
        <f t="shared" ca="1" si="221"/>
        <v>0</v>
      </c>
      <c r="EE155" s="23">
        <f t="shared" ca="1" si="222"/>
        <v>0</v>
      </c>
      <c r="EF155" s="23">
        <f t="shared" ca="1" si="249"/>
        <v>0</v>
      </c>
      <c r="EG155" s="23">
        <f t="shared" ca="1" si="250"/>
        <v>0</v>
      </c>
      <c r="EH155" s="23">
        <f t="shared" ca="1" si="231"/>
        <v>0</v>
      </c>
      <c r="EI155" s="23">
        <f t="shared" ca="1" si="232"/>
        <v>0</v>
      </c>
      <c r="EJ155" s="23">
        <f t="shared" ca="1" si="247"/>
        <v>0</v>
      </c>
      <c r="EK155" s="23">
        <f t="shared" ca="1" si="248"/>
        <v>0</v>
      </c>
      <c r="EL155" s="23">
        <f t="shared" ca="1" si="255"/>
        <v>0</v>
      </c>
      <c r="EM155" s="23">
        <f t="shared" ca="1" si="256"/>
        <v>0</v>
      </c>
      <c r="EN155" s="228">
        <f t="shared" ca="1" si="275"/>
        <v>0</v>
      </c>
      <c r="EO155" s="93">
        <f t="shared" ca="1" si="276"/>
        <v>0</v>
      </c>
      <c r="EP155" s="93">
        <f t="shared" ca="1" si="277"/>
        <v>0</v>
      </c>
    </row>
    <row r="156" spans="1:146" x14ac:dyDescent="0.2">
      <c r="A156" s="172">
        <f ca="1">VLOOKUP($D156,Curves!$A$2:$I$1700,9)</f>
        <v>5.8759783120284001E-2</v>
      </c>
      <c r="B156" s="86">
        <f t="shared" ca="1" si="260"/>
        <v>0.49046610509110156</v>
      </c>
      <c r="C156" s="86">
        <f t="shared" si="261"/>
        <v>31</v>
      </c>
      <c r="D156" s="139">
        <v>41395</v>
      </c>
      <c r="E156" s="173">
        <f ca="1">VLOOKUP($D156,Curves!$A$2:$H$1700,2)*$B156</f>
        <v>2.004534971507332</v>
      </c>
      <c r="F156" s="172">
        <f ca="1">VLOOKUP($D156,Curves!$A$2:$H$1700,3)*$B156</f>
        <v>0.16675847573097455</v>
      </c>
      <c r="G156" s="172">
        <f ca="1">VLOOKUP($D156,Curves!$A$2:$H$1700,7)*$B156</f>
        <v>-9.3188559967309292E-2</v>
      </c>
      <c r="H156" s="172">
        <f ca="1">VLOOKUP($D156,Curves!$A$2:$H$1700,5)*$B156</f>
        <v>4.9046610509110153E-3</v>
      </c>
      <c r="I156" s="172">
        <f ca="1">VLOOKUP($D156,Curves!$A$2:$H$1700,4)*$B156</f>
        <v>0</v>
      </c>
      <c r="J156" s="174">
        <f ca="1">VLOOKUP($D156,Curves!$A$2:$H$1700,8)*$B156</f>
        <v>0</v>
      </c>
      <c r="K156" s="172">
        <f t="shared" ca="1" si="262"/>
        <v>17.034012286304989</v>
      </c>
      <c r="L156" s="140">
        <f ca="1">VLOOKUP($D156,Curves!$N$2:$T$2600,2)*$B156</f>
        <v>18.074166438712183</v>
      </c>
      <c r="M156" s="141">
        <f ca="1">VLOOKUP($D156,Curves!$N$2:$T$2600,3)*$B156</f>
        <v>9.0370832193560915</v>
      </c>
      <c r="N156" s="181">
        <f t="shared" ca="1" si="263"/>
        <v>1</v>
      </c>
      <c r="O156" s="182">
        <f t="shared" ca="1" si="264"/>
        <v>0</v>
      </c>
      <c r="P156" s="173">
        <f t="shared" ca="1" si="259"/>
        <v>17.034012286304989</v>
      </c>
      <c r="Q156" s="140">
        <f ca="1">VLOOKUP($D156,Curves!$N$2:$T$2600,4)*$B156</f>
        <v>18.074166438712183</v>
      </c>
      <c r="R156" s="141">
        <f ca="1">VLOOKUP($D156,Curves!$N$2:$T$2600,5)*$B156</f>
        <v>9.0370832193560915</v>
      </c>
      <c r="S156" s="181">
        <f t="shared" ca="1" si="265"/>
        <v>1</v>
      </c>
      <c r="T156" s="182">
        <f t="shared" ca="1" si="266"/>
        <v>0</v>
      </c>
      <c r="U156" s="151">
        <f t="shared" ca="1" si="267"/>
        <v>16.335098086550168</v>
      </c>
      <c r="V156" s="151">
        <f t="shared" ca="1" si="268"/>
        <v>17.070797244186821</v>
      </c>
      <c r="W156" s="151">
        <f t="shared" ca="1" si="269"/>
        <v>17.034012286304989</v>
      </c>
      <c r="X156" s="343">
        <f ca="1">VLOOKUP($D156,[2]CurveFetch!$D$8:$S$13000,16,0)*$B156</f>
        <v>18.074166438712183</v>
      </c>
      <c r="Y156" s="141">
        <f ca="1">VLOOKUP($D156,Curves!$N$2:$T$2600,7)*$B156</f>
        <v>9.0370832193560915</v>
      </c>
      <c r="Z156" s="200">
        <f t="shared" ca="1" si="270"/>
        <v>1</v>
      </c>
      <c r="AA156" s="181">
        <f t="shared" ca="1" si="271"/>
        <v>0</v>
      </c>
      <c r="AB156" s="181">
        <f t="shared" ca="1" si="272"/>
        <v>1</v>
      </c>
      <c r="AC156" s="181">
        <f t="shared" ca="1" si="272"/>
        <v>1</v>
      </c>
      <c r="AD156" s="181">
        <f t="shared" ca="1" si="273"/>
        <v>1</v>
      </c>
      <c r="AE156" s="182">
        <f t="shared" ca="1" si="274"/>
        <v>0</v>
      </c>
      <c r="AF156" s="23">
        <f t="shared" ca="1" si="292"/>
        <v>5880</v>
      </c>
      <c r="AG156" s="23">
        <f t="shared" ca="1" si="293"/>
        <v>0</v>
      </c>
      <c r="AH156" s="23">
        <f t="shared" ca="1" si="310"/>
        <v>48000</v>
      </c>
      <c r="AI156" s="23">
        <f t="shared" ca="1" si="311"/>
        <v>0</v>
      </c>
      <c r="AJ156" s="23">
        <f t="shared" ref="AJ156:AJ219" ca="1" si="330">$AJ$7*$J$2*$J$5*$N156</f>
        <v>54000</v>
      </c>
      <c r="AK156" s="23">
        <f t="shared" ref="AK156:AK219" ca="1" si="331">$AJ$7*$J$2*$J$5*$O156</f>
        <v>0</v>
      </c>
      <c r="AL156" s="23">
        <f t="shared" ca="1" si="207"/>
        <v>60000</v>
      </c>
      <c r="AM156" s="23">
        <f t="shared" ca="1" si="208"/>
        <v>0</v>
      </c>
      <c r="AN156" s="23">
        <f t="shared" ca="1" si="209"/>
        <v>60000</v>
      </c>
      <c r="AO156" s="23">
        <f t="shared" ca="1" si="210"/>
        <v>0</v>
      </c>
      <c r="AP156" s="23">
        <f t="shared" ca="1" si="225"/>
        <v>61200</v>
      </c>
      <c r="AQ156" s="23">
        <f t="shared" ca="1" si="226"/>
        <v>0</v>
      </c>
      <c r="AR156" s="23">
        <f t="shared" ca="1" si="237"/>
        <v>132000</v>
      </c>
      <c r="AS156" s="23">
        <f t="shared" ca="1" si="238"/>
        <v>0</v>
      </c>
      <c r="AT156" s="228">
        <f t="shared" ca="1" si="278"/>
        <v>65880</v>
      </c>
      <c r="AU156" s="26">
        <f t="shared" ca="1" si="279"/>
        <v>361080</v>
      </c>
      <c r="AV156" s="228">
        <f t="shared" ca="1" si="280"/>
        <v>421080</v>
      </c>
      <c r="AW156" s="23">
        <f t="shared" ca="1" si="306"/>
        <v>62400</v>
      </c>
      <c r="AX156" s="23">
        <f t="shared" ca="1" si="307"/>
        <v>0</v>
      </c>
      <c r="AY156" s="23">
        <f t="shared" ca="1" si="290"/>
        <v>60000</v>
      </c>
      <c r="AZ156" s="23">
        <f t="shared" ca="1" si="291"/>
        <v>0</v>
      </c>
      <c r="BA156" s="23">
        <f t="shared" ca="1" si="294"/>
        <v>10560</v>
      </c>
      <c r="BB156" s="23">
        <f t="shared" ca="1" si="295"/>
        <v>0</v>
      </c>
      <c r="BC156" s="23">
        <f t="shared" ca="1" si="302"/>
        <v>6120</v>
      </c>
      <c r="BD156" s="23">
        <f t="shared" ca="1" si="303"/>
        <v>0</v>
      </c>
      <c r="BE156" s="23">
        <f t="shared" ca="1" si="312"/>
        <v>20400</v>
      </c>
      <c r="BF156" s="23">
        <f t="shared" ca="1" si="313"/>
        <v>0</v>
      </c>
      <c r="BG156" s="23">
        <f t="shared" ca="1" si="322"/>
        <v>105600</v>
      </c>
      <c r="BH156" s="23">
        <f t="shared" ca="1" si="323"/>
        <v>0</v>
      </c>
      <c r="BI156" s="23">
        <f t="shared" ca="1" si="328"/>
        <v>127200</v>
      </c>
      <c r="BJ156" s="23">
        <f t="shared" ca="1" si="329"/>
        <v>0</v>
      </c>
      <c r="BK156" s="23">
        <f t="shared" ca="1" si="211"/>
        <v>60000</v>
      </c>
      <c r="BL156" s="23">
        <f t="shared" ca="1" si="212"/>
        <v>0</v>
      </c>
      <c r="BM156" s="23">
        <f t="shared" ca="1" si="223"/>
        <v>63600</v>
      </c>
      <c r="BN156" s="23">
        <f t="shared" ca="1" si="224"/>
        <v>0</v>
      </c>
      <c r="BO156" s="23">
        <f t="shared" ca="1" si="227"/>
        <v>86400</v>
      </c>
      <c r="BP156" s="23">
        <f t="shared" ca="1" si="228"/>
        <v>0</v>
      </c>
      <c r="BQ156" s="23">
        <f t="shared" ca="1" si="233"/>
        <v>62400</v>
      </c>
      <c r="BR156" s="23">
        <f t="shared" ca="1" si="234"/>
        <v>0</v>
      </c>
      <c r="BS156" s="23">
        <f t="shared" ca="1" si="251"/>
        <v>132000</v>
      </c>
      <c r="BT156" s="23">
        <f t="shared" ca="1" si="252"/>
        <v>0</v>
      </c>
      <c r="BU156" s="23">
        <f t="shared" ca="1" si="253"/>
        <v>120000</v>
      </c>
      <c r="BV156" s="23">
        <f t="shared" ca="1" si="254"/>
        <v>0</v>
      </c>
      <c r="BW156" s="389">
        <f t="shared" ca="1" si="281"/>
        <v>458280</v>
      </c>
      <c r="BX156" s="224">
        <f t="shared" ca="1" si="282"/>
        <v>710280</v>
      </c>
      <c r="BY156" s="93">
        <f t="shared" ca="1" si="283"/>
        <v>916680</v>
      </c>
      <c r="BZ156" s="23">
        <f t="shared" ca="1" si="308"/>
        <v>125760</v>
      </c>
      <c r="CA156" s="23">
        <f t="shared" ca="1" si="309"/>
        <v>0</v>
      </c>
      <c r="CB156" s="23">
        <f t="shared" ca="1" si="213"/>
        <v>115200</v>
      </c>
      <c r="CC156" s="23">
        <f t="shared" ca="1" si="214"/>
        <v>0</v>
      </c>
      <c r="CD156" s="23">
        <f t="shared" ca="1" si="239"/>
        <v>120000</v>
      </c>
      <c r="CE156" s="23">
        <f t="shared" ca="1" si="240"/>
        <v>0</v>
      </c>
      <c r="CF156" s="228">
        <f t="shared" ca="1" si="284"/>
        <v>125760</v>
      </c>
      <c r="CG156" s="224">
        <f t="shared" ca="1" si="285"/>
        <v>240960</v>
      </c>
      <c r="CH156" s="228">
        <f t="shared" ca="1" si="286"/>
        <v>360960</v>
      </c>
      <c r="CI156" s="23">
        <f t="shared" ca="1" si="298"/>
        <v>65400</v>
      </c>
      <c r="CJ156" s="23">
        <f t="shared" ca="1" si="299"/>
        <v>32700</v>
      </c>
      <c r="CK156" s="23">
        <f t="shared" ca="1" si="300"/>
        <v>62400</v>
      </c>
      <c r="CL156" s="23">
        <f t="shared" ca="1" si="301"/>
        <v>31200</v>
      </c>
      <c r="CM156" s="23">
        <f t="shared" ca="1" si="296"/>
        <v>60000</v>
      </c>
      <c r="CN156" s="23">
        <f t="shared" ca="1" si="297"/>
        <v>30000</v>
      </c>
      <c r="CO156" s="23">
        <f t="shared" ca="1" si="304"/>
        <v>8400</v>
      </c>
      <c r="CP156" s="23">
        <f t="shared" ca="1" si="305"/>
        <v>4200</v>
      </c>
      <c r="CQ156" s="23">
        <f t="shared" ca="1" si="314"/>
        <v>27000</v>
      </c>
      <c r="CR156" s="23">
        <f t="shared" ca="1" si="315"/>
        <v>13500</v>
      </c>
      <c r="CS156" s="23">
        <f t="shared" ca="1" si="316"/>
        <v>15600</v>
      </c>
      <c r="CT156" s="23">
        <f t="shared" ca="1" si="317"/>
        <v>7800</v>
      </c>
      <c r="CU156" s="23">
        <f t="shared" ca="1" si="320"/>
        <v>42000</v>
      </c>
      <c r="CV156" s="23">
        <f t="shared" ca="1" si="321"/>
        <v>21000</v>
      </c>
      <c r="CW156" s="23">
        <f t="shared" ca="1" si="241"/>
        <v>60000</v>
      </c>
      <c r="CX156" s="23">
        <f t="shared" ca="1" si="242"/>
        <v>30000</v>
      </c>
      <c r="CY156" s="23">
        <f t="shared" ca="1" si="324"/>
        <v>72000</v>
      </c>
      <c r="CZ156" s="23">
        <f t="shared" ca="1" si="325"/>
        <v>36000</v>
      </c>
      <c r="DA156" s="23">
        <f t="shared" ca="1" si="215"/>
        <v>99000</v>
      </c>
      <c r="DB156" s="23">
        <f t="shared" ca="1" si="216"/>
        <v>49500</v>
      </c>
      <c r="DC156" s="23"/>
      <c r="DD156" s="23"/>
      <c r="DE156" s="23">
        <f t="shared" ca="1" si="217"/>
        <v>240000</v>
      </c>
      <c r="DF156" s="23">
        <f t="shared" ca="1" si="218"/>
        <v>120000</v>
      </c>
      <c r="DG156" s="23">
        <f t="shared" ca="1" si="219"/>
        <v>120000</v>
      </c>
      <c r="DH156" s="23">
        <f t="shared" ca="1" si="220"/>
        <v>60000</v>
      </c>
      <c r="DI156" s="23">
        <f t="shared" ca="1" si="229"/>
        <v>63600</v>
      </c>
      <c r="DJ156" s="23">
        <f t="shared" ca="1" si="230"/>
        <v>31800</v>
      </c>
      <c r="DK156" s="23">
        <f t="shared" ca="1" si="235"/>
        <v>63600</v>
      </c>
      <c r="DL156" s="23">
        <f t="shared" ca="1" si="236"/>
        <v>31800</v>
      </c>
      <c r="DM156" s="23">
        <f t="shared" ca="1" si="243"/>
        <v>120000</v>
      </c>
      <c r="DN156" s="23">
        <f t="shared" ca="1" si="244"/>
        <v>60000</v>
      </c>
      <c r="DO156" s="23">
        <f t="shared" ca="1" si="245"/>
        <v>66000</v>
      </c>
      <c r="DP156" s="23">
        <f t="shared" ca="1" si="246"/>
        <v>33000</v>
      </c>
      <c r="DQ156" s="23">
        <f t="shared" ca="1" si="257"/>
        <v>129600</v>
      </c>
      <c r="DR156" s="23">
        <f t="shared" ca="1" si="258"/>
        <v>64800</v>
      </c>
      <c r="DS156" s="228">
        <f t="shared" ca="1" si="287"/>
        <v>604800</v>
      </c>
      <c r="DT156" s="93">
        <f t="shared" ca="1" si="288"/>
        <v>1350000</v>
      </c>
      <c r="DU156" s="228">
        <f t="shared" ca="1" si="289"/>
        <v>1971900</v>
      </c>
      <c r="DZ156" s="23">
        <f t="shared" ca="1" si="318"/>
        <v>60000</v>
      </c>
      <c r="EA156" s="23">
        <f t="shared" ca="1" si="319"/>
        <v>30000</v>
      </c>
      <c r="EB156" s="23">
        <f t="shared" ca="1" si="326"/>
        <v>26400</v>
      </c>
      <c r="EC156" s="23">
        <f t="shared" ca="1" si="327"/>
        <v>13200</v>
      </c>
      <c r="ED156" s="23">
        <f t="shared" ca="1" si="221"/>
        <v>120000</v>
      </c>
      <c r="EE156" s="23">
        <f t="shared" ca="1" si="222"/>
        <v>60000</v>
      </c>
      <c r="EF156" s="23">
        <f t="shared" ca="1" si="249"/>
        <v>168000</v>
      </c>
      <c r="EG156" s="23">
        <f t="shared" ca="1" si="250"/>
        <v>84000</v>
      </c>
      <c r="EH156" s="23">
        <f t="shared" ca="1" si="231"/>
        <v>60000</v>
      </c>
      <c r="EI156" s="23">
        <f t="shared" ca="1" si="232"/>
        <v>30000</v>
      </c>
      <c r="EJ156" s="23">
        <f t="shared" ca="1" si="247"/>
        <v>60000</v>
      </c>
      <c r="EK156" s="23">
        <f t="shared" ca="1" si="248"/>
        <v>30000</v>
      </c>
      <c r="EL156" s="23">
        <f t="shared" ca="1" si="255"/>
        <v>120000</v>
      </c>
      <c r="EM156" s="23">
        <f t="shared" ca="1" si="256"/>
        <v>60000</v>
      </c>
      <c r="EN156" s="228">
        <f t="shared" ca="1" si="275"/>
        <v>39600</v>
      </c>
      <c r="EO156" s="93">
        <f t="shared" ca="1" si="276"/>
        <v>489600</v>
      </c>
      <c r="EP156" s="93">
        <f t="shared" ca="1" si="277"/>
        <v>921600</v>
      </c>
    </row>
    <row r="157" spans="1:146" x14ac:dyDescent="0.2">
      <c r="A157" s="172">
        <f ca="1">VLOOKUP($D157,Curves!$A$2:$I$1700,9)</f>
        <v>5.8787960940439997E-2</v>
      </c>
      <c r="B157" s="86">
        <f t="shared" ca="1" si="260"/>
        <v>0.48789579178606235</v>
      </c>
      <c r="C157" s="86">
        <f t="shared" si="261"/>
        <v>30</v>
      </c>
      <c r="D157" s="139">
        <v>41426</v>
      </c>
      <c r="E157" s="173">
        <f ca="1">VLOOKUP($D157,Curves!$A$2:$H$1700,2)*$B157</f>
        <v>2.0081790789914327</v>
      </c>
      <c r="F157" s="172">
        <f ca="1">VLOOKUP($D157,Curves!$A$2:$H$1700,3)*$B157</f>
        <v>0.16588456920726122</v>
      </c>
      <c r="G157" s="172">
        <f ca="1">VLOOKUP($D157,Curves!$A$2:$H$1700,7)*$B157</f>
        <v>-9.2700200439351843E-2</v>
      </c>
      <c r="H157" s="172">
        <f ca="1">VLOOKUP($D157,Curves!$A$2:$H$1700,5)*$B157</f>
        <v>4.8789579178606232E-3</v>
      </c>
      <c r="I157" s="172">
        <f ca="1">VLOOKUP($D157,Curves!$A$2:$H$1700,4)*$B157</f>
        <v>0</v>
      </c>
      <c r="J157" s="174">
        <f ca="1">VLOOKUP($D157,Curves!$A$2:$H$1700,8)*$B157</f>
        <v>0</v>
      </c>
      <c r="K157" s="172">
        <f t="shared" ca="1" si="262"/>
        <v>17.061343092435745</v>
      </c>
      <c r="L157" s="140">
        <f ca="1">VLOOKUP($D157,Curves!$N$2:$T$2600,2)*$B157</f>
        <v>30.176842617759743</v>
      </c>
      <c r="M157" s="141">
        <f ca="1">VLOOKUP($D157,Curves!$N$2:$T$2600,3)*$B157</f>
        <v>15.088421308879871</v>
      </c>
      <c r="N157" s="181">
        <f t="shared" ca="1" si="263"/>
        <v>1</v>
      </c>
      <c r="O157" s="182">
        <f t="shared" ca="1" si="264"/>
        <v>0</v>
      </c>
      <c r="P157" s="173">
        <f t="shared" ca="1" si="259"/>
        <v>17.061343092435745</v>
      </c>
      <c r="Q157" s="140">
        <f ca="1">VLOOKUP($D157,Curves!$N$2:$T$2600,4)*$B157</f>
        <v>30.176842617759743</v>
      </c>
      <c r="R157" s="141">
        <f ca="1">VLOOKUP($D157,Curves!$N$2:$T$2600,5)*$B157</f>
        <v>15.088421308879871</v>
      </c>
      <c r="S157" s="181">
        <f t="shared" ca="1" si="265"/>
        <v>1</v>
      </c>
      <c r="T157" s="182">
        <f t="shared" ca="1" si="266"/>
        <v>0</v>
      </c>
      <c r="U157" s="151">
        <f t="shared" ca="1" si="267"/>
        <v>16.366091589140609</v>
      </c>
      <c r="V157" s="151">
        <f t="shared" ca="1" si="268"/>
        <v>17.097935276819701</v>
      </c>
      <c r="W157" s="151">
        <f t="shared" ca="1" si="269"/>
        <v>17.061343092435745</v>
      </c>
      <c r="X157" s="343">
        <f ca="1">VLOOKUP($D157,[2]CurveFetch!$D$8:$S$13000,16,0)*$B157</f>
        <v>30.176842617759743</v>
      </c>
      <c r="Y157" s="141">
        <f ca="1">VLOOKUP($D157,Curves!$N$2:$T$2600,7)*$B157</f>
        <v>15.088421308879871</v>
      </c>
      <c r="Z157" s="200">
        <f t="shared" ca="1" si="270"/>
        <v>1</v>
      </c>
      <c r="AA157" s="181">
        <f t="shared" ca="1" si="271"/>
        <v>0</v>
      </c>
      <c r="AB157" s="181">
        <f t="shared" ca="1" si="272"/>
        <v>1</v>
      </c>
      <c r="AC157" s="181">
        <f t="shared" ca="1" si="272"/>
        <v>1</v>
      </c>
      <c r="AD157" s="181">
        <f t="shared" ca="1" si="273"/>
        <v>1</v>
      </c>
      <c r="AE157" s="182">
        <f t="shared" ca="1" si="274"/>
        <v>0</v>
      </c>
      <c r="AF157" s="23">
        <f t="shared" ca="1" si="292"/>
        <v>5880</v>
      </c>
      <c r="AG157" s="23">
        <f t="shared" ca="1" si="293"/>
        <v>0</v>
      </c>
      <c r="AH157" s="23">
        <f t="shared" ca="1" si="310"/>
        <v>48000</v>
      </c>
      <c r="AI157" s="23">
        <f t="shared" ca="1" si="311"/>
        <v>0</v>
      </c>
      <c r="AJ157" s="23">
        <f t="shared" ca="1" si="330"/>
        <v>54000</v>
      </c>
      <c r="AK157" s="23">
        <f t="shared" ca="1" si="331"/>
        <v>0</v>
      </c>
      <c r="AL157" s="23">
        <f t="shared" ca="1" si="207"/>
        <v>60000</v>
      </c>
      <c r="AM157" s="23">
        <f t="shared" ca="1" si="208"/>
        <v>0</v>
      </c>
      <c r="AN157" s="23">
        <f t="shared" ca="1" si="209"/>
        <v>60000</v>
      </c>
      <c r="AO157" s="23">
        <f t="shared" ca="1" si="210"/>
        <v>0</v>
      </c>
      <c r="AP157" s="23">
        <f t="shared" ca="1" si="225"/>
        <v>61200</v>
      </c>
      <c r="AQ157" s="23">
        <f t="shared" ca="1" si="226"/>
        <v>0</v>
      </c>
      <c r="AR157" s="23">
        <f t="shared" ca="1" si="237"/>
        <v>132000</v>
      </c>
      <c r="AS157" s="23">
        <f t="shared" ca="1" si="238"/>
        <v>0</v>
      </c>
      <c r="AT157" s="228">
        <f t="shared" ca="1" si="278"/>
        <v>65880</v>
      </c>
      <c r="AU157" s="26">
        <f t="shared" ca="1" si="279"/>
        <v>361080</v>
      </c>
      <c r="AV157" s="228">
        <f t="shared" ca="1" si="280"/>
        <v>421080</v>
      </c>
      <c r="AW157" s="23">
        <f t="shared" ca="1" si="306"/>
        <v>62400</v>
      </c>
      <c r="AX157" s="23">
        <f t="shared" ca="1" si="307"/>
        <v>0</v>
      </c>
      <c r="AY157" s="23">
        <f t="shared" ca="1" si="290"/>
        <v>60000</v>
      </c>
      <c r="AZ157" s="23">
        <f t="shared" ca="1" si="291"/>
        <v>0</v>
      </c>
      <c r="BA157" s="23">
        <f t="shared" ca="1" si="294"/>
        <v>10560</v>
      </c>
      <c r="BB157" s="23">
        <f t="shared" ca="1" si="295"/>
        <v>0</v>
      </c>
      <c r="BC157" s="23">
        <f t="shared" ca="1" si="302"/>
        <v>6120</v>
      </c>
      <c r="BD157" s="23">
        <f t="shared" ca="1" si="303"/>
        <v>0</v>
      </c>
      <c r="BE157" s="23">
        <f t="shared" ca="1" si="312"/>
        <v>20400</v>
      </c>
      <c r="BF157" s="23">
        <f t="shared" ca="1" si="313"/>
        <v>0</v>
      </c>
      <c r="BG157" s="23">
        <f t="shared" ca="1" si="322"/>
        <v>105600</v>
      </c>
      <c r="BH157" s="23">
        <f t="shared" ca="1" si="323"/>
        <v>0</v>
      </c>
      <c r="BI157" s="23">
        <f t="shared" ca="1" si="328"/>
        <v>127200</v>
      </c>
      <c r="BJ157" s="23">
        <f t="shared" ca="1" si="329"/>
        <v>0</v>
      </c>
      <c r="BK157" s="23">
        <f t="shared" ca="1" si="211"/>
        <v>60000</v>
      </c>
      <c r="BL157" s="23">
        <f t="shared" ca="1" si="212"/>
        <v>0</v>
      </c>
      <c r="BM157" s="23">
        <f t="shared" ca="1" si="223"/>
        <v>63600</v>
      </c>
      <c r="BN157" s="23">
        <f t="shared" ca="1" si="224"/>
        <v>0</v>
      </c>
      <c r="BO157" s="23">
        <f t="shared" ca="1" si="227"/>
        <v>86400</v>
      </c>
      <c r="BP157" s="23">
        <f t="shared" ca="1" si="228"/>
        <v>0</v>
      </c>
      <c r="BQ157" s="23">
        <f t="shared" ca="1" si="233"/>
        <v>62400</v>
      </c>
      <c r="BR157" s="23">
        <f t="shared" ca="1" si="234"/>
        <v>0</v>
      </c>
      <c r="BS157" s="23">
        <f t="shared" ca="1" si="251"/>
        <v>132000</v>
      </c>
      <c r="BT157" s="23">
        <f t="shared" ca="1" si="252"/>
        <v>0</v>
      </c>
      <c r="BU157" s="23">
        <f t="shared" ca="1" si="253"/>
        <v>120000</v>
      </c>
      <c r="BV157" s="23">
        <f t="shared" ca="1" si="254"/>
        <v>0</v>
      </c>
      <c r="BW157" s="389">
        <f t="shared" ca="1" si="281"/>
        <v>458280</v>
      </c>
      <c r="BX157" s="224">
        <f t="shared" ca="1" si="282"/>
        <v>710280</v>
      </c>
      <c r="BY157" s="93">
        <f t="shared" ca="1" si="283"/>
        <v>916680</v>
      </c>
      <c r="BZ157" s="23">
        <f t="shared" ca="1" si="308"/>
        <v>125760</v>
      </c>
      <c r="CA157" s="23">
        <f t="shared" ca="1" si="309"/>
        <v>0</v>
      </c>
      <c r="CB157" s="23">
        <f t="shared" ca="1" si="213"/>
        <v>115200</v>
      </c>
      <c r="CC157" s="23">
        <f t="shared" ca="1" si="214"/>
        <v>0</v>
      </c>
      <c r="CD157" s="23">
        <f t="shared" ca="1" si="239"/>
        <v>120000</v>
      </c>
      <c r="CE157" s="23">
        <f t="shared" ca="1" si="240"/>
        <v>0</v>
      </c>
      <c r="CF157" s="228">
        <f t="shared" ca="1" si="284"/>
        <v>125760</v>
      </c>
      <c r="CG157" s="224">
        <f t="shared" ca="1" si="285"/>
        <v>240960</v>
      </c>
      <c r="CH157" s="228">
        <f t="shared" ca="1" si="286"/>
        <v>360960</v>
      </c>
      <c r="CI157" s="23">
        <f t="shared" ca="1" si="298"/>
        <v>65400</v>
      </c>
      <c r="CJ157" s="23">
        <f t="shared" ca="1" si="299"/>
        <v>32700</v>
      </c>
      <c r="CK157" s="23">
        <f t="shared" ca="1" si="300"/>
        <v>62400</v>
      </c>
      <c r="CL157" s="23">
        <f t="shared" ca="1" si="301"/>
        <v>31200</v>
      </c>
      <c r="CM157" s="23">
        <f t="shared" ca="1" si="296"/>
        <v>60000</v>
      </c>
      <c r="CN157" s="23">
        <f t="shared" ca="1" si="297"/>
        <v>30000</v>
      </c>
      <c r="CO157" s="23">
        <f t="shared" ca="1" si="304"/>
        <v>8400</v>
      </c>
      <c r="CP157" s="23">
        <f t="shared" ca="1" si="305"/>
        <v>4200</v>
      </c>
      <c r="CQ157" s="23">
        <f t="shared" ca="1" si="314"/>
        <v>27000</v>
      </c>
      <c r="CR157" s="23">
        <f t="shared" ca="1" si="315"/>
        <v>13500</v>
      </c>
      <c r="CS157" s="23">
        <f t="shared" ca="1" si="316"/>
        <v>15600</v>
      </c>
      <c r="CT157" s="23">
        <f t="shared" ca="1" si="317"/>
        <v>7800</v>
      </c>
      <c r="CU157" s="23">
        <f t="shared" ca="1" si="320"/>
        <v>42000</v>
      </c>
      <c r="CV157" s="23">
        <f t="shared" ca="1" si="321"/>
        <v>21000</v>
      </c>
      <c r="CW157" s="23">
        <f t="shared" ca="1" si="241"/>
        <v>60000</v>
      </c>
      <c r="CX157" s="23">
        <f t="shared" ca="1" si="242"/>
        <v>30000</v>
      </c>
      <c r="CY157" s="23">
        <f t="shared" ca="1" si="324"/>
        <v>72000</v>
      </c>
      <c r="CZ157" s="23">
        <f t="shared" ca="1" si="325"/>
        <v>36000</v>
      </c>
      <c r="DA157" s="23">
        <f t="shared" ca="1" si="215"/>
        <v>99000</v>
      </c>
      <c r="DB157" s="23">
        <f t="shared" ca="1" si="216"/>
        <v>49500</v>
      </c>
      <c r="DC157" s="23"/>
      <c r="DD157" s="23"/>
      <c r="DE157" s="23">
        <f t="shared" ca="1" si="217"/>
        <v>240000</v>
      </c>
      <c r="DF157" s="23">
        <f t="shared" ca="1" si="218"/>
        <v>120000</v>
      </c>
      <c r="DG157" s="23">
        <f t="shared" ca="1" si="219"/>
        <v>120000</v>
      </c>
      <c r="DH157" s="23">
        <f t="shared" ca="1" si="220"/>
        <v>60000</v>
      </c>
      <c r="DI157" s="23">
        <f t="shared" ca="1" si="229"/>
        <v>63600</v>
      </c>
      <c r="DJ157" s="23">
        <f t="shared" ca="1" si="230"/>
        <v>31800</v>
      </c>
      <c r="DK157" s="23">
        <f t="shared" ca="1" si="235"/>
        <v>63600</v>
      </c>
      <c r="DL157" s="23">
        <f t="shared" ca="1" si="236"/>
        <v>31800</v>
      </c>
      <c r="DM157" s="23">
        <f t="shared" ca="1" si="243"/>
        <v>120000</v>
      </c>
      <c r="DN157" s="23">
        <f t="shared" ca="1" si="244"/>
        <v>60000</v>
      </c>
      <c r="DO157" s="23">
        <f t="shared" ca="1" si="245"/>
        <v>66000</v>
      </c>
      <c r="DP157" s="23">
        <f t="shared" ca="1" si="246"/>
        <v>33000</v>
      </c>
      <c r="DQ157" s="23">
        <f t="shared" ca="1" si="257"/>
        <v>129600</v>
      </c>
      <c r="DR157" s="23">
        <f t="shared" ca="1" si="258"/>
        <v>64800</v>
      </c>
      <c r="DS157" s="228">
        <f t="shared" ca="1" si="287"/>
        <v>604800</v>
      </c>
      <c r="DT157" s="93">
        <f t="shared" ca="1" si="288"/>
        <v>1350000</v>
      </c>
      <c r="DU157" s="228">
        <f t="shared" ca="1" si="289"/>
        <v>1971900</v>
      </c>
      <c r="DZ157" s="23">
        <f t="shared" ca="1" si="318"/>
        <v>60000</v>
      </c>
      <c r="EA157" s="23">
        <f t="shared" ca="1" si="319"/>
        <v>30000</v>
      </c>
      <c r="EB157" s="23">
        <f t="shared" ca="1" si="326"/>
        <v>26400</v>
      </c>
      <c r="EC157" s="23">
        <f t="shared" ca="1" si="327"/>
        <v>13200</v>
      </c>
      <c r="ED157" s="23">
        <f t="shared" ca="1" si="221"/>
        <v>120000</v>
      </c>
      <c r="EE157" s="23">
        <f t="shared" ca="1" si="222"/>
        <v>60000</v>
      </c>
      <c r="EF157" s="23">
        <f t="shared" ca="1" si="249"/>
        <v>168000</v>
      </c>
      <c r="EG157" s="23">
        <f t="shared" ca="1" si="250"/>
        <v>84000</v>
      </c>
      <c r="EH157" s="23">
        <f t="shared" ca="1" si="231"/>
        <v>60000</v>
      </c>
      <c r="EI157" s="23">
        <f t="shared" ca="1" si="232"/>
        <v>30000</v>
      </c>
      <c r="EJ157" s="23">
        <f t="shared" ca="1" si="247"/>
        <v>60000</v>
      </c>
      <c r="EK157" s="23">
        <f t="shared" ca="1" si="248"/>
        <v>30000</v>
      </c>
      <c r="EL157" s="23">
        <f t="shared" ca="1" si="255"/>
        <v>120000</v>
      </c>
      <c r="EM157" s="23">
        <f t="shared" ca="1" si="256"/>
        <v>60000</v>
      </c>
      <c r="EN157" s="228">
        <f t="shared" ca="1" si="275"/>
        <v>39600</v>
      </c>
      <c r="EO157" s="93">
        <f t="shared" ca="1" si="276"/>
        <v>489600</v>
      </c>
      <c r="EP157" s="93">
        <f t="shared" ca="1" si="277"/>
        <v>921600</v>
      </c>
    </row>
    <row r="158" spans="1:146" x14ac:dyDescent="0.2">
      <c r="A158" s="172">
        <f ca="1">VLOOKUP($D158,Curves!$A$2:$I$1700,9)</f>
        <v>5.8815229798907E-2</v>
      </c>
      <c r="B158" s="86">
        <f t="shared" ca="1" si="260"/>
        <v>0.48541907223481184</v>
      </c>
      <c r="C158" s="86">
        <f t="shared" si="261"/>
        <v>31</v>
      </c>
      <c r="D158" s="139">
        <v>41456</v>
      </c>
      <c r="E158" s="173">
        <f ca="1">VLOOKUP($D158,Curves!$A$2:$H$1700,2)*$B158</f>
        <v>2.01254747348553</v>
      </c>
      <c r="F158" s="172">
        <f ca="1">VLOOKUP($D158,Curves!$A$2:$H$1700,3)*$B158</f>
        <v>0.16504248455983603</v>
      </c>
      <c r="G158" s="172">
        <f ca="1">VLOOKUP($D158,Curves!$A$2:$H$1700,7)*$B158</f>
        <v>-9.2229623724614254E-2</v>
      </c>
      <c r="H158" s="172">
        <f ca="1">VLOOKUP($D158,Curves!$A$2:$H$1700,5)*$B158</f>
        <v>4.8541907223481184E-3</v>
      </c>
      <c r="I158" s="172">
        <f ca="1">VLOOKUP($D158,Curves!$A$2:$H$1700,4)*$B158</f>
        <v>0</v>
      </c>
      <c r="J158" s="174">
        <f ca="1">VLOOKUP($D158,Curves!$A$2:$H$1700,8)*$B158</f>
        <v>0</v>
      </c>
      <c r="K158" s="172">
        <f t="shared" ca="1" si="262"/>
        <v>17.094106051141473</v>
      </c>
      <c r="L158" s="140">
        <f ca="1">VLOOKUP($D158,Curves!$N$2:$T$2600,2)*$B158</f>
        <v>24.596961060653491</v>
      </c>
      <c r="M158" s="141">
        <f ca="1">VLOOKUP($D158,Curves!$N$2:$T$2600,3)*$B158</f>
        <v>12.298480530326746</v>
      </c>
      <c r="N158" s="181">
        <f t="shared" ca="1" si="263"/>
        <v>1</v>
      </c>
      <c r="O158" s="182">
        <f t="shared" ca="1" si="264"/>
        <v>0</v>
      </c>
      <c r="P158" s="173">
        <f t="shared" ca="1" si="259"/>
        <v>17.094106051141473</v>
      </c>
      <c r="Q158" s="140">
        <f ca="1">VLOOKUP($D158,Curves!$N$2:$T$2600,4)*$B158</f>
        <v>24.596961060653491</v>
      </c>
      <c r="R158" s="141">
        <f ca="1">VLOOKUP($D158,Curves!$N$2:$T$2600,5)*$B158</f>
        <v>12.298480530326746</v>
      </c>
      <c r="S158" s="181">
        <f t="shared" ca="1" si="265"/>
        <v>1</v>
      </c>
      <c r="T158" s="182">
        <f t="shared" ca="1" si="266"/>
        <v>0</v>
      </c>
      <c r="U158" s="151">
        <f t="shared" ca="1" si="267"/>
        <v>16.402383873206865</v>
      </c>
      <c r="V158" s="151">
        <f t="shared" ca="1" si="268"/>
        <v>17.130512481559087</v>
      </c>
      <c r="W158" s="151">
        <f t="shared" ca="1" si="269"/>
        <v>17.094106051141473</v>
      </c>
      <c r="X158" s="343">
        <f ca="1">VLOOKUP($D158,[2]CurveFetch!$D$8:$S$13000,16,0)*$B158</f>
        <v>24.596961060653491</v>
      </c>
      <c r="Y158" s="141">
        <f ca="1">VLOOKUP($D158,Curves!$N$2:$T$2600,7)*$B158</f>
        <v>12.298480530326746</v>
      </c>
      <c r="Z158" s="200">
        <f t="shared" ca="1" si="270"/>
        <v>1</v>
      </c>
      <c r="AA158" s="181">
        <f t="shared" ca="1" si="271"/>
        <v>0</v>
      </c>
      <c r="AB158" s="181">
        <f t="shared" ca="1" si="272"/>
        <v>1</v>
      </c>
      <c r="AC158" s="181">
        <f t="shared" ca="1" si="272"/>
        <v>1</v>
      </c>
      <c r="AD158" s="181">
        <f t="shared" ca="1" si="273"/>
        <v>1</v>
      </c>
      <c r="AE158" s="182">
        <f t="shared" ca="1" si="274"/>
        <v>0</v>
      </c>
      <c r="AF158" s="23">
        <f t="shared" ca="1" si="292"/>
        <v>5880</v>
      </c>
      <c r="AG158" s="23">
        <f t="shared" ca="1" si="293"/>
        <v>0</v>
      </c>
      <c r="AH158" s="23">
        <f t="shared" ca="1" si="310"/>
        <v>48000</v>
      </c>
      <c r="AI158" s="23">
        <f t="shared" ca="1" si="311"/>
        <v>0</v>
      </c>
      <c r="AJ158" s="23">
        <f t="shared" ca="1" si="330"/>
        <v>54000</v>
      </c>
      <c r="AK158" s="23">
        <f t="shared" ca="1" si="331"/>
        <v>0</v>
      </c>
      <c r="AL158" s="23">
        <f t="shared" ca="1" si="207"/>
        <v>60000</v>
      </c>
      <c r="AM158" s="23">
        <f t="shared" ca="1" si="208"/>
        <v>0</v>
      </c>
      <c r="AN158" s="23">
        <f t="shared" ca="1" si="209"/>
        <v>60000</v>
      </c>
      <c r="AO158" s="23">
        <f t="shared" ca="1" si="210"/>
        <v>0</v>
      </c>
      <c r="AP158" s="23">
        <f t="shared" ca="1" si="225"/>
        <v>61200</v>
      </c>
      <c r="AQ158" s="23">
        <f t="shared" ca="1" si="226"/>
        <v>0</v>
      </c>
      <c r="AR158" s="23">
        <f t="shared" ca="1" si="237"/>
        <v>132000</v>
      </c>
      <c r="AS158" s="23">
        <f t="shared" ca="1" si="238"/>
        <v>0</v>
      </c>
      <c r="AT158" s="228">
        <f t="shared" ca="1" si="278"/>
        <v>65880</v>
      </c>
      <c r="AU158" s="26">
        <f t="shared" ca="1" si="279"/>
        <v>361080</v>
      </c>
      <c r="AV158" s="228">
        <f t="shared" ca="1" si="280"/>
        <v>421080</v>
      </c>
      <c r="AW158" s="23">
        <f t="shared" ca="1" si="306"/>
        <v>62400</v>
      </c>
      <c r="AX158" s="23">
        <f t="shared" ca="1" si="307"/>
        <v>0</v>
      </c>
      <c r="AY158" s="23">
        <f t="shared" ca="1" si="290"/>
        <v>60000</v>
      </c>
      <c r="AZ158" s="23">
        <f t="shared" ca="1" si="291"/>
        <v>0</v>
      </c>
      <c r="BA158" s="23">
        <f t="shared" ca="1" si="294"/>
        <v>10560</v>
      </c>
      <c r="BB158" s="23">
        <f t="shared" ca="1" si="295"/>
        <v>0</v>
      </c>
      <c r="BC158" s="23">
        <f t="shared" ca="1" si="302"/>
        <v>6120</v>
      </c>
      <c r="BD158" s="23">
        <f t="shared" ca="1" si="303"/>
        <v>0</v>
      </c>
      <c r="BE158" s="23">
        <f t="shared" ca="1" si="312"/>
        <v>20400</v>
      </c>
      <c r="BF158" s="23">
        <f t="shared" ca="1" si="313"/>
        <v>0</v>
      </c>
      <c r="BG158" s="23">
        <f t="shared" ca="1" si="322"/>
        <v>105600</v>
      </c>
      <c r="BH158" s="23">
        <f t="shared" ca="1" si="323"/>
        <v>0</v>
      </c>
      <c r="BI158" s="23">
        <f t="shared" ca="1" si="328"/>
        <v>127200</v>
      </c>
      <c r="BJ158" s="23">
        <f t="shared" ca="1" si="329"/>
        <v>0</v>
      </c>
      <c r="BK158" s="23">
        <f t="shared" ca="1" si="211"/>
        <v>60000</v>
      </c>
      <c r="BL158" s="23">
        <f t="shared" ca="1" si="212"/>
        <v>0</v>
      </c>
      <c r="BM158" s="23">
        <f t="shared" ca="1" si="223"/>
        <v>63600</v>
      </c>
      <c r="BN158" s="23">
        <f t="shared" ca="1" si="224"/>
        <v>0</v>
      </c>
      <c r="BO158" s="23">
        <f t="shared" ca="1" si="227"/>
        <v>86400</v>
      </c>
      <c r="BP158" s="23">
        <f t="shared" ca="1" si="228"/>
        <v>0</v>
      </c>
      <c r="BQ158" s="23">
        <f t="shared" ca="1" si="233"/>
        <v>62400</v>
      </c>
      <c r="BR158" s="23">
        <f t="shared" ca="1" si="234"/>
        <v>0</v>
      </c>
      <c r="BS158" s="23">
        <f t="shared" ca="1" si="251"/>
        <v>132000</v>
      </c>
      <c r="BT158" s="23">
        <f t="shared" ca="1" si="252"/>
        <v>0</v>
      </c>
      <c r="BU158" s="23">
        <f t="shared" ca="1" si="253"/>
        <v>120000</v>
      </c>
      <c r="BV158" s="23">
        <f t="shared" ca="1" si="254"/>
        <v>0</v>
      </c>
      <c r="BW158" s="389">
        <f t="shared" ca="1" si="281"/>
        <v>458280</v>
      </c>
      <c r="BX158" s="224">
        <f t="shared" ca="1" si="282"/>
        <v>710280</v>
      </c>
      <c r="BY158" s="93">
        <f t="shared" ca="1" si="283"/>
        <v>916680</v>
      </c>
      <c r="BZ158" s="23">
        <f t="shared" ca="1" si="308"/>
        <v>125760</v>
      </c>
      <c r="CA158" s="23">
        <f t="shared" ca="1" si="309"/>
        <v>0</v>
      </c>
      <c r="CB158" s="23">
        <f t="shared" ca="1" si="213"/>
        <v>115200</v>
      </c>
      <c r="CC158" s="23">
        <f t="shared" ca="1" si="214"/>
        <v>0</v>
      </c>
      <c r="CD158" s="23">
        <f t="shared" ca="1" si="239"/>
        <v>120000</v>
      </c>
      <c r="CE158" s="23">
        <f t="shared" ca="1" si="240"/>
        <v>0</v>
      </c>
      <c r="CF158" s="228">
        <f t="shared" ca="1" si="284"/>
        <v>125760</v>
      </c>
      <c r="CG158" s="224">
        <f t="shared" ca="1" si="285"/>
        <v>240960</v>
      </c>
      <c r="CH158" s="228">
        <f t="shared" ca="1" si="286"/>
        <v>360960</v>
      </c>
      <c r="CI158" s="23">
        <f t="shared" ca="1" si="298"/>
        <v>65400</v>
      </c>
      <c r="CJ158" s="23">
        <f t="shared" ca="1" si="299"/>
        <v>32700</v>
      </c>
      <c r="CK158" s="23">
        <f t="shared" ca="1" si="300"/>
        <v>62400</v>
      </c>
      <c r="CL158" s="23">
        <f t="shared" ca="1" si="301"/>
        <v>31200</v>
      </c>
      <c r="CM158" s="23">
        <f t="shared" ca="1" si="296"/>
        <v>60000</v>
      </c>
      <c r="CN158" s="23">
        <f t="shared" ca="1" si="297"/>
        <v>30000</v>
      </c>
      <c r="CO158" s="23">
        <f t="shared" ca="1" si="304"/>
        <v>8400</v>
      </c>
      <c r="CP158" s="23">
        <f t="shared" ca="1" si="305"/>
        <v>4200</v>
      </c>
      <c r="CQ158" s="23">
        <f t="shared" ca="1" si="314"/>
        <v>27000</v>
      </c>
      <c r="CR158" s="23">
        <f t="shared" ca="1" si="315"/>
        <v>13500</v>
      </c>
      <c r="CS158" s="23">
        <f t="shared" ca="1" si="316"/>
        <v>15600</v>
      </c>
      <c r="CT158" s="23">
        <f t="shared" ca="1" si="317"/>
        <v>7800</v>
      </c>
      <c r="CU158" s="23">
        <f t="shared" ca="1" si="320"/>
        <v>42000</v>
      </c>
      <c r="CV158" s="23">
        <f t="shared" ca="1" si="321"/>
        <v>21000</v>
      </c>
      <c r="CW158" s="23">
        <f t="shared" ca="1" si="241"/>
        <v>60000</v>
      </c>
      <c r="CX158" s="23">
        <f t="shared" ca="1" si="242"/>
        <v>30000</v>
      </c>
      <c r="CY158" s="23">
        <f t="shared" ca="1" si="324"/>
        <v>72000</v>
      </c>
      <c r="CZ158" s="23">
        <f t="shared" ca="1" si="325"/>
        <v>36000</v>
      </c>
      <c r="DA158" s="23">
        <f t="shared" ca="1" si="215"/>
        <v>99000</v>
      </c>
      <c r="DB158" s="23">
        <f t="shared" ca="1" si="216"/>
        <v>49500</v>
      </c>
      <c r="DC158" s="23"/>
      <c r="DD158" s="23"/>
      <c r="DE158" s="23">
        <f t="shared" ca="1" si="217"/>
        <v>240000</v>
      </c>
      <c r="DF158" s="23">
        <f t="shared" ca="1" si="218"/>
        <v>120000</v>
      </c>
      <c r="DG158" s="23">
        <f t="shared" ca="1" si="219"/>
        <v>120000</v>
      </c>
      <c r="DH158" s="23">
        <f t="shared" ca="1" si="220"/>
        <v>60000</v>
      </c>
      <c r="DI158" s="23">
        <f t="shared" ca="1" si="229"/>
        <v>63600</v>
      </c>
      <c r="DJ158" s="23">
        <f t="shared" ca="1" si="230"/>
        <v>31800</v>
      </c>
      <c r="DK158" s="23">
        <f t="shared" ca="1" si="235"/>
        <v>63600</v>
      </c>
      <c r="DL158" s="23">
        <f t="shared" ca="1" si="236"/>
        <v>31800</v>
      </c>
      <c r="DM158" s="23">
        <f t="shared" ca="1" si="243"/>
        <v>120000</v>
      </c>
      <c r="DN158" s="23">
        <f t="shared" ca="1" si="244"/>
        <v>60000</v>
      </c>
      <c r="DO158" s="23">
        <f t="shared" ca="1" si="245"/>
        <v>66000</v>
      </c>
      <c r="DP158" s="23">
        <f t="shared" ca="1" si="246"/>
        <v>33000</v>
      </c>
      <c r="DQ158" s="23">
        <f t="shared" ca="1" si="257"/>
        <v>129600</v>
      </c>
      <c r="DR158" s="23">
        <f t="shared" ca="1" si="258"/>
        <v>64800</v>
      </c>
      <c r="DS158" s="228">
        <f t="shared" ca="1" si="287"/>
        <v>604800</v>
      </c>
      <c r="DT158" s="93">
        <f t="shared" ca="1" si="288"/>
        <v>1350000</v>
      </c>
      <c r="DU158" s="228">
        <f t="shared" ca="1" si="289"/>
        <v>1971900</v>
      </c>
      <c r="DZ158" s="23">
        <f t="shared" ca="1" si="318"/>
        <v>60000</v>
      </c>
      <c r="EA158" s="23">
        <f t="shared" ca="1" si="319"/>
        <v>30000</v>
      </c>
      <c r="EB158" s="23">
        <f t="shared" ca="1" si="326"/>
        <v>26400</v>
      </c>
      <c r="EC158" s="23">
        <f t="shared" ca="1" si="327"/>
        <v>13200</v>
      </c>
      <c r="ED158" s="23">
        <f t="shared" ca="1" si="221"/>
        <v>120000</v>
      </c>
      <c r="EE158" s="23">
        <f t="shared" ca="1" si="222"/>
        <v>60000</v>
      </c>
      <c r="EF158" s="23">
        <f t="shared" ca="1" si="249"/>
        <v>168000</v>
      </c>
      <c r="EG158" s="23">
        <f t="shared" ca="1" si="250"/>
        <v>84000</v>
      </c>
      <c r="EH158" s="23">
        <f t="shared" ca="1" si="231"/>
        <v>60000</v>
      </c>
      <c r="EI158" s="23">
        <f t="shared" ca="1" si="232"/>
        <v>30000</v>
      </c>
      <c r="EJ158" s="23">
        <f t="shared" ca="1" si="247"/>
        <v>60000</v>
      </c>
      <c r="EK158" s="23">
        <f t="shared" ca="1" si="248"/>
        <v>30000</v>
      </c>
      <c r="EL158" s="23">
        <f t="shared" ca="1" si="255"/>
        <v>120000</v>
      </c>
      <c r="EM158" s="23">
        <f t="shared" ca="1" si="256"/>
        <v>60000</v>
      </c>
      <c r="EN158" s="228">
        <f t="shared" ca="1" si="275"/>
        <v>39600</v>
      </c>
      <c r="EO158" s="93">
        <f t="shared" ca="1" si="276"/>
        <v>489600</v>
      </c>
      <c r="EP158" s="93">
        <f t="shared" ca="1" si="277"/>
        <v>921600</v>
      </c>
    </row>
    <row r="159" spans="1:146" x14ac:dyDescent="0.2">
      <c r="A159" s="172">
        <f ca="1">VLOOKUP($D159,Curves!$A$2:$I$1700,9)</f>
        <v>5.8843407619581997E-2</v>
      </c>
      <c r="B159" s="86">
        <f t="shared" ca="1" si="260"/>
        <v>0.4828707976440883</v>
      </c>
      <c r="C159" s="86">
        <f t="shared" si="261"/>
        <v>31</v>
      </c>
      <c r="D159" s="139">
        <v>41487</v>
      </c>
      <c r="E159" s="173">
        <f ca="1">VLOOKUP($D159,Curves!$A$2:$H$1700,2)*$B159</f>
        <v>2.0116397429852722</v>
      </c>
      <c r="F159" s="172">
        <f ca="1">VLOOKUP($D159,Curves!$A$2:$H$1700,3)*$B159</f>
        <v>0.16417607119899003</v>
      </c>
      <c r="G159" s="172">
        <f ca="1">VLOOKUP($D159,Curves!$A$2:$H$1700,7)*$B159</f>
        <v>-9.1745451552376775E-2</v>
      </c>
      <c r="H159" s="172">
        <f ca="1">VLOOKUP($D159,Curves!$A$2:$H$1700,5)*$B159</f>
        <v>4.8287079764408828E-3</v>
      </c>
      <c r="I159" s="172">
        <f ca="1">VLOOKUP($D159,Curves!$A$2:$H$1700,4)*$B159</f>
        <v>0</v>
      </c>
      <c r="J159" s="174">
        <f ca="1">VLOOKUP($D159,Curves!$A$2:$H$1700,8)*$B159</f>
        <v>0</v>
      </c>
      <c r="K159" s="172">
        <f t="shared" ca="1" si="262"/>
        <v>17.08729807238954</v>
      </c>
      <c r="L159" s="140">
        <f ca="1">VLOOKUP($D159,Curves!$N$2:$T$2600,2)*$B159</f>
        <v>31.710897874563507</v>
      </c>
      <c r="M159" s="141">
        <f ca="1">VLOOKUP($D159,Curves!$N$2:$T$2600,3)*$B159</f>
        <v>15.855448937281754</v>
      </c>
      <c r="N159" s="181">
        <f t="shared" ca="1" si="263"/>
        <v>1</v>
      </c>
      <c r="O159" s="182">
        <f t="shared" ca="1" si="264"/>
        <v>0</v>
      </c>
      <c r="P159" s="173">
        <f t="shared" ca="1" si="259"/>
        <v>17.08729807238954</v>
      </c>
      <c r="Q159" s="140">
        <f ca="1">VLOOKUP($D159,Curves!$N$2:$T$2600,4)*$B159</f>
        <v>31.710897874563507</v>
      </c>
      <c r="R159" s="141">
        <f ca="1">VLOOKUP($D159,Curves!$N$2:$T$2600,5)*$B159</f>
        <v>15.855448937281754</v>
      </c>
      <c r="S159" s="181">
        <f t="shared" ca="1" si="265"/>
        <v>1</v>
      </c>
      <c r="T159" s="182">
        <f t="shared" ca="1" si="266"/>
        <v>0</v>
      </c>
      <c r="U159" s="151">
        <f t="shared" ca="1" si="267"/>
        <v>16.399207185746715</v>
      </c>
      <c r="V159" s="151">
        <f t="shared" ca="1" si="268"/>
        <v>17.123513382212849</v>
      </c>
      <c r="W159" s="151">
        <f t="shared" ca="1" si="269"/>
        <v>17.08729807238954</v>
      </c>
      <c r="X159" s="343">
        <f ca="1">VLOOKUP($D159,[2]CurveFetch!$D$8:$S$13000,16,0)*$B159</f>
        <v>31.710897874563507</v>
      </c>
      <c r="Y159" s="141">
        <f ca="1">VLOOKUP($D159,Curves!$N$2:$T$2600,7)*$B159</f>
        <v>15.855448937281754</v>
      </c>
      <c r="Z159" s="200">
        <f t="shared" ca="1" si="270"/>
        <v>1</v>
      </c>
      <c r="AA159" s="181">
        <f t="shared" ca="1" si="271"/>
        <v>0</v>
      </c>
      <c r="AB159" s="181">
        <f t="shared" ca="1" si="272"/>
        <v>1</v>
      </c>
      <c r="AC159" s="181">
        <f t="shared" ca="1" si="272"/>
        <v>1</v>
      </c>
      <c r="AD159" s="181">
        <f t="shared" ca="1" si="273"/>
        <v>1</v>
      </c>
      <c r="AE159" s="182">
        <f t="shared" ca="1" si="274"/>
        <v>0</v>
      </c>
      <c r="AF159" s="23">
        <f t="shared" ca="1" si="292"/>
        <v>5880</v>
      </c>
      <c r="AG159" s="23">
        <f t="shared" ca="1" si="293"/>
        <v>0</v>
      </c>
      <c r="AH159" s="23">
        <f t="shared" ca="1" si="310"/>
        <v>48000</v>
      </c>
      <c r="AI159" s="23">
        <f t="shared" ca="1" si="311"/>
        <v>0</v>
      </c>
      <c r="AJ159" s="23">
        <f t="shared" ca="1" si="330"/>
        <v>54000</v>
      </c>
      <c r="AK159" s="23">
        <f t="shared" ca="1" si="331"/>
        <v>0</v>
      </c>
      <c r="AL159" s="23">
        <f t="shared" ca="1" si="207"/>
        <v>60000</v>
      </c>
      <c r="AM159" s="23">
        <f t="shared" ca="1" si="208"/>
        <v>0</v>
      </c>
      <c r="AN159" s="23">
        <f t="shared" ca="1" si="209"/>
        <v>60000</v>
      </c>
      <c r="AO159" s="23">
        <f t="shared" ca="1" si="210"/>
        <v>0</v>
      </c>
      <c r="AP159" s="23">
        <f t="shared" ca="1" si="225"/>
        <v>61200</v>
      </c>
      <c r="AQ159" s="23">
        <f t="shared" ca="1" si="226"/>
        <v>0</v>
      </c>
      <c r="AR159" s="23">
        <f t="shared" ca="1" si="237"/>
        <v>132000</v>
      </c>
      <c r="AS159" s="23">
        <f t="shared" ca="1" si="238"/>
        <v>0</v>
      </c>
      <c r="AT159" s="228">
        <f t="shared" ca="1" si="278"/>
        <v>65880</v>
      </c>
      <c r="AU159" s="26">
        <f t="shared" ca="1" si="279"/>
        <v>361080</v>
      </c>
      <c r="AV159" s="228">
        <f t="shared" ca="1" si="280"/>
        <v>421080</v>
      </c>
      <c r="AW159" s="23">
        <f t="shared" ca="1" si="306"/>
        <v>62400</v>
      </c>
      <c r="AX159" s="23">
        <f t="shared" ca="1" si="307"/>
        <v>0</v>
      </c>
      <c r="AY159" s="23">
        <f t="shared" ca="1" si="290"/>
        <v>60000</v>
      </c>
      <c r="AZ159" s="23">
        <f t="shared" ca="1" si="291"/>
        <v>0</v>
      </c>
      <c r="BA159" s="23">
        <f t="shared" ca="1" si="294"/>
        <v>10560</v>
      </c>
      <c r="BB159" s="23">
        <f t="shared" ca="1" si="295"/>
        <v>0</v>
      </c>
      <c r="BC159" s="23">
        <f t="shared" ca="1" si="302"/>
        <v>6120</v>
      </c>
      <c r="BD159" s="23">
        <f t="shared" ca="1" si="303"/>
        <v>0</v>
      </c>
      <c r="BE159" s="23">
        <f t="shared" ca="1" si="312"/>
        <v>20400</v>
      </c>
      <c r="BF159" s="23">
        <f t="shared" ca="1" si="313"/>
        <v>0</v>
      </c>
      <c r="BG159" s="23">
        <f t="shared" ca="1" si="322"/>
        <v>105600</v>
      </c>
      <c r="BH159" s="23">
        <f t="shared" ca="1" si="323"/>
        <v>0</v>
      </c>
      <c r="BI159" s="23">
        <f t="shared" ca="1" si="328"/>
        <v>127200</v>
      </c>
      <c r="BJ159" s="23">
        <f t="shared" ca="1" si="329"/>
        <v>0</v>
      </c>
      <c r="BK159" s="23">
        <f t="shared" ca="1" si="211"/>
        <v>60000</v>
      </c>
      <c r="BL159" s="23">
        <f t="shared" ca="1" si="212"/>
        <v>0</v>
      </c>
      <c r="BM159" s="23">
        <f t="shared" ca="1" si="223"/>
        <v>63600</v>
      </c>
      <c r="BN159" s="23">
        <f t="shared" ca="1" si="224"/>
        <v>0</v>
      </c>
      <c r="BO159" s="23">
        <f t="shared" ca="1" si="227"/>
        <v>86400</v>
      </c>
      <c r="BP159" s="23">
        <f t="shared" ca="1" si="228"/>
        <v>0</v>
      </c>
      <c r="BQ159" s="23">
        <f t="shared" ca="1" si="233"/>
        <v>62400</v>
      </c>
      <c r="BR159" s="23">
        <f t="shared" ca="1" si="234"/>
        <v>0</v>
      </c>
      <c r="BS159" s="23">
        <f t="shared" ca="1" si="251"/>
        <v>132000</v>
      </c>
      <c r="BT159" s="23">
        <f t="shared" ca="1" si="252"/>
        <v>0</v>
      </c>
      <c r="BU159" s="23">
        <f t="shared" ca="1" si="253"/>
        <v>120000</v>
      </c>
      <c r="BV159" s="23">
        <f t="shared" ca="1" si="254"/>
        <v>0</v>
      </c>
      <c r="BW159" s="389">
        <f t="shared" ca="1" si="281"/>
        <v>458280</v>
      </c>
      <c r="BX159" s="224">
        <f t="shared" ca="1" si="282"/>
        <v>710280</v>
      </c>
      <c r="BY159" s="93">
        <f t="shared" ca="1" si="283"/>
        <v>916680</v>
      </c>
      <c r="BZ159" s="23">
        <f t="shared" ca="1" si="308"/>
        <v>125760</v>
      </c>
      <c r="CA159" s="23">
        <f t="shared" ca="1" si="309"/>
        <v>0</v>
      </c>
      <c r="CB159" s="23">
        <f t="shared" ca="1" si="213"/>
        <v>115200</v>
      </c>
      <c r="CC159" s="23">
        <f t="shared" ca="1" si="214"/>
        <v>0</v>
      </c>
      <c r="CD159" s="23">
        <f t="shared" ca="1" si="239"/>
        <v>120000</v>
      </c>
      <c r="CE159" s="23">
        <f t="shared" ca="1" si="240"/>
        <v>0</v>
      </c>
      <c r="CF159" s="228">
        <f t="shared" ca="1" si="284"/>
        <v>125760</v>
      </c>
      <c r="CG159" s="224">
        <f t="shared" ca="1" si="285"/>
        <v>240960</v>
      </c>
      <c r="CH159" s="228">
        <f t="shared" ca="1" si="286"/>
        <v>360960</v>
      </c>
      <c r="CI159" s="23">
        <f t="shared" ca="1" si="298"/>
        <v>65400</v>
      </c>
      <c r="CJ159" s="23">
        <f t="shared" ca="1" si="299"/>
        <v>32700</v>
      </c>
      <c r="CK159" s="23">
        <f t="shared" ca="1" si="300"/>
        <v>62400</v>
      </c>
      <c r="CL159" s="23">
        <f t="shared" ca="1" si="301"/>
        <v>31200</v>
      </c>
      <c r="CM159" s="23">
        <f t="shared" ca="1" si="296"/>
        <v>60000</v>
      </c>
      <c r="CN159" s="23">
        <f t="shared" ca="1" si="297"/>
        <v>30000</v>
      </c>
      <c r="CO159" s="23">
        <f t="shared" ca="1" si="304"/>
        <v>8400</v>
      </c>
      <c r="CP159" s="23">
        <f t="shared" ca="1" si="305"/>
        <v>4200</v>
      </c>
      <c r="CQ159" s="23">
        <f t="shared" ca="1" si="314"/>
        <v>27000</v>
      </c>
      <c r="CR159" s="23">
        <f t="shared" ca="1" si="315"/>
        <v>13500</v>
      </c>
      <c r="CS159" s="23">
        <f t="shared" ca="1" si="316"/>
        <v>15600</v>
      </c>
      <c r="CT159" s="23">
        <f t="shared" ca="1" si="317"/>
        <v>7800</v>
      </c>
      <c r="CU159" s="23">
        <f t="shared" ca="1" si="320"/>
        <v>42000</v>
      </c>
      <c r="CV159" s="23">
        <f t="shared" ca="1" si="321"/>
        <v>21000</v>
      </c>
      <c r="CW159" s="23">
        <f t="shared" ca="1" si="241"/>
        <v>60000</v>
      </c>
      <c r="CX159" s="23">
        <f t="shared" ca="1" si="242"/>
        <v>30000</v>
      </c>
      <c r="CY159" s="23">
        <f t="shared" ca="1" si="324"/>
        <v>72000</v>
      </c>
      <c r="CZ159" s="23">
        <f t="shared" ca="1" si="325"/>
        <v>36000</v>
      </c>
      <c r="DA159" s="23">
        <f t="shared" ca="1" si="215"/>
        <v>99000</v>
      </c>
      <c r="DB159" s="23">
        <f t="shared" ca="1" si="216"/>
        <v>49500</v>
      </c>
      <c r="DC159" s="23"/>
      <c r="DD159" s="23"/>
      <c r="DE159" s="23">
        <f t="shared" ca="1" si="217"/>
        <v>240000</v>
      </c>
      <c r="DF159" s="23">
        <f t="shared" ca="1" si="218"/>
        <v>120000</v>
      </c>
      <c r="DG159" s="23">
        <f t="shared" ca="1" si="219"/>
        <v>120000</v>
      </c>
      <c r="DH159" s="23">
        <f t="shared" ca="1" si="220"/>
        <v>60000</v>
      </c>
      <c r="DI159" s="23">
        <f t="shared" ca="1" si="229"/>
        <v>63600</v>
      </c>
      <c r="DJ159" s="23">
        <f t="shared" ca="1" si="230"/>
        <v>31800</v>
      </c>
      <c r="DK159" s="23">
        <f t="shared" ca="1" si="235"/>
        <v>63600</v>
      </c>
      <c r="DL159" s="23">
        <f t="shared" ca="1" si="236"/>
        <v>31800</v>
      </c>
      <c r="DM159" s="23">
        <f t="shared" ca="1" si="243"/>
        <v>120000</v>
      </c>
      <c r="DN159" s="23">
        <f t="shared" ca="1" si="244"/>
        <v>60000</v>
      </c>
      <c r="DO159" s="23">
        <f t="shared" ca="1" si="245"/>
        <v>66000</v>
      </c>
      <c r="DP159" s="23">
        <f t="shared" ca="1" si="246"/>
        <v>33000</v>
      </c>
      <c r="DQ159" s="23">
        <f t="shared" ca="1" si="257"/>
        <v>129600</v>
      </c>
      <c r="DR159" s="23">
        <f t="shared" ca="1" si="258"/>
        <v>64800</v>
      </c>
      <c r="DS159" s="228">
        <f t="shared" ca="1" si="287"/>
        <v>604800</v>
      </c>
      <c r="DT159" s="93">
        <f t="shared" ca="1" si="288"/>
        <v>1350000</v>
      </c>
      <c r="DU159" s="228">
        <f t="shared" ca="1" si="289"/>
        <v>1971900</v>
      </c>
      <c r="DZ159" s="23">
        <f t="shared" ca="1" si="318"/>
        <v>60000</v>
      </c>
      <c r="EA159" s="23">
        <f t="shared" ca="1" si="319"/>
        <v>30000</v>
      </c>
      <c r="EB159" s="23">
        <f t="shared" ca="1" si="326"/>
        <v>26400</v>
      </c>
      <c r="EC159" s="23">
        <f t="shared" ca="1" si="327"/>
        <v>13200</v>
      </c>
      <c r="ED159" s="23">
        <f t="shared" ca="1" si="221"/>
        <v>120000</v>
      </c>
      <c r="EE159" s="23">
        <f t="shared" ca="1" si="222"/>
        <v>60000</v>
      </c>
      <c r="EF159" s="23">
        <f t="shared" ca="1" si="249"/>
        <v>168000</v>
      </c>
      <c r="EG159" s="23">
        <f t="shared" ca="1" si="250"/>
        <v>84000</v>
      </c>
      <c r="EH159" s="23">
        <f t="shared" ca="1" si="231"/>
        <v>60000</v>
      </c>
      <c r="EI159" s="23">
        <f t="shared" ca="1" si="232"/>
        <v>30000</v>
      </c>
      <c r="EJ159" s="23">
        <f t="shared" ca="1" si="247"/>
        <v>60000</v>
      </c>
      <c r="EK159" s="23">
        <f t="shared" ca="1" si="248"/>
        <v>30000</v>
      </c>
      <c r="EL159" s="23">
        <f t="shared" ca="1" si="255"/>
        <v>120000</v>
      </c>
      <c r="EM159" s="23">
        <f t="shared" ca="1" si="256"/>
        <v>60000</v>
      </c>
      <c r="EN159" s="228">
        <f t="shared" ca="1" si="275"/>
        <v>39600</v>
      </c>
      <c r="EO159" s="93">
        <f t="shared" ca="1" si="276"/>
        <v>489600</v>
      </c>
      <c r="EP159" s="93">
        <f t="shared" ca="1" si="277"/>
        <v>921600</v>
      </c>
    </row>
    <row r="160" spans="1:146" x14ac:dyDescent="0.2">
      <c r="A160" s="172">
        <f ca="1">VLOOKUP($D160,Curves!$A$2:$I$1700,9)</f>
        <v>5.8871585440521998E-2</v>
      </c>
      <c r="B160" s="86">
        <f t="shared" ca="1" si="260"/>
        <v>0.48033367100860319</v>
      </c>
      <c r="C160" s="86">
        <f t="shared" si="261"/>
        <v>30</v>
      </c>
      <c r="D160" s="139">
        <v>41518</v>
      </c>
      <c r="E160" s="173">
        <f ca="1">VLOOKUP($D160,Curves!$A$2:$H$1700,2)*$B160</f>
        <v>2.0111570805130219</v>
      </c>
      <c r="F160" s="172">
        <f ca="1">VLOOKUP($D160,Curves!$A$2:$H$1700,3)*$B160</f>
        <v>0.16331344814292509</v>
      </c>
      <c r="G160" s="172">
        <f ca="1">VLOOKUP($D160,Curves!$A$2:$H$1700,7)*$B160</f>
        <v>-9.1263397491634604E-2</v>
      </c>
      <c r="H160" s="172">
        <f ca="1">VLOOKUP($D160,Curves!$A$2:$H$1700,5)*$B160</f>
        <v>4.8033367100860317E-3</v>
      </c>
      <c r="I160" s="172">
        <f ca="1">VLOOKUP($D160,Curves!$A$2:$H$1700,4)*$B160</f>
        <v>0</v>
      </c>
      <c r="J160" s="174">
        <f ca="1">VLOOKUP($D160,Curves!$A$2:$H$1700,8)*$B160</f>
        <v>0</v>
      </c>
      <c r="K160" s="172">
        <f t="shared" ca="1" si="262"/>
        <v>17.083678103847664</v>
      </c>
      <c r="L160" s="140">
        <f ca="1">VLOOKUP($D160,Curves!$N$2:$T$2600,2)*$B160</f>
        <v>26.740943998922553</v>
      </c>
      <c r="M160" s="141">
        <f ca="1">VLOOKUP($D160,Curves!$N$2:$T$2600,3)*$B160</f>
        <v>13.370471999461277</v>
      </c>
      <c r="N160" s="181">
        <f t="shared" ca="1" si="263"/>
        <v>1</v>
      </c>
      <c r="O160" s="182">
        <f t="shared" ca="1" si="264"/>
        <v>0</v>
      </c>
      <c r="P160" s="173">
        <f t="shared" ca="1" si="259"/>
        <v>17.083678103847664</v>
      </c>
      <c r="Q160" s="140">
        <f ca="1">VLOOKUP($D160,Curves!$N$2:$T$2600,4)*$B160</f>
        <v>26.740943998922553</v>
      </c>
      <c r="R160" s="141">
        <f ca="1">VLOOKUP($D160,Curves!$N$2:$T$2600,5)*$B160</f>
        <v>13.370471999461277</v>
      </c>
      <c r="S160" s="181">
        <f t="shared" ca="1" si="265"/>
        <v>1</v>
      </c>
      <c r="T160" s="182">
        <f t="shared" ca="1" si="266"/>
        <v>0</v>
      </c>
      <c r="U160" s="151">
        <f t="shared" ca="1" si="267"/>
        <v>16.399202622660404</v>
      </c>
      <c r="V160" s="151">
        <f t="shared" ca="1" si="268"/>
        <v>17.11970312917331</v>
      </c>
      <c r="W160" s="151">
        <f t="shared" ca="1" si="269"/>
        <v>17.083678103847664</v>
      </c>
      <c r="X160" s="343">
        <f ca="1">VLOOKUP($D160,[2]CurveFetch!$D$8:$S$13000,16,0)*$B160</f>
        <v>26.740943998922553</v>
      </c>
      <c r="Y160" s="141">
        <f ca="1">VLOOKUP($D160,Curves!$N$2:$T$2600,7)*$B160</f>
        <v>13.370471999461277</v>
      </c>
      <c r="Z160" s="200">
        <f t="shared" ca="1" si="270"/>
        <v>1</v>
      </c>
      <c r="AA160" s="181">
        <f t="shared" ca="1" si="271"/>
        <v>0</v>
      </c>
      <c r="AB160" s="181">
        <f t="shared" ca="1" si="272"/>
        <v>1</v>
      </c>
      <c r="AC160" s="181">
        <f t="shared" ca="1" si="272"/>
        <v>1</v>
      </c>
      <c r="AD160" s="181">
        <f t="shared" ca="1" si="273"/>
        <v>1</v>
      </c>
      <c r="AE160" s="182">
        <f t="shared" ca="1" si="274"/>
        <v>0</v>
      </c>
      <c r="AF160" s="23">
        <f t="shared" ca="1" si="292"/>
        <v>5880</v>
      </c>
      <c r="AG160" s="23">
        <f t="shared" ca="1" si="293"/>
        <v>0</v>
      </c>
      <c r="AH160" s="23">
        <f t="shared" ca="1" si="310"/>
        <v>48000</v>
      </c>
      <c r="AI160" s="23">
        <f t="shared" ca="1" si="311"/>
        <v>0</v>
      </c>
      <c r="AJ160" s="23">
        <f t="shared" ca="1" si="330"/>
        <v>54000</v>
      </c>
      <c r="AK160" s="23">
        <f t="shared" ca="1" si="331"/>
        <v>0</v>
      </c>
      <c r="AL160" s="23">
        <f t="shared" ref="AL160:AL223" ca="1" si="332">$AL$7*$J$2*$J$5*$N160</f>
        <v>60000</v>
      </c>
      <c r="AM160" s="23">
        <f t="shared" ref="AM160:AM223" ca="1" si="333">$AL$7*$J$3*$J$5*$O160</f>
        <v>0</v>
      </c>
      <c r="AN160" s="23">
        <f t="shared" ref="AN160:AN223" ca="1" si="334">$AN$7*$J$2*$J$5*$N160</f>
        <v>60000</v>
      </c>
      <c r="AO160" s="23">
        <f t="shared" ref="AO160:AO223" ca="1" si="335">$AN$7*$J$3*$J$5*$O160</f>
        <v>0</v>
      </c>
      <c r="AP160" s="23">
        <f t="shared" ca="1" si="225"/>
        <v>61200</v>
      </c>
      <c r="AQ160" s="23">
        <f t="shared" ca="1" si="226"/>
        <v>0</v>
      </c>
      <c r="AR160" s="23">
        <f t="shared" ca="1" si="237"/>
        <v>132000</v>
      </c>
      <c r="AS160" s="23">
        <f t="shared" ca="1" si="238"/>
        <v>0</v>
      </c>
      <c r="AT160" s="228">
        <f t="shared" ca="1" si="278"/>
        <v>65880</v>
      </c>
      <c r="AU160" s="26">
        <f t="shared" ca="1" si="279"/>
        <v>361080</v>
      </c>
      <c r="AV160" s="228">
        <f t="shared" ca="1" si="280"/>
        <v>421080</v>
      </c>
      <c r="AW160" s="23">
        <f t="shared" ca="1" si="306"/>
        <v>62400</v>
      </c>
      <c r="AX160" s="23">
        <f t="shared" ca="1" si="307"/>
        <v>0</v>
      </c>
      <c r="AY160" s="23">
        <f t="shared" ca="1" si="290"/>
        <v>60000</v>
      </c>
      <c r="AZ160" s="23">
        <f t="shared" ca="1" si="291"/>
        <v>0</v>
      </c>
      <c r="BA160" s="23">
        <f t="shared" ca="1" si="294"/>
        <v>10560</v>
      </c>
      <c r="BB160" s="23">
        <f t="shared" ca="1" si="295"/>
        <v>0</v>
      </c>
      <c r="BC160" s="23">
        <f t="shared" ca="1" si="302"/>
        <v>6120</v>
      </c>
      <c r="BD160" s="23">
        <f t="shared" ca="1" si="303"/>
        <v>0</v>
      </c>
      <c r="BE160" s="23">
        <f t="shared" ca="1" si="312"/>
        <v>20400</v>
      </c>
      <c r="BF160" s="23">
        <f t="shared" ca="1" si="313"/>
        <v>0</v>
      </c>
      <c r="BG160" s="23">
        <f t="shared" ca="1" si="322"/>
        <v>105600</v>
      </c>
      <c r="BH160" s="23">
        <f t="shared" ca="1" si="323"/>
        <v>0</v>
      </c>
      <c r="BI160" s="23">
        <f t="shared" ca="1" si="328"/>
        <v>127200</v>
      </c>
      <c r="BJ160" s="23">
        <f t="shared" ca="1" si="329"/>
        <v>0</v>
      </c>
      <c r="BK160" s="23">
        <f t="shared" ref="BK160:BK223" ca="1" si="336">$BK$7*$J$2*$J$5*$S160</f>
        <v>60000</v>
      </c>
      <c r="BL160" s="23">
        <f t="shared" ref="BL160:BL223" ca="1" si="337">$BK$7*$J$3*$J$5*$T160</f>
        <v>0</v>
      </c>
      <c r="BM160" s="23">
        <f t="shared" ca="1" si="223"/>
        <v>63600</v>
      </c>
      <c r="BN160" s="23">
        <f t="shared" ca="1" si="224"/>
        <v>0</v>
      </c>
      <c r="BO160" s="23">
        <f t="shared" ca="1" si="227"/>
        <v>86400</v>
      </c>
      <c r="BP160" s="23">
        <f t="shared" ca="1" si="228"/>
        <v>0</v>
      </c>
      <c r="BQ160" s="23">
        <f t="shared" ca="1" si="233"/>
        <v>62400</v>
      </c>
      <c r="BR160" s="23">
        <f t="shared" ca="1" si="234"/>
        <v>0</v>
      </c>
      <c r="BS160" s="23">
        <f t="shared" ca="1" si="251"/>
        <v>132000</v>
      </c>
      <c r="BT160" s="23">
        <f t="shared" ca="1" si="252"/>
        <v>0</v>
      </c>
      <c r="BU160" s="23">
        <f t="shared" ca="1" si="253"/>
        <v>120000</v>
      </c>
      <c r="BV160" s="23">
        <f t="shared" ca="1" si="254"/>
        <v>0</v>
      </c>
      <c r="BW160" s="389">
        <f t="shared" ca="1" si="281"/>
        <v>458280</v>
      </c>
      <c r="BX160" s="224">
        <f t="shared" ca="1" si="282"/>
        <v>710280</v>
      </c>
      <c r="BY160" s="93">
        <f t="shared" ca="1" si="283"/>
        <v>916680</v>
      </c>
      <c r="BZ160" s="23">
        <f t="shared" ca="1" si="308"/>
        <v>125760</v>
      </c>
      <c r="CA160" s="23">
        <f t="shared" ca="1" si="309"/>
        <v>0</v>
      </c>
      <c r="CB160" s="23">
        <f t="shared" ref="CB160:CB223" ca="1" si="338">$CB$7*$J$2*$J$5*$N160</f>
        <v>115200</v>
      </c>
      <c r="CC160" s="23">
        <f t="shared" ref="CC160:CC223" ca="1" si="339">$CB$7*$J$3*$J$5*$O160</f>
        <v>0</v>
      </c>
      <c r="CD160" s="23">
        <f t="shared" ca="1" si="239"/>
        <v>120000</v>
      </c>
      <c r="CE160" s="23">
        <f t="shared" ca="1" si="240"/>
        <v>0</v>
      </c>
      <c r="CF160" s="228">
        <f t="shared" ca="1" si="284"/>
        <v>125760</v>
      </c>
      <c r="CG160" s="224">
        <f t="shared" ca="1" si="285"/>
        <v>240960</v>
      </c>
      <c r="CH160" s="228">
        <f t="shared" ca="1" si="286"/>
        <v>360960</v>
      </c>
      <c r="CI160" s="23">
        <f t="shared" ca="1" si="298"/>
        <v>65400</v>
      </c>
      <c r="CJ160" s="23">
        <f t="shared" ca="1" si="299"/>
        <v>32700</v>
      </c>
      <c r="CK160" s="23">
        <f t="shared" ca="1" si="300"/>
        <v>62400</v>
      </c>
      <c r="CL160" s="23">
        <f t="shared" ca="1" si="301"/>
        <v>31200</v>
      </c>
      <c r="CM160" s="23">
        <f t="shared" ca="1" si="296"/>
        <v>60000</v>
      </c>
      <c r="CN160" s="23">
        <f t="shared" ca="1" si="297"/>
        <v>30000</v>
      </c>
      <c r="CO160" s="23">
        <f t="shared" ca="1" si="304"/>
        <v>8400</v>
      </c>
      <c r="CP160" s="23">
        <f t="shared" ca="1" si="305"/>
        <v>4200</v>
      </c>
      <c r="CQ160" s="23">
        <f t="shared" ca="1" si="314"/>
        <v>27000</v>
      </c>
      <c r="CR160" s="23">
        <f t="shared" ca="1" si="315"/>
        <v>13500</v>
      </c>
      <c r="CS160" s="23">
        <f t="shared" ca="1" si="316"/>
        <v>15600</v>
      </c>
      <c r="CT160" s="23">
        <f t="shared" ca="1" si="317"/>
        <v>7800</v>
      </c>
      <c r="CU160" s="23">
        <f t="shared" ca="1" si="320"/>
        <v>42000</v>
      </c>
      <c r="CV160" s="23">
        <f t="shared" ca="1" si="321"/>
        <v>21000</v>
      </c>
      <c r="CW160" s="23">
        <f t="shared" ca="1" si="241"/>
        <v>60000</v>
      </c>
      <c r="CX160" s="23">
        <f t="shared" ca="1" si="242"/>
        <v>30000</v>
      </c>
      <c r="CY160" s="23">
        <f t="shared" ca="1" si="324"/>
        <v>72000</v>
      </c>
      <c r="CZ160" s="23">
        <f t="shared" ca="1" si="325"/>
        <v>36000</v>
      </c>
      <c r="DA160" s="23">
        <f t="shared" ref="DA160:DA223" ca="1" si="340">$DA$7*$J$2*$J$5*$AB160</f>
        <v>99000</v>
      </c>
      <c r="DB160" s="23">
        <f t="shared" ref="DB160:DB223" ca="1" si="341">$DA$7*$J$3*$J$5*$AC160</f>
        <v>49500</v>
      </c>
      <c r="DC160" s="23"/>
      <c r="DD160" s="23"/>
      <c r="DE160" s="23">
        <f t="shared" ref="DE160:DE223" ca="1" si="342">$DF$7*$J$2*$J$5*$AB160</f>
        <v>240000</v>
      </c>
      <c r="DF160" s="23">
        <f t="shared" ref="DF160:DF223" ca="1" si="343">$DF$7*$J$3*$J$5*$AC160</f>
        <v>120000</v>
      </c>
      <c r="DG160" s="23">
        <f t="shared" ca="1" si="219"/>
        <v>120000</v>
      </c>
      <c r="DH160" s="23">
        <f t="shared" ca="1" si="220"/>
        <v>60000</v>
      </c>
      <c r="DI160" s="23">
        <f t="shared" ca="1" si="229"/>
        <v>63600</v>
      </c>
      <c r="DJ160" s="23">
        <f t="shared" ca="1" si="230"/>
        <v>31800</v>
      </c>
      <c r="DK160" s="23">
        <f t="shared" ca="1" si="235"/>
        <v>63600</v>
      </c>
      <c r="DL160" s="23">
        <f t="shared" ca="1" si="236"/>
        <v>31800</v>
      </c>
      <c r="DM160" s="23">
        <f t="shared" ca="1" si="243"/>
        <v>120000</v>
      </c>
      <c r="DN160" s="23">
        <f t="shared" ca="1" si="244"/>
        <v>60000</v>
      </c>
      <c r="DO160" s="23">
        <f t="shared" ca="1" si="245"/>
        <v>66000</v>
      </c>
      <c r="DP160" s="23">
        <f t="shared" ca="1" si="246"/>
        <v>33000</v>
      </c>
      <c r="DQ160" s="23">
        <f t="shared" ca="1" si="257"/>
        <v>129600</v>
      </c>
      <c r="DR160" s="23">
        <f t="shared" ca="1" si="258"/>
        <v>64800</v>
      </c>
      <c r="DS160" s="228">
        <f t="shared" ca="1" si="287"/>
        <v>604800</v>
      </c>
      <c r="DT160" s="93">
        <f t="shared" ca="1" si="288"/>
        <v>1350000</v>
      </c>
      <c r="DU160" s="228">
        <f t="shared" ca="1" si="289"/>
        <v>1971900</v>
      </c>
      <c r="DZ160" s="23">
        <f t="shared" ca="1" si="318"/>
        <v>60000</v>
      </c>
      <c r="EA160" s="23">
        <f t="shared" ca="1" si="319"/>
        <v>30000</v>
      </c>
      <c r="EB160" s="23">
        <f t="shared" ca="1" si="326"/>
        <v>26400</v>
      </c>
      <c r="EC160" s="23">
        <f t="shared" ca="1" si="327"/>
        <v>13200</v>
      </c>
      <c r="ED160" s="23">
        <f t="shared" ca="1" si="221"/>
        <v>120000</v>
      </c>
      <c r="EE160" s="23">
        <f t="shared" ca="1" si="222"/>
        <v>60000</v>
      </c>
      <c r="EF160" s="23">
        <f t="shared" ca="1" si="249"/>
        <v>168000</v>
      </c>
      <c r="EG160" s="23">
        <f t="shared" ca="1" si="250"/>
        <v>84000</v>
      </c>
      <c r="EH160" s="23">
        <f t="shared" ca="1" si="231"/>
        <v>60000</v>
      </c>
      <c r="EI160" s="23">
        <f t="shared" ca="1" si="232"/>
        <v>30000</v>
      </c>
      <c r="EJ160" s="23">
        <f t="shared" ca="1" si="247"/>
        <v>60000</v>
      </c>
      <c r="EK160" s="23">
        <f t="shared" ca="1" si="248"/>
        <v>30000</v>
      </c>
      <c r="EL160" s="23">
        <f t="shared" ca="1" si="255"/>
        <v>120000</v>
      </c>
      <c r="EM160" s="23">
        <f t="shared" ca="1" si="256"/>
        <v>60000</v>
      </c>
      <c r="EN160" s="228">
        <f t="shared" ca="1" si="275"/>
        <v>39600</v>
      </c>
      <c r="EO160" s="93">
        <f t="shared" ca="1" si="276"/>
        <v>489600</v>
      </c>
      <c r="EP160" s="93">
        <f t="shared" ca="1" si="277"/>
        <v>921600</v>
      </c>
    </row>
    <row r="161" spans="1:146" x14ac:dyDescent="0.2">
      <c r="A161" s="172">
        <f ca="1">VLOOKUP($D161,Curves!$A$2:$I$1700,9)</f>
        <v>5.8898854299746999E-2</v>
      </c>
      <c r="B161" s="86">
        <f t="shared" ca="1" si="260"/>
        <v>0.47788896850413698</v>
      </c>
      <c r="C161" s="86">
        <f t="shared" si="261"/>
        <v>31</v>
      </c>
      <c r="D161" s="139">
        <v>41548</v>
      </c>
      <c r="E161" s="173">
        <f ca="1">VLOOKUP($D161,Curves!$A$2:$H$1700,2)*$B161</f>
        <v>2.0152577801819453</v>
      </c>
      <c r="F161" s="172">
        <f ca="1">VLOOKUP($D161,Curves!$A$2:$H$1700,3)*$B161</f>
        <v>0.16248224929140659</v>
      </c>
      <c r="G161" s="172">
        <f ca="1">VLOOKUP($D161,Curves!$A$2:$H$1700,7)*$B161</f>
        <v>-9.0798904015786025E-2</v>
      </c>
      <c r="H161" s="172">
        <f ca="1">VLOOKUP($D161,Curves!$A$2:$H$1700,5)*$B161</f>
        <v>4.7788896850413697E-3</v>
      </c>
      <c r="I161" s="172">
        <f ca="1">VLOOKUP($D161,Curves!$A$2:$H$1700,4)*$B161</f>
        <v>0</v>
      </c>
      <c r="J161" s="174">
        <f ca="1">VLOOKUP($D161,Curves!$A$2:$H$1700,8)*$B161</f>
        <v>0</v>
      </c>
      <c r="K161" s="172">
        <f t="shared" ca="1" si="262"/>
        <v>17.114433351364589</v>
      </c>
      <c r="L161" s="140">
        <f ca="1">VLOOKUP($D161,Curves!$N$2:$T$2600,2)*$B161</f>
        <v>32.3394633321277</v>
      </c>
      <c r="M161" s="141">
        <f ca="1">VLOOKUP($D161,Curves!$N$2:$T$2600,3)*$B161</f>
        <v>16.16973166606385</v>
      </c>
      <c r="N161" s="181">
        <f t="shared" ca="1" si="263"/>
        <v>1</v>
      </c>
      <c r="O161" s="182">
        <f t="shared" ca="1" si="264"/>
        <v>0</v>
      </c>
      <c r="P161" s="173">
        <f t="shared" ca="1" si="259"/>
        <v>17.114433351364589</v>
      </c>
      <c r="Q161" s="140">
        <f ca="1">VLOOKUP($D161,Curves!$N$2:$T$2600,4)*$B161</f>
        <v>32.3394633321277</v>
      </c>
      <c r="R161" s="141">
        <f ca="1">VLOOKUP($D161,Curves!$N$2:$T$2600,5)*$B161</f>
        <v>16.16973166606385</v>
      </c>
      <c r="S161" s="181">
        <f t="shared" ca="1" si="265"/>
        <v>1</v>
      </c>
      <c r="T161" s="182">
        <f t="shared" ca="1" si="266"/>
        <v>0</v>
      </c>
      <c r="U161" s="151">
        <f t="shared" ca="1" si="267"/>
        <v>16.433441571246195</v>
      </c>
      <c r="V161" s="151">
        <f t="shared" ca="1" si="268"/>
        <v>17.150275024002404</v>
      </c>
      <c r="W161" s="151">
        <f t="shared" ca="1" si="269"/>
        <v>17.114433351364589</v>
      </c>
      <c r="X161" s="343">
        <f ca="1">VLOOKUP($D161,[2]CurveFetch!$D$8:$S$13000,16,0)*$B161</f>
        <v>32.3394633321277</v>
      </c>
      <c r="Y161" s="141">
        <f ca="1">VLOOKUP($D161,Curves!$N$2:$T$2600,7)*$B161</f>
        <v>16.16973166606385</v>
      </c>
      <c r="Z161" s="200">
        <f t="shared" ca="1" si="270"/>
        <v>1</v>
      </c>
      <c r="AA161" s="181">
        <f t="shared" ca="1" si="271"/>
        <v>0</v>
      </c>
      <c r="AB161" s="181">
        <f t="shared" ca="1" si="272"/>
        <v>1</v>
      </c>
      <c r="AC161" s="181">
        <f t="shared" ca="1" si="272"/>
        <v>1</v>
      </c>
      <c r="AD161" s="181">
        <f t="shared" ca="1" si="273"/>
        <v>1</v>
      </c>
      <c r="AE161" s="182">
        <f t="shared" ca="1" si="274"/>
        <v>0</v>
      </c>
      <c r="AF161" s="23">
        <f t="shared" ca="1" si="292"/>
        <v>5880</v>
      </c>
      <c r="AG161" s="23">
        <f t="shared" ca="1" si="293"/>
        <v>0</v>
      </c>
      <c r="AH161" s="23">
        <f t="shared" ca="1" si="310"/>
        <v>48000</v>
      </c>
      <c r="AI161" s="23">
        <f t="shared" ca="1" si="311"/>
        <v>0</v>
      </c>
      <c r="AJ161" s="23">
        <f t="shared" ca="1" si="330"/>
        <v>54000</v>
      </c>
      <c r="AK161" s="23">
        <f t="shared" ca="1" si="331"/>
        <v>0</v>
      </c>
      <c r="AL161" s="23">
        <f t="shared" ca="1" si="332"/>
        <v>60000</v>
      </c>
      <c r="AM161" s="23">
        <f t="shared" ca="1" si="333"/>
        <v>0</v>
      </c>
      <c r="AN161" s="23">
        <f t="shared" ca="1" si="334"/>
        <v>60000</v>
      </c>
      <c r="AO161" s="23">
        <f t="shared" ca="1" si="335"/>
        <v>0</v>
      </c>
      <c r="AP161" s="23">
        <f t="shared" ca="1" si="225"/>
        <v>61200</v>
      </c>
      <c r="AQ161" s="23">
        <f t="shared" ca="1" si="226"/>
        <v>0</v>
      </c>
      <c r="AR161" s="23">
        <f t="shared" ca="1" si="237"/>
        <v>132000</v>
      </c>
      <c r="AS161" s="23">
        <f t="shared" ca="1" si="238"/>
        <v>0</v>
      </c>
      <c r="AT161" s="228">
        <f t="shared" ca="1" si="278"/>
        <v>65880</v>
      </c>
      <c r="AU161" s="26">
        <f t="shared" ca="1" si="279"/>
        <v>361080</v>
      </c>
      <c r="AV161" s="228">
        <f t="shared" ca="1" si="280"/>
        <v>421080</v>
      </c>
      <c r="AW161" s="23">
        <f t="shared" ca="1" si="306"/>
        <v>62400</v>
      </c>
      <c r="AX161" s="23">
        <f t="shared" ca="1" si="307"/>
        <v>0</v>
      </c>
      <c r="AY161" s="23">
        <f t="shared" ca="1" si="290"/>
        <v>60000</v>
      </c>
      <c r="AZ161" s="23">
        <f t="shared" ca="1" si="291"/>
        <v>0</v>
      </c>
      <c r="BA161" s="23">
        <f t="shared" ca="1" si="294"/>
        <v>10560</v>
      </c>
      <c r="BB161" s="23">
        <f t="shared" ca="1" si="295"/>
        <v>0</v>
      </c>
      <c r="BC161" s="23">
        <f t="shared" ca="1" si="302"/>
        <v>6120</v>
      </c>
      <c r="BD161" s="23">
        <f t="shared" ca="1" si="303"/>
        <v>0</v>
      </c>
      <c r="BE161" s="23">
        <f t="shared" ca="1" si="312"/>
        <v>20400</v>
      </c>
      <c r="BF161" s="23">
        <f t="shared" ca="1" si="313"/>
        <v>0</v>
      </c>
      <c r="BG161" s="23">
        <f t="shared" ca="1" si="322"/>
        <v>105600</v>
      </c>
      <c r="BH161" s="23">
        <f t="shared" ca="1" si="323"/>
        <v>0</v>
      </c>
      <c r="BI161" s="23">
        <f t="shared" ca="1" si="328"/>
        <v>127200</v>
      </c>
      <c r="BJ161" s="23">
        <f t="shared" ca="1" si="329"/>
        <v>0</v>
      </c>
      <c r="BK161" s="23">
        <f t="shared" ca="1" si="336"/>
        <v>60000</v>
      </c>
      <c r="BL161" s="23">
        <f t="shared" ca="1" si="337"/>
        <v>0</v>
      </c>
      <c r="BM161" s="23">
        <f t="shared" ca="1" si="223"/>
        <v>63600</v>
      </c>
      <c r="BN161" s="23">
        <f t="shared" ca="1" si="224"/>
        <v>0</v>
      </c>
      <c r="BO161" s="23">
        <f t="shared" ca="1" si="227"/>
        <v>86400</v>
      </c>
      <c r="BP161" s="23">
        <f t="shared" ca="1" si="228"/>
        <v>0</v>
      </c>
      <c r="BQ161" s="23">
        <f t="shared" ca="1" si="233"/>
        <v>62400</v>
      </c>
      <c r="BR161" s="23">
        <f t="shared" ca="1" si="234"/>
        <v>0</v>
      </c>
      <c r="BS161" s="23">
        <f t="shared" ca="1" si="251"/>
        <v>132000</v>
      </c>
      <c r="BT161" s="23">
        <f t="shared" ca="1" si="252"/>
        <v>0</v>
      </c>
      <c r="BU161" s="23">
        <f t="shared" ca="1" si="253"/>
        <v>120000</v>
      </c>
      <c r="BV161" s="23">
        <f t="shared" ca="1" si="254"/>
        <v>0</v>
      </c>
      <c r="BW161" s="389">
        <f t="shared" ca="1" si="281"/>
        <v>458280</v>
      </c>
      <c r="BX161" s="224">
        <f t="shared" ca="1" si="282"/>
        <v>710280</v>
      </c>
      <c r="BY161" s="93">
        <f t="shared" ca="1" si="283"/>
        <v>916680</v>
      </c>
      <c r="BZ161" s="23">
        <f t="shared" ca="1" si="308"/>
        <v>125760</v>
      </c>
      <c r="CA161" s="23">
        <f t="shared" ca="1" si="309"/>
        <v>0</v>
      </c>
      <c r="CB161" s="23">
        <f t="shared" ca="1" si="338"/>
        <v>115200</v>
      </c>
      <c r="CC161" s="23">
        <f t="shared" ca="1" si="339"/>
        <v>0</v>
      </c>
      <c r="CD161" s="23">
        <f t="shared" ca="1" si="239"/>
        <v>120000</v>
      </c>
      <c r="CE161" s="23">
        <f t="shared" ca="1" si="240"/>
        <v>0</v>
      </c>
      <c r="CF161" s="228">
        <f t="shared" ca="1" si="284"/>
        <v>125760</v>
      </c>
      <c r="CG161" s="224">
        <f t="shared" ca="1" si="285"/>
        <v>240960</v>
      </c>
      <c r="CH161" s="228">
        <f t="shared" ca="1" si="286"/>
        <v>360960</v>
      </c>
      <c r="CI161" s="23">
        <f t="shared" ca="1" si="298"/>
        <v>65400</v>
      </c>
      <c r="CJ161" s="23">
        <f t="shared" ca="1" si="299"/>
        <v>32700</v>
      </c>
      <c r="CK161" s="23">
        <f t="shared" ca="1" si="300"/>
        <v>62400</v>
      </c>
      <c r="CL161" s="23">
        <f t="shared" ca="1" si="301"/>
        <v>31200</v>
      </c>
      <c r="CM161" s="23">
        <f t="shared" ca="1" si="296"/>
        <v>60000</v>
      </c>
      <c r="CN161" s="23">
        <f t="shared" ca="1" si="297"/>
        <v>30000</v>
      </c>
      <c r="CO161" s="23">
        <f t="shared" ca="1" si="304"/>
        <v>8400</v>
      </c>
      <c r="CP161" s="23">
        <f t="shared" ca="1" si="305"/>
        <v>4200</v>
      </c>
      <c r="CQ161" s="23">
        <f t="shared" ca="1" si="314"/>
        <v>27000</v>
      </c>
      <c r="CR161" s="23">
        <f t="shared" ca="1" si="315"/>
        <v>13500</v>
      </c>
      <c r="CS161" s="23">
        <f t="shared" ca="1" si="316"/>
        <v>15600</v>
      </c>
      <c r="CT161" s="23">
        <f t="shared" ca="1" si="317"/>
        <v>7800</v>
      </c>
      <c r="CU161" s="23">
        <f t="shared" ca="1" si="320"/>
        <v>42000</v>
      </c>
      <c r="CV161" s="23">
        <f t="shared" ca="1" si="321"/>
        <v>21000</v>
      </c>
      <c r="CW161" s="23">
        <f t="shared" ca="1" si="241"/>
        <v>60000</v>
      </c>
      <c r="CX161" s="23">
        <f t="shared" ca="1" si="242"/>
        <v>30000</v>
      </c>
      <c r="CY161" s="23">
        <f t="shared" ca="1" si="324"/>
        <v>72000</v>
      </c>
      <c r="CZ161" s="23">
        <f t="shared" ca="1" si="325"/>
        <v>36000</v>
      </c>
      <c r="DA161" s="23">
        <f t="shared" ca="1" si="340"/>
        <v>99000</v>
      </c>
      <c r="DB161" s="23">
        <f t="shared" ca="1" si="341"/>
        <v>49500</v>
      </c>
      <c r="DC161" s="23"/>
      <c r="DD161" s="23"/>
      <c r="DE161" s="23">
        <f t="shared" ca="1" si="342"/>
        <v>240000</v>
      </c>
      <c r="DF161" s="23">
        <f t="shared" ca="1" si="343"/>
        <v>120000</v>
      </c>
      <c r="DG161" s="23">
        <f t="shared" ref="DG161:DG224" ca="1" si="344">$DG$7*$J$2*$J$5*$AB161</f>
        <v>120000</v>
      </c>
      <c r="DH161" s="23">
        <f t="shared" ref="DH161:DH224" ca="1" si="345">$DG$7*$J$3*$J$5*$AC161</f>
        <v>60000</v>
      </c>
      <c r="DI161" s="23">
        <f t="shared" ca="1" si="229"/>
        <v>63600</v>
      </c>
      <c r="DJ161" s="23">
        <f t="shared" ca="1" si="230"/>
        <v>31800</v>
      </c>
      <c r="DK161" s="23">
        <f t="shared" ca="1" si="235"/>
        <v>63600</v>
      </c>
      <c r="DL161" s="23">
        <f t="shared" ca="1" si="236"/>
        <v>31800</v>
      </c>
      <c r="DM161" s="23">
        <f t="shared" ca="1" si="243"/>
        <v>120000</v>
      </c>
      <c r="DN161" s="23">
        <f t="shared" ca="1" si="244"/>
        <v>60000</v>
      </c>
      <c r="DO161" s="23">
        <f t="shared" ca="1" si="245"/>
        <v>66000</v>
      </c>
      <c r="DP161" s="23">
        <f t="shared" ca="1" si="246"/>
        <v>33000</v>
      </c>
      <c r="DQ161" s="23">
        <f t="shared" ca="1" si="257"/>
        <v>129600</v>
      </c>
      <c r="DR161" s="23">
        <f t="shared" ca="1" si="258"/>
        <v>64800</v>
      </c>
      <c r="DS161" s="228">
        <f t="shared" ca="1" si="287"/>
        <v>604800</v>
      </c>
      <c r="DT161" s="93">
        <f t="shared" ca="1" si="288"/>
        <v>1350000</v>
      </c>
      <c r="DU161" s="228">
        <f t="shared" ca="1" si="289"/>
        <v>1971900</v>
      </c>
      <c r="DZ161" s="23">
        <f t="shared" ca="1" si="318"/>
        <v>60000</v>
      </c>
      <c r="EA161" s="23">
        <f t="shared" ca="1" si="319"/>
        <v>30000</v>
      </c>
      <c r="EB161" s="23">
        <f t="shared" ca="1" si="326"/>
        <v>26400</v>
      </c>
      <c r="EC161" s="23">
        <f t="shared" ca="1" si="327"/>
        <v>13200</v>
      </c>
      <c r="ED161" s="23">
        <f t="shared" ref="ED161:ED224" ca="1" si="346">$ED$7*$J$2*$J$5*$AB161</f>
        <v>120000</v>
      </c>
      <c r="EE161" s="23">
        <f t="shared" ref="EE161:EE224" ca="1" si="347">$ED$7*$J$3*$J$5*$AC161</f>
        <v>60000</v>
      </c>
      <c r="EF161" s="23">
        <f t="shared" ca="1" si="249"/>
        <v>168000</v>
      </c>
      <c r="EG161" s="23">
        <f t="shared" ca="1" si="250"/>
        <v>84000</v>
      </c>
      <c r="EH161" s="23">
        <f t="shared" ca="1" si="231"/>
        <v>60000</v>
      </c>
      <c r="EI161" s="23">
        <f t="shared" ca="1" si="232"/>
        <v>30000</v>
      </c>
      <c r="EJ161" s="23">
        <f t="shared" ca="1" si="247"/>
        <v>60000</v>
      </c>
      <c r="EK161" s="23">
        <f t="shared" ca="1" si="248"/>
        <v>30000</v>
      </c>
      <c r="EL161" s="23">
        <f t="shared" ca="1" si="255"/>
        <v>120000</v>
      </c>
      <c r="EM161" s="23">
        <f t="shared" ca="1" si="256"/>
        <v>60000</v>
      </c>
      <c r="EN161" s="228">
        <f t="shared" ca="1" si="275"/>
        <v>39600</v>
      </c>
      <c r="EO161" s="93">
        <f t="shared" ca="1" si="276"/>
        <v>489600</v>
      </c>
      <c r="EP161" s="93">
        <f t="shared" ca="1" si="277"/>
        <v>921600</v>
      </c>
    </row>
    <row r="162" spans="1:146" x14ac:dyDescent="0.2">
      <c r="A162" s="172">
        <f ca="1">VLOOKUP($D162,Curves!$A$2:$I$1700,9)</f>
        <v>5.8927032121206001E-2</v>
      </c>
      <c r="B162" s="86">
        <f t="shared" ca="1" si="260"/>
        <v>0.4753736758898417</v>
      </c>
      <c r="C162" s="86">
        <f t="shared" si="261"/>
        <v>30</v>
      </c>
      <c r="D162" s="139">
        <v>41579</v>
      </c>
      <c r="E162" s="173">
        <f ca="1">VLOOKUP($D162,Curves!$A$2:$H$1700,2)*$B162</f>
        <v>2.0712031058520401</v>
      </c>
      <c r="F162" s="172">
        <f ca="1">VLOOKUP($D162,Curves!$A$2:$H$1700,3)*$B162</f>
        <v>5.7044841106781E-2</v>
      </c>
      <c r="G162" s="172">
        <f ca="1">VLOOKUP($D162,Curves!$A$2:$H$1700,7)*$B162</f>
        <v>-9.0320998419069917E-2</v>
      </c>
      <c r="H162" s="172">
        <f ca="1">VLOOKUP($D162,Curves!$A$2:$H$1700,5)*$B162</f>
        <v>4.7537367588984169E-3</v>
      </c>
      <c r="I162" s="172">
        <f ca="1">VLOOKUP($D162,Curves!$A$2:$H$1700,4)*$B162</f>
        <v>0</v>
      </c>
      <c r="J162" s="174">
        <f ca="1">VLOOKUP($D162,Curves!$A$2:$H$1700,8)*$B162</f>
        <v>0</v>
      </c>
      <c r="K162" s="172">
        <f t="shared" ca="1" si="262"/>
        <v>17.5340232938903</v>
      </c>
      <c r="L162" s="140">
        <f ca="1">VLOOKUP($D162,Curves!$N$2:$T$2600,2)*$B162</f>
        <v>17.908039431284173</v>
      </c>
      <c r="M162" s="141">
        <f ca="1">VLOOKUP($D162,Curves!$N$2:$T$2600,3)*$B162</f>
        <v>8.9540197156420867</v>
      </c>
      <c r="N162" s="181">
        <f t="shared" ca="1" si="263"/>
        <v>1</v>
      </c>
      <c r="O162" s="182">
        <f t="shared" ca="1" si="264"/>
        <v>0</v>
      </c>
      <c r="P162" s="173">
        <f t="shared" ca="1" si="259"/>
        <v>17.5340232938903</v>
      </c>
      <c r="Q162" s="140">
        <f ca="1">VLOOKUP($D162,Curves!$N$2:$T$2600,4)*$B162</f>
        <v>17.908039431284173</v>
      </c>
      <c r="R162" s="141">
        <f ca="1">VLOOKUP($D162,Curves!$N$2:$T$2600,5)*$B162</f>
        <v>8.9540197156420867</v>
      </c>
      <c r="S162" s="181">
        <f t="shared" ca="1" si="265"/>
        <v>1</v>
      </c>
      <c r="T162" s="182">
        <f t="shared" ca="1" si="266"/>
        <v>0</v>
      </c>
      <c r="U162" s="151">
        <f t="shared" ca="1" si="267"/>
        <v>16.856615805747278</v>
      </c>
      <c r="V162" s="151">
        <f t="shared" ca="1" si="268"/>
        <v>17.569676319582037</v>
      </c>
      <c r="W162" s="151">
        <f t="shared" ca="1" si="269"/>
        <v>17.5340232938903</v>
      </c>
      <c r="X162" s="343">
        <f ca="1">VLOOKUP($D162,[2]CurveFetch!$D$8:$S$13000,16,0)*$B162</f>
        <v>17.908039431284173</v>
      </c>
      <c r="Y162" s="141">
        <f ca="1">VLOOKUP($D162,Curves!$N$2:$T$2600,7)*$B162</f>
        <v>8.9540197156420867</v>
      </c>
      <c r="Z162" s="200">
        <f t="shared" ca="1" si="270"/>
        <v>1</v>
      </c>
      <c r="AA162" s="181">
        <f t="shared" ca="1" si="271"/>
        <v>0</v>
      </c>
      <c r="AB162" s="181">
        <f t="shared" ca="1" si="272"/>
        <v>1</v>
      </c>
      <c r="AC162" s="181">
        <f t="shared" ca="1" si="272"/>
        <v>1</v>
      </c>
      <c r="AD162" s="181">
        <f t="shared" ca="1" si="273"/>
        <v>1</v>
      </c>
      <c r="AE162" s="182">
        <f t="shared" ca="1" si="274"/>
        <v>0</v>
      </c>
      <c r="AF162" s="23">
        <f t="shared" ca="1" si="292"/>
        <v>5880</v>
      </c>
      <c r="AG162" s="23">
        <f t="shared" ca="1" si="293"/>
        <v>0</v>
      </c>
      <c r="AH162" s="23">
        <f t="shared" ca="1" si="310"/>
        <v>48000</v>
      </c>
      <c r="AI162" s="23">
        <f t="shared" ca="1" si="311"/>
        <v>0</v>
      </c>
      <c r="AJ162" s="23">
        <f t="shared" ca="1" si="330"/>
        <v>54000</v>
      </c>
      <c r="AK162" s="23">
        <f t="shared" ca="1" si="331"/>
        <v>0</v>
      </c>
      <c r="AL162" s="23">
        <f t="shared" ca="1" si="332"/>
        <v>60000</v>
      </c>
      <c r="AM162" s="23">
        <f t="shared" ca="1" si="333"/>
        <v>0</v>
      </c>
      <c r="AN162" s="23">
        <f t="shared" ca="1" si="334"/>
        <v>60000</v>
      </c>
      <c r="AO162" s="23">
        <f t="shared" ca="1" si="335"/>
        <v>0</v>
      </c>
      <c r="AP162" s="23">
        <f t="shared" ca="1" si="225"/>
        <v>61200</v>
      </c>
      <c r="AQ162" s="23">
        <f t="shared" ca="1" si="226"/>
        <v>0</v>
      </c>
      <c r="AR162" s="23">
        <f t="shared" ca="1" si="237"/>
        <v>132000</v>
      </c>
      <c r="AS162" s="23">
        <f t="shared" ca="1" si="238"/>
        <v>0</v>
      </c>
      <c r="AT162" s="228">
        <f t="shared" ca="1" si="278"/>
        <v>65880</v>
      </c>
      <c r="AU162" s="26">
        <f t="shared" ca="1" si="279"/>
        <v>361080</v>
      </c>
      <c r="AV162" s="228">
        <f t="shared" ca="1" si="280"/>
        <v>421080</v>
      </c>
      <c r="AW162" s="23">
        <f t="shared" ca="1" si="306"/>
        <v>62400</v>
      </c>
      <c r="AX162" s="23">
        <f t="shared" ca="1" si="307"/>
        <v>0</v>
      </c>
      <c r="AY162" s="23">
        <f t="shared" ca="1" si="290"/>
        <v>60000</v>
      </c>
      <c r="AZ162" s="23">
        <f t="shared" ca="1" si="291"/>
        <v>0</v>
      </c>
      <c r="BA162" s="23">
        <f t="shared" ca="1" si="294"/>
        <v>10560</v>
      </c>
      <c r="BB162" s="23">
        <f t="shared" ca="1" si="295"/>
        <v>0</v>
      </c>
      <c r="BC162" s="23">
        <f t="shared" ca="1" si="302"/>
        <v>6120</v>
      </c>
      <c r="BD162" s="23">
        <f t="shared" ca="1" si="303"/>
        <v>0</v>
      </c>
      <c r="BE162" s="23">
        <f t="shared" ca="1" si="312"/>
        <v>20400</v>
      </c>
      <c r="BF162" s="23">
        <f t="shared" ca="1" si="313"/>
        <v>0</v>
      </c>
      <c r="BG162" s="23">
        <f t="shared" ca="1" si="322"/>
        <v>105600</v>
      </c>
      <c r="BH162" s="23">
        <f t="shared" ca="1" si="323"/>
        <v>0</v>
      </c>
      <c r="BI162" s="23">
        <f t="shared" ca="1" si="328"/>
        <v>127200</v>
      </c>
      <c r="BJ162" s="23">
        <f t="shared" ca="1" si="329"/>
        <v>0</v>
      </c>
      <c r="BK162" s="23">
        <f t="shared" ca="1" si="336"/>
        <v>60000</v>
      </c>
      <c r="BL162" s="23">
        <f t="shared" ca="1" si="337"/>
        <v>0</v>
      </c>
      <c r="BM162" s="23">
        <f t="shared" ca="1" si="223"/>
        <v>63600</v>
      </c>
      <c r="BN162" s="23">
        <f t="shared" ca="1" si="224"/>
        <v>0</v>
      </c>
      <c r="BO162" s="23">
        <f t="shared" ca="1" si="227"/>
        <v>86400</v>
      </c>
      <c r="BP162" s="23">
        <f t="shared" ca="1" si="228"/>
        <v>0</v>
      </c>
      <c r="BQ162" s="23">
        <f t="shared" ca="1" si="233"/>
        <v>62400</v>
      </c>
      <c r="BR162" s="23">
        <f t="shared" ca="1" si="234"/>
        <v>0</v>
      </c>
      <c r="BS162" s="23">
        <f t="shared" ca="1" si="251"/>
        <v>132000</v>
      </c>
      <c r="BT162" s="23">
        <f t="shared" ca="1" si="252"/>
        <v>0</v>
      </c>
      <c r="BU162" s="23">
        <f t="shared" ca="1" si="253"/>
        <v>120000</v>
      </c>
      <c r="BV162" s="23">
        <f t="shared" ca="1" si="254"/>
        <v>0</v>
      </c>
      <c r="BW162" s="389">
        <f t="shared" ca="1" si="281"/>
        <v>458280</v>
      </c>
      <c r="BX162" s="224">
        <f t="shared" ca="1" si="282"/>
        <v>710280</v>
      </c>
      <c r="BY162" s="93">
        <f t="shared" ca="1" si="283"/>
        <v>916680</v>
      </c>
      <c r="BZ162" s="23">
        <f t="shared" ca="1" si="308"/>
        <v>125760</v>
      </c>
      <c r="CA162" s="23">
        <f t="shared" ca="1" si="309"/>
        <v>0</v>
      </c>
      <c r="CB162" s="23">
        <f t="shared" ca="1" si="338"/>
        <v>115200</v>
      </c>
      <c r="CC162" s="23">
        <f t="shared" ca="1" si="339"/>
        <v>0</v>
      </c>
      <c r="CD162" s="23">
        <f t="shared" ca="1" si="239"/>
        <v>120000</v>
      </c>
      <c r="CE162" s="23">
        <f t="shared" ca="1" si="240"/>
        <v>0</v>
      </c>
      <c r="CF162" s="228">
        <f t="shared" ca="1" si="284"/>
        <v>125760</v>
      </c>
      <c r="CG162" s="224">
        <f t="shared" ca="1" si="285"/>
        <v>240960</v>
      </c>
      <c r="CH162" s="228">
        <f t="shared" ca="1" si="286"/>
        <v>360960</v>
      </c>
      <c r="CI162" s="23">
        <f t="shared" ca="1" si="298"/>
        <v>65400</v>
      </c>
      <c r="CJ162" s="23">
        <f t="shared" ca="1" si="299"/>
        <v>32700</v>
      </c>
      <c r="CK162" s="23">
        <f t="shared" ca="1" si="300"/>
        <v>62400</v>
      </c>
      <c r="CL162" s="23">
        <f t="shared" ca="1" si="301"/>
        <v>31200</v>
      </c>
      <c r="CM162" s="23">
        <f t="shared" ca="1" si="296"/>
        <v>60000</v>
      </c>
      <c r="CN162" s="23">
        <f t="shared" ca="1" si="297"/>
        <v>30000</v>
      </c>
      <c r="CO162" s="23">
        <f t="shared" ca="1" si="304"/>
        <v>8400</v>
      </c>
      <c r="CP162" s="23">
        <f t="shared" ca="1" si="305"/>
        <v>4200</v>
      </c>
      <c r="CQ162" s="23">
        <f t="shared" ca="1" si="314"/>
        <v>27000</v>
      </c>
      <c r="CR162" s="23">
        <f t="shared" ca="1" si="315"/>
        <v>13500</v>
      </c>
      <c r="CS162" s="23">
        <f t="shared" ca="1" si="316"/>
        <v>15600</v>
      </c>
      <c r="CT162" s="23">
        <f t="shared" ca="1" si="317"/>
        <v>7800</v>
      </c>
      <c r="CU162" s="23">
        <f t="shared" ca="1" si="320"/>
        <v>42000</v>
      </c>
      <c r="CV162" s="23">
        <f t="shared" ca="1" si="321"/>
        <v>21000</v>
      </c>
      <c r="CW162" s="23">
        <f t="shared" ca="1" si="241"/>
        <v>60000</v>
      </c>
      <c r="CX162" s="23">
        <f t="shared" ca="1" si="242"/>
        <v>30000</v>
      </c>
      <c r="CY162" s="23">
        <f t="shared" ca="1" si="324"/>
        <v>72000</v>
      </c>
      <c r="CZ162" s="23">
        <f t="shared" ca="1" si="325"/>
        <v>36000</v>
      </c>
      <c r="DA162" s="23">
        <f t="shared" ca="1" si="340"/>
        <v>99000</v>
      </c>
      <c r="DB162" s="23">
        <f t="shared" ca="1" si="341"/>
        <v>49500</v>
      </c>
      <c r="DC162" s="23"/>
      <c r="DD162" s="23"/>
      <c r="DE162" s="23">
        <f t="shared" ca="1" si="342"/>
        <v>240000</v>
      </c>
      <c r="DF162" s="23">
        <f t="shared" ca="1" si="343"/>
        <v>120000</v>
      </c>
      <c r="DG162" s="23">
        <f t="shared" ca="1" si="344"/>
        <v>120000</v>
      </c>
      <c r="DH162" s="23">
        <f t="shared" ca="1" si="345"/>
        <v>60000</v>
      </c>
      <c r="DI162" s="23">
        <f t="shared" ca="1" si="229"/>
        <v>63600</v>
      </c>
      <c r="DJ162" s="23">
        <f t="shared" ca="1" si="230"/>
        <v>31800</v>
      </c>
      <c r="DK162" s="23">
        <f t="shared" ca="1" si="235"/>
        <v>63600</v>
      </c>
      <c r="DL162" s="23">
        <f t="shared" ca="1" si="236"/>
        <v>31800</v>
      </c>
      <c r="DM162" s="23">
        <f t="shared" ca="1" si="243"/>
        <v>120000</v>
      </c>
      <c r="DN162" s="23">
        <f t="shared" ca="1" si="244"/>
        <v>60000</v>
      </c>
      <c r="DO162" s="23">
        <f t="shared" ca="1" si="245"/>
        <v>66000</v>
      </c>
      <c r="DP162" s="23">
        <f t="shared" ca="1" si="246"/>
        <v>33000</v>
      </c>
      <c r="DQ162" s="23">
        <f t="shared" ca="1" si="257"/>
        <v>129600</v>
      </c>
      <c r="DR162" s="23">
        <f t="shared" ca="1" si="258"/>
        <v>64800</v>
      </c>
      <c r="DS162" s="228">
        <f t="shared" ca="1" si="287"/>
        <v>604800</v>
      </c>
      <c r="DT162" s="93">
        <f t="shared" ca="1" si="288"/>
        <v>1350000</v>
      </c>
      <c r="DU162" s="228">
        <f t="shared" ca="1" si="289"/>
        <v>1971900</v>
      </c>
      <c r="DZ162" s="23">
        <f t="shared" ca="1" si="318"/>
        <v>60000</v>
      </c>
      <c r="EA162" s="23">
        <f t="shared" ca="1" si="319"/>
        <v>30000</v>
      </c>
      <c r="EB162" s="23">
        <f t="shared" ca="1" si="326"/>
        <v>26400</v>
      </c>
      <c r="EC162" s="23">
        <f t="shared" ca="1" si="327"/>
        <v>13200</v>
      </c>
      <c r="ED162" s="23">
        <f t="shared" ca="1" si="346"/>
        <v>120000</v>
      </c>
      <c r="EE162" s="23">
        <f t="shared" ca="1" si="347"/>
        <v>60000</v>
      </c>
      <c r="EF162" s="23">
        <f t="shared" ca="1" si="249"/>
        <v>168000</v>
      </c>
      <c r="EG162" s="23">
        <f t="shared" ca="1" si="250"/>
        <v>84000</v>
      </c>
      <c r="EH162" s="23">
        <f t="shared" ca="1" si="231"/>
        <v>60000</v>
      </c>
      <c r="EI162" s="23">
        <f t="shared" ca="1" si="232"/>
        <v>30000</v>
      </c>
      <c r="EJ162" s="23">
        <f t="shared" ca="1" si="247"/>
        <v>60000</v>
      </c>
      <c r="EK162" s="23">
        <f t="shared" ca="1" si="248"/>
        <v>30000</v>
      </c>
      <c r="EL162" s="23">
        <f t="shared" ca="1" si="255"/>
        <v>120000</v>
      </c>
      <c r="EM162" s="23">
        <f t="shared" ca="1" si="256"/>
        <v>60000</v>
      </c>
      <c r="EN162" s="228">
        <f t="shared" ca="1" si="275"/>
        <v>39600</v>
      </c>
      <c r="EO162" s="93">
        <f t="shared" ca="1" si="276"/>
        <v>489600</v>
      </c>
      <c r="EP162" s="93">
        <f t="shared" ca="1" si="277"/>
        <v>921600</v>
      </c>
    </row>
    <row r="163" spans="1:146" x14ac:dyDescent="0.2">
      <c r="A163" s="172">
        <f ca="1">VLOOKUP($D163,Curves!$A$2:$I$1700,9)</f>
        <v>5.8954300980933003E-2</v>
      </c>
      <c r="B163" s="86">
        <f t="shared" ca="1" si="260"/>
        <v>0.47295003751941506</v>
      </c>
      <c r="C163" s="86">
        <f t="shared" si="261"/>
        <v>31</v>
      </c>
      <c r="D163" s="139">
        <v>41609</v>
      </c>
      <c r="E163" s="173">
        <f ca="1">VLOOKUP($D163,Curves!$A$2:$H$1700,2)*$B163</f>
        <v>2.1197620681620184</v>
      </c>
      <c r="F163" s="172">
        <f ca="1">VLOOKUP($D163,Curves!$A$2:$H$1700,3)*$B163</f>
        <v>5.6754004502329806E-2</v>
      </c>
      <c r="G163" s="172">
        <f ca="1">VLOOKUP($D163,Curves!$A$2:$H$1700,7)*$B163</f>
        <v>-8.9860507128688857E-2</v>
      </c>
      <c r="H163" s="172">
        <f ca="1">VLOOKUP($D163,Curves!$A$2:$H$1700,5)*$B163</f>
        <v>4.7295003751941503E-3</v>
      </c>
      <c r="I163" s="172">
        <f ca="1">VLOOKUP($D163,Curves!$A$2:$H$1700,4)*$B163</f>
        <v>0</v>
      </c>
      <c r="J163" s="174">
        <f ca="1">VLOOKUP($D163,Curves!$A$2:$H$1700,8)*$B163</f>
        <v>0</v>
      </c>
      <c r="K163" s="172">
        <f t="shared" ca="1" si="262"/>
        <v>17.898215511215138</v>
      </c>
      <c r="L163" s="140">
        <f ca="1">VLOOKUP($D163,Curves!$N$2:$T$2600,2)*$B163</f>
        <v>10.722486775621419</v>
      </c>
      <c r="M163" s="141">
        <f ca="1">VLOOKUP($D163,Curves!$N$2:$T$2600,3)*$B163</f>
        <v>5.3612433878107097</v>
      </c>
      <c r="N163" s="181">
        <f t="shared" ca="1" si="263"/>
        <v>0</v>
      </c>
      <c r="O163" s="182">
        <f t="shared" ca="1" si="264"/>
        <v>0</v>
      </c>
      <c r="P163" s="173">
        <f t="shared" ca="1" si="259"/>
        <v>17.898215511215138</v>
      </c>
      <c r="Q163" s="140">
        <f ca="1">VLOOKUP($D163,Curves!$N$2:$T$2600,4)*$B163</f>
        <v>10.722486775621419</v>
      </c>
      <c r="R163" s="141">
        <f ca="1">VLOOKUP($D163,Curves!$N$2:$T$2600,5)*$B163</f>
        <v>5.3612433878107097</v>
      </c>
      <c r="S163" s="181">
        <f t="shared" ca="1" si="265"/>
        <v>0</v>
      </c>
      <c r="T163" s="182">
        <f t="shared" ca="1" si="266"/>
        <v>0</v>
      </c>
      <c r="U163" s="151">
        <f t="shared" ca="1" si="267"/>
        <v>17.224261707749974</v>
      </c>
      <c r="V163" s="151">
        <f t="shared" ca="1" si="268"/>
        <v>17.93368676402909</v>
      </c>
      <c r="W163" s="151">
        <f t="shared" ca="1" si="269"/>
        <v>17.898215511215138</v>
      </c>
      <c r="X163" s="343">
        <f ca="1">VLOOKUP($D163,[2]CurveFetch!$D$8:$S$13000,16,0)*$B163</f>
        <v>10.722486775621419</v>
      </c>
      <c r="Y163" s="141">
        <f ca="1">VLOOKUP($D163,Curves!$N$2:$T$2600,7)*$B163</f>
        <v>5.3612433878107097</v>
      </c>
      <c r="Z163" s="200">
        <f t="shared" ca="1" si="270"/>
        <v>0</v>
      </c>
      <c r="AA163" s="181">
        <f t="shared" ca="1" si="271"/>
        <v>0</v>
      </c>
      <c r="AB163" s="181">
        <f t="shared" ca="1" si="272"/>
        <v>0</v>
      </c>
      <c r="AC163" s="181">
        <f t="shared" ca="1" si="272"/>
        <v>0</v>
      </c>
      <c r="AD163" s="181">
        <f t="shared" ca="1" si="273"/>
        <v>0</v>
      </c>
      <c r="AE163" s="182">
        <f t="shared" ca="1" si="274"/>
        <v>0</v>
      </c>
      <c r="AF163" s="23">
        <f t="shared" ca="1" si="292"/>
        <v>0</v>
      </c>
      <c r="AG163" s="23">
        <f t="shared" ca="1" si="293"/>
        <v>0</v>
      </c>
      <c r="AH163" s="23">
        <f t="shared" ca="1" si="310"/>
        <v>0</v>
      </c>
      <c r="AI163" s="23">
        <f t="shared" ca="1" si="311"/>
        <v>0</v>
      </c>
      <c r="AJ163" s="23">
        <f t="shared" ca="1" si="330"/>
        <v>0</v>
      </c>
      <c r="AK163" s="23">
        <f t="shared" ca="1" si="331"/>
        <v>0</v>
      </c>
      <c r="AL163" s="23">
        <f t="shared" ca="1" si="332"/>
        <v>0</v>
      </c>
      <c r="AM163" s="23">
        <f t="shared" ca="1" si="333"/>
        <v>0</v>
      </c>
      <c r="AN163" s="23">
        <f t="shared" ca="1" si="334"/>
        <v>0</v>
      </c>
      <c r="AO163" s="23">
        <f t="shared" ca="1" si="335"/>
        <v>0</v>
      </c>
      <c r="AP163" s="23">
        <f t="shared" ca="1" si="225"/>
        <v>0</v>
      </c>
      <c r="AQ163" s="23">
        <f t="shared" ca="1" si="226"/>
        <v>0</v>
      </c>
      <c r="AR163" s="23">
        <f t="shared" ca="1" si="237"/>
        <v>0</v>
      </c>
      <c r="AS163" s="23">
        <f t="shared" ca="1" si="238"/>
        <v>0</v>
      </c>
      <c r="AT163" s="228">
        <f t="shared" ca="1" si="278"/>
        <v>0</v>
      </c>
      <c r="AU163" s="26">
        <f t="shared" ca="1" si="279"/>
        <v>0</v>
      </c>
      <c r="AV163" s="228">
        <f t="shared" ca="1" si="280"/>
        <v>0</v>
      </c>
      <c r="AW163" s="23">
        <f t="shared" ca="1" si="306"/>
        <v>0</v>
      </c>
      <c r="AX163" s="23">
        <f t="shared" ca="1" si="307"/>
        <v>0</v>
      </c>
      <c r="AY163" s="23">
        <f t="shared" ca="1" si="290"/>
        <v>0</v>
      </c>
      <c r="AZ163" s="23">
        <f t="shared" ca="1" si="291"/>
        <v>0</v>
      </c>
      <c r="BA163" s="23">
        <f t="shared" ca="1" si="294"/>
        <v>0</v>
      </c>
      <c r="BB163" s="23">
        <f t="shared" ca="1" si="295"/>
        <v>0</v>
      </c>
      <c r="BC163" s="23">
        <f t="shared" ca="1" si="302"/>
        <v>0</v>
      </c>
      <c r="BD163" s="23">
        <f t="shared" ca="1" si="303"/>
        <v>0</v>
      </c>
      <c r="BE163" s="23">
        <f t="shared" ca="1" si="312"/>
        <v>0</v>
      </c>
      <c r="BF163" s="23">
        <f t="shared" ca="1" si="313"/>
        <v>0</v>
      </c>
      <c r="BG163" s="23">
        <f t="shared" ca="1" si="322"/>
        <v>0</v>
      </c>
      <c r="BH163" s="23">
        <f t="shared" ca="1" si="323"/>
        <v>0</v>
      </c>
      <c r="BI163" s="23">
        <f t="shared" ca="1" si="328"/>
        <v>0</v>
      </c>
      <c r="BJ163" s="23">
        <f t="shared" ca="1" si="329"/>
        <v>0</v>
      </c>
      <c r="BK163" s="23">
        <f t="shared" ca="1" si="336"/>
        <v>0</v>
      </c>
      <c r="BL163" s="23">
        <f t="shared" ca="1" si="337"/>
        <v>0</v>
      </c>
      <c r="BM163" s="23">
        <f t="shared" ca="1" si="223"/>
        <v>0</v>
      </c>
      <c r="BN163" s="23">
        <f t="shared" ca="1" si="224"/>
        <v>0</v>
      </c>
      <c r="BO163" s="23">
        <f t="shared" ca="1" si="227"/>
        <v>0</v>
      </c>
      <c r="BP163" s="23">
        <f t="shared" ca="1" si="228"/>
        <v>0</v>
      </c>
      <c r="BQ163" s="23">
        <f t="shared" ca="1" si="233"/>
        <v>0</v>
      </c>
      <c r="BR163" s="23">
        <f t="shared" ca="1" si="234"/>
        <v>0</v>
      </c>
      <c r="BS163" s="23">
        <f t="shared" ca="1" si="251"/>
        <v>0</v>
      </c>
      <c r="BT163" s="23">
        <f t="shared" ca="1" si="252"/>
        <v>0</v>
      </c>
      <c r="BU163" s="23">
        <f t="shared" ca="1" si="253"/>
        <v>0</v>
      </c>
      <c r="BV163" s="23">
        <f t="shared" ca="1" si="254"/>
        <v>0</v>
      </c>
      <c r="BW163" s="389">
        <f t="shared" ca="1" si="281"/>
        <v>0</v>
      </c>
      <c r="BX163" s="224">
        <f t="shared" ca="1" si="282"/>
        <v>0</v>
      </c>
      <c r="BY163" s="93">
        <f t="shared" ca="1" si="283"/>
        <v>0</v>
      </c>
      <c r="BZ163" s="23">
        <f t="shared" ca="1" si="308"/>
        <v>0</v>
      </c>
      <c r="CA163" s="23">
        <f t="shared" ca="1" si="309"/>
        <v>0</v>
      </c>
      <c r="CB163" s="23">
        <f t="shared" ca="1" si="338"/>
        <v>0</v>
      </c>
      <c r="CC163" s="23">
        <f t="shared" ca="1" si="339"/>
        <v>0</v>
      </c>
      <c r="CD163" s="23">
        <f t="shared" ca="1" si="239"/>
        <v>0</v>
      </c>
      <c r="CE163" s="23">
        <f t="shared" ca="1" si="240"/>
        <v>0</v>
      </c>
      <c r="CF163" s="228">
        <f t="shared" ca="1" si="284"/>
        <v>0</v>
      </c>
      <c r="CG163" s="224">
        <f t="shared" ca="1" si="285"/>
        <v>0</v>
      </c>
      <c r="CH163" s="228">
        <f t="shared" ca="1" si="286"/>
        <v>0</v>
      </c>
      <c r="CI163" s="23">
        <f t="shared" ca="1" si="298"/>
        <v>0</v>
      </c>
      <c r="CJ163" s="23">
        <f t="shared" ca="1" si="299"/>
        <v>0</v>
      </c>
      <c r="CK163" s="23">
        <f t="shared" ca="1" si="300"/>
        <v>0</v>
      </c>
      <c r="CL163" s="23">
        <f t="shared" ca="1" si="301"/>
        <v>0</v>
      </c>
      <c r="CM163" s="23">
        <f t="shared" ca="1" si="296"/>
        <v>0</v>
      </c>
      <c r="CN163" s="23">
        <f t="shared" ca="1" si="297"/>
        <v>0</v>
      </c>
      <c r="CO163" s="23">
        <f t="shared" ca="1" si="304"/>
        <v>0</v>
      </c>
      <c r="CP163" s="23">
        <f t="shared" ca="1" si="305"/>
        <v>0</v>
      </c>
      <c r="CQ163" s="23">
        <f t="shared" ca="1" si="314"/>
        <v>0</v>
      </c>
      <c r="CR163" s="23">
        <f t="shared" ca="1" si="315"/>
        <v>0</v>
      </c>
      <c r="CS163" s="23">
        <f t="shared" ca="1" si="316"/>
        <v>0</v>
      </c>
      <c r="CT163" s="23">
        <f t="shared" ca="1" si="317"/>
        <v>0</v>
      </c>
      <c r="CU163" s="23">
        <f t="shared" ca="1" si="320"/>
        <v>0</v>
      </c>
      <c r="CV163" s="23">
        <f t="shared" ca="1" si="321"/>
        <v>0</v>
      </c>
      <c r="CW163" s="23">
        <f t="shared" ca="1" si="241"/>
        <v>0</v>
      </c>
      <c r="CX163" s="23">
        <f t="shared" ca="1" si="242"/>
        <v>0</v>
      </c>
      <c r="CY163" s="23">
        <f t="shared" ca="1" si="324"/>
        <v>0</v>
      </c>
      <c r="CZ163" s="23">
        <f t="shared" ca="1" si="325"/>
        <v>0</v>
      </c>
      <c r="DA163" s="23">
        <f t="shared" ca="1" si="340"/>
        <v>0</v>
      </c>
      <c r="DB163" s="23">
        <f t="shared" ca="1" si="341"/>
        <v>0</v>
      </c>
      <c r="DC163" s="23"/>
      <c r="DD163" s="23"/>
      <c r="DE163" s="23">
        <f t="shared" ca="1" si="342"/>
        <v>0</v>
      </c>
      <c r="DF163" s="23">
        <f t="shared" ca="1" si="343"/>
        <v>0</v>
      </c>
      <c r="DG163" s="23">
        <f t="shared" ca="1" si="344"/>
        <v>0</v>
      </c>
      <c r="DH163" s="23">
        <f t="shared" ca="1" si="345"/>
        <v>0</v>
      </c>
      <c r="DI163" s="23">
        <f t="shared" ca="1" si="229"/>
        <v>0</v>
      </c>
      <c r="DJ163" s="23">
        <f t="shared" ca="1" si="230"/>
        <v>0</v>
      </c>
      <c r="DK163" s="23">
        <f t="shared" ca="1" si="235"/>
        <v>0</v>
      </c>
      <c r="DL163" s="23">
        <f t="shared" ca="1" si="236"/>
        <v>0</v>
      </c>
      <c r="DM163" s="23">
        <f t="shared" ca="1" si="243"/>
        <v>0</v>
      </c>
      <c r="DN163" s="23">
        <f t="shared" ca="1" si="244"/>
        <v>0</v>
      </c>
      <c r="DO163" s="23">
        <f t="shared" ca="1" si="245"/>
        <v>0</v>
      </c>
      <c r="DP163" s="23">
        <f t="shared" ca="1" si="246"/>
        <v>0</v>
      </c>
      <c r="DQ163" s="23">
        <f t="shared" ca="1" si="257"/>
        <v>0</v>
      </c>
      <c r="DR163" s="23">
        <f t="shared" ca="1" si="258"/>
        <v>0</v>
      </c>
      <c r="DS163" s="228">
        <f t="shared" ca="1" si="287"/>
        <v>0</v>
      </c>
      <c r="DT163" s="93">
        <f t="shared" ca="1" si="288"/>
        <v>0</v>
      </c>
      <c r="DU163" s="228">
        <f t="shared" ca="1" si="289"/>
        <v>0</v>
      </c>
      <c r="DZ163" s="23">
        <f t="shared" ca="1" si="318"/>
        <v>0</v>
      </c>
      <c r="EA163" s="23">
        <f t="shared" ca="1" si="319"/>
        <v>0</v>
      </c>
      <c r="EB163" s="23">
        <f t="shared" ca="1" si="326"/>
        <v>0</v>
      </c>
      <c r="EC163" s="23">
        <f t="shared" ca="1" si="327"/>
        <v>0</v>
      </c>
      <c r="ED163" s="23">
        <f t="shared" ca="1" si="346"/>
        <v>0</v>
      </c>
      <c r="EE163" s="23">
        <f t="shared" ca="1" si="347"/>
        <v>0</v>
      </c>
      <c r="EF163" s="23">
        <f t="shared" ca="1" si="249"/>
        <v>0</v>
      </c>
      <c r="EG163" s="23">
        <f t="shared" ca="1" si="250"/>
        <v>0</v>
      </c>
      <c r="EH163" s="23">
        <f t="shared" ca="1" si="231"/>
        <v>0</v>
      </c>
      <c r="EI163" s="23">
        <f t="shared" ca="1" si="232"/>
        <v>0</v>
      </c>
      <c r="EJ163" s="23">
        <f t="shared" ca="1" si="247"/>
        <v>0</v>
      </c>
      <c r="EK163" s="23">
        <f t="shared" ca="1" si="248"/>
        <v>0</v>
      </c>
      <c r="EL163" s="23">
        <f t="shared" ca="1" si="255"/>
        <v>0</v>
      </c>
      <c r="EM163" s="23">
        <f t="shared" ca="1" si="256"/>
        <v>0</v>
      </c>
      <c r="EN163" s="228">
        <f t="shared" ca="1" si="275"/>
        <v>0</v>
      </c>
      <c r="EO163" s="93">
        <f t="shared" ca="1" si="276"/>
        <v>0</v>
      </c>
      <c r="EP163" s="93">
        <f t="shared" ca="1" si="277"/>
        <v>0</v>
      </c>
    </row>
    <row r="164" spans="1:146" x14ac:dyDescent="0.2">
      <c r="A164" s="172">
        <f ca="1">VLOOKUP($D164,Curves!$A$2:$I$1700,9)</f>
        <v>5.8982478802910999E-2</v>
      </c>
      <c r="B164" s="86">
        <f t="shared" ca="1" si="260"/>
        <v>0.47045644348478327</v>
      </c>
      <c r="C164" s="86">
        <f t="shared" si="261"/>
        <v>31</v>
      </c>
      <c r="D164" s="139">
        <v>41640</v>
      </c>
      <c r="E164" s="173">
        <f ca="1">VLOOKUP($D164,Curves!$A$2:$H$1700,2)*$B164</f>
        <v>2.1720973995692443</v>
      </c>
      <c r="F164" s="172">
        <f ca="1">VLOOKUP($D164,Curves!$A$2:$H$1700,3)*$B164</f>
        <v>5.6454773218173993E-2</v>
      </c>
      <c r="G164" s="172">
        <f ca="1">VLOOKUP($D164,Curves!$A$2:$H$1700,7)*$B164</f>
        <v>-8.9386724262108821E-2</v>
      </c>
      <c r="H164" s="172">
        <f ca="1">VLOOKUP($D164,Curves!$A$2:$H$1700,5)*$B164</f>
        <v>4.7045644348478327E-3</v>
      </c>
      <c r="I164" s="172">
        <f ca="1">VLOOKUP($D164,Curves!$A$2:$H$1700,4)*$B164</f>
        <v>0</v>
      </c>
      <c r="J164" s="174">
        <f ca="1">VLOOKUP($D164,Curves!$A$2:$H$1700,8)*$B164</f>
        <v>0</v>
      </c>
      <c r="K164" s="172">
        <f t="shared" ca="1" si="262"/>
        <v>18.290730496769331</v>
      </c>
      <c r="L164" s="140">
        <f ca="1">VLOOKUP($D164,Curves!$N$2:$T$2600,2)*$B164</f>
        <v>25.048606511749014</v>
      </c>
      <c r="M164" s="141">
        <f ca="1">VLOOKUP($D164,Curves!$N$2:$T$2600,3)*$B164</f>
        <v>12.524303255874507</v>
      </c>
      <c r="N164" s="181">
        <f t="shared" ca="1" si="263"/>
        <v>1</v>
      </c>
      <c r="O164" s="182">
        <f t="shared" ca="1" si="264"/>
        <v>0</v>
      </c>
      <c r="P164" s="173">
        <f t="shared" ca="1" si="259"/>
        <v>18.290730496769331</v>
      </c>
      <c r="Q164" s="140">
        <f ca="1">VLOOKUP($D164,Curves!$N$2:$T$2600,4)*$B164</f>
        <v>25.048606511749014</v>
      </c>
      <c r="R164" s="141">
        <f ca="1">VLOOKUP($D164,Curves!$N$2:$T$2600,5)*$B164</f>
        <v>12.524303255874507</v>
      </c>
      <c r="S164" s="181">
        <f t="shared" ca="1" si="265"/>
        <v>1</v>
      </c>
      <c r="T164" s="182">
        <f t="shared" ca="1" si="266"/>
        <v>0</v>
      </c>
      <c r="U164" s="151">
        <f t="shared" ca="1" si="267"/>
        <v>17.620330064803518</v>
      </c>
      <c r="V164" s="151">
        <f t="shared" ca="1" si="268"/>
        <v>18.326014730030693</v>
      </c>
      <c r="W164" s="151">
        <f t="shared" ca="1" si="269"/>
        <v>18.290730496769331</v>
      </c>
      <c r="X164" s="343">
        <f ca="1">VLOOKUP($D164,[2]CurveFetch!$D$8:$S$13000,16,0)*$B164</f>
        <v>25.048606511749014</v>
      </c>
      <c r="Y164" s="141">
        <f ca="1">VLOOKUP($D164,Curves!$N$2:$T$2600,7)*$B164</f>
        <v>12.524303255874507</v>
      </c>
      <c r="Z164" s="200">
        <f t="shared" ca="1" si="270"/>
        <v>1</v>
      </c>
      <c r="AA164" s="181">
        <f t="shared" ca="1" si="271"/>
        <v>0</v>
      </c>
      <c r="AB164" s="181">
        <f t="shared" ca="1" si="272"/>
        <v>1</v>
      </c>
      <c r="AC164" s="181">
        <f t="shared" ca="1" si="272"/>
        <v>1</v>
      </c>
      <c r="AD164" s="181">
        <f t="shared" ca="1" si="273"/>
        <v>1</v>
      </c>
      <c r="AE164" s="182">
        <f t="shared" ca="1" si="274"/>
        <v>0</v>
      </c>
      <c r="AF164" s="23">
        <f t="shared" ca="1" si="292"/>
        <v>5880</v>
      </c>
      <c r="AG164" s="23">
        <f t="shared" ca="1" si="293"/>
        <v>0</v>
      </c>
      <c r="AH164" s="23">
        <f t="shared" ca="1" si="310"/>
        <v>48000</v>
      </c>
      <c r="AI164" s="23">
        <f t="shared" ca="1" si="311"/>
        <v>0</v>
      </c>
      <c r="AJ164" s="23">
        <f t="shared" ca="1" si="330"/>
        <v>54000</v>
      </c>
      <c r="AK164" s="23">
        <f t="shared" ca="1" si="331"/>
        <v>0</v>
      </c>
      <c r="AL164" s="23">
        <f t="shared" ca="1" si="332"/>
        <v>60000</v>
      </c>
      <c r="AM164" s="23">
        <f t="shared" ca="1" si="333"/>
        <v>0</v>
      </c>
      <c r="AN164" s="23">
        <f t="shared" ca="1" si="334"/>
        <v>60000</v>
      </c>
      <c r="AO164" s="23">
        <f t="shared" ca="1" si="335"/>
        <v>0</v>
      </c>
      <c r="AP164" s="23">
        <f t="shared" ca="1" si="225"/>
        <v>61200</v>
      </c>
      <c r="AQ164" s="23">
        <f t="shared" ca="1" si="226"/>
        <v>0</v>
      </c>
      <c r="AR164" s="23">
        <f t="shared" ca="1" si="237"/>
        <v>132000</v>
      </c>
      <c r="AS164" s="23">
        <f t="shared" ca="1" si="238"/>
        <v>0</v>
      </c>
      <c r="AT164" s="228">
        <f t="shared" ca="1" si="278"/>
        <v>65880</v>
      </c>
      <c r="AU164" s="26">
        <f t="shared" ca="1" si="279"/>
        <v>361080</v>
      </c>
      <c r="AV164" s="228">
        <f t="shared" ca="1" si="280"/>
        <v>421080</v>
      </c>
      <c r="AW164" s="23">
        <f t="shared" ca="1" si="306"/>
        <v>62400</v>
      </c>
      <c r="AX164" s="23">
        <f t="shared" ca="1" si="307"/>
        <v>0</v>
      </c>
      <c r="AY164" s="23">
        <f t="shared" ca="1" si="290"/>
        <v>60000</v>
      </c>
      <c r="AZ164" s="23">
        <f t="shared" ca="1" si="291"/>
        <v>0</v>
      </c>
      <c r="BA164" s="23">
        <f t="shared" ca="1" si="294"/>
        <v>10560</v>
      </c>
      <c r="BB164" s="23">
        <f t="shared" ca="1" si="295"/>
        <v>0</v>
      </c>
      <c r="BC164" s="23">
        <f t="shared" ca="1" si="302"/>
        <v>6120</v>
      </c>
      <c r="BD164" s="23">
        <f t="shared" ca="1" si="303"/>
        <v>0</v>
      </c>
      <c r="BE164" s="23">
        <f t="shared" ca="1" si="312"/>
        <v>20400</v>
      </c>
      <c r="BF164" s="23">
        <f t="shared" ca="1" si="313"/>
        <v>0</v>
      </c>
      <c r="BG164" s="23">
        <f t="shared" ca="1" si="322"/>
        <v>105600</v>
      </c>
      <c r="BH164" s="23">
        <f t="shared" ca="1" si="323"/>
        <v>0</v>
      </c>
      <c r="BI164" s="23">
        <f t="shared" ca="1" si="328"/>
        <v>127200</v>
      </c>
      <c r="BJ164" s="23">
        <f t="shared" ca="1" si="329"/>
        <v>0</v>
      </c>
      <c r="BK164" s="23">
        <f t="shared" ca="1" si="336"/>
        <v>60000</v>
      </c>
      <c r="BL164" s="23">
        <f t="shared" ca="1" si="337"/>
        <v>0</v>
      </c>
      <c r="BM164" s="23">
        <f t="shared" ref="BM164:BM227" ca="1" si="348">$BM$7*$J$2*$J$5*$S164</f>
        <v>63600</v>
      </c>
      <c r="BN164" s="23">
        <f t="shared" ref="BN164:BN227" ca="1" si="349">$BM$7*$J$3*$J$5*$T164</f>
        <v>0</v>
      </c>
      <c r="BO164" s="23">
        <f t="shared" ca="1" si="227"/>
        <v>86400</v>
      </c>
      <c r="BP164" s="23">
        <f t="shared" ca="1" si="228"/>
        <v>0</v>
      </c>
      <c r="BQ164" s="23">
        <f t="shared" ca="1" si="233"/>
        <v>62400</v>
      </c>
      <c r="BR164" s="23">
        <f t="shared" ca="1" si="234"/>
        <v>0</v>
      </c>
      <c r="BS164" s="23">
        <f t="shared" ca="1" si="251"/>
        <v>132000</v>
      </c>
      <c r="BT164" s="23">
        <f t="shared" ca="1" si="252"/>
        <v>0</v>
      </c>
      <c r="BU164" s="23">
        <f t="shared" ca="1" si="253"/>
        <v>120000</v>
      </c>
      <c r="BV164" s="23">
        <f t="shared" ca="1" si="254"/>
        <v>0</v>
      </c>
      <c r="BW164" s="389">
        <f t="shared" ca="1" si="281"/>
        <v>458280</v>
      </c>
      <c r="BX164" s="224">
        <f t="shared" ca="1" si="282"/>
        <v>710280</v>
      </c>
      <c r="BY164" s="93">
        <f t="shared" ca="1" si="283"/>
        <v>916680</v>
      </c>
      <c r="BZ164" s="23">
        <f t="shared" ca="1" si="308"/>
        <v>125760</v>
      </c>
      <c r="CA164" s="23">
        <f t="shared" ca="1" si="309"/>
        <v>0</v>
      </c>
      <c r="CB164" s="23">
        <f t="shared" ca="1" si="338"/>
        <v>115200</v>
      </c>
      <c r="CC164" s="23">
        <f t="shared" ca="1" si="339"/>
        <v>0</v>
      </c>
      <c r="CD164" s="23">
        <f t="shared" ca="1" si="239"/>
        <v>120000</v>
      </c>
      <c r="CE164" s="23">
        <f t="shared" ca="1" si="240"/>
        <v>0</v>
      </c>
      <c r="CF164" s="228">
        <f t="shared" ca="1" si="284"/>
        <v>125760</v>
      </c>
      <c r="CG164" s="224">
        <f t="shared" ca="1" si="285"/>
        <v>240960</v>
      </c>
      <c r="CH164" s="228">
        <f t="shared" ca="1" si="286"/>
        <v>360960</v>
      </c>
      <c r="CI164" s="23">
        <f t="shared" ca="1" si="298"/>
        <v>65400</v>
      </c>
      <c r="CJ164" s="23">
        <f t="shared" ca="1" si="299"/>
        <v>32700</v>
      </c>
      <c r="CK164" s="23">
        <f t="shared" ca="1" si="300"/>
        <v>62400</v>
      </c>
      <c r="CL164" s="23">
        <f t="shared" ca="1" si="301"/>
        <v>31200</v>
      </c>
      <c r="CM164" s="23">
        <f t="shared" ca="1" si="296"/>
        <v>60000</v>
      </c>
      <c r="CN164" s="23">
        <f t="shared" ca="1" si="297"/>
        <v>30000</v>
      </c>
      <c r="CO164" s="23">
        <f t="shared" ca="1" si="304"/>
        <v>8400</v>
      </c>
      <c r="CP164" s="23">
        <f t="shared" ca="1" si="305"/>
        <v>4200</v>
      </c>
      <c r="CQ164" s="23">
        <f t="shared" ca="1" si="314"/>
        <v>27000</v>
      </c>
      <c r="CR164" s="23">
        <f t="shared" ca="1" si="315"/>
        <v>13500</v>
      </c>
      <c r="CS164" s="23">
        <f t="shared" ca="1" si="316"/>
        <v>15600</v>
      </c>
      <c r="CT164" s="23">
        <f t="shared" ca="1" si="317"/>
        <v>7800</v>
      </c>
      <c r="CU164" s="23">
        <f t="shared" ca="1" si="320"/>
        <v>42000</v>
      </c>
      <c r="CV164" s="23">
        <f t="shared" ca="1" si="321"/>
        <v>21000</v>
      </c>
      <c r="CW164" s="23">
        <f t="shared" ca="1" si="241"/>
        <v>60000</v>
      </c>
      <c r="CX164" s="23">
        <f t="shared" ca="1" si="242"/>
        <v>30000</v>
      </c>
      <c r="CY164" s="23">
        <f t="shared" ca="1" si="324"/>
        <v>72000</v>
      </c>
      <c r="CZ164" s="23">
        <f t="shared" ca="1" si="325"/>
        <v>36000</v>
      </c>
      <c r="DA164" s="23">
        <f t="shared" ca="1" si="340"/>
        <v>99000</v>
      </c>
      <c r="DB164" s="23">
        <f t="shared" ca="1" si="341"/>
        <v>49500</v>
      </c>
      <c r="DC164" s="23"/>
      <c r="DD164" s="23"/>
      <c r="DE164" s="23">
        <f t="shared" ca="1" si="342"/>
        <v>240000</v>
      </c>
      <c r="DF164" s="23">
        <f t="shared" ca="1" si="343"/>
        <v>120000</v>
      </c>
      <c r="DG164" s="23">
        <f t="shared" ca="1" si="344"/>
        <v>120000</v>
      </c>
      <c r="DH164" s="23">
        <f t="shared" ca="1" si="345"/>
        <v>60000</v>
      </c>
      <c r="DI164" s="23">
        <f t="shared" ca="1" si="229"/>
        <v>63600</v>
      </c>
      <c r="DJ164" s="23">
        <f t="shared" ca="1" si="230"/>
        <v>31800</v>
      </c>
      <c r="DK164" s="23">
        <f t="shared" ca="1" si="235"/>
        <v>63600</v>
      </c>
      <c r="DL164" s="23">
        <f t="shared" ca="1" si="236"/>
        <v>31800</v>
      </c>
      <c r="DM164" s="23">
        <f t="shared" ca="1" si="243"/>
        <v>120000</v>
      </c>
      <c r="DN164" s="23">
        <f t="shared" ca="1" si="244"/>
        <v>60000</v>
      </c>
      <c r="DO164" s="23">
        <f t="shared" ca="1" si="245"/>
        <v>66000</v>
      </c>
      <c r="DP164" s="23">
        <f t="shared" ca="1" si="246"/>
        <v>33000</v>
      </c>
      <c r="DQ164" s="23">
        <f t="shared" ca="1" si="257"/>
        <v>129600</v>
      </c>
      <c r="DR164" s="23">
        <f t="shared" ca="1" si="258"/>
        <v>64800</v>
      </c>
      <c r="DS164" s="228">
        <f t="shared" ca="1" si="287"/>
        <v>604800</v>
      </c>
      <c r="DT164" s="93">
        <f t="shared" ca="1" si="288"/>
        <v>1350000</v>
      </c>
      <c r="DU164" s="228">
        <f t="shared" ca="1" si="289"/>
        <v>1971900</v>
      </c>
      <c r="DZ164" s="23">
        <f t="shared" ca="1" si="318"/>
        <v>60000</v>
      </c>
      <c r="EA164" s="23">
        <f t="shared" ca="1" si="319"/>
        <v>30000</v>
      </c>
      <c r="EB164" s="23">
        <f t="shared" ca="1" si="326"/>
        <v>26400</v>
      </c>
      <c r="EC164" s="23">
        <f t="shared" ca="1" si="327"/>
        <v>13200</v>
      </c>
      <c r="ED164" s="23">
        <f t="shared" ca="1" si="346"/>
        <v>120000</v>
      </c>
      <c r="EE164" s="23">
        <f t="shared" ca="1" si="347"/>
        <v>60000</v>
      </c>
      <c r="EF164" s="23">
        <f t="shared" ca="1" si="249"/>
        <v>168000</v>
      </c>
      <c r="EG164" s="23">
        <f t="shared" ca="1" si="250"/>
        <v>84000</v>
      </c>
      <c r="EH164" s="23">
        <f t="shared" ca="1" si="231"/>
        <v>60000</v>
      </c>
      <c r="EI164" s="23">
        <f t="shared" ca="1" si="232"/>
        <v>30000</v>
      </c>
      <c r="EJ164" s="23">
        <f t="shared" ca="1" si="247"/>
        <v>60000</v>
      </c>
      <c r="EK164" s="23">
        <f t="shared" ca="1" si="248"/>
        <v>30000</v>
      </c>
      <c r="EL164" s="23">
        <f t="shared" ca="1" si="255"/>
        <v>120000</v>
      </c>
      <c r="EM164" s="23">
        <f t="shared" ca="1" si="256"/>
        <v>60000</v>
      </c>
      <c r="EN164" s="228">
        <f t="shared" ca="1" si="275"/>
        <v>39600</v>
      </c>
      <c r="EO164" s="93">
        <f t="shared" ca="1" si="276"/>
        <v>489600</v>
      </c>
      <c r="EP164" s="93">
        <f t="shared" ca="1" si="277"/>
        <v>921600</v>
      </c>
    </row>
    <row r="165" spans="1:146" x14ac:dyDescent="0.2">
      <c r="A165" s="172">
        <f ca="1">VLOOKUP($D165,Curves!$A$2:$I$1700,9)</f>
        <v>5.9010656625153E-2</v>
      </c>
      <c r="B165" s="86">
        <f t="shared" ca="1" si="260"/>
        <v>0.46797382476566551</v>
      </c>
      <c r="C165" s="86">
        <f t="shared" si="261"/>
        <v>28</v>
      </c>
      <c r="D165" s="139">
        <v>41671</v>
      </c>
      <c r="E165" s="173">
        <f ca="1">VLOOKUP($D165,Curves!$A$2:$H$1700,2)*$B165</f>
        <v>2.1157096617655737</v>
      </c>
      <c r="F165" s="172">
        <f ca="1">VLOOKUP($D165,Curves!$A$2:$H$1700,3)*$B165</f>
        <v>5.6156858971879858E-2</v>
      </c>
      <c r="G165" s="172">
        <f ca="1">VLOOKUP($D165,Curves!$A$2:$H$1700,7)*$B165</f>
        <v>-8.8915026705476449E-2</v>
      </c>
      <c r="H165" s="172">
        <f ca="1">VLOOKUP($D165,Curves!$A$2:$H$1700,5)*$B165</f>
        <v>4.6797382476566549E-3</v>
      </c>
      <c r="I165" s="172">
        <f ca="1">VLOOKUP($D165,Curves!$A$2:$H$1700,4)*$B165</f>
        <v>0</v>
      </c>
      <c r="J165" s="174">
        <f ca="1">VLOOKUP($D165,Curves!$A$2:$H$1700,8)*$B165</f>
        <v>0</v>
      </c>
      <c r="K165" s="172">
        <f t="shared" ca="1" si="262"/>
        <v>17.867822463241801</v>
      </c>
      <c r="L165" s="140">
        <f ca="1">VLOOKUP($D165,Curves!$N$2:$T$2600,2)*$B165</f>
        <v>20.236685699106626</v>
      </c>
      <c r="M165" s="141">
        <f ca="1">VLOOKUP($D165,Curves!$N$2:$T$2600,3)*$B165</f>
        <v>10.118342849553313</v>
      </c>
      <c r="N165" s="181">
        <f t="shared" ca="1" si="263"/>
        <v>1</v>
      </c>
      <c r="O165" s="182">
        <f t="shared" ca="1" si="264"/>
        <v>0</v>
      </c>
      <c r="P165" s="173">
        <f t="shared" ca="1" si="259"/>
        <v>17.867822463241801</v>
      </c>
      <c r="Q165" s="140">
        <f ca="1">VLOOKUP($D165,Curves!$N$2:$T$2600,4)*$B165</f>
        <v>20.236685699106626</v>
      </c>
      <c r="R165" s="141">
        <f ca="1">VLOOKUP($D165,Curves!$N$2:$T$2600,5)*$B165</f>
        <v>10.118342849553313</v>
      </c>
      <c r="S165" s="181">
        <f t="shared" ca="1" si="265"/>
        <v>1</v>
      </c>
      <c r="T165" s="182">
        <f t="shared" ca="1" si="266"/>
        <v>0</v>
      </c>
      <c r="U165" s="151">
        <f t="shared" ca="1" si="267"/>
        <v>17.200959762950731</v>
      </c>
      <c r="V165" s="151">
        <f t="shared" ca="1" si="268"/>
        <v>17.902920500099228</v>
      </c>
      <c r="W165" s="151">
        <f t="shared" ca="1" si="269"/>
        <v>17.867822463241801</v>
      </c>
      <c r="X165" s="343">
        <f ca="1">VLOOKUP($D165,[2]CurveFetch!$D$8:$S$13000,16,0)*$B165</f>
        <v>20.236685699106626</v>
      </c>
      <c r="Y165" s="141">
        <f ca="1">VLOOKUP($D165,Curves!$N$2:$T$2600,7)*$B165</f>
        <v>10.118342849553313</v>
      </c>
      <c r="Z165" s="200">
        <f t="shared" ca="1" si="270"/>
        <v>1</v>
      </c>
      <c r="AA165" s="181">
        <f t="shared" ca="1" si="271"/>
        <v>0</v>
      </c>
      <c r="AB165" s="181">
        <f t="shared" ca="1" si="272"/>
        <v>1</v>
      </c>
      <c r="AC165" s="181">
        <f t="shared" ca="1" si="272"/>
        <v>1</v>
      </c>
      <c r="AD165" s="181">
        <f t="shared" ca="1" si="273"/>
        <v>1</v>
      </c>
      <c r="AE165" s="182">
        <f t="shared" ca="1" si="274"/>
        <v>0</v>
      </c>
      <c r="AF165" s="23">
        <f t="shared" ca="1" si="292"/>
        <v>5880</v>
      </c>
      <c r="AG165" s="23">
        <f t="shared" ca="1" si="293"/>
        <v>0</v>
      </c>
      <c r="AH165" s="23">
        <f t="shared" ca="1" si="310"/>
        <v>48000</v>
      </c>
      <c r="AI165" s="23">
        <f t="shared" ca="1" si="311"/>
        <v>0</v>
      </c>
      <c r="AJ165" s="23">
        <f t="shared" ca="1" si="330"/>
        <v>54000</v>
      </c>
      <c r="AK165" s="23">
        <f t="shared" ca="1" si="331"/>
        <v>0</v>
      </c>
      <c r="AL165" s="23">
        <f t="shared" ca="1" si="332"/>
        <v>60000</v>
      </c>
      <c r="AM165" s="23">
        <f t="shared" ca="1" si="333"/>
        <v>0</v>
      </c>
      <c r="AN165" s="23">
        <f t="shared" ca="1" si="334"/>
        <v>60000</v>
      </c>
      <c r="AO165" s="23">
        <f t="shared" ca="1" si="335"/>
        <v>0</v>
      </c>
      <c r="AP165" s="23">
        <f t="shared" ca="1" si="225"/>
        <v>61200</v>
      </c>
      <c r="AQ165" s="23">
        <f t="shared" ca="1" si="226"/>
        <v>0</v>
      </c>
      <c r="AR165" s="23">
        <f t="shared" ca="1" si="237"/>
        <v>132000</v>
      </c>
      <c r="AS165" s="23">
        <f t="shared" ca="1" si="238"/>
        <v>0</v>
      </c>
      <c r="AT165" s="228">
        <f t="shared" ca="1" si="278"/>
        <v>65880</v>
      </c>
      <c r="AU165" s="26">
        <f t="shared" ca="1" si="279"/>
        <v>361080</v>
      </c>
      <c r="AV165" s="228">
        <f t="shared" ca="1" si="280"/>
        <v>421080</v>
      </c>
      <c r="AW165" s="23">
        <f t="shared" ca="1" si="306"/>
        <v>62400</v>
      </c>
      <c r="AX165" s="23">
        <f t="shared" ca="1" si="307"/>
        <v>0</v>
      </c>
      <c r="AY165" s="23">
        <f t="shared" ca="1" si="290"/>
        <v>60000</v>
      </c>
      <c r="AZ165" s="23">
        <f t="shared" ca="1" si="291"/>
        <v>0</v>
      </c>
      <c r="BA165" s="23">
        <f t="shared" ca="1" si="294"/>
        <v>10560</v>
      </c>
      <c r="BB165" s="23">
        <f t="shared" ca="1" si="295"/>
        <v>0</v>
      </c>
      <c r="BC165" s="23">
        <f t="shared" ca="1" si="302"/>
        <v>6120</v>
      </c>
      <c r="BD165" s="23">
        <f t="shared" ca="1" si="303"/>
        <v>0</v>
      </c>
      <c r="BE165" s="23">
        <f t="shared" ca="1" si="312"/>
        <v>20400</v>
      </c>
      <c r="BF165" s="23">
        <f t="shared" ca="1" si="313"/>
        <v>0</v>
      </c>
      <c r="BG165" s="23">
        <f t="shared" ca="1" si="322"/>
        <v>105600</v>
      </c>
      <c r="BH165" s="23">
        <f t="shared" ca="1" si="323"/>
        <v>0</v>
      </c>
      <c r="BI165" s="23">
        <f t="shared" ca="1" si="328"/>
        <v>127200</v>
      </c>
      <c r="BJ165" s="23">
        <f t="shared" ca="1" si="329"/>
        <v>0</v>
      </c>
      <c r="BK165" s="23">
        <f t="shared" ca="1" si="336"/>
        <v>60000</v>
      </c>
      <c r="BL165" s="23">
        <f t="shared" ca="1" si="337"/>
        <v>0</v>
      </c>
      <c r="BM165" s="23">
        <f t="shared" ca="1" si="348"/>
        <v>63600</v>
      </c>
      <c r="BN165" s="23">
        <f t="shared" ca="1" si="349"/>
        <v>0</v>
      </c>
      <c r="BO165" s="23">
        <f t="shared" ca="1" si="227"/>
        <v>86400</v>
      </c>
      <c r="BP165" s="23">
        <f t="shared" ca="1" si="228"/>
        <v>0</v>
      </c>
      <c r="BQ165" s="23">
        <f t="shared" ca="1" si="233"/>
        <v>62400</v>
      </c>
      <c r="BR165" s="23">
        <f t="shared" ca="1" si="234"/>
        <v>0</v>
      </c>
      <c r="BS165" s="23">
        <f t="shared" ca="1" si="251"/>
        <v>132000</v>
      </c>
      <c r="BT165" s="23">
        <f t="shared" ca="1" si="252"/>
        <v>0</v>
      </c>
      <c r="BU165" s="23">
        <f t="shared" ca="1" si="253"/>
        <v>120000</v>
      </c>
      <c r="BV165" s="23">
        <f t="shared" ca="1" si="254"/>
        <v>0</v>
      </c>
      <c r="BW165" s="389">
        <f t="shared" ca="1" si="281"/>
        <v>458280</v>
      </c>
      <c r="BX165" s="224">
        <f t="shared" ca="1" si="282"/>
        <v>710280</v>
      </c>
      <c r="BY165" s="93">
        <f t="shared" ca="1" si="283"/>
        <v>916680</v>
      </c>
      <c r="BZ165" s="23">
        <f t="shared" ca="1" si="308"/>
        <v>125760</v>
      </c>
      <c r="CA165" s="23">
        <f t="shared" ca="1" si="309"/>
        <v>0</v>
      </c>
      <c r="CB165" s="23">
        <f t="shared" ca="1" si="338"/>
        <v>115200</v>
      </c>
      <c r="CC165" s="23">
        <f t="shared" ca="1" si="339"/>
        <v>0</v>
      </c>
      <c r="CD165" s="23">
        <f t="shared" ca="1" si="239"/>
        <v>120000</v>
      </c>
      <c r="CE165" s="23">
        <f t="shared" ca="1" si="240"/>
        <v>0</v>
      </c>
      <c r="CF165" s="228">
        <f t="shared" ca="1" si="284"/>
        <v>125760</v>
      </c>
      <c r="CG165" s="224">
        <f t="shared" ca="1" si="285"/>
        <v>240960</v>
      </c>
      <c r="CH165" s="228">
        <f t="shared" ca="1" si="286"/>
        <v>360960</v>
      </c>
      <c r="CI165" s="23">
        <f t="shared" ca="1" si="298"/>
        <v>65400</v>
      </c>
      <c r="CJ165" s="23">
        <f t="shared" ca="1" si="299"/>
        <v>32700</v>
      </c>
      <c r="CK165" s="23">
        <f t="shared" ca="1" si="300"/>
        <v>62400</v>
      </c>
      <c r="CL165" s="23">
        <f t="shared" ca="1" si="301"/>
        <v>31200</v>
      </c>
      <c r="CM165" s="23">
        <f t="shared" ca="1" si="296"/>
        <v>60000</v>
      </c>
      <c r="CN165" s="23">
        <f t="shared" ca="1" si="297"/>
        <v>30000</v>
      </c>
      <c r="CO165" s="23">
        <f t="shared" ca="1" si="304"/>
        <v>8400</v>
      </c>
      <c r="CP165" s="23">
        <f t="shared" ca="1" si="305"/>
        <v>4200</v>
      </c>
      <c r="CQ165" s="23">
        <f t="shared" ca="1" si="314"/>
        <v>27000</v>
      </c>
      <c r="CR165" s="23">
        <f t="shared" ca="1" si="315"/>
        <v>13500</v>
      </c>
      <c r="CS165" s="23">
        <f t="shared" ca="1" si="316"/>
        <v>15600</v>
      </c>
      <c r="CT165" s="23">
        <f t="shared" ca="1" si="317"/>
        <v>7800</v>
      </c>
      <c r="CU165" s="23">
        <f t="shared" ca="1" si="320"/>
        <v>42000</v>
      </c>
      <c r="CV165" s="23">
        <f t="shared" ca="1" si="321"/>
        <v>21000</v>
      </c>
      <c r="CW165" s="23">
        <f t="shared" ca="1" si="241"/>
        <v>60000</v>
      </c>
      <c r="CX165" s="23">
        <f t="shared" ca="1" si="242"/>
        <v>30000</v>
      </c>
      <c r="CY165" s="23">
        <f t="shared" ca="1" si="324"/>
        <v>72000</v>
      </c>
      <c r="CZ165" s="23">
        <f t="shared" ca="1" si="325"/>
        <v>36000</v>
      </c>
      <c r="DA165" s="23">
        <f t="shared" ca="1" si="340"/>
        <v>99000</v>
      </c>
      <c r="DB165" s="23">
        <f t="shared" ca="1" si="341"/>
        <v>49500</v>
      </c>
      <c r="DC165" s="23"/>
      <c r="DD165" s="23"/>
      <c r="DE165" s="23">
        <f t="shared" ca="1" si="342"/>
        <v>240000</v>
      </c>
      <c r="DF165" s="23">
        <f t="shared" ca="1" si="343"/>
        <v>120000</v>
      </c>
      <c r="DG165" s="23">
        <f t="shared" ca="1" si="344"/>
        <v>120000</v>
      </c>
      <c r="DH165" s="23">
        <f t="shared" ca="1" si="345"/>
        <v>60000</v>
      </c>
      <c r="DI165" s="23">
        <f t="shared" ca="1" si="229"/>
        <v>63600</v>
      </c>
      <c r="DJ165" s="23">
        <f t="shared" ca="1" si="230"/>
        <v>31800</v>
      </c>
      <c r="DK165" s="23">
        <f t="shared" ca="1" si="235"/>
        <v>63600</v>
      </c>
      <c r="DL165" s="23">
        <f t="shared" ca="1" si="236"/>
        <v>31800</v>
      </c>
      <c r="DM165" s="23">
        <f t="shared" ca="1" si="243"/>
        <v>120000</v>
      </c>
      <c r="DN165" s="23">
        <f t="shared" ca="1" si="244"/>
        <v>60000</v>
      </c>
      <c r="DO165" s="23">
        <f t="shared" ca="1" si="245"/>
        <v>66000</v>
      </c>
      <c r="DP165" s="23">
        <f t="shared" ca="1" si="246"/>
        <v>33000</v>
      </c>
      <c r="DQ165" s="23">
        <f t="shared" ca="1" si="257"/>
        <v>129600</v>
      </c>
      <c r="DR165" s="23">
        <f t="shared" ca="1" si="258"/>
        <v>64800</v>
      </c>
      <c r="DS165" s="228">
        <f t="shared" ca="1" si="287"/>
        <v>604800</v>
      </c>
      <c r="DT165" s="93">
        <f t="shared" ca="1" si="288"/>
        <v>1350000</v>
      </c>
      <c r="DU165" s="228">
        <f t="shared" ca="1" si="289"/>
        <v>1971900</v>
      </c>
      <c r="DZ165" s="23">
        <f t="shared" ca="1" si="318"/>
        <v>60000</v>
      </c>
      <c r="EA165" s="23">
        <f t="shared" ca="1" si="319"/>
        <v>30000</v>
      </c>
      <c r="EB165" s="23">
        <f t="shared" ca="1" si="326"/>
        <v>26400</v>
      </c>
      <c r="EC165" s="23">
        <f t="shared" ca="1" si="327"/>
        <v>13200</v>
      </c>
      <c r="ED165" s="23">
        <f t="shared" ca="1" si="346"/>
        <v>120000</v>
      </c>
      <c r="EE165" s="23">
        <f t="shared" ca="1" si="347"/>
        <v>60000</v>
      </c>
      <c r="EF165" s="23">
        <f t="shared" ca="1" si="249"/>
        <v>168000</v>
      </c>
      <c r="EG165" s="23">
        <f t="shared" ca="1" si="250"/>
        <v>84000</v>
      </c>
      <c r="EH165" s="23">
        <f t="shared" ca="1" si="231"/>
        <v>60000</v>
      </c>
      <c r="EI165" s="23">
        <f t="shared" ca="1" si="232"/>
        <v>30000</v>
      </c>
      <c r="EJ165" s="23">
        <f t="shared" ca="1" si="247"/>
        <v>60000</v>
      </c>
      <c r="EK165" s="23">
        <f t="shared" ca="1" si="248"/>
        <v>30000</v>
      </c>
      <c r="EL165" s="23">
        <f t="shared" ca="1" si="255"/>
        <v>120000</v>
      </c>
      <c r="EM165" s="23">
        <f t="shared" ca="1" si="256"/>
        <v>60000</v>
      </c>
      <c r="EN165" s="228">
        <f t="shared" ca="1" si="275"/>
        <v>39600</v>
      </c>
      <c r="EO165" s="93">
        <f t="shared" ca="1" si="276"/>
        <v>489600</v>
      </c>
      <c r="EP165" s="93">
        <f t="shared" ca="1" si="277"/>
        <v>921600</v>
      </c>
    </row>
    <row r="166" spans="1:146" x14ac:dyDescent="0.2">
      <c r="A166" s="172">
        <f ca="1">VLOOKUP($D166,Curves!$A$2:$I$1700,9)</f>
        <v>5.9036107561599001E-2</v>
      </c>
      <c r="B166" s="86">
        <f t="shared" ca="1" si="260"/>
        <v>0.46574086396766046</v>
      </c>
      <c r="C166" s="86">
        <f t="shared" si="261"/>
        <v>31</v>
      </c>
      <c r="D166" s="139">
        <v>41699</v>
      </c>
      <c r="E166" s="173">
        <f ca="1">VLOOKUP($D166,Curves!$A$2:$H$1700,2)*$B166</f>
        <v>2.0418079476342235</v>
      </c>
      <c r="F166" s="172">
        <f ca="1">VLOOKUP($D166,Curves!$A$2:$H$1700,3)*$B166</f>
        <v>5.5888903676119255E-2</v>
      </c>
      <c r="G166" s="172">
        <f ca="1">VLOOKUP($D166,Curves!$A$2:$H$1700,7)*$B166</f>
        <v>-8.8490764153855483E-2</v>
      </c>
      <c r="H166" s="172">
        <f ca="1">VLOOKUP($D166,Curves!$A$2:$H$1700,5)*$B166</f>
        <v>4.6574086396766043E-3</v>
      </c>
      <c r="I166" s="172">
        <f ca="1">VLOOKUP($D166,Curves!$A$2:$H$1700,4)*$B166</f>
        <v>0</v>
      </c>
      <c r="J166" s="174">
        <f ca="1">VLOOKUP($D166,Curves!$A$2:$H$1700,8)*$B166</f>
        <v>0</v>
      </c>
      <c r="K166" s="172">
        <f t="shared" ca="1" si="262"/>
        <v>17.313559607256678</v>
      </c>
      <c r="L166" s="140">
        <f ca="1">VLOOKUP($D166,Curves!$N$2:$T$2600,2)*$B166</f>
        <v>15.482716689049731</v>
      </c>
      <c r="M166" s="141">
        <f ca="1">VLOOKUP($D166,Curves!$N$2:$T$2600,3)*$B166</f>
        <v>7.7413583445248655</v>
      </c>
      <c r="N166" s="181">
        <f t="shared" ca="1" si="263"/>
        <v>0</v>
      </c>
      <c r="O166" s="182">
        <f t="shared" ca="1" si="264"/>
        <v>0</v>
      </c>
      <c r="P166" s="173">
        <f t="shared" ca="1" si="259"/>
        <v>17.313559607256678</v>
      </c>
      <c r="Q166" s="140">
        <f ca="1">VLOOKUP($D166,Curves!$N$2:$T$2600,4)*$B166</f>
        <v>15.482716689049731</v>
      </c>
      <c r="R166" s="141">
        <f ca="1">VLOOKUP($D166,Curves!$N$2:$T$2600,5)*$B166</f>
        <v>7.7413583445248655</v>
      </c>
      <c r="S166" s="181">
        <f t="shared" ca="1" si="265"/>
        <v>0</v>
      </c>
      <c r="T166" s="182">
        <f t="shared" ca="1" si="266"/>
        <v>0</v>
      </c>
      <c r="U166" s="151">
        <f t="shared" ca="1" si="267"/>
        <v>16.649878876102761</v>
      </c>
      <c r="V166" s="151">
        <f t="shared" ca="1" si="268"/>
        <v>17.348490172054252</v>
      </c>
      <c r="W166" s="151">
        <f t="shared" ca="1" si="269"/>
        <v>17.313559607256678</v>
      </c>
      <c r="X166" s="343">
        <f ca="1">VLOOKUP($D166,[2]CurveFetch!$D$8:$S$13000,16,0)*$B166</f>
        <v>15.482716689049731</v>
      </c>
      <c r="Y166" s="141">
        <f ca="1">VLOOKUP($D166,Curves!$N$2:$T$2600,7)*$B166</f>
        <v>7.7413583445248655</v>
      </c>
      <c r="Z166" s="200">
        <f t="shared" ca="1" si="270"/>
        <v>0</v>
      </c>
      <c r="AA166" s="181">
        <f t="shared" ca="1" si="271"/>
        <v>0</v>
      </c>
      <c r="AB166" s="181">
        <f t="shared" ca="1" si="272"/>
        <v>0</v>
      </c>
      <c r="AC166" s="181">
        <f t="shared" ca="1" si="272"/>
        <v>0</v>
      </c>
      <c r="AD166" s="181">
        <f t="shared" ca="1" si="273"/>
        <v>0</v>
      </c>
      <c r="AE166" s="182">
        <f t="shared" ca="1" si="274"/>
        <v>0</v>
      </c>
      <c r="AF166" s="23">
        <f t="shared" ca="1" si="292"/>
        <v>0</v>
      </c>
      <c r="AG166" s="23">
        <f t="shared" ca="1" si="293"/>
        <v>0</v>
      </c>
      <c r="AH166" s="23">
        <f t="shared" ca="1" si="310"/>
        <v>0</v>
      </c>
      <c r="AI166" s="23">
        <f t="shared" ca="1" si="311"/>
        <v>0</v>
      </c>
      <c r="AJ166" s="23">
        <f t="shared" ca="1" si="330"/>
        <v>0</v>
      </c>
      <c r="AK166" s="23">
        <f t="shared" ca="1" si="331"/>
        <v>0</v>
      </c>
      <c r="AL166" s="23">
        <f t="shared" ca="1" si="332"/>
        <v>0</v>
      </c>
      <c r="AM166" s="23">
        <f t="shared" ca="1" si="333"/>
        <v>0</v>
      </c>
      <c r="AN166" s="23">
        <f t="shared" ca="1" si="334"/>
        <v>0</v>
      </c>
      <c r="AO166" s="23">
        <f t="shared" ca="1" si="335"/>
        <v>0</v>
      </c>
      <c r="AP166" s="23">
        <f t="shared" ref="AP166:AP229" ca="1" si="350">$AP$7*$J$2*$J$5*$N166</f>
        <v>0</v>
      </c>
      <c r="AQ166" s="23">
        <f t="shared" ref="AQ166:AQ229" ca="1" si="351">$AP$7*$J$3*$J$5*$O166</f>
        <v>0</v>
      </c>
      <c r="AR166" s="23">
        <f t="shared" ca="1" si="237"/>
        <v>0</v>
      </c>
      <c r="AS166" s="23">
        <f t="shared" ca="1" si="238"/>
        <v>0</v>
      </c>
      <c r="AT166" s="228">
        <f t="shared" ca="1" si="278"/>
        <v>0</v>
      </c>
      <c r="AU166" s="26">
        <f t="shared" ca="1" si="279"/>
        <v>0</v>
      </c>
      <c r="AV166" s="228">
        <f t="shared" ca="1" si="280"/>
        <v>0</v>
      </c>
      <c r="AW166" s="23">
        <f t="shared" ca="1" si="306"/>
        <v>0</v>
      </c>
      <c r="AX166" s="23">
        <f t="shared" ca="1" si="307"/>
        <v>0</v>
      </c>
      <c r="AY166" s="23">
        <f t="shared" ca="1" si="290"/>
        <v>0</v>
      </c>
      <c r="AZ166" s="23">
        <f t="shared" ca="1" si="291"/>
        <v>0</v>
      </c>
      <c r="BA166" s="23">
        <f t="shared" ca="1" si="294"/>
        <v>0</v>
      </c>
      <c r="BB166" s="23">
        <f t="shared" ca="1" si="295"/>
        <v>0</v>
      </c>
      <c r="BC166" s="23">
        <f t="shared" ca="1" si="302"/>
        <v>0</v>
      </c>
      <c r="BD166" s="23">
        <f t="shared" ca="1" si="303"/>
        <v>0</v>
      </c>
      <c r="BE166" s="23">
        <f t="shared" ca="1" si="312"/>
        <v>0</v>
      </c>
      <c r="BF166" s="23">
        <f t="shared" ca="1" si="313"/>
        <v>0</v>
      </c>
      <c r="BG166" s="23">
        <f t="shared" ca="1" si="322"/>
        <v>0</v>
      </c>
      <c r="BH166" s="23">
        <f t="shared" ca="1" si="323"/>
        <v>0</v>
      </c>
      <c r="BI166" s="23">
        <f t="shared" ca="1" si="328"/>
        <v>0</v>
      </c>
      <c r="BJ166" s="23">
        <f t="shared" ca="1" si="329"/>
        <v>0</v>
      </c>
      <c r="BK166" s="23">
        <f t="shared" ca="1" si="336"/>
        <v>0</v>
      </c>
      <c r="BL166" s="23">
        <f t="shared" ca="1" si="337"/>
        <v>0</v>
      </c>
      <c r="BM166" s="23">
        <f t="shared" ca="1" si="348"/>
        <v>0</v>
      </c>
      <c r="BN166" s="23">
        <f t="shared" ca="1" si="349"/>
        <v>0</v>
      </c>
      <c r="BO166" s="23">
        <f t="shared" ref="BO166:BO229" ca="1" si="352">$BO$7*$J$2*$J$5*$S166</f>
        <v>0</v>
      </c>
      <c r="BP166" s="23">
        <f t="shared" ref="BP166:BP229" ca="1" si="353">$BO$7*$J$3*$J$5*$T166</f>
        <v>0</v>
      </c>
      <c r="BQ166" s="23">
        <f t="shared" ca="1" si="233"/>
        <v>0</v>
      </c>
      <c r="BR166" s="23">
        <f t="shared" ca="1" si="234"/>
        <v>0</v>
      </c>
      <c r="BS166" s="23">
        <f t="shared" ca="1" si="251"/>
        <v>0</v>
      </c>
      <c r="BT166" s="23">
        <f t="shared" ca="1" si="252"/>
        <v>0</v>
      </c>
      <c r="BU166" s="23">
        <f t="shared" ca="1" si="253"/>
        <v>0</v>
      </c>
      <c r="BV166" s="23">
        <f t="shared" ca="1" si="254"/>
        <v>0</v>
      </c>
      <c r="BW166" s="389">
        <f t="shared" ca="1" si="281"/>
        <v>0</v>
      </c>
      <c r="BX166" s="224">
        <f t="shared" ca="1" si="282"/>
        <v>0</v>
      </c>
      <c r="BY166" s="93">
        <f t="shared" ca="1" si="283"/>
        <v>0</v>
      </c>
      <c r="BZ166" s="23">
        <f t="shared" ca="1" si="308"/>
        <v>0</v>
      </c>
      <c r="CA166" s="23">
        <f t="shared" ca="1" si="309"/>
        <v>0</v>
      </c>
      <c r="CB166" s="23">
        <f t="shared" ca="1" si="338"/>
        <v>0</v>
      </c>
      <c r="CC166" s="23">
        <f t="shared" ca="1" si="339"/>
        <v>0</v>
      </c>
      <c r="CD166" s="23">
        <f t="shared" ca="1" si="239"/>
        <v>0</v>
      </c>
      <c r="CE166" s="23">
        <f t="shared" ca="1" si="240"/>
        <v>0</v>
      </c>
      <c r="CF166" s="228">
        <f t="shared" ca="1" si="284"/>
        <v>0</v>
      </c>
      <c r="CG166" s="224">
        <f t="shared" ca="1" si="285"/>
        <v>0</v>
      </c>
      <c r="CH166" s="228">
        <f t="shared" ca="1" si="286"/>
        <v>0</v>
      </c>
      <c r="CI166" s="23">
        <f t="shared" ca="1" si="298"/>
        <v>0</v>
      </c>
      <c r="CJ166" s="23">
        <f t="shared" ca="1" si="299"/>
        <v>0</v>
      </c>
      <c r="CK166" s="23">
        <f t="shared" ca="1" si="300"/>
        <v>0</v>
      </c>
      <c r="CL166" s="23">
        <f t="shared" ca="1" si="301"/>
        <v>0</v>
      </c>
      <c r="CM166" s="23">
        <f t="shared" ca="1" si="296"/>
        <v>0</v>
      </c>
      <c r="CN166" s="23">
        <f t="shared" ca="1" si="297"/>
        <v>0</v>
      </c>
      <c r="CO166" s="23">
        <f t="shared" ca="1" si="304"/>
        <v>0</v>
      </c>
      <c r="CP166" s="23">
        <f t="shared" ca="1" si="305"/>
        <v>0</v>
      </c>
      <c r="CQ166" s="23">
        <f t="shared" ca="1" si="314"/>
        <v>0</v>
      </c>
      <c r="CR166" s="23">
        <f t="shared" ca="1" si="315"/>
        <v>0</v>
      </c>
      <c r="CS166" s="23">
        <f t="shared" ca="1" si="316"/>
        <v>0</v>
      </c>
      <c r="CT166" s="23">
        <f t="shared" ca="1" si="317"/>
        <v>0</v>
      </c>
      <c r="CU166" s="23">
        <f t="shared" ca="1" si="320"/>
        <v>0</v>
      </c>
      <c r="CV166" s="23">
        <f t="shared" ca="1" si="321"/>
        <v>0</v>
      </c>
      <c r="CW166" s="23">
        <f t="shared" ca="1" si="241"/>
        <v>0</v>
      </c>
      <c r="CX166" s="23">
        <f t="shared" ca="1" si="242"/>
        <v>0</v>
      </c>
      <c r="CY166" s="23">
        <f t="shared" ca="1" si="324"/>
        <v>0</v>
      </c>
      <c r="CZ166" s="23">
        <f t="shared" ca="1" si="325"/>
        <v>0</v>
      </c>
      <c r="DA166" s="23">
        <f t="shared" ca="1" si="340"/>
        <v>0</v>
      </c>
      <c r="DB166" s="23">
        <f t="shared" ca="1" si="341"/>
        <v>0</v>
      </c>
      <c r="DC166" s="23"/>
      <c r="DD166" s="23"/>
      <c r="DE166" s="23">
        <f t="shared" ca="1" si="342"/>
        <v>0</v>
      </c>
      <c r="DF166" s="23">
        <f t="shared" ca="1" si="343"/>
        <v>0</v>
      </c>
      <c r="DG166" s="23">
        <f t="shared" ca="1" si="344"/>
        <v>0</v>
      </c>
      <c r="DH166" s="23">
        <f t="shared" ca="1" si="345"/>
        <v>0</v>
      </c>
      <c r="DI166" s="23">
        <f t="shared" ref="DI166:DI229" ca="1" si="354">$DI$7*$J$2*$J$5*$AB166</f>
        <v>0</v>
      </c>
      <c r="DJ166" s="23">
        <f t="shared" ref="DJ166:DJ229" ca="1" si="355">$DI$7*$J$3*$J$5*$AC166</f>
        <v>0</v>
      </c>
      <c r="DK166" s="23">
        <f t="shared" ca="1" si="235"/>
        <v>0</v>
      </c>
      <c r="DL166" s="23">
        <f t="shared" ca="1" si="236"/>
        <v>0</v>
      </c>
      <c r="DM166" s="23">
        <f t="shared" ca="1" si="243"/>
        <v>0</v>
      </c>
      <c r="DN166" s="23">
        <f t="shared" ca="1" si="244"/>
        <v>0</v>
      </c>
      <c r="DO166" s="23">
        <f t="shared" ca="1" si="245"/>
        <v>0</v>
      </c>
      <c r="DP166" s="23">
        <f t="shared" ca="1" si="246"/>
        <v>0</v>
      </c>
      <c r="DQ166" s="23">
        <f t="shared" ca="1" si="257"/>
        <v>0</v>
      </c>
      <c r="DR166" s="23">
        <f t="shared" ca="1" si="258"/>
        <v>0</v>
      </c>
      <c r="DS166" s="228">
        <f t="shared" ca="1" si="287"/>
        <v>0</v>
      </c>
      <c r="DT166" s="93">
        <f t="shared" ca="1" si="288"/>
        <v>0</v>
      </c>
      <c r="DU166" s="228">
        <f t="shared" ca="1" si="289"/>
        <v>0</v>
      </c>
      <c r="DZ166" s="23">
        <f t="shared" ca="1" si="318"/>
        <v>0</v>
      </c>
      <c r="EA166" s="23">
        <f t="shared" ca="1" si="319"/>
        <v>0</v>
      </c>
      <c r="EB166" s="23">
        <f t="shared" ca="1" si="326"/>
        <v>0</v>
      </c>
      <c r="EC166" s="23">
        <f t="shared" ca="1" si="327"/>
        <v>0</v>
      </c>
      <c r="ED166" s="23">
        <f t="shared" ca="1" si="346"/>
        <v>0</v>
      </c>
      <c r="EE166" s="23">
        <f t="shared" ca="1" si="347"/>
        <v>0</v>
      </c>
      <c r="EF166" s="23">
        <f t="shared" ca="1" si="249"/>
        <v>0</v>
      </c>
      <c r="EG166" s="23">
        <f t="shared" ca="1" si="250"/>
        <v>0</v>
      </c>
      <c r="EH166" s="23">
        <f t="shared" ref="EH166:EH229" ca="1" si="356">$EH$7*$J$2*$J$5*$AB166</f>
        <v>0</v>
      </c>
      <c r="EI166" s="23">
        <f t="shared" ref="EI166:EI229" ca="1" si="357">$EH$7*$J$3*$J$5*$AC166</f>
        <v>0</v>
      </c>
      <c r="EJ166" s="23">
        <f t="shared" ca="1" si="247"/>
        <v>0</v>
      </c>
      <c r="EK166" s="23">
        <f t="shared" ca="1" si="248"/>
        <v>0</v>
      </c>
      <c r="EL166" s="23">
        <f t="shared" ca="1" si="255"/>
        <v>0</v>
      </c>
      <c r="EM166" s="23">
        <f t="shared" ca="1" si="256"/>
        <v>0</v>
      </c>
      <c r="EN166" s="228">
        <f t="shared" ca="1" si="275"/>
        <v>0</v>
      </c>
      <c r="EO166" s="93">
        <f t="shared" ca="1" si="276"/>
        <v>0</v>
      </c>
      <c r="EP166" s="93">
        <f t="shared" ca="1" si="277"/>
        <v>0</v>
      </c>
    </row>
    <row r="167" spans="1:146" x14ac:dyDescent="0.2">
      <c r="A167" s="172">
        <f ca="1">VLOOKUP($D167,Curves!$A$2:$I$1700,9)</f>
        <v>5.9064285384344002E-2</v>
      </c>
      <c r="B167" s="86">
        <f t="shared" ca="1" si="260"/>
        <v>0.46327903738900761</v>
      </c>
      <c r="C167" s="86">
        <f t="shared" si="261"/>
        <v>30</v>
      </c>
      <c r="D167" s="139">
        <v>41730</v>
      </c>
      <c r="E167" s="173">
        <f ca="1">VLOOKUP($D167,Curves!$A$2:$H$1700,2)*$B167</f>
        <v>1.94669851510861</v>
      </c>
      <c r="F167" s="172">
        <f ca="1">VLOOKUP($D167,Curves!$A$2:$H$1700,3)*$B167</f>
        <v>0.13666731602975724</v>
      </c>
      <c r="G167" s="172">
        <f ca="1">VLOOKUP($D167,Curves!$A$2:$H$1700,7)*$B167</f>
        <v>-8.8023017103911444E-2</v>
      </c>
      <c r="H167" s="172">
        <f ca="1">VLOOKUP($D167,Curves!$A$2:$H$1700,5)*$B167</f>
        <v>4.6327903738900764E-3</v>
      </c>
      <c r="I167" s="172">
        <f ca="1">VLOOKUP($D167,Curves!$A$2:$H$1700,4)*$B167</f>
        <v>0</v>
      </c>
      <c r="J167" s="174">
        <f ca="1">VLOOKUP($D167,Curves!$A$2:$H$1700,8)*$B167</f>
        <v>0</v>
      </c>
      <c r="K167" s="172">
        <f t="shared" ca="1" si="262"/>
        <v>16.600238863314573</v>
      </c>
      <c r="L167" s="140">
        <f ca="1">VLOOKUP($D167,Curves!$N$2:$T$2600,2)*$B167</f>
        <v>14.862547454284233</v>
      </c>
      <c r="M167" s="141">
        <f ca="1">VLOOKUP($D167,Curves!$N$2:$T$2600,3)*$B167</f>
        <v>7.4312737271421163</v>
      </c>
      <c r="N167" s="181">
        <f t="shared" ca="1" si="263"/>
        <v>0</v>
      </c>
      <c r="O167" s="182">
        <f t="shared" ca="1" si="264"/>
        <v>0</v>
      </c>
      <c r="P167" s="173">
        <f t="shared" ca="1" si="259"/>
        <v>16.600238863314573</v>
      </c>
      <c r="Q167" s="140">
        <f ca="1">VLOOKUP($D167,Curves!$N$2:$T$2600,4)*$B167</f>
        <v>14.862547454284233</v>
      </c>
      <c r="R167" s="141">
        <f ca="1">VLOOKUP($D167,Curves!$N$2:$T$2600,5)*$B167</f>
        <v>7.4312737271421163</v>
      </c>
      <c r="S167" s="181">
        <f t="shared" ca="1" si="265"/>
        <v>0</v>
      </c>
      <c r="T167" s="182">
        <f t="shared" ca="1" si="266"/>
        <v>0</v>
      </c>
      <c r="U167" s="151">
        <f t="shared" ca="1" si="267"/>
        <v>15.940066235035239</v>
      </c>
      <c r="V167" s="151">
        <f t="shared" ca="1" si="268"/>
        <v>16.63498479111875</v>
      </c>
      <c r="W167" s="151">
        <f t="shared" ca="1" si="269"/>
        <v>16.600238863314573</v>
      </c>
      <c r="X167" s="343">
        <f ca="1">VLOOKUP($D167,[2]CurveFetch!$D$8:$S$13000,16,0)*$B167</f>
        <v>14.862547454284233</v>
      </c>
      <c r="Y167" s="141">
        <f ca="1">VLOOKUP($D167,Curves!$N$2:$T$2600,7)*$B167</f>
        <v>7.4312737271421163</v>
      </c>
      <c r="Z167" s="200">
        <f t="shared" ca="1" si="270"/>
        <v>0</v>
      </c>
      <c r="AA167" s="181">
        <f t="shared" ca="1" si="271"/>
        <v>0</v>
      </c>
      <c r="AB167" s="181">
        <f t="shared" ref="AB167:AC198" ca="1" si="358">IF($V167&lt;$X167,1,0)</f>
        <v>0</v>
      </c>
      <c r="AC167" s="181">
        <f t="shared" ca="1" si="358"/>
        <v>0</v>
      </c>
      <c r="AD167" s="181">
        <f t="shared" ca="1" si="273"/>
        <v>0</v>
      </c>
      <c r="AE167" s="182">
        <f t="shared" ca="1" si="274"/>
        <v>0</v>
      </c>
      <c r="AF167" s="23">
        <f t="shared" ca="1" si="292"/>
        <v>0</v>
      </c>
      <c r="AG167" s="23">
        <f t="shared" ca="1" si="293"/>
        <v>0</v>
      </c>
      <c r="AH167" s="23">
        <f t="shared" ca="1" si="310"/>
        <v>0</v>
      </c>
      <c r="AI167" s="23">
        <f t="shared" ca="1" si="311"/>
        <v>0</v>
      </c>
      <c r="AJ167" s="23">
        <f t="shared" ca="1" si="330"/>
        <v>0</v>
      </c>
      <c r="AK167" s="23">
        <f t="shared" ca="1" si="331"/>
        <v>0</v>
      </c>
      <c r="AL167" s="23">
        <f t="shared" ca="1" si="332"/>
        <v>0</v>
      </c>
      <c r="AM167" s="23">
        <f t="shared" ca="1" si="333"/>
        <v>0</v>
      </c>
      <c r="AN167" s="23">
        <f t="shared" ca="1" si="334"/>
        <v>0</v>
      </c>
      <c r="AO167" s="23">
        <f t="shared" ca="1" si="335"/>
        <v>0</v>
      </c>
      <c r="AP167" s="23">
        <f t="shared" ca="1" si="350"/>
        <v>0</v>
      </c>
      <c r="AQ167" s="23">
        <f t="shared" ca="1" si="351"/>
        <v>0</v>
      </c>
      <c r="AR167" s="23">
        <f t="shared" ca="1" si="237"/>
        <v>0</v>
      </c>
      <c r="AS167" s="23">
        <f t="shared" ca="1" si="238"/>
        <v>0</v>
      </c>
      <c r="AT167" s="228">
        <f t="shared" ca="1" si="278"/>
        <v>0</v>
      </c>
      <c r="AU167" s="26">
        <f t="shared" ca="1" si="279"/>
        <v>0</v>
      </c>
      <c r="AV167" s="228">
        <f t="shared" ca="1" si="280"/>
        <v>0</v>
      </c>
      <c r="AW167" s="23">
        <f t="shared" ca="1" si="306"/>
        <v>0</v>
      </c>
      <c r="AX167" s="23">
        <f t="shared" ca="1" si="307"/>
        <v>0</v>
      </c>
      <c r="AY167" s="23">
        <f t="shared" ca="1" si="290"/>
        <v>0</v>
      </c>
      <c r="AZ167" s="23">
        <f t="shared" ca="1" si="291"/>
        <v>0</v>
      </c>
      <c r="BA167" s="23">
        <f t="shared" ca="1" si="294"/>
        <v>0</v>
      </c>
      <c r="BB167" s="23">
        <f t="shared" ca="1" si="295"/>
        <v>0</v>
      </c>
      <c r="BC167" s="23">
        <f t="shared" ca="1" si="302"/>
        <v>0</v>
      </c>
      <c r="BD167" s="23">
        <f t="shared" ca="1" si="303"/>
        <v>0</v>
      </c>
      <c r="BE167" s="23">
        <f t="shared" ca="1" si="312"/>
        <v>0</v>
      </c>
      <c r="BF167" s="23">
        <f t="shared" ca="1" si="313"/>
        <v>0</v>
      </c>
      <c r="BG167" s="23">
        <f t="shared" ca="1" si="322"/>
        <v>0</v>
      </c>
      <c r="BH167" s="23">
        <f t="shared" ca="1" si="323"/>
        <v>0</v>
      </c>
      <c r="BI167" s="23">
        <f t="shared" ca="1" si="328"/>
        <v>0</v>
      </c>
      <c r="BJ167" s="23">
        <f t="shared" ca="1" si="329"/>
        <v>0</v>
      </c>
      <c r="BK167" s="23">
        <f t="shared" ca="1" si="336"/>
        <v>0</v>
      </c>
      <c r="BL167" s="23">
        <f t="shared" ca="1" si="337"/>
        <v>0</v>
      </c>
      <c r="BM167" s="23">
        <f t="shared" ca="1" si="348"/>
        <v>0</v>
      </c>
      <c r="BN167" s="23">
        <f t="shared" ca="1" si="349"/>
        <v>0</v>
      </c>
      <c r="BO167" s="23">
        <f t="shared" ca="1" si="352"/>
        <v>0</v>
      </c>
      <c r="BP167" s="23">
        <f t="shared" ca="1" si="353"/>
        <v>0</v>
      </c>
      <c r="BQ167" s="23">
        <f t="shared" ca="1" si="233"/>
        <v>0</v>
      </c>
      <c r="BR167" s="23">
        <f t="shared" ca="1" si="234"/>
        <v>0</v>
      </c>
      <c r="BS167" s="23">
        <f t="shared" ca="1" si="251"/>
        <v>0</v>
      </c>
      <c r="BT167" s="23">
        <f t="shared" ca="1" si="252"/>
        <v>0</v>
      </c>
      <c r="BU167" s="23">
        <f t="shared" ca="1" si="253"/>
        <v>0</v>
      </c>
      <c r="BV167" s="23">
        <f t="shared" ca="1" si="254"/>
        <v>0</v>
      </c>
      <c r="BW167" s="389">
        <f t="shared" ca="1" si="281"/>
        <v>0</v>
      </c>
      <c r="BX167" s="224">
        <f t="shared" ca="1" si="282"/>
        <v>0</v>
      </c>
      <c r="BY167" s="93">
        <f t="shared" ca="1" si="283"/>
        <v>0</v>
      </c>
      <c r="BZ167" s="23">
        <f t="shared" ca="1" si="308"/>
        <v>0</v>
      </c>
      <c r="CA167" s="23">
        <f t="shared" ca="1" si="309"/>
        <v>0</v>
      </c>
      <c r="CB167" s="23">
        <f t="shared" ca="1" si="338"/>
        <v>0</v>
      </c>
      <c r="CC167" s="23">
        <f t="shared" ca="1" si="339"/>
        <v>0</v>
      </c>
      <c r="CD167" s="23">
        <f t="shared" ca="1" si="239"/>
        <v>0</v>
      </c>
      <c r="CE167" s="23">
        <f t="shared" ca="1" si="240"/>
        <v>0</v>
      </c>
      <c r="CF167" s="228">
        <f t="shared" ca="1" si="284"/>
        <v>0</v>
      </c>
      <c r="CG167" s="224">
        <f t="shared" ca="1" si="285"/>
        <v>0</v>
      </c>
      <c r="CH167" s="228">
        <f t="shared" ca="1" si="286"/>
        <v>0</v>
      </c>
      <c r="CI167" s="23">
        <f t="shared" ca="1" si="298"/>
        <v>0</v>
      </c>
      <c r="CJ167" s="23">
        <f t="shared" ca="1" si="299"/>
        <v>0</v>
      </c>
      <c r="CK167" s="23">
        <f t="shared" ca="1" si="300"/>
        <v>0</v>
      </c>
      <c r="CL167" s="23">
        <f t="shared" ca="1" si="301"/>
        <v>0</v>
      </c>
      <c r="CM167" s="23">
        <f t="shared" ca="1" si="296"/>
        <v>0</v>
      </c>
      <c r="CN167" s="23">
        <f t="shared" ca="1" si="297"/>
        <v>0</v>
      </c>
      <c r="CO167" s="23">
        <f t="shared" ca="1" si="304"/>
        <v>0</v>
      </c>
      <c r="CP167" s="23">
        <f t="shared" ca="1" si="305"/>
        <v>0</v>
      </c>
      <c r="CQ167" s="23">
        <f t="shared" ca="1" si="314"/>
        <v>0</v>
      </c>
      <c r="CR167" s="23">
        <f t="shared" ca="1" si="315"/>
        <v>0</v>
      </c>
      <c r="CS167" s="23">
        <f t="shared" ca="1" si="316"/>
        <v>0</v>
      </c>
      <c r="CT167" s="23">
        <f t="shared" ca="1" si="317"/>
        <v>0</v>
      </c>
      <c r="CU167" s="23">
        <f t="shared" ca="1" si="320"/>
        <v>0</v>
      </c>
      <c r="CV167" s="23">
        <f t="shared" ca="1" si="321"/>
        <v>0</v>
      </c>
      <c r="CW167" s="23">
        <f t="shared" ca="1" si="241"/>
        <v>0</v>
      </c>
      <c r="CX167" s="23">
        <f t="shared" ca="1" si="242"/>
        <v>0</v>
      </c>
      <c r="CY167" s="23">
        <f t="shared" ca="1" si="324"/>
        <v>0</v>
      </c>
      <c r="CZ167" s="23">
        <f t="shared" ca="1" si="325"/>
        <v>0</v>
      </c>
      <c r="DA167" s="23">
        <f t="shared" ca="1" si="340"/>
        <v>0</v>
      </c>
      <c r="DB167" s="23">
        <f t="shared" ca="1" si="341"/>
        <v>0</v>
      </c>
      <c r="DC167" s="23"/>
      <c r="DD167" s="23"/>
      <c r="DE167" s="23">
        <f t="shared" ca="1" si="342"/>
        <v>0</v>
      </c>
      <c r="DF167" s="23">
        <f t="shared" ca="1" si="343"/>
        <v>0</v>
      </c>
      <c r="DG167" s="23">
        <f t="shared" ca="1" si="344"/>
        <v>0</v>
      </c>
      <c r="DH167" s="23">
        <f t="shared" ca="1" si="345"/>
        <v>0</v>
      </c>
      <c r="DI167" s="23">
        <f t="shared" ca="1" si="354"/>
        <v>0</v>
      </c>
      <c r="DJ167" s="23">
        <f t="shared" ca="1" si="355"/>
        <v>0</v>
      </c>
      <c r="DK167" s="23">
        <f t="shared" ca="1" si="235"/>
        <v>0</v>
      </c>
      <c r="DL167" s="23">
        <f t="shared" ca="1" si="236"/>
        <v>0</v>
      </c>
      <c r="DM167" s="23">
        <f t="shared" ca="1" si="243"/>
        <v>0</v>
      </c>
      <c r="DN167" s="23">
        <f t="shared" ca="1" si="244"/>
        <v>0</v>
      </c>
      <c r="DO167" s="23">
        <f t="shared" ca="1" si="245"/>
        <v>0</v>
      </c>
      <c r="DP167" s="23">
        <f t="shared" ca="1" si="246"/>
        <v>0</v>
      </c>
      <c r="DQ167" s="23">
        <f t="shared" ca="1" si="257"/>
        <v>0</v>
      </c>
      <c r="DR167" s="23">
        <f t="shared" ca="1" si="258"/>
        <v>0</v>
      </c>
      <c r="DS167" s="228">
        <f t="shared" ca="1" si="287"/>
        <v>0</v>
      </c>
      <c r="DT167" s="93">
        <f t="shared" ca="1" si="288"/>
        <v>0</v>
      </c>
      <c r="DU167" s="228">
        <f t="shared" ca="1" si="289"/>
        <v>0</v>
      </c>
      <c r="DZ167" s="23">
        <f t="shared" ca="1" si="318"/>
        <v>0</v>
      </c>
      <c r="EA167" s="23">
        <f t="shared" ca="1" si="319"/>
        <v>0</v>
      </c>
      <c r="EB167" s="23">
        <f t="shared" ca="1" si="326"/>
        <v>0</v>
      </c>
      <c r="EC167" s="23">
        <f t="shared" ca="1" si="327"/>
        <v>0</v>
      </c>
      <c r="ED167" s="23">
        <f t="shared" ca="1" si="346"/>
        <v>0</v>
      </c>
      <c r="EE167" s="23">
        <f t="shared" ca="1" si="347"/>
        <v>0</v>
      </c>
      <c r="EF167" s="23">
        <f t="shared" ca="1" si="249"/>
        <v>0</v>
      </c>
      <c r="EG167" s="23">
        <f t="shared" ca="1" si="250"/>
        <v>0</v>
      </c>
      <c r="EH167" s="23">
        <f t="shared" ca="1" si="356"/>
        <v>0</v>
      </c>
      <c r="EI167" s="23">
        <f t="shared" ca="1" si="357"/>
        <v>0</v>
      </c>
      <c r="EJ167" s="23">
        <f t="shared" ca="1" si="247"/>
        <v>0</v>
      </c>
      <c r="EK167" s="23">
        <f t="shared" ca="1" si="248"/>
        <v>0</v>
      </c>
      <c r="EL167" s="23">
        <f t="shared" ca="1" si="255"/>
        <v>0</v>
      </c>
      <c r="EM167" s="23">
        <f t="shared" ca="1" si="256"/>
        <v>0</v>
      </c>
      <c r="EN167" s="228">
        <f t="shared" ca="1" si="275"/>
        <v>0</v>
      </c>
      <c r="EO167" s="93">
        <f t="shared" ca="1" si="276"/>
        <v>0</v>
      </c>
      <c r="EP167" s="93">
        <f t="shared" ca="1" si="277"/>
        <v>0</v>
      </c>
    </row>
    <row r="168" spans="1:146" x14ac:dyDescent="0.2">
      <c r="A168" s="172">
        <f ca="1">VLOOKUP($D168,Curves!$A$2:$I$1700,9)</f>
        <v>5.9091554245315002E-2</v>
      </c>
      <c r="B168" s="86">
        <f t="shared" ca="1" si="260"/>
        <v>0.46090697853071777</v>
      </c>
      <c r="C168" s="86">
        <f t="shared" si="261"/>
        <v>31</v>
      </c>
      <c r="D168" s="139">
        <v>41760</v>
      </c>
      <c r="E168" s="173">
        <f ca="1">VLOOKUP($D168,Curves!$A$2:$H$1700,2)*$B168</f>
        <v>1.9252084493228079</v>
      </c>
      <c r="F168" s="172">
        <f ca="1">VLOOKUP($D168,Curves!$A$2:$H$1700,3)*$B168</f>
        <v>0.13596755866656174</v>
      </c>
      <c r="G168" s="172">
        <f ca="1">VLOOKUP($D168,Curves!$A$2:$H$1700,7)*$B168</f>
        <v>-8.7572325920836372E-2</v>
      </c>
      <c r="H168" s="172">
        <f ca="1">VLOOKUP($D168,Curves!$A$2:$H$1700,5)*$B168</f>
        <v>4.6090697853071782E-3</v>
      </c>
      <c r="I168" s="172">
        <f ca="1">VLOOKUP($D168,Curves!$A$2:$H$1700,4)*$B168</f>
        <v>0</v>
      </c>
      <c r="J168" s="174">
        <f ca="1">VLOOKUP($D168,Curves!$A$2:$H$1700,8)*$B168</f>
        <v>0</v>
      </c>
      <c r="K168" s="172">
        <f t="shared" ca="1" si="262"/>
        <v>16.439063369921058</v>
      </c>
      <c r="L168" s="140">
        <f ca="1">VLOOKUP($D168,Curves!$N$2:$T$2600,2)*$B168</f>
        <v>17.090983852293252</v>
      </c>
      <c r="M168" s="141">
        <f ca="1">VLOOKUP($D168,Curves!$N$2:$T$2600,3)*$B168</f>
        <v>8.5454919261466262</v>
      </c>
      <c r="N168" s="181">
        <f t="shared" ca="1" si="263"/>
        <v>1</v>
      </c>
      <c r="O168" s="182">
        <f t="shared" ca="1" si="264"/>
        <v>0</v>
      </c>
      <c r="P168" s="173">
        <f t="shared" ca="1" si="259"/>
        <v>16.439063369921058</v>
      </c>
      <c r="Q168" s="140">
        <f ca="1">VLOOKUP($D168,Curves!$N$2:$T$2600,4)*$B168</f>
        <v>17.090983852293252</v>
      </c>
      <c r="R168" s="141">
        <f ca="1">VLOOKUP($D168,Curves!$N$2:$T$2600,5)*$B168</f>
        <v>8.5454919261466262</v>
      </c>
      <c r="S168" s="181">
        <f t="shared" ca="1" si="265"/>
        <v>1</v>
      </c>
      <c r="T168" s="182">
        <f t="shared" ca="1" si="266"/>
        <v>0</v>
      </c>
      <c r="U168" s="151">
        <f t="shared" ca="1" si="267"/>
        <v>15.782270925514787</v>
      </c>
      <c r="V168" s="151">
        <f t="shared" ca="1" si="268"/>
        <v>16.47363139331086</v>
      </c>
      <c r="W168" s="151">
        <f t="shared" ca="1" si="269"/>
        <v>16.439063369921058</v>
      </c>
      <c r="X168" s="343">
        <f ca="1">VLOOKUP($D168,[2]CurveFetch!$D$8:$S$13000,16,0)*$B168</f>
        <v>17.090983852293252</v>
      </c>
      <c r="Y168" s="141">
        <f ca="1">VLOOKUP($D168,Curves!$N$2:$T$2600,7)*$B168</f>
        <v>8.5454919261466262</v>
      </c>
      <c r="Z168" s="200">
        <f t="shared" ca="1" si="270"/>
        <v>1</v>
      </c>
      <c r="AA168" s="181">
        <f t="shared" ca="1" si="271"/>
        <v>0</v>
      </c>
      <c r="AB168" s="181">
        <f t="shared" ca="1" si="358"/>
        <v>1</v>
      </c>
      <c r="AC168" s="181">
        <f t="shared" ca="1" si="358"/>
        <v>1</v>
      </c>
      <c r="AD168" s="181">
        <f t="shared" ca="1" si="273"/>
        <v>1</v>
      </c>
      <c r="AE168" s="182">
        <f t="shared" ca="1" si="274"/>
        <v>0</v>
      </c>
      <c r="AF168" s="23">
        <f t="shared" ca="1" si="292"/>
        <v>5880</v>
      </c>
      <c r="AG168" s="23">
        <f t="shared" ca="1" si="293"/>
        <v>0</v>
      </c>
      <c r="AH168" s="23">
        <f t="shared" ca="1" si="310"/>
        <v>48000</v>
      </c>
      <c r="AI168" s="23">
        <f t="shared" ca="1" si="311"/>
        <v>0</v>
      </c>
      <c r="AJ168" s="23">
        <f t="shared" ca="1" si="330"/>
        <v>54000</v>
      </c>
      <c r="AK168" s="23">
        <f t="shared" ca="1" si="331"/>
        <v>0</v>
      </c>
      <c r="AL168" s="23">
        <f t="shared" ca="1" si="332"/>
        <v>60000</v>
      </c>
      <c r="AM168" s="23">
        <f t="shared" ca="1" si="333"/>
        <v>0</v>
      </c>
      <c r="AN168" s="23">
        <f t="shared" ca="1" si="334"/>
        <v>60000</v>
      </c>
      <c r="AO168" s="23">
        <f t="shared" ca="1" si="335"/>
        <v>0</v>
      </c>
      <c r="AP168" s="23">
        <f t="shared" ca="1" si="350"/>
        <v>61200</v>
      </c>
      <c r="AQ168" s="23">
        <f t="shared" ca="1" si="351"/>
        <v>0</v>
      </c>
      <c r="AR168" s="23">
        <f t="shared" ca="1" si="237"/>
        <v>132000</v>
      </c>
      <c r="AS168" s="23">
        <f t="shared" ca="1" si="238"/>
        <v>0</v>
      </c>
      <c r="AT168" s="228">
        <f t="shared" ca="1" si="278"/>
        <v>65880</v>
      </c>
      <c r="AU168" s="26">
        <f t="shared" ca="1" si="279"/>
        <v>361080</v>
      </c>
      <c r="AV168" s="228">
        <f t="shared" ca="1" si="280"/>
        <v>421080</v>
      </c>
      <c r="AW168" s="23">
        <f t="shared" ca="1" si="306"/>
        <v>62400</v>
      </c>
      <c r="AX168" s="23">
        <f t="shared" ca="1" si="307"/>
        <v>0</v>
      </c>
      <c r="AY168" s="23">
        <f t="shared" ca="1" si="290"/>
        <v>60000</v>
      </c>
      <c r="AZ168" s="23">
        <f t="shared" ca="1" si="291"/>
        <v>0</v>
      </c>
      <c r="BA168" s="23">
        <f t="shared" ca="1" si="294"/>
        <v>10560</v>
      </c>
      <c r="BB168" s="23">
        <f t="shared" ca="1" si="295"/>
        <v>0</v>
      </c>
      <c r="BC168" s="23">
        <f t="shared" ca="1" si="302"/>
        <v>6120</v>
      </c>
      <c r="BD168" s="23">
        <f t="shared" ca="1" si="303"/>
        <v>0</v>
      </c>
      <c r="BE168" s="23">
        <f t="shared" ca="1" si="312"/>
        <v>20400</v>
      </c>
      <c r="BF168" s="23">
        <f t="shared" ca="1" si="313"/>
        <v>0</v>
      </c>
      <c r="BG168" s="23">
        <f t="shared" ca="1" si="322"/>
        <v>105600</v>
      </c>
      <c r="BH168" s="23">
        <f t="shared" ca="1" si="323"/>
        <v>0</v>
      </c>
      <c r="BI168" s="23">
        <f t="shared" ca="1" si="328"/>
        <v>127200</v>
      </c>
      <c r="BJ168" s="23">
        <f t="shared" ca="1" si="329"/>
        <v>0</v>
      </c>
      <c r="BK168" s="23">
        <f t="shared" ca="1" si="336"/>
        <v>60000</v>
      </c>
      <c r="BL168" s="23">
        <f t="shared" ca="1" si="337"/>
        <v>0</v>
      </c>
      <c r="BM168" s="23">
        <f t="shared" ca="1" si="348"/>
        <v>63600</v>
      </c>
      <c r="BN168" s="23">
        <f t="shared" ca="1" si="349"/>
        <v>0</v>
      </c>
      <c r="BO168" s="23">
        <f t="shared" ca="1" si="352"/>
        <v>86400</v>
      </c>
      <c r="BP168" s="23">
        <f t="shared" ca="1" si="353"/>
        <v>0</v>
      </c>
      <c r="BQ168" s="23">
        <f t="shared" ca="1" si="233"/>
        <v>62400</v>
      </c>
      <c r="BR168" s="23">
        <f t="shared" ca="1" si="234"/>
        <v>0</v>
      </c>
      <c r="BS168" s="23">
        <f t="shared" ca="1" si="251"/>
        <v>132000</v>
      </c>
      <c r="BT168" s="23">
        <f t="shared" ca="1" si="252"/>
        <v>0</v>
      </c>
      <c r="BU168" s="23">
        <f t="shared" ca="1" si="253"/>
        <v>120000</v>
      </c>
      <c r="BV168" s="23">
        <f t="shared" ca="1" si="254"/>
        <v>0</v>
      </c>
      <c r="BW168" s="389">
        <f t="shared" ca="1" si="281"/>
        <v>458280</v>
      </c>
      <c r="BX168" s="224">
        <f t="shared" ca="1" si="282"/>
        <v>710280</v>
      </c>
      <c r="BY168" s="93">
        <f t="shared" ca="1" si="283"/>
        <v>916680</v>
      </c>
      <c r="BZ168" s="23">
        <f t="shared" ca="1" si="308"/>
        <v>125760</v>
      </c>
      <c r="CA168" s="23">
        <f t="shared" ca="1" si="309"/>
        <v>0</v>
      </c>
      <c r="CB168" s="23">
        <f t="shared" ca="1" si="338"/>
        <v>115200</v>
      </c>
      <c r="CC168" s="23">
        <f t="shared" ca="1" si="339"/>
        <v>0</v>
      </c>
      <c r="CD168" s="23">
        <f t="shared" ca="1" si="239"/>
        <v>120000</v>
      </c>
      <c r="CE168" s="23">
        <f t="shared" ca="1" si="240"/>
        <v>0</v>
      </c>
      <c r="CF168" s="228">
        <f t="shared" ca="1" si="284"/>
        <v>125760</v>
      </c>
      <c r="CG168" s="224">
        <f t="shared" ca="1" si="285"/>
        <v>240960</v>
      </c>
      <c r="CH168" s="228">
        <f t="shared" ca="1" si="286"/>
        <v>360960</v>
      </c>
      <c r="CI168" s="23">
        <f t="shared" ca="1" si="298"/>
        <v>65400</v>
      </c>
      <c r="CJ168" s="23">
        <f t="shared" ca="1" si="299"/>
        <v>32700</v>
      </c>
      <c r="CK168" s="23">
        <f t="shared" ca="1" si="300"/>
        <v>62400</v>
      </c>
      <c r="CL168" s="23">
        <f t="shared" ca="1" si="301"/>
        <v>31200</v>
      </c>
      <c r="CM168" s="23">
        <f t="shared" ca="1" si="296"/>
        <v>60000</v>
      </c>
      <c r="CN168" s="23">
        <f t="shared" ca="1" si="297"/>
        <v>30000</v>
      </c>
      <c r="CO168" s="23">
        <f t="shared" ca="1" si="304"/>
        <v>8400</v>
      </c>
      <c r="CP168" s="23">
        <f t="shared" ca="1" si="305"/>
        <v>4200</v>
      </c>
      <c r="CQ168" s="23">
        <f t="shared" ca="1" si="314"/>
        <v>27000</v>
      </c>
      <c r="CR168" s="23">
        <f t="shared" ca="1" si="315"/>
        <v>13500</v>
      </c>
      <c r="CS168" s="23">
        <f t="shared" ca="1" si="316"/>
        <v>15600</v>
      </c>
      <c r="CT168" s="23">
        <f t="shared" ca="1" si="317"/>
        <v>7800</v>
      </c>
      <c r="CU168" s="23">
        <f t="shared" ca="1" si="320"/>
        <v>42000</v>
      </c>
      <c r="CV168" s="23">
        <f t="shared" ca="1" si="321"/>
        <v>21000</v>
      </c>
      <c r="CW168" s="23">
        <f t="shared" ca="1" si="241"/>
        <v>60000</v>
      </c>
      <c r="CX168" s="23">
        <f t="shared" ca="1" si="242"/>
        <v>30000</v>
      </c>
      <c r="CY168" s="23">
        <f t="shared" ca="1" si="324"/>
        <v>72000</v>
      </c>
      <c r="CZ168" s="23">
        <f t="shared" ca="1" si="325"/>
        <v>36000</v>
      </c>
      <c r="DA168" s="23">
        <f t="shared" ca="1" si="340"/>
        <v>99000</v>
      </c>
      <c r="DB168" s="23">
        <f t="shared" ca="1" si="341"/>
        <v>49500</v>
      </c>
      <c r="DC168" s="23"/>
      <c r="DD168" s="23"/>
      <c r="DE168" s="23">
        <f t="shared" ca="1" si="342"/>
        <v>240000</v>
      </c>
      <c r="DF168" s="23">
        <f t="shared" ca="1" si="343"/>
        <v>120000</v>
      </c>
      <c r="DG168" s="23">
        <f t="shared" ca="1" si="344"/>
        <v>120000</v>
      </c>
      <c r="DH168" s="23">
        <f t="shared" ca="1" si="345"/>
        <v>60000</v>
      </c>
      <c r="DI168" s="23">
        <f t="shared" ca="1" si="354"/>
        <v>63600</v>
      </c>
      <c r="DJ168" s="23">
        <f t="shared" ca="1" si="355"/>
        <v>31800</v>
      </c>
      <c r="DK168" s="23">
        <f t="shared" ca="1" si="235"/>
        <v>63600</v>
      </c>
      <c r="DL168" s="23">
        <f t="shared" ca="1" si="236"/>
        <v>31800</v>
      </c>
      <c r="DM168" s="23">
        <f t="shared" ca="1" si="243"/>
        <v>120000</v>
      </c>
      <c r="DN168" s="23">
        <f t="shared" ca="1" si="244"/>
        <v>60000</v>
      </c>
      <c r="DO168" s="23">
        <f t="shared" ca="1" si="245"/>
        <v>66000</v>
      </c>
      <c r="DP168" s="23">
        <f t="shared" ca="1" si="246"/>
        <v>33000</v>
      </c>
      <c r="DQ168" s="23">
        <f t="shared" ca="1" si="257"/>
        <v>129600</v>
      </c>
      <c r="DR168" s="23">
        <f t="shared" ca="1" si="258"/>
        <v>64800</v>
      </c>
      <c r="DS168" s="228">
        <f t="shared" ca="1" si="287"/>
        <v>604800</v>
      </c>
      <c r="DT168" s="93">
        <f t="shared" ca="1" si="288"/>
        <v>1350000</v>
      </c>
      <c r="DU168" s="228">
        <f t="shared" ca="1" si="289"/>
        <v>1971900</v>
      </c>
      <c r="DZ168" s="23">
        <f t="shared" ca="1" si="318"/>
        <v>60000</v>
      </c>
      <c r="EA168" s="23">
        <f t="shared" ca="1" si="319"/>
        <v>30000</v>
      </c>
      <c r="EB168" s="23">
        <f t="shared" ca="1" si="326"/>
        <v>26400</v>
      </c>
      <c r="EC168" s="23">
        <f t="shared" ca="1" si="327"/>
        <v>13200</v>
      </c>
      <c r="ED168" s="23">
        <f t="shared" ca="1" si="346"/>
        <v>120000</v>
      </c>
      <c r="EE168" s="23">
        <f t="shared" ca="1" si="347"/>
        <v>60000</v>
      </c>
      <c r="EF168" s="23">
        <f t="shared" ca="1" si="249"/>
        <v>168000</v>
      </c>
      <c r="EG168" s="23">
        <f t="shared" ca="1" si="250"/>
        <v>84000</v>
      </c>
      <c r="EH168" s="23">
        <f t="shared" ca="1" si="356"/>
        <v>60000</v>
      </c>
      <c r="EI168" s="23">
        <f t="shared" ca="1" si="357"/>
        <v>30000</v>
      </c>
      <c r="EJ168" s="23">
        <f t="shared" ca="1" si="247"/>
        <v>60000</v>
      </c>
      <c r="EK168" s="23">
        <f t="shared" ca="1" si="248"/>
        <v>30000</v>
      </c>
      <c r="EL168" s="23">
        <f t="shared" ca="1" si="255"/>
        <v>120000</v>
      </c>
      <c r="EM168" s="23">
        <f t="shared" ca="1" si="256"/>
        <v>60000</v>
      </c>
      <c r="EN168" s="228">
        <f t="shared" ca="1" si="275"/>
        <v>39600</v>
      </c>
      <c r="EO168" s="93">
        <f t="shared" ca="1" si="276"/>
        <v>489600</v>
      </c>
      <c r="EP168" s="93">
        <f t="shared" ca="1" si="277"/>
        <v>921600</v>
      </c>
    </row>
    <row r="169" spans="1:146" x14ac:dyDescent="0.2">
      <c r="A169" s="172">
        <f ca="1">VLOOKUP($D169,Curves!$A$2:$I$1700,9)</f>
        <v>5.9119732068578998E-2</v>
      </c>
      <c r="B169" s="86">
        <f t="shared" ca="1" si="260"/>
        <v>0.45846651626834284</v>
      </c>
      <c r="C169" s="86">
        <f t="shared" si="261"/>
        <v>30</v>
      </c>
      <c r="D169" s="139">
        <v>41791</v>
      </c>
      <c r="E169" s="173">
        <f ca="1">VLOOKUP($D169,Curves!$A$2:$H$1700,2)*$B169</f>
        <v>1.9283101674246501</v>
      </c>
      <c r="F169" s="172">
        <f ca="1">VLOOKUP($D169,Curves!$A$2:$H$1700,3)*$B169</f>
        <v>0.13524762229916112</v>
      </c>
      <c r="G169" s="172">
        <f ca="1">VLOOKUP($D169,Curves!$A$2:$H$1700,7)*$B169</f>
        <v>-8.7108638090985138E-2</v>
      </c>
      <c r="H169" s="172">
        <f ca="1">VLOOKUP($D169,Curves!$A$2:$H$1700,5)*$B169</f>
        <v>4.5846651626834283E-3</v>
      </c>
      <c r="I169" s="172">
        <f ca="1">VLOOKUP($D169,Curves!$A$2:$H$1700,4)*$B169</f>
        <v>0</v>
      </c>
      <c r="J169" s="174">
        <f ca="1">VLOOKUP($D169,Curves!$A$2:$H$1700,8)*$B169</f>
        <v>0</v>
      </c>
      <c r="K169" s="172">
        <f t="shared" ca="1" si="262"/>
        <v>16.462326255684875</v>
      </c>
      <c r="L169" s="140">
        <f ca="1">VLOOKUP($D169,Curves!$N$2:$T$2600,2)*$B169</f>
        <v>28.462151489758245</v>
      </c>
      <c r="M169" s="141">
        <f ca="1">VLOOKUP($D169,Curves!$N$2:$T$2600,3)*$B169</f>
        <v>14.231075744879123</v>
      </c>
      <c r="N169" s="181">
        <f t="shared" ca="1" si="263"/>
        <v>1</v>
      </c>
      <c r="O169" s="182">
        <f t="shared" ca="1" si="264"/>
        <v>0</v>
      </c>
      <c r="P169" s="173">
        <f t="shared" ca="1" si="259"/>
        <v>16.462326255684875</v>
      </c>
      <c r="Q169" s="140">
        <f ca="1">VLOOKUP($D169,Curves!$N$2:$T$2600,4)*$B169</f>
        <v>28.462151489758245</v>
      </c>
      <c r="R169" s="141">
        <f ca="1">VLOOKUP($D169,Curves!$N$2:$T$2600,5)*$B169</f>
        <v>14.231075744879123</v>
      </c>
      <c r="S169" s="181">
        <f t="shared" ca="1" si="265"/>
        <v>1</v>
      </c>
      <c r="T169" s="182">
        <f t="shared" ca="1" si="266"/>
        <v>0</v>
      </c>
      <c r="U169" s="151">
        <f t="shared" ca="1" si="267"/>
        <v>15.809011470002487</v>
      </c>
      <c r="V169" s="151">
        <f t="shared" ca="1" si="268"/>
        <v>16.496711244405002</v>
      </c>
      <c r="W169" s="151">
        <f t="shared" ca="1" si="269"/>
        <v>16.462326255684875</v>
      </c>
      <c r="X169" s="343">
        <f ca="1">VLOOKUP($D169,[2]CurveFetch!$D$8:$S$13000,16,0)*$B169</f>
        <v>28.462151489758245</v>
      </c>
      <c r="Y169" s="141">
        <f ca="1">VLOOKUP($D169,Curves!$N$2:$T$2600,7)*$B169</f>
        <v>14.231075744879123</v>
      </c>
      <c r="Z169" s="200">
        <f t="shared" ca="1" si="270"/>
        <v>1</v>
      </c>
      <c r="AA169" s="181">
        <f t="shared" ca="1" si="271"/>
        <v>0</v>
      </c>
      <c r="AB169" s="181">
        <f t="shared" ca="1" si="358"/>
        <v>1</v>
      </c>
      <c r="AC169" s="181">
        <f t="shared" ca="1" si="358"/>
        <v>1</v>
      </c>
      <c r="AD169" s="181">
        <f t="shared" ca="1" si="273"/>
        <v>1</v>
      </c>
      <c r="AE169" s="182">
        <f t="shared" ca="1" si="274"/>
        <v>0</v>
      </c>
      <c r="AF169" s="23">
        <f t="shared" ca="1" si="292"/>
        <v>5880</v>
      </c>
      <c r="AG169" s="23">
        <f t="shared" ca="1" si="293"/>
        <v>0</v>
      </c>
      <c r="AH169" s="23">
        <f t="shared" ca="1" si="310"/>
        <v>48000</v>
      </c>
      <c r="AI169" s="23">
        <f t="shared" ca="1" si="311"/>
        <v>0</v>
      </c>
      <c r="AJ169" s="23">
        <f t="shared" ca="1" si="330"/>
        <v>54000</v>
      </c>
      <c r="AK169" s="23">
        <f t="shared" ca="1" si="331"/>
        <v>0</v>
      </c>
      <c r="AL169" s="23">
        <f t="shared" ca="1" si="332"/>
        <v>60000</v>
      </c>
      <c r="AM169" s="23">
        <f t="shared" ca="1" si="333"/>
        <v>0</v>
      </c>
      <c r="AN169" s="23">
        <f t="shared" ca="1" si="334"/>
        <v>60000</v>
      </c>
      <c r="AO169" s="23">
        <f t="shared" ca="1" si="335"/>
        <v>0</v>
      </c>
      <c r="AP169" s="23">
        <f t="shared" ca="1" si="350"/>
        <v>61200</v>
      </c>
      <c r="AQ169" s="23">
        <f t="shared" ca="1" si="351"/>
        <v>0</v>
      </c>
      <c r="AR169" s="23">
        <f t="shared" ca="1" si="237"/>
        <v>132000</v>
      </c>
      <c r="AS169" s="23">
        <f t="shared" ca="1" si="238"/>
        <v>0</v>
      </c>
      <c r="AT169" s="228">
        <f t="shared" ca="1" si="278"/>
        <v>65880</v>
      </c>
      <c r="AU169" s="26">
        <f t="shared" ca="1" si="279"/>
        <v>361080</v>
      </c>
      <c r="AV169" s="228">
        <f t="shared" ca="1" si="280"/>
        <v>421080</v>
      </c>
      <c r="AW169" s="23">
        <f t="shared" ca="1" si="306"/>
        <v>62400</v>
      </c>
      <c r="AX169" s="23">
        <f t="shared" ca="1" si="307"/>
        <v>0</v>
      </c>
      <c r="AY169" s="23">
        <f t="shared" ca="1" si="290"/>
        <v>60000</v>
      </c>
      <c r="AZ169" s="23">
        <f t="shared" ca="1" si="291"/>
        <v>0</v>
      </c>
      <c r="BA169" s="23">
        <f t="shared" ca="1" si="294"/>
        <v>10560</v>
      </c>
      <c r="BB169" s="23">
        <f t="shared" ca="1" si="295"/>
        <v>0</v>
      </c>
      <c r="BC169" s="23">
        <f t="shared" ca="1" si="302"/>
        <v>6120</v>
      </c>
      <c r="BD169" s="23">
        <f t="shared" ca="1" si="303"/>
        <v>0</v>
      </c>
      <c r="BE169" s="23">
        <f t="shared" ca="1" si="312"/>
        <v>20400</v>
      </c>
      <c r="BF169" s="23">
        <f t="shared" ca="1" si="313"/>
        <v>0</v>
      </c>
      <c r="BG169" s="23">
        <f t="shared" ca="1" si="322"/>
        <v>105600</v>
      </c>
      <c r="BH169" s="23">
        <f t="shared" ca="1" si="323"/>
        <v>0</v>
      </c>
      <c r="BI169" s="23">
        <f t="shared" ca="1" si="328"/>
        <v>127200</v>
      </c>
      <c r="BJ169" s="23">
        <f t="shared" ca="1" si="329"/>
        <v>0</v>
      </c>
      <c r="BK169" s="23">
        <f t="shared" ca="1" si="336"/>
        <v>60000</v>
      </c>
      <c r="BL169" s="23">
        <f t="shared" ca="1" si="337"/>
        <v>0</v>
      </c>
      <c r="BM169" s="23">
        <f t="shared" ca="1" si="348"/>
        <v>63600</v>
      </c>
      <c r="BN169" s="23">
        <f t="shared" ca="1" si="349"/>
        <v>0</v>
      </c>
      <c r="BO169" s="23">
        <f t="shared" ca="1" si="352"/>
        <v>86400</v>
      </c>
      <c r="BP169" s="23">
        <f t="shared" ca="1" si="353"/>
        <v>0</v>
      </c>
      <c r="BQ169" s="23">
        <f t="shared" ref="BQ169:BQ232" ca="1" si="359">$BQ$7*$J$2*$J$5*$S169</f>
        <v>62400</v>
      </c>
      <c r="BR169" s="23">
        <f t="shared" ref="BR169:BR232" ca="1" si="360">$BQ$7*$J$3*$J$5*$T169</f>
        <v>0</v>
      </c>
      <c r="BS169" s="23">
        <f t="shared" ca="1" si="251"/>
        <v>132000</v>
      </c>
      <c r="BT169" s="23">
        <f t="shared" ca="1" si="252"/>
        <v>0</v>
      </c>
      <c r="BU169" s="23">
        <f t="shared" ca="1" si="253"/>
        <v>120000</v>
      </c>
      <c r="BV169" s="23">
        <f t="shared" ca="1" si="254"/>
        <v>0</v>
      </c>
      <c r="BW169" s="389">
        <f t="shared" ca="1" si="281"/>
        <v>458280</v>
      </c>
      <c r="BX169" s="224">
        <f t="shared" ca="1" si="282"/>
        <v>710280</v>
      </c>
      <c r="BY169" s="93">
        <f t="shared" ca="1" si="283"/>
        <v>916680</v>
      </c>
      <c r="BZ169" s="23">
        <f t="shared" ca="1" si="308"/>
        <v>125760</v>
      </c>
      <c r="CA169" s="23">
        <f t="shared" ca="1" si="309"/>
        <v>0</v>
      </c>
      <c r="CB169" s="23">
        <f t="shared" ca="1" si="338"/>
        <v>115200</v>
      </c>
      <c r="CC169" s="23">
        <f t="shared" ca="1" si="339"/>
        <v>0</v>
      </c>
      <c r="CD169" s="23">
        <f t="shared" ca="1" si="239"/>
        <v>120000</v>
      </c>
      <c r="CE169" s="23">
        <f t="shared" ca="1" si="240"/>
        <v>0</v>
      </c>
      <c r="CF169" s="228">
        <f t="shared" ca="1" si="284"/>
        <v>125760</v>
      </c>
      <c r="CG169" s="224">
        <f t="shared" ca="1" si="285"/>
        <v>240960</v>
      </c>
      <c r="CH169" s="228">
        <f t="shared" ca="1" si="286"/>
        <v>360960</v>
      </c>
      <c r="CI169" s="23">
        <f t="shared" ca="1" si="298"/>
        <v>65400</v>
      </c>
      <c r="CJ169" s="23">
        <f t="shared" ca="1" si="299"/>
        <v>32700</v>
      </c>
      <c r="CK169" s="23">
        <f t="shared" ca="1" si="300"/>
        <v>62400</v>
      </c>
      <c r="CL169" s="23">
        <f t="shared" ca="1" si="301"/>
        <v>31200</v>
      </c>
      <c r="CM169" s="23">
        <f t="shared" ca="1" si="296"/>
        <v>60000</v>
      </c>
      <c r="CN169" s="23">
        <f t="shared" ca="1" si="297"/>
        <v>30000</v>
      </c>
      <c r="CO169" s="23">
        <f t="shared" ca="1" si="304"/>
        <v>8400</v>
      </c>
      <c r="CP169" s="23">
        <f t="shared" ca="1" si="305"/>
        <v>4200</v>
      </c>
      <c r="CQ169" s="23">
        <f t="shared" ca="1" si="314"/>
        <v>27000</v>
      </c>
      <c r="CR169" s="23">
        <f t="shared" ca="1" si="315"/>
        <v>13500</v>
      </c>
      <c r="CS169" s="23">
        <f t="shared" ca="1" si="316"/>
        <v>15600</v>
      </c>
      <c r="CT169" s="23">
        <f t="shared" ca="1" si="317"/>
        <v>7800</v>
      </c>
      <c r="CU169" s="23">
        <f t="shared" ca="1" si="320"/>
        <v>42000</v>
      </c>
      <c r="CV169" s="23">
        <f t="shared" ca="1" si="321"/>
        <v>21000</v>
      </c>
      <c r="CW169" s="23">
        <f t="shared" ca="1" si="241"/>
        <v>60000</v>
      </c>
      <c r="CX169" s="23">
        <f t="shared" ca="1" si="242"/>
        <v>30000</v>
      </c>
      <c r="CY169" s="23">
        <f t="shared" ca="1" si="324"/>
        <v>72000</v>
      </c>
      <c r="CZ169" s="23">
        <f t="shared" ca="1" si="325"/>
        <v>36000</v>
      </c>
      <c r="DA169" s="23">
        <f t="shared" ca="1" si="340"/>
        <v>99000</v>
      </c>
      <c r="DB169" s="23">
        <f t="shared" ca="1" si="341"/>
        <v>49500</v>
      </c>
      <c r="DC169" s="23"/>
      <c r="DD169" s="23"/>
      <c r="DE169" s="23">
        <f t="shared" ca="1" si="342"/>
        <v>240000</v>
      </c>
      <c r="DF169" s="23">
        <f t="shared" ca="1" si="343"/>
        <v>120000</v>
      </c>
      <c r="DG169" s="23">
        <f t="shared" ca="1" si="344"/>
        <v>120000</v>
      </c>
      <c r="DH169" s="23">
        <f t="shared" ca="1" si="345"/>
        <v>60000</v>
      </c>
      <c r="DI169" s="23">
        <f t="shared" ca="1" si="354"/>
        <v>63600</v>
      </c>
      <c r="DJ169" s="23">
        <f t="shared" ca="1" si="355"/>
        <v>31800</v>
      </c>
      <c r="DK169" s="23">
        <f t="shared" ca="1" si="235"/>
        <v>63600</v>
      </c>
      <c r="DL169" s="23">
        <f t="shared" ca="1" si="236"/>
        <v>31800</v>
      </c>
      <c r="DM169" s="23">
        <f t="shared" ca="1" si="243"/>
        <v>120000</v>
      </c>
      <c r="DN169" s="23">
        <f t="shared" ca="1" si="244"/>
        <v>60000</v>
      </c>
      <c r="DO169" s="23">
        <f t="shared" ca="1" si="245"/>
        <v>66000</v>
      </c>
      <c r="DP169" s="23">
        <f t="shared" ca="1" si="246"/>
        <v>33000</v>
      </c>
      <c r="DQ169" s="23">
        <f t="shared" ca="1" si="257"/>
        <v>129600</v>
      </c>
      <c r="DR169" s="23">
        <f t="shared" ca="1" si="258"/>
        <v>64800</v>
      </c>
      <c r="DS169" s="228">
        <f t="shared" ca="1" si="287"/>
        <v>604800</v>
      </c>
      <c r="DT169" s="93">
        <f t="shared" ca="1" si="288"/>
        <v>1350000</v>
      </c>
      <c r="DU169" s="228">
        <f t="shared" ca="1" si="289"/>
        <v>1971900</v>
      </c>
      <c r="DZ169" s="23">
        <f t="shared" ca="1" si="318"/>
        <v>60000</v>
      </c>
      <c r="EA169" s="23">
        <f t="shared" ca="1" si="319"/>
        <v>30000</v>
      </c>
      <c r="EB169" s="23">
        <f t="shared" ca="1" si="326"/>
        <v>26400</v>
      </c>
      <c r="EC169" s="23">
        <f t="shared" ca="1" si="327"/>
        <v>13200</v>
      </c>
      <c r="ED169" s="23">
        <f t="shared" ca="1" si="346"/>
        <v>120000</v>
      </c>
      <c r="EE169" s="23">
        <f t="shared" ca="1" si="347"/>
        <v>60000</v>
      </c>
      <c r="EF169" s="23">
        <f t="shared" ca="1" si="249"/>
        <v>168000</v>
      </c>
      <c r="EG169" s="23">
        <f t="shared" ca="1" si="250"/>
        <v>84000</v>
      </c>
      <c r="EH169" s="23">
        <f t="shared" ca="1" si="356"/>
        <v>60000</v>
      </c>
      <c r="EI169" s="23">
        <f t="shared" ca="1" si="357"/>
        <v>30000</v>
      </c>
      <c r="EJ169" s="23">
        <f t="shared" ca="1" si="247"/>
        <v>60000</v>
      </c>
      <c r="EK169" s="23">
        <f t="shared" ca="1" si="248"/>
        <v>30000</v>
      </c>
      <c r="EL169" s="23">
        <f t="shared" ca="1" si="255"/>
        <v>120000</v>
      </c>
      <c r="EM169" s="23">
        <f t="shared" ca="1" si="256"/>
        <v>60000</v>
      </c>
      <c r="EN169" s="228">
        <f t="shared" ca="1" si="275"/>
        <v>39600</v>
      </c>
      <c r="EO169" s="93">
        <f t="shared" ca="1" si="276"/>
        <v>489600</v>
      </c>
      <c r="EP169" s="93">
        <f t="shared" ca="1" si="277"/>
        <v>921600</v>
      </c>
    </row>
    <row r="170" spans="1:146" x14ac:dyDescent="0.2">
      <c r="A170" s="172">
        <f ca="1">VLOOKUP($D170,Curves!$A$2:$I$1700,9)</f>
        <v>5.9147000930053997E-2</v>
      </c>
      <c r="B170" s="86">
        <f t="shared" ca="1" si="260"/>
        <v>0.45611506739182411</v>
      </c>
      <c r="C170" s="86">
        <f t="shared" si="261"/>
        <v>31</v>
      </c>
      <c r="D170" s="139">
        <v>41821</v>
      </c>
      <c r="E170" s="173">
        <f ca="1">VLOOKUP($D170,Curves!$A$2:$H$1700,2)*$B170</f>
        <v>1.9321034254717668</v>
      </c>
      <c r="F170" s="172">
        <f ca="1">VLOOKUP($D170,Curves!$A$2:$H$1700,3)*$B170</f>
        <v>0.13455394488058811</v>
      </c>
      <c r="G170" s="172">
        <f ca="1">VLOOKUP($D170,Curves!$A$2:$H$1700,7)*$B170</f>
        <v>-8.6661862804446585E-2</v>
      </c>
      <c r="H170" s="172">
        <f ca="1">VLOOKUP($D170,Curves!$A$2:$H$1700,5)*$B170</f>
        <v>4.5611506739182415E-3</v>
      </c>
      <c r="I170" s="172">
        <f ca="1">VLOOKUP($D170,Curves!$A$2:$H$1700,4)*$B170</f>
        <v>0</v>
      </c>
      <c r="J170" s="174">
        <f ca="1">VLOOKUP($D170,Curves!$A$2:$H$1700,8)*$B170</f>
        <v>0</v>
      </c>
      <c r="K170" s="172">
        <f t="shared" ca="1" si="262"/>
        <v>16.490775691038252</v>
      </c>
      <c r="L170" s="140">
        <f ca="1">VLOOKUP($D170,Curves!$N$2:$T$2600,2)*$B170</f>
        <v>23.266976925737819</v>
      </c>
      <c r="M170" s="141">
        <f ca="1">VLOOKUP($D170,Curves!$N$2:$T$2600,3)*$B170</f>
        <v>11.633488462868909</v>
      </c>
      <c r="N170" s="181">
        <f t="shared" ca="1" si="263"/>
        <v>1</v>
      </c>
      <c r="O170" s="182">
        <f t="shared" ca="1" si="264"/>
        <v>0</v>
      </c>
      <c r="P170" s="173">
        <f t="shared" ca="1" si="259"/>
        <v>16.490775691038252</v>
      </c>
      <c r="Q170" s="140">
        <f ca="1">VLOOKUP($D170,Curves!$N$2:$T$2600,4)*$B170</f>
        <v>23.266976925737819</v>
      </c>
      <c r="R170" s="141">
        <f ca="1">VLOOKUP($D170,Curves!$N$2:$T$2600,5)*$B170</f>
        <v>11.633488462868909</v>
      </c>
      <c r="S170" s="181">
        <f t="shared" ca="1" si="265"/>
        <v>1</v>
      </c>
      <c r="T170" s="182">
        <f t="shared" ca="1" si="266"/>
        <v>0</v>
      </c>
      <c r="U170" s="151">
        <f t="shared" ca="1" si="267"/>
        <v>15.840811720004901</v>
      </c>
      <c r="V170" s="151">
        <f t="shared" ca="1" si="268"/>
        <v>16.524984321092639</v>
      </c>
      <c r="W170" s="151">
        <f t="shared" ca="1" si="269"/>
        <v>16.490775691038252</v>
      </c>
      <c r="X170" s="343">
        <f ca="1">VLOOKUP($D170,[2]CurveFetch!$D$8:$S$13000,16,0)*$B170</f>
        <v>23.266976925737819</v>
      </c>
      <c r="Y170" s="141">
        <f ca="1">VLOOKUP($D170,Curves!$N$2:$T$2600,7)*$B170</f>
        <v>11.633488462868909</v>
      </c>
      <c r="Z170" s="200">
        <f t="shared" ca="1" si="270"/>
        <v>1</v>
      </c>
      <c r="AA170" s="181">
        <f t="shared" ca="1" si="271"/>
        <v>0</v>
      </c>
      <c r="AB170" s="181">
        <f t="shared" ca="1" si="358"/>
        <v>1</v>
      </c>
      <c r="AC170" s="181">
        <f t="shared" ca="1" si="358"/>
        <v>1</v>
      </c>
      <c r="AD170" s="181">
        <f t="shared" ca="1" si="273"/>
        <v>1</v>
      </c>
      <c r="AE170" s="182">
        <f t="shared" ca="1" si="274"/>
        <v>0</v>
      </c>
      <c r="AF170" s="23">
        <f t="shared" ca="1" si="292"/>
        <v>5880</v>
      </c>
      <c r="AG170" s="23">
        <f t="shared" ca="1" si="293"/>
        <v>0</v>
      </c>
      <c r="AH170" s="23">
        <f t="shared" ca="1" si="310"/>
        <v>48000</v>
      </c>
      <c r="AI170" s="23">
        <f t="shared" ca="1" si="311"/>
        <v>0</v>
      </c>
      <c r="AJ170" s="23">
        <f t="shared" ca="1" si="330"/>
        <v>54000</v>
      </c>
      <c r="AK170" s="23">
        <f t="shared" ca="1" si="331"/>
        <v>0</v>
      </c>
      <c r="AL170" s="23">
        <f t="shared" ca="1" si="332"/>
        <v>60000</v>
      </c>
      <c r="AM170" s="23">
        <f t="shared" ca="1" si="333"/>
        <v>0</v>
      </c>
      <c r="AN170" s="23">
        <f t="shared" ca="1" si="334"/>
        <v>60000</v>
      </c>
      <c r="AO170" s="23">
        <f t="shared" ca="1" si="335"/>
        <v>0</v>
      </c>
      <c r="AP170" s="23">
        <f t="shared" ca="1" si="350"/>
        <v>61200</v>
      </c>
      <c r="AQ170" s="23">
        <f t="shared" ca="1" si="351"/>
        <v>0</v>
      </c>
      <c r="AR170" s="23">
        <f t="shared" ca="1" si="237"/>
        <v>132000</v>
      </c>
      <c r="AS170" s="23">
        <f t="shared" ca="1" si="238"/>
        <v>0</v>
      </c>
      <c r="AT170" s="228">
        <f t="shared" ca="1" si="278"/>
        <v>65880</v>
      </c>
      <c r="AU170" s="26">
        <f t="shared" ca="1" si="279"/>
        <v>361080</v>
      </c>
      <c r="AV170" s="228">
        <f t="shared" ca="1" si="280"/>
        <v>421080</v>
      </c>
      <c r="AW170" s="23">
        <f t="shared" ca="1" si="306"/>
        <v>62400</v>
      </c>
      <c r="AX170" s="23">
        <f t="shared" ca="1" si="307"/>
        <v>0</v>
      </c>
      <c r="AY170" s="23">
        <f t="shared" ca="1" si="290"/>
        <v>60000</v>
      </c>
      <c r="AZ170" s="23">
        <f t="shared" ca="1" si="291"/>
        <v>0</v>
      </c>
      <c r="BA170" s="23">
        <f t="shared" ca="1" si="294"/>
        <v>10560</v>
      </c>
      <c r="BB170" s="23">
        <f t="shared" ca="1" si="295"/>
        <v>0</v>
      </c>
      <c r="BC170" s="23">
        <f t="shared" ca="1" si="302"/>
        <v>6120</v>
      </c>
      <c r="BD170" s="23">
        <f t="shared" ca="1" si="303"/>
        <v>0</v>
      </c>
      <c r="BE170" s="23">
        <f t="shared" ca="1" si="312"/>
        <v>20400</v>
      </c>
      <c r="BF170" s="23">
        <f t="shared" ca="1" si="313"/>
        <v>0</v>
      </c>
      <c r="BG170" s="23">
        <f t="shared" ca="1" si="322"/>
        <v>105600</v>
      </c>
      <c r="BH170" s="23">
        <f t="shared" ca="1" si="323"/>
        <v>0</v>
      </c>
      <c r="BI170" s="23">
        <f t="shared" ca="1" si="328"/>
        <v>127200</v>
      </c>
      <c r="BJ170" s="23">
        <f t="shared" ca="1" si="329"/>
        <v>0</v>
      </c>
      <c r="BK170" s="23">
        <f t="shared" ca="1" si="336"/>
        <v>60000</v>
      </c>
      <c r="BL170" s="23">
        <f t="shared" ca="1" si="337"/>
        <v>0</v>
      </c>
      <c r="BM170" s="23">
        <f t="shared" ca="1" si="348"/>
        <v>63600</v>
      </c>
      <c r="BN170" s="23">
        <f t="shared" ca="1" si="349"/>
        <v>0</v>
      </c>
      <c r="BO170" s="23">
        <f t="shared" ca="1" si="352"/>
        <v>86400</v>
      </c>
      <c r="BP170" s="23">
        <f t="shared" ca="1" si="353"/>
        <v>0</v>
      </c>
      <c r="BQ170" s="23">
        <f t="shared" ca="1" si="359"/>
        <v>62400</v>
      </c>
      <c r="BR170" s="23">
        <f t="shared" ca="1" si="360"/>
        <v>0</v>
      </c>
      <c r="BS170" s="23">
        <f t="shared" ca="1" si="251"/>
        <v>132000</v>
      </c>
      <c r="BT170" s="23">
        <f t="shared" ca="1" si="252"/>
        <v>0</v>
      </c>
      <c r="BU170" s="23">
        <f t="shared" ca="1" si="253"/>
        <v>120000</v>
      </c>
      <c r="BV170" s="23">
        <f t="shared" ca="1" si="254"/>
        <v>0</v>
      </c>
      <c r="BW170" s="389">
        <f t="shared" ca="1" si="281"/>
        <v>458280</v>
      </c>
      <c r="BX170" s="224">
        <f t="shared" ca="1" si="282"/>
        <v>710280</v>
      </c>
      <c r="BY170" s="93">
        <f t="shared" ca="1" si="283"/>
        <v>916680</v>
      </c>
      <c r="BZ170" s="23">
        <f t="shared" ca="1" si="308"/>
        <v>125760</v>
      </c>
      <c r="CA170" s="23">
        <f t="shared" ca="1" si="309"/>
        <v>0</v>
      </c>
      <c r="CB170" s="23">
        <f t="shared" ca="1" si="338"/>
        <v>115200</v>
      </c>
      <c r="CC170" s="23">
        <f t="shared" ca="1" si="339"/>
        <v>0</v>
      </c>
      <c r="CD170" s="23">
        <f t="shared" ca="1" si="239"/>
        <v>120000</v>
      </c>
      <c r="CE170" s="23">
        <f t="shared" ca="1" si="240"/>
        <v>0</v>
      </c>
      <c r="CF170" s="228">
        <f t="shared" ca="1" si="284"/>
        <v>125760</v>
      </c>
      <c r="CG170" s="224">
        <f t="shared" ca="1" si="285"/>
        <v>240960</v>
      </c>
      <c r="CH170" s="228">
        <f t="shared" ca="1" si="286"/>
        <v>360960</v>
      </c>
      <c r="CI170" s="23">
        <f t="shared" ca="1" si="298"/>
        <v>65400</v>
      </c>
      <c r="CJ170" s="23">
        <f t="shared" ca="1" si="299"/>
        <v>32700</v>
      </c>
      <c r="CK170" s="23">
        <f t="shared" ca="1" si="300"/>
        <v>62400</v>
      </c>
      <c r="CL170" s="23">
        <f t="shared" ca="1" si="301"/>
        <v>31200</v>
      </c>
      <c r="CM170" s="23">
        <f t="shared" ca="1" si="296"/>
        <v>60000</v>
      </c>
      <c r="CN170" s="23">
        <f t="shared" ca="1" si="297"/>
        <v>30000</v>
      </c>
      <c r="CO170" s="23">
        <f t="shared" ca="1" si="304"/>
        <v>8400</v>
      </c>
      <c r="CP170" s="23">
        <f t="shared" ca="1" si="305"/>
        <v>4200</v>
      </c>
      <c r="CQ170" s="23">
        <f t="shared" ca="1" si="314"/>
        <v>27000</v>
      </c>
      <c r="CR170" s="23">
        <f t="shared" ca="1" si="315"/>
        <v>13500</v>
      </c>
      <c r="CS170" s="23">
        <f t="shared" ca="1" si="316"/>
        <v>15600</v>
      </c>
      <c r="CT170" s="23">
        <f t="shared" ca="1" si="317"/>
        <v>7800</v>
      </c>
      <c r="CU170" s="23">
        <f t="shared" ca="1" si="320"/>
        <v>42000</v>
      </c>
      <c r="CV170" s="23">
        <f t="shared" ca="1" si="321"/>
        <v>21000</v>
      </c>
      <c r="CW170" s="23">
        <f t="shared" ca="1" si="241"/>
        <v>60000</v>
      </c>
      <c r="CX170" s="23">
        <f t="shared" ca="1" si="242"/>
        <v>30000</v>
      </c>
      <c r="CY170" s="23">
        <f t="shared" ca="1" si="324"/>
        <v>72000</v>
      </c>
      <c r="CZ170" s="23">
        <f t="shared" ca="1" si="325"/>
        <v>36000</v>
      </c>
      <c r="DA170" s="23">
        <f t="shared" ca="1" si="340"/>
        <v>99000</v>
      </c>
      <c r="DB170" s="23">
        <f t="shared" ca="1" si="341"/>
        <v>49500</v>
      </c>
      <c r="DC170" s="23"/>
      <c r="DD170" s="23"/>
      <c r="DE170" s="23">
        <f t="shared" ca="1" si="342"/>
        <v>240000</v>
      </c>
      <c r="DF170" s="23">
        <f t="shared" ca="1" si="343"/>
        <v>120000</v>
      </c>
      <c r="DG170" s="23">
        <f t="shared" ca="1" si="344"/>
        <v>120000</v>
      </c>
      <c r="DH170" s="23">
        <f t="shared" ca="1" si="345"/>
        <v>60000</v>
      </c>
      <c r="DI170" s="23">
        <f t="shared" ca="1" si="354"/>
        <v>63600</v>
      </c>
      <c r="DJ170" s="23">
        <f t="shared" ca="1" si="355"/>
        <v>31800</v>
      </c>
      <c r="DK170" s="23">
        <f t="shared" ref="DK170:DK233" ca="1" si="361">$DK$7*$J$2*$J$5*$AB170</f>
        <v>63600</v>
      </c>
      <c r="DL170" s="23">
        <f t="shared" ref="DL170:DL233" ca="1" si="362">$DK$7*$J$3*$J$5*$AC170</f>
        <v>31800</v>
      </c>
      <c r="DM170" s="23">
        <f t="shared" ca="1" si="243"/>
        <v>120000</v>
      </c>
      <c r="DN170" s="23">
        <f t="shared" ca="1" si="244"/>
        <v>60000</v>
      </c>
      <c r="DO170" s="23">
        <f t="shared" ca="1" si="245"/>
        <v>66000</v>
      </c>
      <c r="DP170" s="23">
        <f t="shared" ca="1" si="246"/>
        <v>33000</v>
      </c>
      <c r="DQ170" s="23">
        <f t="shared" ca="1" si="257"/>
        <v>129600</v>
      </c>
      <c r="DR170" s="23">
        <f t="shared" ca="1" si="258"/>
        <v>64800</v>
      </c>
      <c r="DS170" s="228">
        <f t="shared" ca="1" si="287"/>
        <v>604800</v>
      </c>
      <c r="DT170" s="93">
        <f t="shared" ca="1" si="288"/>
        <v>1350000</v>
      </c>
      <c r="DU170" s="228">
        <f t="shared" ca="1" si="289"/>
        <v>1971900</v>
      </c>
      <c r="DZ170" s="23">
        <f t="shared" ca="1" si="318"/>
        <v>60000</v>
      </c>
      <c r="EA170" s="23">
        <f t="shared" ca="1" si="319"/>
        <v>30000</v>
      </c>
      <c r="EB170" s="23">
        <f t="shared" ca="1" si="326"/>
        <v>26400</v>
      </c>
      <c r="EC170" s="23">
        <f t="shared" ca="1" si="327"/>
        <v>13200</v>
      </c>
      <c r="ED170" s="23">
        <f t="shared" ca="1" si="346"/>
        <v>120000</v>
      </c>
      <c r="EE170" s="23">
        <f t="shared" ca="1" si="347"/>
        <v>60000</v>
      </c>
      <c r="EF170" s="23">
        <f t="shared" ca="1" si="249"/>
        <v>168000</v>
      </c>
      <c r="EG170" s="23">
        <f t="shared" ca="1" si="250"/>
        <v>84000</v>
      </c>
      <c r="EH170" s="23">
        <f t="shared" ca="1" si="356"/>
        <v>60000</v>
      </c>
      <c r="EI170" s="23">
        <f t="shared" ca="1" si="357"/>
        <v>30000</v>
      </c>
      <c r="EJ170" s="23">
        <f t="shared" ca="1" si="247"/>
        <v>60000</v>
      </c>
      <c r="EK170" s="23">
        <f t="shared" ca="1" si="248"/>
        <v>30000</v>
      </c>
      <c r="EL170" s="23">
        <f t="shared" ca="1" si="255"/>
        <v>120000</v>
      </c>
      <c r="EM170" s="23">
        <f t="shared" ca="1" si="256"/>
        <v>60000</v>
      </c>
      <c r="EN170" s="228">
        <f t="shared" ca="1" si="275"/>
        <v>39600</v>
      </c>
      <c r="EO170" s="93">
        <f t="shared" ca="1" si="276"/>
        <v>489600</v>
      </c>
      <c r="EP170" s="93">
        <f t="shared" ca="1" si="277"/>
        <v>921600</v>
      </c>
    </row>
    <row r="171" spans="1:146" x14ac:dyDescent="0.2">
      <c r="A171" s="172">
        <f ca="1">VLOOKUP($D171,Curves!$A$2:$I$1700,9)</f>
        <v>5.9175178753837002E-2</v>
      </c>
      <c r="B171" s="86">
        <f t="shared" ca="1" si="260"/>
        <v>0.45369583483906778</v>
      </c>
      <c r="C171" s="86">
        <f t="shared" si="261"/>
        <v>31</v>
      </c>
      <c r="D171" s="139">
        <v>41852</v>
      </c>
      <c r="E171" s="173">
        <f ca="1">VLOOKUP($D171,Curves!$A$2:$H$1700,2)*$B171</f>
        <v>1.9309294730750726</v>
      </c>
      <c r="F171" s="172">
        <f ca="1">VLOOKUP($D171,Curves!$A$2:$H$1700,3)*$B171</f>
        <v>0.13384027127752499</v>
      </c>
      <c r="G171" s="172">
        <f ca="1">VLOOKUP($D171,Curves!$A$2:$H$1700,7)*$B171</f>
        <v>-8.6202208619422876E-2</v>
      </c>
      <c r="H171" s="172">
        <f ca="1">VLOOKUP($D171,Curves!$A$2:$H$1700,5)*$B171</f>
        <v>4.5369583483906781E-3</v>
      </c>
      <c r="I171" s="172">
        <f ca="1">VLOOKUP($D171,Curves!$A$2:$H$1700,4)*$B171</f>
        <v>0</v>
      </c>
      <c r="J171" s="174">
        <f ca="1">VLOOKUP($D171,Curves!$A$2:$H$1700,8)*$B171</f>
        <v>0</v>
      </c>
      <c r="K171" s="172">
        <f t="shared" ca="1" si="262"/>
        <v>16.481971048063045</v>
      </c>
      <c r="L171" s="140">
        <f ca="1">VLOOKUP($D171,Curves!$N$2:$T$2600,2)*$B171</f>
        <v>29.949006492728671</v>
      </c>
      <c r="M171" s="141">
        <f ca="1">VLOOKUP($D171,Curves!$N$2:$T$2600,3)*$B171</f>
        <v>14.974503246364335</v>
      </c>
      <c r="N171" s="181">
        <f t="shared" ca="1" si="263"/>
        <v>1</v>
      </c>
      <c r="O171" s="182">
        <f t="shared" ca="1" si="264"/>
        <v>0</v>
      </c>
      <c r="P171" s="173">
        <f t="shared" ca="1" si="259"/>
        <v>16.481971048063045</v>
      </c>
      <c r="Q171" s="140">
        <f ca="1">VLOOKUP($D171,Curves!$N$2:$T$2600,4)*$B171</f>
        <v>29.949006492728671</v>
      </c>
      <c r="R171" s="141">
        <f ca="1">VLOOKUP($D171,Curves!$N$2:$T$2600,5)*$B171</f>
        <v>14.974503246364335</v>
      </c>
      <c r="S171" s="181">
        <f t="shared" ca="1" si="265"/>
        <v>1</v>
      </c>
      <c r="T171" s="182">
        <f t="shared" ca="1" si="266"/>
        <v>0</v>
      </c>
      <c r="U171" s="151">
        <f t="shared" ca="1" si="267"/>
        <v>15.835454483417372</v>
      </c>
      <c r="V171" s="151">
        <f t="shared" ca="1" si="268"/>
        <v>16.515998235675973</v>
      </c>
      <c r="W171" s="151">
        <f t="shared" ca="1" si="269"/>
        <v>16.481971048063045</v>
      </c>
      <c r="X171" s="343">
        <f ca="1">VLOOKUP($D171,[2]CurveFetch!$D$8:$S$13000,16,0)*$B171</f>
        <v>29.949006492728671</v>
      </c>
      <c r="Y171" s="141">
        <f ca="1">VLOOKUP($D171,Curves!$N$2:$T$2600,7)*$B171</f>
        <v>14.974503246364335</v>
      </c>
      <c r="Z171" s="200">
        <f t="shared" ca="1" si="270"/>
        <v>1</v>
      </c>
      <c r="AA171" s="181">
        <f t="shared" ca="1" si="271"/>
        <v>0</v>
      </c>
      <c r="AB171" s="181">
        <f t="shared" ca="1" si="358"/>
        <v>1</v>
      </c>
      <c r="AC171" s="181">
        <f t="shared" ca="1" si="358"/>
        <v>1</v>
      </c>
      <c r="AD171" s="181">
        <f t="shared" ca="1" si="273"/>
        <v>1</v>
      </c>
      <c r="AE171" s="182">
        <f t="shared" ca="1" si="274"/>
        <v>0</v>
      </c>
      <c r="AF171" s="23">
        <f t="shared" ca="1" si="292"/>
        <v>5880</v>
      </c>
      <c r="AG171" s="23">
        <f t="shared" ca="1" si="293"/>
        <v>0</v>
      </c>
      <c r="AH171" s="23">
        <f t="shared" ca="1" si="310"/>
        <v>48000</v>
      </c>
      <c r="AI171" s="23">
        <f t="shared" ca="1" si="311"/>
        <v>0</v>
      </c>
      <c r="AJ171" s="23">
        <f t="shared" ca="1" si="330"/>
        <v>54000</v>
      </c>
      <c r="AK171" s="23">
        <f t="shared" ca="1" si="331"/>
        <v>0</v>
      </c>
      <c r="AL171" s="23">
        <f t="shared" ca="1" si="332"/>
        <v>60000</v>
      </c>
      <c r="AM171" s="23">
        <f t="shared" ca="1" si="333"/>
        <v>0</v>
      </c>
      <c r="AN171" s="23">
        <f t="shared" ca="1" si="334"/>
        <v>60000</v>
      </c>
      <c r="AO171" s="23">
        <f t="shared" ca="1" si="335"/>
        <v>0</v>
      </c>
      <c r="AP171" s="23">
        <f t="shared" ca="1" si="350"/>
        <v>61200</v>
      </c>
      <c r="AQ171" s="23">
        <f t="shared" ca="1" si="351"/>
        <v>0</v>
      </c>
      <c r="AR171" s="23">
        <f t="shared" ca="1" si="237"/>
        <v>132000</v>
      </c>
      <c r="AS171" s="23">
        <f t="shared" ca="1" si="238"/>
        <v>0</v>
      </c>
      <c r="AT171" s="228">
        <f t="shared" ca="1" si="278"/>
        <v>65880</v>
      </c>
      <c r="AU171" s="26">
        <f t="shared" ca="1" si="279"/>
        <v>361080</v>
      </c>
      <c r="AV171" s="228">
        <f t="shared" ca="1" si="280"/>
        <v>421080</v>
      </c>
      <c r="AW171" s="23">
        <f t="shared" ca="1" si="306"/>
        <v>62400</v>
      </c>
      <c r="AX171" s="23">
        <f t="shared" ca="1" si="307"/>
        <v>0</v>
      </c>
      <c r="AY171" s="23">
        <f t="shared" ca="1" si="290"/>
        <v>60000</v>
      </c>
      <c r="AZ171" s="23">
        <f t="shared" ca="1" si="291"/>
        <v>0</v>
      </c>
      <c r="BA171" s="23">
        <f t="shared" ca="1" si="294"/>
        <v>10560</v>
      </c>
      <c r="BB171" s="23">
        <f t="shared" ca="1" si="295"/>
        <v>0</v>
      </c>
      <c r="BC171" s="23">
        <f t="shared" ca="1" si="302"/>
        <v>6120</v>
      </c>
      <c r="BD171" s="23">
        <f t="shared" ca="1" si="303"/>
        <v>0</v>
      </c>
      <c r="BE171" s="23">
        <f t="shared" ca="1" si="312"/>
        <v>20400</v>
      </c>
      <c r="BF171" s="23">
        <f t="shared" ca="1" si="313"/>
        <v>0</v>
      </c>
      <c r="BG171" s="23">
        <f t="shared" ca="1" si="322"/>
        <v>105600</v>
      </c>
      <c r="BH171" s="23">
        <f t="shared" ca="1" si="323"/>
        <v>0</v>
      </c>
      <c r="BI171" s="23">
        <f t="shared" ca="1" si="328"/>
        <v>127200</v>
      </c>
      <c r="BJ171" s="23">
        <f t="shared" ca="1" si="329"/>
        <v>0</v>
      </c>
      <c r="BK171" s="23">
        <f t="shared" ca="1" si="336"/>
        <v>60000</v>
      </c>
      <c r="BL171" s="23">
        <f t="shared" ca="1" si="337"/>
        <v>0</v>
      </c>
      <c r="BM171" s="23">
        <f t="shared" ca="1" si="348"/>
        <v>63600</v>
      </c>
      <c r="BN171" s="23">
        <f t="shared" ca="1" si="349"/>
        <v>0</v>
      </c>
      <c r="BO171" s="23">
        <f t="shared" ca="1" si="352"/>
        <v>86400</v>
      </c>
      <c r="BP171" s="23">
        <f t="shared" ca="1" si="353"/>
        <v>0</v>
      </c>
      <c r="BQ171" s="23">
        <f t="shared" ca="1" si="359"/>
        <v>62400</v>
      </c>
      <c r="BR171" s="23">
        <f t="shared" ca="1" si="360"/>
        <v>0</v>
      </c>
      <c r="BS171" s="23">
        <f t="shared" ca="1" si="251"/>
        <v>132000</v>
      </c>
      <c r="BT171" s="23">
        <f t="shared" ca="1" si="252"/>
        <v>0</v>
      </c>
      <c r="BU171" s="23">
        <f t="shared" ca="1" si="253"/>
        <v>120000</v>
      </c>
      <c r="BV171" s="23">
        <f t="shared" ca="1" si="254"/>
        <v>0</v>
      </c>
      <c r="BW171" s="389">
        <f t="shared" ca="1" si="281"/>
        <v>458280</v>
      </c>
      <c r="BX171" s="224">
        <f t="shared" ca="1" si="282"/>
        <v>710280</v>
      </c>
      <c r="BY171" s="93">
        <f t="shared" ca="1" si="283"/>
        <v>916680</v>
      </c>
      <c r="BZ171" s="23">
        <f t="shared" ca="1" si="308"/>
        <v>125760</v>
      </c>
      <c r="CA171" s="23">
        <f t="shared" ca="1" si="309"/>
        <v>0</v>
      </c>
      <c r="CB171" s="23">
        <f t="shared" ca="1" si="338"/>
        <v>115200</v>
      </c>
      <c r="CC171" s="23">
        <f t="shared" ca="1" si="339"/>
        <v>0</v>
      </c>
      <c r="CD171" s="23">
        <f t="shared" ca="1" si="239"/>
        <v>120000</v>
      </c>
      <c r="CE171" s="23">
        <f t="shared" ca="1" si="240"/>
        <v>0</v>
      </c>
      <c r="CF171" s="228">
        <f t="shared" ca="1" si="284"/>
        <v>125760</v>
      </c>
      <c r="CG171" s="224">
        <f t="shared" ca="1" si="285"/>
        <v>240960</v>
      </c>
      <c r="CH171" s="228">
        <f t="shared" ca="1" si="286"/>
        <v>360960</v>
      </c>
      <c r="CI171" s="23">
        <f t="shared" ca="1" si="298"/>
        <v>65400</v>
      </c>
      <c r="CJ171" s="23">
        <f t="shared" ca="1" si="299"/>
        <v>32700</v>
      </c>
      <c r="CK171" s="23">
        <f t="shared" ca="1" si="300"/>
        <v>62400</v>
      </c>
      <c r="CL171" s="23">
        <f t="shared" ca="1" si="301"/>
        <v>31200</v>
      </c>
      <c r="CM171" s="23">
        <f t="shared" ca="1" si="296"/>
        <v>60000</v>
      </c>
      <c r="CN171" s="23">
        <f t="shared" ca="1" si="297"/>
        <v>30000</v>
      </c>
      <c r="CO171" s="23">
        <f t="shared" ca="1" si="304"/>
        <v>8400</v>
      </c>
      <c r="CP171" s="23">
        <f t="shared" ca="1" si="305"/>
        <v>4200</v>
      </c>
      <c r="CQ171" s="23">
        <f t="shared" ca="1" si="314"/>
        <v>27000</v>
      </c>
      <c r="CR171" s="23">
        <f t="shared" ca="1" si="315"/>
        <v>13500</v>
      </c>
      <c r="CS171" s="23">
        <f t="shared" ca="1" si="316"/>
        <v>15600</v>
      </c>
      <c r="CT171" s="23">
        <f t="shared" ca="1" si="317"/>
        <v>7800</v>
      </c>
      <c r="CU171" s="23">
        <f t="shared" ca="1" si="320"/>
        <v>42000</v>
      </c>
      <c r="CV171" s="23">
        <f t="shared" ca="1" si="321"/>
        <v>21000</v>
      </c>
      <c r="CW171" s="23">
        <f t="shared" ca="1" si="241"/>
        <v>60000</v>
      </c>
      <c r="CX171" s="23">
        <f t="shared" ca="1" si="242"/>
        <v>30000</v>
      </c>
      <c r="CY171" s="23">
        <f t="shared" ca="1" si="324"/>
        <v>72000</v>
      </c>
      <c r="CZ171" s="23">
        <f t="shared" ca="1" si="325"/>
        <v>36000</v>
      </c>
      <c r="DA171" s="23">
        <f t="shared" ca="1" si="340"/>
        <v>99000</v>
      </c>
      <c r="DB171" s="23">
        <f t="shared" ca="1" si="341"/>
        <v>49500</v>
      </c>
      <c r="DC171" s="23"/>
      <c r="DD171" s="23"/>
      <c r="DE171" s="23">
        <f t="shared" ca="1" si="342"/>
        <v>240000</v>
      </c>
      <c r="DF171" s="23">
        <f t="shared" ca="1" si="343"/>
        <v>120000</v>
      </c>
      <c r="DG171" s="23">
        <f t="shared" ca="1" si="344"/>
        <v>120000</v>
      </c>
      <c r="DH171" s="23">
        <f t="shared" ca="1" si="345"/>
        <v>60000</v>
      </c>
      <c r="DI171" s="23">
        <f t="shared" ca="1" si="354"/>
        <v>63600</v>
      </c>
      <c r="DJ171" s="23">
        <f t="shared" ca="1" si="355"/>
        <v>31800</v>
      </c>
      <c r="DK171" s="23">
        <f t="shared" ca="1" si="361"/>
        <v>63600</v>
      </c>
      <c r="DL171" s="23">
        <f t="shared" ca="1" si="362"/>
        <v>31800</v>
      </c>
      <c r="DM171" s="23">
        <f t="shared" ca="1" si="243"/>
        <v>120000</v>
      </c>
      <c r="DN171" s="23">
        <f t="shared" ca="1" si="244"/>
        <v>60000</v>
      </c>
      <c r="DO171" s="23">
        <f t="shared" ca="1" si="245"/>
        <v>66000</v>
      </c>
      <c r="DP171" s="23">
        <f t="shared" ca="1" si="246"/>
        <v>33000</v>
      </c>
      <c r="DQ171" s="23">
        <f t="shared" ca="1" si="257"/>
        <v>129600</v>
      </c>
      <c r="DR171" s="23">
        <f t="shared" ca="1" si="258"/>
        <v>64800</v>
      </c>
      <c r="DS171" s="228">
        <f t="shared" ca="1" si="287"/>
        <v>604800</v>
      </c>
      <c r="DT171" s="93">
        <f t="shared" ca="1" si="288"/>
        <v>1350000</v>
      </c>
      <c r="DU171" s="228">
        <f t="shared" ca="1" si="289"/>
        <v>1971900</v>
      </c>
      <c r="DZ171" s="23">
        <f t="shared" ca="1" si="318"/>
        <v>60000</v>
      </c>
      <c r="EA171" s="23">
        <f t="shared" ca="1" si="319"/>
        <v>30000</v>
      </c>
      <c r="EB171" s="23">
        <f t="shared" ca="1" si="326"/>
        <v>26400</v>
      </c>
      <c r="EC171" s="23">
        <f t="shared" ca="1" si="327"/>
        <v>13200</v>
      </c>
      <c r="ED171" s="23">
        <f t="shared" ca="1" si="346"/>
        <v>120000</v>
      </c>
      <c r="EE171" s="23">
        <f t="shared" ca="1" si="347"/>
        <v>60000</v>
      </c>
      <c r="EF171" s="23">
        <f t="shared" ca="1" si="249"/>
        <v>168000</v>
      </c>
      <c r="EG171" s="23">
        <f t="shared" ca="1" si="250"/>
        <v>84000</v>
      </c>
      <c r="EH171" s="23">
        <f t="shared" ca="1" si="356"/>
        <v>60000</v>
      </c>
      <c r="EI171" s="23">
        <f t="shared" ca="1" si="357"/>
        <v>30000</v>
      </c>
      <c r="EJ171" s="23">
        <f t="shared" ca="1" si="247"/>
        <v>60000</v>
      </c>
      <c r="EK171" s="23">
        <f t="shared" ca="1" si="248"/>
        <v>30000</v>
      </c>
      <c r="EL171" s="23">
        <f t="shared" ca="1" si="255"/>
        <v>120000</v>
      </c>
      <c r="EM171" s="23">
        <f t="shared" ca="1" si="256"/>
        <v>60000</v>
      </c>
      <c r="EN171" s="228">
        <f t="shared" ca="1" si="275"/>
        <v>39600</v>
      </c>
      <c r="EO171" s="93">
        <f t="shared" ca="1" si="276"/>
        <v>489600</v>
      </c>
      <c r="EP171" s="93">
        <f t="shared" ca="1" si="277"/>
        <v>921600</v>
      </c>
    </row>
    <row r="172" spans="1:146" x14ac:dyDescent="0.2">
      <c r="A172" s="172">
        <f ca="1">VLOOKUP($D172,Curves!$A$2:$I$1700,9)</f>
        <v>5.9203356577884003E-2</v>
      </c>
      <c r="B172" s="86">
        <f t="shared" ca="1" si="260"/>
        <v>0.45128733965163453</v>
      </c>
      <c r="C172" s="86">
        <f t="shared" si="261"/>
        <v>30</v>
      </c>
      <c r="D172" s="139">
        <v>41883</v>
      </c>
      <c r="E172" s="173">
        <f ca="1">VLOOKUP($D172,Curves!$A$2:$H$1700,2)*$B172</f>
        <v>1.9301559516900411</v>
      </c>
      <c r="F172" s="172">
        <f ca="1">VLOOKUP($D172,Curves!$A$2:$H$1700,3)*$B172</f>
        <v>0.13312976519723219</v>
      </c>
      <c r="G172" s="172">
        <f ca="1">VLOOKUP($D172,Curves!$A$2:$H$1700,7)*$B172</f>
        <v>-8.5744594533810559E-2</v>
      </c>
      <c r="H172" s="172">
        <f ca="1">VLOOKUP($D172,Curves!$A$2:$H$1700,5)*$B172</f>
        <v>4.5128733965163455E-3</v>
      </c>
      <c r="I172" s="172">
        <f ca="1">VLOOKUP($D172,Curves!$A$2:$H$1700,4)*$B172</f>
        <v>0</v>
      </c>
      <c r="J172" s="174">
        <f ca="1">VLOOKUP($D172,Curves!$A$2:$H$1700,8)*$B172</f>
        <v>0</v>
      </c>
      <c r="K172" s="172">
        <f t="shared" ca="1" si="262"/>
        <v>16.476169637675309</v>
      </c>
      <c r="L172" s="140">
        <f ca="1">VLOOKUP($D172,Curves!$N$2:$T$2600,2)*$B172</f>
        <v>25.277145438695634</v>
      </c>
      <c r="M172" s="141">
        <f ca="1">VLOOKUP($D172,Curves!$N$2:$T$2600,3)*$B172</f>
        <v>12.638572719347817</v>
      </c>
      <c r="N172" s="181">
        <f t="shared" ca="1" si="263"/>
        <v>1</v>
      </c>
      <c r="O172" s="182">
        <f t="shared" ca="1" si="264"/>
        <v>0</v>
      </c>
      <c r="P172" s="173">
        <f t="shared" ca="1" si="259"/>
        <v>16.476169637675309</v>
      </c>
      <c r="Q172" s="140">
        <f ca="1">VLOOKUP($D172,Curves!$N$2:$T$2600,4)*$B172</f>
        <v>25.277145438695634</v>
      </c>
      <c r="R172" s="141">
        <f ca="1">VLOOKUP($D172,Curves!$N$2:$T$2600,5)*$B172</f>
        <v>12.638572719347817</v>
      </c>
      <c r="S172" s="181">
        <f t="shared" ca="1" si="265"/>
        <v>1</v>
      </c>
      <c r="T172" s="182">
        <f t="shared" ca="1" si="266"/>
        <v>0</v>
      </c>
      <c r="U172" s="151">
        <f t="shared" ca="1" si="267"/>
        <v>15.833085178671729</v>
      </c>
      <c r="V172" s="151">
        <f t="shared" ca="1" si="268"/>
        <v>16.51001618814918</v>
      </c>
      <c r="W172" s="151">
        <f t="shared" ca="1" si="269"/>
        <v>16.476169637675309</v>
      </c>
      <c r="X172" s="343">
        <f ca="1">VLOOKUP($D172,[2]CurveFetch!$D$8:$S$13000,16,0)*$B172</f>
        <v>25.277145438695634</v>
      </c>
      <c r="Y172" s="141">
        <f ca="1">VLOOKUP($D172,Curves!$N$2:$T$2600,7)*$B172</f>
        <v>12.638572719347817</v>
      </c>
      <c r="Z172" s="200">
        <f t="shared" ca="1" si="270"/>
        <v>1</v>
      </c>
      <c r="AA172" s="181">
        <f t="shared" ca="1" si="271"/>
        <v>0</v>
      </c>
      <c r="AB172" s="181">
        <f t="shared" ca="1" si="358"/>
        <v>1</v>
      </c>
      <c r="AC172" s="181">
        <f t="shared" ca="1" si="358"/>
        <v>1</v>
      </c>
      <c r="AD172" s="181">
        <f t="shared" ca="1" si="273"/>
        <v>1</v>
      </c>
      <c r="AE172" s="182">
        <f t="shared" ca="1" si="274"/>
        <v>0</v>
      </c>
      <c r="AF172" s="23">
        <f t="shared" ca="1" si="292"/>
        <v>5880</v>
      </c>
      <c r="AG172" s="23">
        <f t="shared" ca="1" si="293"/>
        <v>0</v>
      </c>
      <c r="AH172" s="23">
        <f t="shared" ca="1" si="310"/>
        <v>48000</v>
      </c>
      <c r="AI172" s="23">
        <f t="shared" ca="1" si="311"/>
        <v>0</v>
      </c>
      <c r="AJ172" s="23">
        <f t="shared" ca="1" si="330"/>
        <v>54000</v>
      </c>
      <c r="AK172" s="23">
        <f t="shared" ca="1" si="331"/>
        <v>0</v>
      </c>
      <c r="AL172" s="23">
        <f t="shared" ca="1" si="332"/>
        <v>60000</v>
      </c>
      <c r="AM172" s="23">
        <f t="shared" ca="1" si="333"/>
        <v>0</v>
      </c>
      <c r="AN172" s="23">
        <f t="shared" ca="1" si="334"/>
        <v>60000</v>
      </c>
      <c r="AO172" s="23">
        <f t="shared" ca="1" si="335"/>
        <v>0</v>
      </c>
      <c r="AP172" s="23">
        <f t="shared" ca="1" si="350"/>
        <v>61200</v>
      </c>
      <c r="AQ172" s="23">
        <f t="shared" ca="1" si="351"/>
        <v>0</v>
      </c>
      <c r="AR172" s="23">
        <f t="shared" ref="AR172:AR235" ca="1" si="363">$AR$7*$J$2*$J$5*$N172</f>
        <v>132000</v>
      </c>
      <c r="AS172" s="23">
        <f t="shared" ref="AS172:AS235" ca="1" si="364">$AR$7*$J$3*$J$5*$O172</f>
        <v>0</v>
      </c>
      <c r="AT172" s="228">
        <f t="shared" ca="1" si="278"/>
        <v>65880</v>
      </c>
      <c r="AU172" s="26">
        <f t="shared" ca="1" si="279"/>
        <v>361080</v>
      </c>
      <c r="AV172" s="228">
        <f t="shared" ca="1" si="280"/>
        <v>421080</v>
      </c>
      <c r="AW172" s="23">
        <f t="shared" ca="1" si="306"/>
        <v>62400</v>
      </c>
      <c r="AX172" s="23">
        <f t="shared" ca="1" si="307"/>
        <v>0</v>
      </c>
      <c r="AY172" s="23">
        <f t="shared" ca="1" si="290"/>
        <v>60000</v>
      </c>
      <c r="AZ172" s="23">
        <f t="shared" ca="1" si="291"/>
        <v>0</v>
      </c>
      <c r="BA172" s="23">
        <f t="shared" ca="1" si="294"/>
        <v>10560</v>
      </c>
      <c r="BB172" s="23">
        <f t="shared" ca="1" si="295"/>
        <v>0</v>
      </c>
      <c r="BC172" s="23">
        <f t="shared" ca="1" si="302"/>
        <v>6120</v>
      </c>
      <c r="BD172" s="23">
        <f t="shared" ca="1" si="303"/>
        <v>0</v>
      </c>
      <c r="BE172" s="23">
        <f t="shared" ca="1" si="312"/>
        <v>20400</v>
      </c>
      <c r="BF172" s="23">
        <f t="shared" ca="1" si="313"/>
        <v>0</v>
      </c>
      <c r="BG172" s="23">
        <f t="shared" ca="1" si="322"/>
        <v>105600</v>
      </c>
      <c r="BH172" s="23">
        <f t="shared" ca="1" si="323"/>
        <v>0</v>
      </c>
      <c r="BI172" s="23">
        <f t="shared" ca="1" si="328"/>
        <v>127200</v>
      </c>
      <c r="BJ172" s="23">
        <f t="shared" ca="1" si="329"/>
        <v>0</v>
      </c>
      <c r="BK172" s="23">
        <f t="shared" ca="1" si="336"/>
        <v>60000</v>
      </c>
      <c r="BL172" s="23">
        <f t="shared" ca="1" si="337"/>
        <v>0</v>
      </c>
      <c r="BM172" s="23">
        <f t="shared" ca="1" si="348"/>
        <v>63600</v>
      </c>
      <c r="BN172" s="23">
        <f t="shared" ca="1" si="349"/>
        <v>0</v>
      </c>
      <c r="BO172" s="23">
        <f t="shared" ca="1" si="352"/>
        <v>86400</v>
      </c>
      <c r="BP172" s="23">
        <f t="shared" ca="1" si="353"/>
        <v>0</v>
      </c>
      <c r="BQ172" s="23">
        <f t="shared" ca="1" si="359"/>
        <v>62400</v>
      </c>
      <c r="BR172" s="23">
        <f t="shared" ca="1" si="360"/>
        <v>0</v>
      </c>
      <c r="BS172" s="23">
        <f t="shared" ca="1" si="251"/>
        <v>132000</v>
      </c>
      <c r="BT172" s="23">
        <f t="shared" ca="1" si="252"/>
        <v>0</v>
      </c>
      <c r="BU172" s="23">
        <f t="shared" ca="1" si="253"/>
        <v>120000</v>
      </c>
      <c r="BV172" s="23">
        <f t="shared" ca="1" si="254"/>
        <v>0</v>
      </c>
      <c r="BW172" s="389">
        <f t="shared" ca="1" si="281"/>
        <v>458280</v>
      </c>
      <c r="BX172" s="224">
        <f t="shared" ca="1" si="282"/>
        <v>710280</v>
      </c>
      <c r="BY172" s="93">
        <f t="shared" ca="1" si="283"/>
        <v>916680</v>
      </c>
      <c r="BZ172" s="23">
        <f t="shared" ca="1" si="308"/>
        <v>125760</v>
      </c>
      <c r="CA172" s="23">
        <f t="shared" ca="1" si="309"/>
        <v>0</v>
      </c>
      <c r="CB172" s="23">
        <f t="shared" ca="1" si="338"/>
        <v>115200</v>
      </c>
      <c r="CC172" s="23">
        <f t="shared" ca="1" si="339"/>
        <v>0</v>
      </c>
      <c r="CD172" s="23">
        <f t="shared" ref="CD172:CD235" ca="1" si="365">$CD$7*$J$2*$J$5*$N172</f>
        <v>120000</v>
      </c>
      <c r="CE172" s="23">
        <f t="shared" ref="CE172:CE235" ca="1" si="366">$CD$7*$J$3*$J$5*$O172</f>
        <v>0</v>
      </c>
      <c r="CF172" s="228">
        <f t="shared" ca="1" si="284"/>
        <v>125760</v>
      </c>
      <c r="CG172" s="224">
        <f t="shared" ca="1" si="285"/>
        <v>240960</v>
      </c>
      <c r="CH172" s="228">
        <f t="shared" ca="1" si="286"/>
        <v>360960</v>
      </c>
      <c r="CI172" s="23">
        <f t="shared" ca="1" si="298"/>
        <v>65400</v>
      </c>
      <c r="CJ172" s="23">
        <f t="shared" ca="1" si="299"/>
        <v>32700</v>
      </c>
      <c r="CK172" s="23">
        <f t="shared" ca="1" si="300"/>
        <v>62400</v>
      </c>
      <c r="CL172" s="23">
        <f t="shared" ca="1" si="301"/>
        <v>31200</v>
      </c>
      <c r="CM172" s="23">
        <f t="shared" ca="1" si="296"/>
        <v>60000</v>
      </c>
      <c r="CN172" s="23">
        <f t="shared" ca="1" si="297"/>
        <v>30000</v>
      </c>
      <c r="CO172" s="23">
        <f t="shared" ca="1" si="304"/>
        <v>8400</v>
      </c>
      <c r="CP172" s="23">
        <f t="shared" ca="1" si="305"/>
        <v>4200</v>
      </c>
      <c r="CQ172" s="23">
        <f t="shared" ca="1" si="314"/>
        <v>27000</v>
      </c>
      <c r="CR172" s="23">
        <f t="shared" ca="1" si="315"/>
        <v>13500</v>
      </c>
      <c r="CS172" s="23">
        <f t="shared" ca="1" si="316"/>
        <v>15600</v>
      </c>
      <c r="CT172" s="23">
        <f t="shared" ca="1" si="317"/>
        <v>7800</v>
      </c>
      <c r="CU172" s="23">
        <f t="shared" ca="1" si="320"/>
        <v>42000</v>
      </c>
      <c r="CV172" s="23">
        <f t="shared" ca="1" si="321"/>
        <v>21000</v>
      </c>
      <c r="CW172" s="23">
        <f t="shared" ref="CW172:CW235" ca="1" si="367">$CW$7*$J$2*$J$5*$AB172</f>
        <v>60000</v>
      </c>
      <c r="CX172" s="23">
        <f t="shared" ref="CX172:CX235" ca="1" si="368">$CW$7*$J$3*$J$5*$AC172</f>
        <v>30000</v>
      </c>
      <c r="CY172" s="23">
        <f t="shared" ca="1" si="324"/>
        <v>72000</v>
      </c>
      <c r="CZ172" s="23">
        <f t="shared" ca="1" si="325"/>
        <v>36000</v>
      </c>
      <c r="DA172" s="23">
        <f t="shared" ca="1" si="340"/>
        <v>99000</v>
      </c>
      <c r="DB172" s="23">
        <f t="shared" ca="1" si="341"/>
        <v>49500</v>
      </c>
      <c r="DC172" s="23"/>
      <c r="DD172" s="23"/>
      <c r="DE172" s="23">
        <f t="shared" ca="1" si="342"/>
        <v>240000</v>
      </c>
      <c r="DF172" s="23">
        <f t="shared" ca="1" si="343"/>
        <v>120000</v>
      </c>
      <c r="DG172" s="23">
        <f t="shared" ca="1" si="344"/>
        <v>120000</v>
      </c>
      <c r="DH172" s="23">
        <f t="shared" ca="1" si="345"/>
        <v>60000</v>
      </c>
      <c r="DI172" s="23">
        <f t="shared" ca="1" si="354"/>
        <v>63600</v>
      </c>
      <c r="DJ172" s="23">
        <f t="shared" ca="1" si="355"/>
        <v>31800</v>
      </c>
      <c r="DK172" s="23">
        <f t="shared" ca="1" si="361"/>
        <v>63600</v>
      </c>
      <c r="DL172" s="23">
        <f t="shared" ca="1" si="362"/>
        <v>31800</v>
      </c>
      <c r="DM172" s="23">
        <f t="shared" ref="DM172:DM235" ca="1" si="369">$DM$7*$J$2*$J$5*$AB172</f>
        <v>120000</v>
      </c>
      <c r="DN172" s="23">
        <f t="shared" ref="DN172:DN235" ca="1" si="370">$DM$7*$J$3*$J$5*$AC172</f>
        <v>60000</v>
      </c>
      <c r="DO172" s="23">
        <f t="shared" ref="DO172:DO235" ca="1" si="371">$DO$7*$J$2*$J$5*$AB172</f>
        <v>66000</v>
      </c>
      <c r="DP172" s="23">
        <f t="shared" ref="DP172:DP235" ca="1" si="372">$DO$7*$J$3*$J$5*$AC172</f>
        <v>33000</v>
      </c>
      <c r="DQ172" s="23">
        <f t="shared" ca="1" si="257"/>
        <v>129600</v>
      </c>
      <c r="DR172" s="23">
        <f t="shared" ca="1" si="258"/>
        <v>64800</v>
      </c>
      <c r="DS172" s="228">
        <f t="shared" ca="1" si="287"/>
        <v>604800</v>
      </c>
      <c r="DT172" s="93">
        <f t="shared" ca="1" si="288"/>
        <v>1350000</v>
      </c>
      <c r="DU172" s="228">
        <f t="shared" ca="1" si="289"/>
        <v>1971900</v>
      </c>
      <c r="DZ172" s="23">
        <f t="shared" ca="1" si="318"/>
        <v>60000</v>
      </c>
      <c r="EA172" s="23">
        <f t="shared" ca="1" si="319"/>
        <v>30000</v>
      </c>
      <c r="EB172" s="23">
        <f t="shared" ca="1" si="326"/>
        <v>26400</v>
      </c>
      <c r="EC172" s="23">
        <f t="shared" ca="1" si="327"/>
        <v>13200</v>
      </c>
      <c r="ED172" s="23">
        <f t="shared" ca="1" si="346"/>
        <v>120000</v>
      </c>
      <c r="EE172" s="23">
        <f t="shared" ca="1" si="347"/>
        <v>60000</v>
      </c>
      <c r="EF172" s="23">
        <f t="shared" ca="1" si="249"/>
        <v>168000</v>
      </c>
      <c r="EG172" s="23">
        <f t="shared" ca="1" si="250"/>
        <v>84000</v>
      </c>
      <c r="EH172" s="23">
        <f t="shared" ca="1" si="356"/>
        <v>60000</v>
      </c>
      <c r="EI172" s="23">
        <f t="shared" ca="1" si="357"/>
        <v>30000</v>
      </c>
      <c r="EJ172" s="23">
        <f t="shared" ref="EJ172:EJ235" ca="1" si="373">$EJ$7*$J$2*$J$5*$AB172</f>
        <v>60000</v>
      </c>
      <c r="EK172" s="23">
        <f t="shared" ref="EK172:EK235" ca="1" si="374">$EJ$7*$J$3*$J$5*$AC172</f>
        <v>30000</v>
      </c>
      <c r="EL172" s="23">
        <f t="shared" ca="1" si="255"/>
        <v>120000</v>
      </c>
      <c r="EM172" s="23">
        <f t="shared" ca="1" si="256"/>
        <v>60000</v>
      </c>
      <c r="EN172" s="228">
        <f t="shared" ca="1" si="275"/>
        <v>39600</v>
      </c>
      <c r="EO172" s="93">
        <f t="shared" ca="1" si="276"/>
        <v>489600</v>
      </c>
      <c r="EP172" s="93">
        <f t="shared" ca="1" si="277"/>
        <v>921600</v>
      </c>
    </row>
    <row r="173" spans="1:146" x14ac:dyDescent="0.2">
      <c r="A173" s="172">
        <f ca="1">VLOOKUP($D173,Curves!$A$2:$I$1700,9)</f>
        <v>5.9230625440116001E-2</v>
      </c>
      <c r="B173" s="86">
        <f t="shared" ca="1" si="260"/>
        <v>0.44896672860954551</v>
      </c>
      <c r="C173" s="86">
        <f t="shared" si="261"/>
        <v>31</v>
      </c>
      <c r="D173" s="139">
        <v>41913</v>
      </c>
      <c r="E173" s="173">
        <f ca="1">VLOOKUP($D173,Curves!$A$2:$H$1700,2)*$B173</f>
        <v>1.9336997001213128</v>
      </c>
      <c r="F173" s="172">
        <f ca="1">VLOOKUP($D173,Curves!$A$2:$H$1700,3)*$B173</f>
        <v>0.13244518493981591</v>
      </c>
      <c r="G173" s="172">
        <f ca="1">VLOOKUP($D173,Curves!$A$2:$H$1700,7)*$B173</f>
        <v>-8.5303678435813643E-2</v>
      </c>
      <c r="H173" s="172">
        <f ca="1">VLOOKUP($D173,Curves!$A$2:$H$1700,5)*$B173</f>
        <v>4.4896672860954548E-3</v>
      </c>
      <c r="I173" s="172">
        <f ca="1">VLOOKUP($D173,Curves!$A$2:$H$1700,4)*$B173</f>
        <v>0</v>
      </c>
      <c r="J173" s="174">
        <f ca="1">VLOOKUP($D173,Curves!$A$2:$H$1700,8)*$B173</f>
        <v>0</v>
      </c>
      <c r="K173" s="172">
        <f t="shared" ca="1" si="262"/>
        <v>16.502747750909847</v>
      </c>
      <c r="L173" s="140">
        <f ca="1">VLOOKUP($D173,Curves!$N$2:$T$2600,2)*$B173</f>
        <v>30.479004305116216</v>
      </c>
      <c r="M173" s="141">
        <f ca="1">VLOOKUP($D173,Curves!$N$2:$T$2600,3)*$B173</f>
        <v>15.239502152558108</v>
      </c>
      <c r="N173" s="181">
        <f t="shared" ca="1" si="263"/>
        <v>1</v>
      </c>
      <c r="O173" s="182">
        <f t="shared" ca="1" si="264"/>
        <v>0</v>
      </c>
      <c r="P173" s="173">
        <f t="shared" ca="1" si="259"/>
        <v>16.502747750909847</v>
      </c>
      <c r="Q173" s="140">
        <f ca="1">VLOOKUP($D173,Curves!$N$2:$T$2600,4)*$B173</f>
        <v>30.479004305116216</v>
      </c>
      <c r="R173" s="141">
        <f ca="1">VLOOKUP($D173,Curves!$N$2:$T$2600,5)*$B173</f>
        <v>15.239502152558108</v>
      </c>
      <c r="S173" s="181">
        <f t="shared" ca="1" si="265"/>
        <v>1</v>
      </c>
      <c r="T173" s="182">
        <f t="shared" ca="1" si="266"/>
        <v>0</v>
      </c>
      <c r="U173" s="151">
        <f t="shared" ca="1" si="267"/>
        <v>15.862970162641243</v>
      </c>
      <c r="V173" s="151">
        <f t="shared" ca="1" si="268"/>
        <v>16.536420255555562</v>
      </c>
      <c r="W173" s="151">
        <f t="shared" ca="1" si="269"/>
        <v>16.502747750909847</v>
      </c>
      <c r="X173" s="343">
        <f ca="1">VLOOKUP($D173,[2]CurveFetch!$D$8:$S$13000,16,0)*$B173</f>
        <v>30.479004305116216</v>
      </c>
      <c r="Y173" s="141">
        <f ca="1">VLOOKUP($D173,Curves!$N$2:$T$2600,7)*$B173</f>
        <v>15.239502152558108</v>
      </c>
      <c r="Z173" s="200">
        <f t="shared" ca="1" si="270"/>
        <v>1</v>
      </c>
      <c r="AA173" s="181">
        <f t="shared" ca="1" si="271"/>
        <v>0</v>
      </c>
      <c r="AB173" s="181">
        <f t="shared" ca="1" si="358"/>
        <v>1</v>
      </c>
      <c r="AC173" s="181">
        <f t="shared" ca="1" si="358"/>
        <v>1</v>
      </c>
      <c r="AD173" s="181">
        <f t="shared" ca="1" si="273"/>
        <v>1</v>
      </c>
      <c r="AE173" s="182">
        <f t="shared" ca="1" si="274"/>
        <v>0</v>
      </c>
      <c r="AF173" s="23">
        <f t="shared" ca="1" si="292"/>
        <v>5880</v>
      </c>
      <c r="AG173" s="23">
        <f t="shared" ca="1" si="293"/>
        <v>0</v>
      </c>
      <c r="AH173" s="23">
        <f t="shared" ca="1" si="310"/>
        <v>48000</v>
      </c>
      <c r="AI173" s="23">
        <f t="shared" ca="1" si="311"/>
        <v>0</v>
      </c>
      <c r="AJ173" s="23">
        <f t="shared" ca="1" si="330"/>
        <v>54000</v>
      </c>
      <c r="AK173" s="23">
        <f t="shared" ca="1" si="331"/>
        <v>0</v>
      </c>
      <c r="AL173" s="23">
        <f t="shared" ca="1" si="332"/>
        <v>60000</v>
      </c>
      <c r="AM173" s="23">
        <f t="shared" ca="1" si="333"/>
        <v>0</v>
      </c>
      <c r="AN173" s="23">
        <f t="shared" ca="1" si="334"/>
        <v>60000</v>
      </c>
      <c r="AO173" s="23">
        <f t="shared" ca="1" si="335"/>
        <v>0</v>
      </c>
      <c r="AP173" s="23">
        <f t="shared" ca="1" si="350"/>
        <v>61200</v>
      </c>
      <c r="AQ173" s="23">
        <f t="shared" ca="1" si="351"/>
        <v>0</v>
      </c>
      <c r="AR173" s="23">
        <f t="shared" ca="1" si="363"/>
        <v>132000</v>
      </c>
      <c r="AS173" s="23">
        <f t="shared" ca="1" si="364"/>
        <v>0</v>
      </c>
      <c r="AT173" s="228">
        <f t="shared" ca="1" si="278"/>
        <v>65880</v>
      </c>
      <c r="AU173" s="26">
        <f t="shared" ca="1" si="279"/>
        <v>361080</v>
      </c>
      <c r="AV173" s="228">
        <f t="shared" ca="1" si="280"/>
        <v>421080</v>
      </c>
      <c r="AW173" s="23">
        <f t="shared" ca="1" si="306"/>
        <v>62400</v>
      </c>
      <c r="AX173" s="23">
        <f t="shared" ca="1" si="307"/>
        <v>0</v>
      </c>
      <c r="AY173" s="23">
        <f t="shared" ca="1" si="290"/>
        <v>60000</v>
      </c>
      <c r="AZ173" s="23">
        <f t="shared" ca="1" si="291"/>
        <v>0</v>
      </c>
      <c r="BA173" s="23">
        <f t="shared" ca="1" si="294"/>
        <v>10560</v>
      </c>
      <c r="BB173" s="23">
        <f t="shared" ca="1" si="295"/>
        <v>0</v>
      </c>
      <c r="BC173" s="23">
        <f t="shared" ca="1" si="302"/>
        <v>6120</v>
      </c>
      <c r="BD173" s="23">
        <f t="shared" ca="1" si="303"/>
        <v>0</v>
      </c>
      <c r="BE173" s="23">
        <f t="shared" ca="1" si="312"/>
        <v>20400</v>
      </c>
      <c r="BF173" s="23">
        <f t="shared" ca="1" si="313"/>
        <v>0</v>
      </c>
      <c r="BG173" s="23">
        <f t="shared" ca="1" si="322"/>
        <v>105600</v>
      </c>
      <c r="BH173" s="23">
        <f t="shared" ca="1" si="323"/>
        <v>0</v>
      </c>
      <c r="BI173" s="23">
        <f t="shared" ca="1" si="328"/>
        <v>127200</v>
      </c>
      <c r="BJ173" s="23">
        <f t="shared" ca="1" si="329"/>
        <v>0</v>
      </c>
      <c r="BK173" s="23">
        <f t="shared" ca="1" si="336"/>
        <v>60000</v>
      </c>
      <c r="BL173" s="23">
        <f t="shared" ca="1" si="337"/>
        <v>0</v>
      </c>
      <c r="BM173" s="23">
        <f t="shared" ca="1" si="348"/>
        <v>63600</v>
      </c>
      <c r="BN173" s="23">
        <f t="shared" ca="1" si="349"/>
        <v>0</v>
      </c>
      <c r="BO173" s="23">
        <f t="shared" ca="1" si="352"/>
        <v>86400</v>
      </c>
      <c r="BP173" s="23">
        <f t="shared" ca="1" si="353"/>
        <v>0</v>
      </c>
      <c r="BQ173" s="23">
        <f t="shared" ca="1" si="359"/>
        <v>62400</v>
      </c>
      <c r="BR173" s="23">
        <f t="shared" ca="1" si="360"/>
        <v>0</v>
      </c>
      <c r="BS173" s="23">
        <f t="shared" ca="1" si="251"/>
        <v>132000</v>
      </c>
      <c r="BT173" s="23">
        <f t="shared" ca="1" si="252"/>
        <v>0</v>
      </c>
      <c r="BU173" s="23">
        <f t="shared" ca="1" si="253"/>
        <v>120000</v>
      </c>
      <c r="BV173" s="23">
        <f t="shared" ca="1" si="254"/>
        <v>0</v>
      </c>
      <c r="BW173" s="389">
        <f t="shared" ca="1" si="281"/>
        <v>458280</v>
      </c>
      <c r="BX173" s="224">
        <f t="shared" ca="1" si="282"/>
        <v>710280</v>
      </c>
      <c r="BY173" s="93">
        <f t="shared" ca="1" si="283"/>
        <v>916680</v>
      </c>
      <c r="BZ173" s="23">
        <f t="shared" ca="1" si="308"/>
        <v>125760</v>
      </c>
      <c r="CA173" s="23">
        <f t="shared" ca="1" si="309"/>
        <v>0</v>
      </c>
      <c r="CB173" s="23">
        <f t="shared" ca="1" si="338"/>
        <v>115200</v>
      </c>
      <c r="CC173" s="23">
        <f t="shared" ca="1" si="339"/>
        <v>0</v>
      </c>
      <c r="CD173" s="23">
        <f t="shared" ca="1" si="365"/>
        <v>120000</v>
      </c>
      <c r="CE173" s="23">
        <f t="shared" ca="1" si="366"/>
        <v>0</v>
      </c>
      <c r="CF173" s="228">
        <f t="shared" ca="1" si="284"/>
        <v>125760</v>
      </c>
      <c r="CG173" s="224">
        <f t="shared" ca="1" si="285"/>
        <v>240960</v>
      </c>
      <c r="CH173" s="228">
        <f t="shared" ca="1" si="286"/>
        <v>360960</v>
      </c>
      <c r="CI173" s="23">
        <f t="shared" ca="1" si="298"/>
        <v>65400</v>
      </c>
      <c r="CJ173" s="23">
        <f t="shared" ca="1" si="299"/>
        <v>32700</v>
      </c>
      <c r="CK173" s="23">
        <f t="shared" ca="1" si="300"/>
        <v>62400</v>
      </c>
      <c r="CL173" s="23">
        <f t="shared" ca="1" si="301"/>
        <v>31200</v>
      </c>
      <c r="CM173" s="23">
        <f t="shared" ca="1" si="296"/>
        <v>60000</v>
      </c>
      <c r="CN173" s="23">
        <f t="shared" ca="1" si="297"/>
        <v>30000</v>
      </c>
      <c r="CO173" s="23">
        <f t="shared" ca="1" si="304"/>
        <v>8400</v>
      </c>
      <c r="CP173" s="23">
        <f t="shared" ca="1" si="305"/>
        <v>4200</v>
      </c>
      <c r="CQ173" s="23">
        <f t="shared" ca="1" si="314"/>
        <v>27000</v>
      </c>
      <c r="CR173" s="23">
        <f t="shared" ca="1" si="315"/>
        <v>13500</v>
      </c>
      <c r="CS173" s="23">
        <f t="shared" ca="1" si="316"/>
        <v>15600</v>
      </c>
      <c r="CT173" s="23">
        <f t="shared" ca="1" si="317"/>
        <v>7800</v>
      </c>
      <c r="CU173" s="23">
        <f t="shared" ca="1" si="320"/>
        <v>42000</v>
      </c>
      <c r="CV173" s="23">
        <f t="shared" ca="1" si="321"/>
        <v>21000</v>
      </c>
      <c r="CW173" s="23">
        <f t="shared" ca="1" si="367"/>
        <v>60000</v>
      </c>
      <c r="CX173" s="23">
        <f t="shared" ca="1" si="368"/>
        <v>30000</v>
      </c>
      <c r="CY173" s="23">
        <f t="shared" ca="1" si="324"/>
        <v>72000</v>
      </c>
      <c r="CZ173" s="23">
        <f t="shared" ca="1" si="325"/>
        <v>36000</v>
      </c>
      <c r="DA173" s="23">
        <f t="shared" ca="1" si="340"/>
        <v>99000</v>
      </c>
      <c r="DB173" s="23">
        <f t="shared" ca="1" si="341"/>
        <v>49500</v>
      </c>
      <c r="DC173" s="23"/>
      <c r="DD173" s="23"/>
      <c r="DE173" s="23">
        <f t="shared" ca="1" si="342"/>
        <v>240000</v>
      </c>
      <c r="DF173" s="23">
        <f t="shared" ca="1" si="343"/>
        <v>120000</v>
      </c>
      <c r="DG173" s="23">
        <f t="shared" ca="1" si="344"/>
        <v>120000</v>
      </c>
      <c r="DH173" s="23">
        <f t="shared" ca="1" si="345"/>
        <v>60000</v>
      </c>
      <c r="DI173" s="23">
        <f t="shared" ca="1" si="354"/>
        <v>63600</v>
      </c>
      <c r="DJ173" s="23">
        <f t="shared" ca="1" si="355"/>
        <v>31800</v>
      </c>
      <c r="DK173" s="23">
        <f t="shared" ca="1" si="361"/>
        <v>63600</v>
      </c>
      <c r="DL173" s="23">
        <f t="shared" ca="1" si="362"/>
        <v>31800</v>
      </c>
      <c r="DM173" s="23">
        <f t="shared" ca="1" si="369"/>
        <v>120000</v>
      </c>
      <c r="DN173" s="23">
        <f t="shared" ca="1" si="370"/>
        <v>60000</v>
      </c>
      <c r="DO173" s="23">
        <f t="shared" ca="1" si="371"/>
        <v>66000</v>
      </c>
      <c r="DP173" s="23">
        <f t="shared" ca="1" si="372"/>
        <v>33000</v>
      </c>
      <c r="DQ173" s="23">
        <f t="shared" ca="1" si="257"/>
        <v>129600</v>
      </c>
      <c r="DR173" s="23">
        <f t="shared" ca="1" si="258"/>
        <v>64800</v>
      </c>
      <c r="DS173" s="228">
        <f t="shared" ca="1" si="287"/>
        <v>604800</v>
      </c>
      <c r="DT173" s="93">
        <f t="shared" ca="1" si="288"/>
        <v>1350000</v>
      </c>
      <c r="DU173" s="228">
        <f t="shared" ca="1" si="289"/>
        <v>1971900</v>
      </c>
      <c r="DZ173" s="23">
        <f t="shared" ca="1" si="318"/>
        <v>60000</v>
      </c>
      <c r="EA173" s="23">
        <f t="shared" ca="1" si="319"/>
        <v>30000</v>
      </c>
      <c r="EB173" s="23">
        <f t="shared" ca="1" si="326"/>
        <v>26400</v>
      </c>
      <c r="EC173" s="23">
        <f t="shared" ca="1" si="327"/>
        <v>13200</v>
      </c>
      <c r="ED173" s="23">
        <f t="shared" ca="1" si="346"/>
        <v>120000</v>
      </c>
      <c r="EE173" s="23">
        <f t="shared" ca="1" si="347"/>
        <v>60000</v>
      </c>
      <c r="EF173" s="23">
        <f t="shared" ref="EF173:EF236" ca="1" si="375">$EF$7*$J$2*$J$5*$AB173</f>
        <v>168000</v>
      </c>
      <c r="EG173" s="23">
        <f t="shared" ref="EG173:EG236" ca="1" si="376">$EF$7*$J$3*$J$5*$AC173</f>
        <v>84000</v>
      </c>
      <c r="EH173" s="23">
        <f t="shared" ca="1" si="356"/>
        <v>60000</v>
      </c>
      <c r="EI173" s="23">
        <f t="shared" ca="1" si="357"/>
        <v>30000</v>
      </c>
      <c r="EJ173" s="23">
        <f t="shared" ca="1" si="373"/>
        <v>60000</v>
      </c>
      <c r="EK173" s="23">
        <f t="shared" ca="1" si="374"/>
        <v>30000</v>
      </c>
      <c r="EL173" s="23">
        <f t="shared" ca="1" si="255"/>
        <v>120000</v>
      </c>
      <c r="EM173" s="23">
        <f t="shared" ca="1" si="256"/>
        <v>60000</v>
      </c>
      <c r="EN173" s="228">
        <f t="shared" ca="1" si="275"/>
        <v>39600</v>
      </c>
      <c r="EO173" s="93">
        <f t="shared" ca="1" si="276"/>
        <v>489600</v>
      </c>
      <c r="EP173" s="93">
        <f t="shared" ca="1" si="277"/>
        <v>921600</v>
      </c>
    </row>
    <row r="174" spans="1:146" x14ac:dyDescent="0.2">
      <c r="A174" s="172">
        <f ca="1">VLOOKUP($D174,Curves!$A$2:$I$1700,9)</f>
        <v>5.9258803264683003E-2</v>
      </c>
      <c r="B174" s="86">
        <f t="shared" ca="1" si="260"/>
        <v>0.44657926060551967</v>
      </c>
      <c r="C174" s="86">
        <f t="shared" si="261"/>
        <v>30</v>
      </c>
      <c r="D174" s="139">
        <v>41944</v>
      </c>
      <c r="E174" s="173">
        <f ca="1">VLOOKUP($D174,Curves!$A$2:$H$1700,2)*$B174</f>
        <v>1.9859379719127459</v>
      </c>
      <c r="F174" s="172">
        <f ca="1">VLOOKUP($D174,Curves!$A$2:$H$1700,3)*$B174</f>
        <v>5.3589511272662357E-2</v>
      </c>
      <c r="G174" s="172">
        <f ca="1">VLOOKUP($D174,Curves!$A$2:$H$1700,7)*$B174</f>
        <v>-8.4850059515048731E-2</v>
      </c>
      <c r="H174" s="172">
        <f ca="1">VLOOKUP($D174,Curves!$A$2:$H$1700,5)*$B174</f>
        <v>4.465792606055197E-3</v>
      </c>
      <c r="I174" s="172">
        <f ca="1">VLOOKUP($D174,Curves!$A$2:$H$1700,4)*$B174</f>
        <v>0</v>
      </c>
      <c r="J174" s="174">
        <f ca="1">VLOOKUP($D174,Curves!$A$2:$H$1700,8)*$B174</f>
        <v>0</v>
      </c>
      <c r="K174" s="172">
        <f t="shared" ca="1" si="262"/>
        <v>16.894534789345592</v>
      </c>
      <c r="L174" s="140">
        <f ca="1">VLOOKUP($D174,Curves!$N$2:$T$2600,2)*$B174</f>
        <v>16.919548446561326</v>
      </c>
      <c r="M174" s="141">
        <f ca="1">VLOOKUP($D174,Curves!$N$2:$T$2600,3)*$B174</f>
        <v>8.4597742232806628</v>
      </c>
      <c r="N174" s="181">
        <f t="shared" ca="1" si="263"/>
        <v>1</v>
      </c>
      <c r="O174" s="182">
        <f t="shared" ca="1" si="264"/>
        <v>0</v>
      </c>
      <c r="P174" s="173">
        <f t="shared" ca="1" si="259"/>
        <v>16.894534789345592</v>
      </c>
      <c r="Q174" s="140">
        <f ca="1">VLOOKUP($D174,Curves!$N$2:$T$2600,4)*$B174</f>
        <v>16.919548446561326</v>
      </c>
      <c r="R174" s="141">
        <f ca="1">VLOOKUP($D174,Curves!$N$2:$T$2600,5)*$B174</f>
        <v>8.4597742232806628</v>
      </c>
      <c r="S174" s="181">
        <f t="shared" ca="1" si="265"/>
        <v>1</v>
      </c>
      <c r="T174" s="182">
        <f t="shared" ca="1" si="266"/>
        <v>0</v>
      </c>
      <c r="U174" s="151">
        <f t="shared" ca="1" si="267"/>
        <v>16.258159342982729</v>
      </c>
      <c r="V174" s="151">
        <f t="shared" ca="1" si="268"/>
        <v>16.928028233891006</v>
      </c>
      <c r="W174" s="151">
        <f t="shared" ca="1" si="269"/>
        <v>16.894534789345592</v>
      </c>
      <c r="X174" s="343">
        <f ca="1">VLOOKUP($D174,[2]CurveFetch!$D$8:$S$13000,16,0)*$B174</f>
        <v>16.919548446561326</v>
      </c>
      <c r="Y174" s="141">
        <f ca="1">VLOOKUP($D174,Curves!$N$2:$T$2600,7)*$B174</f>
        <v>8.4597742232806628</v>
      </c>
      <c r="Z174" s="200">
        <f t="shared" ca="1" si="270"/>
        <v>1</v>
      </c>
      <c r="AA174" s="181">
        <f t="shared" ca="1" si="271"/>
        <v>0</v>
      </c>
      <c r="AB174" s="181">
        <f t="shared" ca="1" si="358"/>
        <v>0</v>
      </c>
      <c r="AC174" s="181">
        <f t="shared" ca="1" si="358"/>
        <v>0</v>
      </c>
      <c r="AD174" s="181">
        <f t="shared" ca="1" si="273"/>
        <v>1</v>
      </c>
      <c r="AE174" s="182">
        <f t="shared" ca="1" si="274"/>
        <v>0</v>
      </c>
      <c r="AF174" s="23">
        <f t="shared" ca="1" si="292"/>
        <v>5880</v>
      </c>
      <c r="AG174" s="23">
        <f t="shared" ca="1" si="293"/>
        <v>0</v>
      </c>
      <c r="AH174" s="23">
        <f t="shared" ca="1" si="310"/>
        <v>48000</v>
      </c>
      <c r="AI174" s="23">
        <f t="shared" ca="1" si="311"/>
        <v>0</v>
      </c>
      <c r="AJ174" s="23">
        <f t="shared" ca="1" si="330"/>
        <v>54000</v>
      </c>
      <c r="AK174" s="23">
        <f t="shared" ca="1" si="331"/>
        <v>0</v>
      </c>
      <c r="AL174" s="23">
        <f t="shared" ca="1" si="332"/>
        <v>60000</v>
      </c>
      <c r="AM174" s="23">
        <f t="shared" ca="1" si="333"/>
        <v>0</v>
      </c>
      <c r="AN174" s="23">
        <f t="shared" ca="1" si="334"/>
        <v>60000</v>
      </c>
      <c r="AO174" s="23">
        <f t="shared" ca="1" si="335"/>
        <v>0</v>
      </c>
      <c r="AP174" s="23">
        <f t="shared" ca="1" si="350"/>
        <v>61200</v>
      </c>
      <c r="AQ174" s="23">
        <f t="shared" ca="1" si="351"/>
        <v>0</v>
      </c>
      <c r="AR174" s="23">
        <f t="shared" ca="1" si="363"/>
        <v>132000</v>
      </c>
      <c r="AS174" s="23">
        <f t="shared" ca="1" si="364"/>
        <v>0</v>
      </c>
      <c r="AT174" s="228">
        <f t="shared" ca="1" si="278"/>
        <v>65880</v>
      </c>
      <c r="AU174" s="26">
        <f t="shared" ca="1" si="279"/>
        <v>361080</v>
      </c>
      <c r="AV174" s="228">
        <f t="shared" ca="1" si="280"/>
        <v>421080</v>
      </c>
      <c r="AW174" s="23">
        <f t="shared" ca="1" si="306"/>
        <v>62400</v>
      </c>
      <c r="AX174" s="23">
        <f t="shared" ca="1" si="307"/>
        <v>0</v>
      </c>
      <c r="AY174" s="23">
        <f t="shared" ca="1" si="290"/>
        <v>60000</v>
      </c>
      <c r="AZ174" s="23">
        <f t="shared" ca="1" si="291"/>
        <v>0</v>
      </c>
      <c r="BA174" s="23">
        <f t="shared" ca="1" si="294"/>
        <v>10560</v>
      </c>
      <c r="BB174" s="23">
        <f t="shared" ca="1" si="295"/>
        <v>0</v>
      </c>
      <c r="BC174" s="23">
        <f t="shared" ca="1" si="302"/>
        <v>6120</v>
      </c>
      <c r="BD174" s="23">
        <f t="shared" ca="1" si="303"/>
        <v>0</v>
      </c>
      <c r="BE174" s="23">
        <f t="shared" ca="1" si="312"/>
        <v>20400</v>
      </c>
      <c r="BF174" s="23">
        <f t="shared" ca="1" si="313"/>
        <v>0</v>
      </c>
      <c r="BG174" s="23">
        <f t="shared" ca="1" si="322"/>
        <v>105600</v>
      </c>
      <c r="BH174" s="23">
        <f t="shared" ca="1" si="323"/>
        <v>0</v>
      </c>
      <c r="BI174" s="23">
        <f t="shared" ca="1" si="328"/>
        <v>127200</v>
      </c>
      <c r="BJ174" s="23">
        <f t="shared" ca="1" si="329"/>
        <v>0</v>
      </c>
      <c r="BK174" s="23">
        <f t="shared" ca="1" si="336"/>
        <v>60000</v>
      </c>
      <c r="BL174" s="23">
        <f t="shared" ca="1" si="337"/>
        <v>0</v>
      </c>
      <c r="BM174" s="23">
        <f t="shared" ca="1" si="348"/>
        <v>63600</v>
      </c>
      <c r="BN174" s="23">
        <f t="shared" ca="1" si="349"/>
        <v>0</v>
      </c>
      <c r="BO174" s="23">
        <f t="shared" ca="1" si="352"/>
        <v>86400</v>
      </c>
      <c r="BP174" s="23">
        <f t="shared" ca="1" si="353"/>
        <v>0</v>
      </c>
      <c r="BQ174" s="23">
        <f t="shared" ca="1" si="359"/>
        <v>62400</v>
      </c>
      <c r="BR174" s="23">
        <f t="shared" ca="1" si="360"/>
        <v>0</v>
      </c>
      <c r="BS174" s="23">
        <f t="shared" ca="1" si="251"/>
        <v>132000</v>
      </c>
      <c r="BT174" s="23">
        <f t="shared" ca="1" si="252"/>
        <v>0</v>
      </c>
      <c r="BU174" s="23">
        <f t="shared" ca="1" si="253"/>
        <v>120000</v>
      </c>
      <c r="BV174" s="23">
        <f t="shared" ca="1" si="254"/>
        <v>0</v>
      </c>
      <c r="BW174" s="389">
        <f t="shared" ca="1" si="281"/>
        <v>458280</v>
      </c>
      <c r="BX174" s="224">
        <f t="shared" ca="1" si="282"/>
        <v>710280</v>
      </c>
      <c r="BY174" s="93">
        <f t="shared" ca="1" si="283"/>
        <v>916680</v>
      </c>
      <c r="BZ174" s="23">
        <f t="shared" ca="1" si="308"/>
        <v>125760</v>
      </c>
      <c r="CA174" s="23">
        <f t="shared" ca="1" si="309"/>
        <v>0</v>
      </c>
      <c r="CB174" s="23">
        <f t="shared" ca="1" si="338"/>
        <v>115200</v>
      </c>
      <c r="CC174" s="23">
        <f t="shared" ca="1" si="339"/>
        <v>0</v>
      </c>
      <c r="CD174" s="23">
        <f t="shared" ca="1" si="365"/>
        <v>120000</v>
      </c>
      <c r="CE174" s="23">
        <f t="shared" ca="1" si="366"/>
        <v>0</v>
      </c>
      <c r="CF174" s="228">
        <f t="shared" ca="1" si="284"/>
        <v>125760</v>
      </c>
      <c r="CG174" s="224">
        <f t="shared" ca="1" si="285"/>
        <v>240960</v>
      </c>
      <c r="CH174" s="228">
        <f t="shared" ca="1" si="286"/>
        <v>360960</v>
      </c>
      <c r="CI174" s="23">
        <f t="shared" ca="1" si="298"/>
        <v>0</v>
      </c>
      <c r="CJ174" s="23">
        <f t="shared" ca="1" si="299"/>
        <v>0</v>
      </c>
      <c r="CK174" s="23">
        <f t="shared" ca="1" si="300"/>
        <v>0</v>
      </c>
      <c r="CL174" s="23">
        <f t="shared" ca="1" si="301"/>
        <v>0</v>
      </c>
      <c r="CM174" s="23">
        <f t="shared" ca="1" si="296"/>
        <v>0</v>
      </c>
      <c r="CN174" s="23">
        <f t="shared" ca="1" si="297"/>
        <v>0</v>
      </c>
      <c r="CO174" s="23">
        <f t="shared" ca="1" si="304"/>
        <v>0</v>
      </c>
      <c r="CP174" s="23">
        <f t="shared" ca="1" si="305"/>
        <v>0</v>
      </c>
      <c r="CQ174" s="23">
        <f t="shared" ca="1" si="314"/>
        <v>0</v>
      </c>
      <c r="CR174" s="23">
        <f t="shared" ca="1" si="315"/>
        <v>0</v>
      </c>
      <c r="CS174" s="23">
        <f t="shared" ca="1" si="316"/>
        <v>0</v>
      </c>
      <c r="CT174" s="23">
        <f t="shared" ca="1" si="317"/>
        <v>0</v>
      </c>
      <c r="CU174" s="23">
        <f t="shared" ca="1" si="320"/>
        <v>0</v>
      </c>
      <c r="CV174" s="23">
        <f t="shared" ca="1" si="321"/>
        <v>0</v>
      </c>
      <c r="CW174" s="23">
        <f t="shared" ca="1" si="367"/>
        <v>0</v>
      </c>
      <c r="CX174" s="23">
        <f t="shared" ca="1" si="368"/>
        <v>0</v>
      </c>
      <c r="CY174" s="23">
        <f t="shared" ca="1" si="324"/>
        <v>0</v>
      </c>
      <c r="CZ174" s="23">
        <f t="shared" ca="1" si="325"/>
        <v>0</v>
      </c>
      <c r="DA174" s="23">
        <f t="shared" ca="1" si="340"/>
        <v>0</v>
      </c>
      <c r="DB174" s="23">
        <f t="shared" ca="1" si="341"/>
        <v>0</v>
      </c>
      <c r="DC174" s="23"/>
      <c r="DD174" s="23"/>
      <c r="DE174" s="23">
        <f t="shared" ca="1" si="342"/>
        <v>0</v>
      </c>
      <c r="DF174" s="23">
        <f t="shared" ca="1" si="343"/>
        <v>0</v>
      </c>
      <c r="DG174" s="23">
        <f t="shared" ca="1" si="344"/>
        <v>0</v>
      </c>
      <c r="DH174" s="23">
        <f t="shared" ca="1" si="345"/>
        <v>0</v>
      </c>
      <c r="DI174" s="23">
        <f t="shared" ca="1" si="354"/>
        <v>0</v>
      </c>
      <c r="DJ174" s="23">
        <f t="shared" ca="1" si="355"/>
        <v>0</v>
      </c>
      <c r="DK174" s="23">
        <f t="shared" ca="1" si="361"/>
        <v>0</v>
      </c>
      <c r="DL174" s="23">
        <f t="shared" ca="1" si="362"/>
        <v>0</v>
      </c>
      <c r="DM174" s="23">
        <f t="shared" ca="1" si="369"/>
        <v>0</v>
      </c>
      <c r="DN174" s="23">
        <f t="shared" ca="1" si="370"/>
        <v>0</v>
      </c>
      <c r="DO174" s="23">
        <f t="shared" ca="1" si="371"/>
        <v>0</v>
      </c>
      <c r="DP174" s="23">
        <f t="shared" ca="1" si="372"/>
        <v>0</v>
      </c>
      <c r="DQ174" s="23">
        <f t="shared" ca="1" si="257"/>
        <v>0</v>
      </c>
      <c r="DR174" s="23">
        <f t="shared" ca="1" si="258"/>
        <v>0</v>
      </c>
      <c r="DS174" s="228">
        <f t="shared" ca="1" si="287"/>
        <v>0</v>
      </c>
      <c r="DT174" s="93">
        <f t="shared" ca="1" si="288"/>
        <v>0</v>
      </c>
      <c r="DU174" s="228">
        <f t="shared" ca="1" si="289"/>
        <v>0</v>
      </c>
      <c r="DZ174" s="23">
        <f t="shared" ca="1" si="318"/>
        <v>0</v>
      </c>
      <c r="EA174" s="23">
        <f t="shared" ca="1" si="319"/>
        <v>0</v>
      </c>
      <c r="EB174" s="23">
        <f t="shared" ca="1" si="326"/>
        <v>0</v>
      </c>
      <c r="EC174" s="23">
        <f t="shared" ca="1" si="327"/>
        <v>0</v>
      </c>
      <c r="ED174" s="23">
        <f t="shared" ca="1" si="346"/>
        <v>0</v>
      </c>
      <c r="EE174" s="23">
        <f t="shared" ca="1" si="347"/>
        <v>0</v>
      </c>
      <c r="EF174" s="23">
        <f t="shared" ca="1" si="375"/>
        <v>0</v>
      </c>
      <c r="EG174" s="23">
        <f t="shared" ca="1" si="376"/>
        <v>0</v>
      </c>
      <c r="EH174" s="23">
        <f t="shared" ca="1" si="356"/>
        <v>0</v>
      </c>
      <c r="EI174" s="23">
        <f t="shared" ca="1" si="357"/>
        <v>0</v>
      </c>
      <c r="EJ174" s="23">
        <f t="shared" ca="1" si="373"/>
        <v>0</v>
      </c>
      <c r="EK174" s="23">
        <f t="shared" ca="1" si="374"/>
        <v>0</v>
      </c>
      <c r="EL174" s="23">
        <f t="shared" ca="1" si="255"/>
        <v>0</v>
      </c>
      <c r="EM174" s="23">
        <f t="shared" ca="1" si="256"/>
        <v>0</v>
      </c>
      <c r="EN174" s="228">
        <f t="shared" ca="1" si="275"/>
        <v>0</v>
      </c>
      <c r="EO174" s="93">
        <f t="shared" ca="1" si="276"/>
        <v>0</v>
      </c>
      <c r="EP174" s="93">
        <f t="shared" ca="1" si="277"/>
        <v>0</v>
      </c>
    </row>
    <row r="175" spans="1:146" x14ac:dyDescent="0.2">
      <c r="A175" s="172">
        <f ca="1">VLOOKUP($D175,Curves!$A$2:$I$1700,9)</f>
        <v>5.9286072127418002E-2</v>
      </c>
      <c r="B175" s="86">
        <f t="shared" ca="1" si="260"/>
        <v>0.44427893360299703</v>
      </c>
      <c r="C175" s="86">
        <f t="shared" si="261"/>
        <v>31</v>
      </c>
      <c r="D175" s="139">
        <v>41974</v>
      </c>
      <c r="E175" s="173">
        <f ca="1">VLOOKUP($D175,Curves!$A$2:$H$1700,2)*$B175</f>
        <v>2.0312432844329025</v>
      </c>
      <c r="F175" s="172">
        <f ca="1">VLOOKUP($D175,Curves!$A$2:$H$1700,3)*$B175</f>
        <v>5.3313472032359643E-2</v>
      </c>
      <c r="G175" s="172">
        <f ca="1">VLOOKUP($D175,Curves!$A$2:$H$1700,7)*$B175</f>
        <v>-8.4412997384569435E-2</v>
      </c>
      <c r="H175" s="172">
        <f ca="1">VLOOKUP($D175,Curves!$A$2:$H$1700,5)*$B175</f>
        <v>4.4427893360299703E-3</v>
      </c>
      <c r="I175" s="172">
        <f ca="1">VLOOKUP($D175,Curves!$A$2:$H$1700,4)*$B175</f>
        <v>0</v>
      </c>
      <c r="J175" s="174">
        <f ca="1">VLOOKUP($D175,Curves!$A$2:$H$1700,8)*$B175</f>
        <v>0</v>
      </c>
      <c r="K175" s="172">
        <f t="shared" ca="1" si="262"/>
        <v>17.234324633246768</v>
      </c>
      <c r="L175" s="140">
        <f ca="1">VLOOKUP($D175,Curves!$N$2:$T$2600,2)*$B175</f>
        <v>10.168211953371793</v>
      </c>
      <c r="M175" s="141">
        <f ca="1">VLOOKUP($D175,Curves!$N$2:$T$2600,3)*$B175</f>
        <v>5.0841059766858967</v>
      </c>
      <c r="N175" s="181">
        <f t="shared" ca="1" si="263"/>
        <v>0</v>
      </c>
      <c r="O175" s="182">
        <f t="shared" ca="1" si="264"/>
        <v>0</v>
      </c>
      <c r="P175" s="173">
        <f t="shared" ca="1" si="259"/>
        <v>17.234324633246768</v>
      </c>
      <c r="Q175" s="140">
        <f ca="1">VLOOKUP($D175,Curves!$N$2:$T$2600,4)*$B175</f>
        <v>10.168211953371793</v>
      </c>
      <c r="R175" s="141">
        <f ca="1">VLOOKUP($D175,Curves!$N$2:$T$2600,5)*$B175</f>
        <v>5.0841059766858967</v>
      </c>
      <c r="S175" s="181">
        <f t="shared" ca="1" si="265"/>
        <v>0</v>
      </c>
      <c r="T175" s="182">
        <f t="shared" ca="1" si="266"/>
        <v>0</v>
      </c>
      <c r="U175" s="151">
        <f t="shared" ca="1" si="267"/>
        <v>16.601227152862499</v>
      </c>
      <c r="V175" s="151">
        <f t="shared" ca="1" si="268"/>
        <v>17.267645553266995</v>
      </c>
      <c r="W175" s="151">
        <f t="shared" ca="1" si="269"/>
        <v>17.234324633246768</v>
      </c>
      <c r="X175" s="343">
        <f ca="1">VLOOKUP($D175,[2]CurveFetch!$D$8:$S$13000,16,0)*$B175</f>
        <v>10.168211953371793</v>
      </c>
      <c r="Y175" s="141">
        <f ca="1">VLOOKUP($D175,Curves!$N$2:$T$2600,7)*$B175</f>
        <v>5.0841059766858967</v>
      </c>
      <c r="Z175" s="200">
        <f t="shared" ca="1" si="270"/>
        <v>0</v>
      </c>
      <c r="AA175" s="181">
        <f t="shared" ca="1" si="271"/>
        <v>0</v>
      </c>
      <c r="AB175" s="181">
        <f t="shared" ca="1" si="358"/>
        <v>0</v>
      </c>
      <c r="AC175" s="181">
        <f t="shared" ca="1" si="358"/>
        <v>0</v>
      </c>
      <c r="AD175" s="181">
        <f t="shared" ca="1" si="273"/>
        <v>0</v>
      </c>
      <c r="AE175" s="182">
        <f t="shared" ca="1" si="274"/>
        <v>0</v>
      </c>
      <c r="AF175" s="23">
        <f t="shared" ca="1" si="292"/>
        <v>0</v>
      </c>
      <c r="AG175" s="23">
        <f t="shared" ca="1" si="293"/>
        <v>0</v>
      </c>
      <c r="AH175" s="23">
        <f t="shared" ca="1" si="310"/>
        <v>0</v>
      </c>
      <c r="AI175" s="23">
        <f t="shared" ca="1" si="311"/>
        <v>0</v>
      </c>
      <c r="AJ175" s="23">
        <f t="shared" ca="1" si="330"/>
        <v>0</v>
      </c>
      <c r="AK175" s="23">
        <f t="shared" ca="1" si="331"/>
        <v>0</v>
      </c>
      <c r="AL175" s="23">
        <f t="shared" ca="1" si="332"/>
        <v>0</v>
      </c>
      <c r="AM175" s="23">
        <f t="shared" ca="1" si="333"/>
        <v>0</v>
      </c>
      <c r="AN175" s="23">
        <f t="shared" ca="1" si="334"/>
        <v>0</v>
      </c>
      <c r="AO175" s="23">
        <f t="shared" ca="1" si="335"/>
        <v>0</v>
      </c>
      <c r="AP175" s="23">
        <f t="shared" ca="1" si="350"/>
        <v>0</v>
      </c>
      <c r="AQ175" s="23">
        <f t="shared" ca="1" si="351"/>
        <v>0</v>
      </c>
      <c r="AR175" s="23">
        <f t="shared" ca="1" si="363"/>
        <v>0</v>
      </c>
      <c r="AS175" s="23">
        <f t="shared" ca="1" si="364"/>
        <v>0</v>
      </c>
      <c r="AT175" s="228">
        <f t="shared" ca="1" si="278"/>
        <v>0</v>
      </c>
      <c r="AU175" s="26">
        <f t="shared" ca="1" si="279"/>
        <v>0</v>
      </c>
      <c r="AV175" s="228">
        <f t="shared" ca="1" si="280"/>
        <v>0</v>
      </c>
      <c r="AW175" s="23">
        <f t="shared" ca="1" si="306"/>
        <v>0</v>
      </c>
      <c r="AX175" s="23">
        <f t="shared" ca="1" si="307"/>
        <v>0</v>
      </c>
      <c r="AY175" s="23">
        <f t="shared" ca="1" si="290"/>
        <v>0</v>
      </c>
      <c r="AZ175" s="23">
        <f t="shared" ca="1" si="291"/>
        <v>0</v>
      </c>
      <c r="BA175" s="23">
        <f t="shared" ca="1" si="294"/>
        <v>0</v>
      </c>
      <c r="BB175" s="23">
        <f t="shared" ca="1" si="295"/>
        <v>0</v>
      </c>
      <c r="BC175" s="23">
        <f t="shared" ca="1" si="302"/>
        <v>0</v>
      </c>
      <c r="BD175" s="23">
        <f t="shared" ca="1" si="303"/>
        <v>0</v>
      </c>
      <c r="BE175" s="23">
        <f t="shared" ca="1" si="312"/>
        <v>0</v>
      </c>
      <c r="BF175" s="23">
        <f t="shared" ca="1" si="313"/>
        <v>0</v>
      </c>
      <c r="BG175" s="23">
        <f t="shared" ca="1" si="322"/>
        <v>0</v>
      </c>
      <c r="BH175" s="23">
        <f t="shared" ca="1" si="323"/>
        <v>0</v>
      </c>
      <c r="BI175" s="23">
        <f t="shared" ca="1" si="328"/>
        <v>0</v>
      </c>
      <c r="BJ175" s="23">
        <f t="shared" ca="1" si="329"/>
        <v>0</v>
      </c>
      <c r="BK175" s="23">
        <f t="shared" ca="1" si="336"/>
        <v>0</v>
      </c>
      <c r="BL175" s="23">
        <f t="shared" ca="1" si="337"/>
        <v>0</v>
      </c>
      <c r="BM175" s="23">
        <f t="shared" ca="1" si="348"/>
        <v>0</v>
      </c>
      <c r="BN175" s="23">
        <f t="shared" ca="1" si="349"/>
        <v>0</v>
      </c>
      <c r="BO175" s="23">
        <f t="shared" ca="1" si="352"/>
        <v>0</v>
      </c>
      <c r="BP175" s="23">
        <f t="shared" ca="1" si="353"/>
        <v>0</v>
      </c>
      <c r="BQ175" s="23">
        <f t="shared" ca="1" si="359"/>
        <v>0</v>
      </c>
      <c r="BR175" s="23">
        <f t="shared" ca="1" si="360"/>
        <v>0</v>
      </c>
      <c r="BS175" s="23">
        <f t="shared" ca="1" si="251"/>
        <v>0</v>
      </c>
      <c r="BT175" s="23">
        <f t="shared" ca="1" si="252"/>
        <v>0</v>
      </c>
      <c r="BU175" s="23">
        <f t="shared" ca="1" si="253"/>
        <v>0</v>
      </c>
      <c r="BV175" s="23">
        <f t="shared" ca="1" si="254"/>
        <v>0</v>
      </c>
      <c r="BW175" s="389">
        <f t="shared" ca="1" si="281"/>
        <v>0</v>
      </c>
      <c r="BX175" s="224">
        <f t="shared" ca="1" si="282"/>
        <v>0</v>
      </c>
      <c r="BY175" s="93">
        <f t="shared" ca="1" si="283"/>
        <v>0</v>
      </c>
      <c r="BZ175" s="23">
        <f t="shared" ca="1" si="308"/>
        <v>0</v>
      </c>
      <c r="CA175" s="23">
        <f t="shared" ca="1" si="309"/>
        <v>0</v>
      </c>
      <c r="CB175" s="23">
        <f t="shared" ca="1" si="338"/>
        <v>0</v>
      </c>
      <c r="CC175" s="23">
        <f t="shared" ca="1" si="339"/>
        <v>0</v>
      </c>
      <c r="CD175" s="23">
        <f t="shared" ca="1" si="365"/>
        <v>0</v>
      </c>
      <c r="CE175" s="23">
        <f t="shared" ca="1" si="366"/>
        <v>0</v>
      </c>
      <c r="CF175" s="228">
        <f t="shared" ca="1" si="284"/>
        <v>0</v>
      </c>
      <c r="CG175" s="224">
        <f t="shared" ca="1" si="285"/>
        <v>0</v>
      </c>
      <c r="CH175" s="228">
        <f t="shared" ca="1" si="286"/>
        <v>0</v>
      </c>
      <c r="CI175" s="23">
        <f t="shared" ca="1" si="298"/>
        <v>0</v>
      </c>
      <c r="CJ175" s="23">
        <f t="shared" ca="1" si="299"/>
        <v>0</v>
      </c>
      <c r="CK175" s="23">
        <f t="shared" ca="1" si="300"/>
        <v>0</v>
      </c>
      <c r="CL175" s="23">
        <f t="shared" ca="1" si="301"/>
        <v>0</v>
      </c>
      <c r="CM175" s="23">
        <f t="shared" ca="1" si="296"/>
        <v>0</v>
      </c>
      <c r="CN175" s="23">
        <f t="shared" ca="1" si="297"/>
        <v>0</v>
      </c>
      <c r="CO175" s="23">
        <f t="shared" ca="1" si="304"/>
        <v>0</v>
      </c>
      <c r="CP175" s="23">
        <f t="shared" ca="1" si="305"/>
        <v>0</v>
      </c>
      <c r="CQ175" s="23">
        <f t="shared" ca="1" si="314"/>
        <v>0</v>
      </c>
      <c r="CR175" s="23">
        <f t="shared" ca="1" si="315"/>
        <v>0</v>
      </c>
      <c r="CS175" s="23">
        <f t="shared" ca="1" si="316"/>
        <v>0</v>
      </c>
      <c r="CT175" s="23">
        <f t="shared" ca="1" si="317"/>
        <v>0</v>
      </c>
      <c r="CU175" s="23">
        <f t="shared" ca="1" si="320"/>
        <v>0</v>
      </c>
      <c r="CV175" s="23">
        <f t="shared" ca="1" si="321"/>
        <v>0</v>
      </c>
      <c r="CW175" s="23">
        <f t="shared" ca="1" si="367"/>
        <v>0</v>
      </c>
      <c r="CX175" s="23">
        <f t="shared" ca="1" si="368"/>
        <v>0</v>
      </c>
      <c r="CY175" s="23">
        <f t="shared" ca="1" si="324"/>
        <v>0</v>
      </c>
      <c r="CZ175" s="23">
        <f t="shared" ca="1" si="325"/>
        <v>0</v>
      </c>
      <c r="DA175" s="23">
        <f t="shared" ca="1" si="340"/>
        <v>0</v>
      </c>
      <c r="DB175" s="23">
        <f t="shared" ca="1" si="341"/>
        <v>0</v>
      </c>
      <c r="DC175" s="23"/>
      <c r="DD175" s="23"/>
      <c r="DE175" s="23">
        <f t="shared" ca="1" si="342"/>
        <v>0</v>
      </c>
      <c r="DF175" s="23">
        <f t="shared" ca="1" si="343"/>
        <v>0</v>
      </c>
      <c r="DG175" s="23">
        <f t="shared" ca="1" si="344"/>
        <v>0</v>
      </c>
      <c r="DH175" s="23">
        <f t="shared" ca="1" si="345"/>
        <v>0</v>
      </c>
      <c r="DI175" s="23">
        <f t="shared" ca="1" si="354"/>
        <v>0</v>
      </c>
      <c r="DJ175" s="23">
        <f t="shared" ca="1" si="355"/>
        <v>0</v>
      </c>
      <c r="DK175" s="23">
        <f t="shared" ca="1" si="361"/>
        <v>0</v>
      </c>
      <c r="DL175" s="23">
        <f t="shared" ca="1" si="362"/>
        <v>0</v>
      </c>
      <c r="DM175" s="23">
        <f t="shared" ca="1" si="369"/>
        <v>0</v>
      </c>
      <c r="DN175" s="23">
        <f t="shared" ca="1" si="370"/>
        <v>0</v>
      </c>
      <c r="DO175" s="23">
        <f t="shared" ca="1" si="371"/>
        <v>0</v>
      </c>
      <c r="DP175" s="23">
        <f t="shared" ca="1" si="372"/>
        <v>0</v>
      </c>
      <c r="DQ175" s="23">
        <f t="shared" ca="1" si="257"/>
        <v>0</v>
      </c>
      <c r="DR175" s="23">
        <f t="shared" ca="1" si="258"/>
        <v>0</v>
      </c>
      <c r="DS175" s="228">
        <f t="shared" ca="1" si="287"/>
        <v>0</v>
      </c>
      <c r="DT175" s="93">
        <f t="shared" ca="1" si="288"/>
        <v>0</v>
      </c>
      <c r="DU175" s="228">
        <f t="shared" ca="1" si="289"/>
        <v>0</v>
      </c>
      <c r="DZ175" s="23">
        <f t="shared" ca="1" si="318"/>
        <v>0</v>
      </c>
      <c r="EA175" s="23">
        <f t="shared" ca="1" si="319"/>
        <v>0</v>
      </c>
      <c r="EB175" s="23">
        <f t="shared" ca="1" si="326"/>
        <v>0</v>
      </c>
      <c r="EC175" s="23">
        <f t="shared" ca="1" si="327"/>
        <v>0</v>
      </c>
      <c r="ED175" s="23">
        <f t="shared" ca="1" si="346"/>
        <v>0</v>
      </c>
      <c r="EE175" s="23">
        <f t="shared" ca="1" si="347"/>
        <v>0</v>
      </c>
      <c r="EF175" s="23">
        <f t="shared" ca="1" si="375"/>
        <v>0</v>
      </c>
      <c r="EG175" s="23">
        <f t="shared" ca="1" si="376"/>
        <v>0</v>
      </c>
      <c r="EH175" s="23">
        <f t="shared" ca="1" si="356"/>
        <v>0</v>
      </c>
      <c r="EI175" s="23">
        <f t="shared" ca="1" si="357"/>
        <v>0</v>
      </c>
      <c r="EJ175" s="23">
        <f t="shared" ca="1" si="373"/>
        <v>0</v>
      </c>
      <c r="EK175" s="23">
        <f t="shared" ca="1" si="374"/>
        <v>0</v>
      </c>
      <c r="EL175" s="23">
        <f t="shared" ca="1" si="255"/>
        <v>0</v>
      </c>
      <c r="EM175" s="23">
        <f t="shared" ca="1" si="256"/>
        <v>0</v>
      </c>
      <c r="EN175" s="228">
        <f t="shared" ca="1" si="275"/>
        <v>0</v>
      </c>
      <c r="EO175" s="93">
        <f t="shared" ca="1" si="276"/>
        <v>0</v>
      </c>
      <c r="EP175" s="93">
        <f t="shared" ca="1" si="277"/>
        <v>0</v>
      </c>
    </row>
    <row r="176" spans="1:146" x14ac:dyDescent="0.2">
      <c r="A176" s="172">
        <f ca="1">VLOOKUP($D176,Curves!$A$2:$I$1700,9)</f>
        <v>5.9314249952503E-2</v>
      </c>
      <c r="B176" s="86">
        <f t="shared" ca="1" si="260"/>
        <v>0.44191235883197011</v>
      </c>
      <c r="C176" s="86">
        <f t="shared" si="261"/>
        <v>31</v>
      </c>
      <c r="D176" s="139">
        <v>42005</v>
      </c>
      <c r="E176" s="173">
        <f ca="1">VLOOKUP($D176,Curves!$A$2:$H$1700,2)*$B176</f>
        <v>2.0822910348162429</v>
      </c>
      <c r="F176" s="172">
        <f ca="1">VLOOKUP($D176,Curves!$A$2:$H$1700,3)*$B176</f>
        <v>5.3029483059836409E-2</v>
      </c>
      <c r="G176" s="172">
        <f ca="1">VLOOKUP($D176,Curves!$A$2:$H$1700,7)*$B176</f>
        <v>-8.3963348178074326E-2</v>
      </c>
      <c r="H176" s="172">
        <f ca="1">VLOOKUP($D176,Curves!$A$2:$H$1700,5)*$B176</f>
        <v>4.4191235883197016E-3</v>
      </c>
      <c r="I176" s="172">
        <f ca="1">VLOOKUP($D176,Curves!$A$2:$H$1700,4)*$B176</f>
        <v>0</v>
      </c>
      <c r="J176" s="174">
        <f ca="1">VLOOKUP($D176,Curves!$A$2:$H$1700,8)*$B176</f>
        <v>0</v>
      </c>
      <c r="K176" s="172">
        <f t="shared" ca="1" si="262"/>
        <v>17.617182761121821</v>
      </c>
      <c r="L176" s="140">
        <f ca="1">VLOOKUP($D176,Curves!$N$2:$T$2600,2)*$B176</f>
        <v>23.62861191438661</v>
      </c>
      <c r="M176" s="141">
        <f ca="1">VLOOKUP($D176,Curves!$N$2:$T$2600,3)*$B176</f>
        <v>11.814305957193305</v>
      </c>
      <c r="N176" s="181">
        <f t="shared" ca="1" si="263"/>
        <v>1</v>
      </c>
      <c r="O176" s="182">
        <f t="shared" ca="1" si="264"/>
        <v>0</v>
      </c>
      <c r="P176" s="173">
        <f t="shared" ca="1" si="259"/>
        <v>17.617182761121821</v>
      </c>
      <c r="Q176" s="140">
        <f ca="1">VLOOKUP($D176,Curves!$N$2:$T$2600,4)*$B176</f>
        <v>23.62861191438661</v>
      </c>
      <c r="R176" s="141">
        <f ca="1">VLOOKUP($D176,Curves!$N$2:$T$2600,5)*$B176</f>
        <v>11.814305957193305</v>
      </c>
      <c r="S176" s="181">
        <f t="shared" ca="1" si="265"/>
        <v>1</v>
      </c>
      <c r="T176" s="182">
        <f t="shared" ca="1" si="266"/>
        <v>0</v>
      </c>
      <c r="U176" s="151">
        <f t="shared" ca="1" si="267"/>
        <v>16.987457649786265</v>
      </c>
      <c r="V176" s="151">
        <f t="shared" ca="1" si="268"/>
        <v>17.650326188034217</v>
      </c>
      <c r="W176" s="151">
        <f t="shared" ca="1" si="269"/>
        <v>17.617182761121821</v>
      </c>
      <c r="X176" s="343">
        <f ca="1">VLOOKUP($D176,[2]CurveFetch!$D$8:$S$13000,16,0)*$B176</f>
        <v>23.62861191438661</v>
      </c>
      <c r="Y176" s="141">
        <f ca="1">VLOOKUP($D176,Curves!$N$2:$T$2600,7)*$B176</f>
        <v>11.814305957193305</v>
      </c>
      <c r="Z176" s="200">
        <f t="shared" ca="1" si="270"/>
        <v>1</v>
      </c>
      <c r="AA176" s="181">
        <f t="shared" ca="1" si="271"/>
        <v>0</v>
      </c>
      <c r="AB176" s="181">
        <f t="shared" ca="1" si="358"/>
        <v>1</v>
      </c>
      <c r="AC176" s="181">
        <f t="shared" ca="1" si="358"/>
        <v>1</v>
      </c>
      <c r="AD176" s="181">
        <f t="shared" ca="1" si="273"/>
        <v>1</v>
      </c>
      <c r="AE176" s="182">
        <f t="shared" ca="1" si="274"/>
        <v>0</v>
      </c>
      <c r="AF176" s="23">
        <f t="shared" ca="1" si="292"/>
        <v>5880</v>
      </c>
      <c r="AG176" s="23">
        <f t="shared" ca="1" si="293"/>
        <v>0</v>
      </c>
      <c r="AH176" s="23">
        <f t="shared" ca="1" si="310"/>
        <v>48000</v>
      </c>
      <c r="AI176" s="23">
        <f t="shared" ca="1" si="311"/>
        <v>0</v>
      </c>
      <c r="AJ176" s="23">
        <f t="shared" ca="1" si="330"/>
        <v>54000</v>
      </c>
      <c r="AK176" s="23">
        <f t="shared" ca="1" si="331"/>
        <v>0</v>
      </c>
      <c r="AL176" s="23">
        <f t="shared" ca="1" si="332"/>
        <v>60000</v>
      </c>
      <c r="AM176" s="23">
        <f t="shared" ca="1" si="333"/>
        <v>0</v>
      </c>
      <c r="AN176" s="23">
        <f t="shared" ca="1" si="334"/>
        <v>60000</v>
      </c>
      <c r="AO176" s="23">
        <f t="shared" ca="1" si="335"/>
        <v>0</v>
      </c>
      <c r="AP176" s="23">
        <f t="shared" ca="1" si="350"/>
        <v>61200</v>
      </c>
      <c r="AQ176" s="23">
        <f t="shared" ca="1" si="351"/>
        <v>0</v>
      </c>
      <c r="AR176" s="23">
        <f t="shared" ca="1" si="363"/>
        <v>132000</v>
      </c>
      <c r="AS176" s="23">
        <f t="shared" ca="1" si="364"/>
        <v>0</v>
      </c>
      <c r="AT176" s="228">
        <f t="shared" ca="1" si="278"/>
        <v>65880</v>
      </c>
      <c r="AU176" s="26">
        <f t="shared" ca="1" si="279"/>
        <v>361080</v>
      </c>
      <c r="AV176" s="228">
        <f t="shared" ca="1" si="280"/>
        <v>421080</v>
      </c>
      <c r="AW176" s="23">
        <f t="shared" ca="1" si="306"/>
        <v>62400</v>
      </c>
      <c r="AX176" s="23">
        <f t="shared" ca="1" si="307"/>
        <v>0</v>
      </c>
      <c r="AY176" s="23">
        <f t="shared" ca="1" si="290"/>
        <v>60000</v>
      </c>
      <c r="AZ176" s="23">
        <f t="shared" ca="1" si="291"/>
        <v>0</v>
      </c>
      <c r="BA176" s="23">
        <f t="shared" ca="1" si="294"/>
        <v>10560</v>
      </c>
      <c r="BB176" s="23">
        <f t="shared" ca="1" si="295"/>
        <v>0</v>
      </c>
      <c r="BC176" s="23">
        <f t="shared" ca="1" si="302"/>
        <v>6120</v>
      </c>
      <c r="BD176" s="23">
        <f t="shared" ca="1" si="303"/>
        <v>0</v>
      </c>
      <c r="BE176" s="23">
        <f t="shared" ca="1" si="312"/>
        <v>20400</v>
      </c>
      <c r="BF176" s="23">
        <f t="shared" ca="1" si="313"/>
        <v>0</v>
      </c>
      <c r="BG176" s="23">
        <f t="shared" ca="1" si="322"/>
        <v>105600</v>
      </c>
      <c r="BH176" s="23">
        <f t="shared" ca="1" si="323"/>
        <v>0</v>
      </c>
      <c r="BI176" s="23">
        <f t="shared" ca="1" si="328"/>
        <v>127200</v>
      </c>
      <c r="BJ176" s="23">
        <f t="shared" ca="1" si="329"/>
        <v>0</v>
      </c>
      <c r="BK176" s="23">
        <f t="shared" ca="1" si="336"/>
        <v>60000</v>
      </c>
      <c r="BL176" s="23">
        <f t="shared" ca="1" si="337"/>
        <v>0</v>
      </c>
      <c r="BM176" s="23">
        <f t="shared" ca="1" si="348"/>
        <v>63600</v>
      </c>
      <c r="BN176" s="23">
        <f t="shared" ca="1" si="349"/>
        <v>0</v>
      </c>
      <c r="BO176" s="23">
        <f t="shared" ca="1" si="352"/>
        <v>86400</v>
      </c>
      <c r="BP176" s="23">
        <f t="shared" ca="1" si="353"/>
        <v>0</v>
      </c>
      <c r="BQ176" s="23">
        <f t="shared" ca="1" si="359"/>
        <v>62400</v>
      </c>
      <c r="BR176" s="23">
        <f t="shared" ca="1" si="360"/>
        <v>0</v>
      </c>
      <c r="BS176" s="23">
        <f t="shared" ca="1" si="251"/>
        <v>132000</v>
      </c>
      <c r="BT176" s="23">
        <f t="shared" ca="1" si="252"/>
        <v>0</v>
      </c>
      <c r="BU176" s="23">
        <f t="shared" ca="1" si="253"/>
        <v>120000</v>
      </c>
      <c r="BV176" s="23">
        <f t="shared" ca="1" si="254"/>
        <v>0</v>
      </c>
      <c r="BW176" s="389">
        <f t="shared" ca="1" si="281"/>
        <v>458280</v>
      </c>
      <c r="BX176" s="224">
        <f t="shared" ca="1" si="282"/>
        <v>710280</v>
      </c>
      <c r="BY176" s="93">
        <f t="shared" ca="1" si="283"/>
        <v>916680</v>
      </c>
      <c r="BZ176" s="23">
        <f t="shared" ca="1" si="308"/>
        <v>125760</v>
      </c>
      <c r="CA176" s="23">
        <f t="shared" ca="1" si="309"/>
        <v>0</v>
      </c>
      <c r="CB176" s="23">
        <f t="shared" ca="1" si="338"/>
        <v>115200</v>
      </c>
      <c r="CC176" s="23">
        <f t="shared" ca="1" si="339"/>
        <v>0</v>
      </c>
      <c r="CD176" s="23">
        <f t="shared" ca="1" si="365"/>
        <v>120000</v>
      </c>
      <c r="CE176" s="23">
        <f t="shared" ca="1" si="366"/>
        <v>0</v>
      </c>
      <c r="CF176" s="228">
        <f t="shared" ca="1" si="284"/>
        <v>125760</v>
      </c>
      <c r="CG176" s="224">
        <f t="shared" ca="1" si="285"/>
        <v>240960</v>
      </c>
      <c r="CH176" s="228">
        <f t="shared" ca="1" si="286"/>
        <v>360960</v>
      </c>
      <c r="CI176" s="23">
        <f t="shared" ca="1" si="298"/>
        <v>65400</v>
      </c>
      <c r="CJ176" s="23">
        <f t="shared" ca="1" si="299"/>
        <v>32700</v>
      </c>
      <c r="CK176" s="23">
        <f t="shared" ca="1" si="300"/>
        <v>62400</v>
      </c>
      <c r="CL176" s="23">
        <f t="shared" ca="1" si="301"/>
        <v>31200</v>
      </c>
      <c r="CM176" s="23">
        <f t="shared" ca="1" si="296"/>
        <v>60000</v>
      </c>
      <c r="CN176" s="23">
        <f t="shared" ca="1" si="297"/>
        <v>30000</v>
      </c>
      <c r="CO176" s="23">
        <f t="shared" ca="1" si="304"/>
        <v>8400</v>
      </c>
      <c r="CP176" s="23">
        <f t="shared" ca="1" si="305"/>
        <v>4200</v>
      </c>
      <c r="CQ176" s="23">
        <f t="shared" ca="1" si="314"/>
        <v>27000</v>
      </c>
      <c r="CR176" s="23">
        <f t="shared" ca="1" si="315"/>
        <v>13500</v>
      </c>
      <c r="CS176" s="23">
        <f t="shared" ca="1" si="316"/>
        <v>15600</v>
      </c>
      <c r="CT176" s="23">
        <f t="shared" ca="1" si="317"/>
        <v>7800</v>
      </c>
      <c r="CU176" s="23">
        <f t="shared" ca="1" si="320"/>
        <v>42000</v>
      </c>
      <c r="CV176" s="23">
        <f t="shared" ca="1" si="321"/>
        <v>21000</v>
      </c>
      <c r="CW176" s="23">
        <f t="shared" ca="1" si="367"/>
        <v>60000</v>
      </c>
      <c r="CX176" s="23">
        <f t="shared" ca="1" si="368"/>
        <v>30000</v>
      </c>
      <c r="CY176" s="23">
        <f t="shared" ca="1" si="324"/>
        <v>72000</v>
      </c>
      <c r="CZ176" s="23">
        <f t="shared" ca="1" si="325"/>
        <v>36000</v>
      </c>
      <c r="DA176" s="23">
        <f t="shared" ca="1" si="340"/>
        <v>99000</v>
      </c>
      <c r="DB176" s="23">
        <f t="shared" ca="1" si="341"/>
        <v>49500</v>
      </c>
      <c r="DC176" s="23"/>
      <c r="DD176" s="23"/>
      <c r="DE176" s="23">
        <f t="shared" ca="1" si="342"/>
        <v>240000</v>
      </c>
      <c r="DF176" s="23">
        <f t="shared" ca="1" si="343"/>
        <v>120000</v>
      </c>
      <c r="DG176" s="23">
        <f t="shared" ca="1" si="344"/>
        <v>120000</v>
      </c>
      <c r="DH176" s="23">
        <f t="shared" ca="1" si="345"/>
        <v>60000</v>
      </c>
      <c r="DI176" s="23">
        <f t="shared" ca="1" si="354"/>
        <v>63600</v>
      </c>
      <c r="DJ176" s="23">
        <f t="shared" ca="1" si="355"/>
        <v>31800</v>
      </c>
      <c r="DK176" s="23">
        <f t="shared" ca="1" si="361"/>
        <v>63600</v>
      </c>
      <c r="DL176" s="23">
        <f t="shared" ca="1" si="362"/>
        <v>31800</v>
      </c>
      <c r="DM176" s="23">
        <f t="shared" ca="1" si="369"/>
        <v>120000</v>
      </c>
      <c r="DN176" s="23">
        <f t="shared" ca="1" si="370"/>
        <v>60000</v>
      </c>
      <c r="DO176" s="23">
        <f t="shared" ca="1" si="371"/>
        <v>66000</v>
      </c>
      <c r="DP176" s="23">
        <f t="shared" ca="1" si="372"/>
        <v>33000</v>
      </c>
      <c r="DQ176" s="23">
        <f t="shared" ca="1" si="257"/>
        <v>129600</v>
      </c>
      <c r="DR176" s="23">
        <f t="shared" ca="1" si="258"/>
        <v>64800</v>
      </c>
      <c r="DS176" s="228">
        <f t="shared" ca="1" si="287"/>
        <v>604800</v>
      </c>
      <c r="DT176" s="93">
        <f t="shared" ca="1" si="288"/>
        <v>1350000</v>
      </c>
      <c r="DU176" s="228">
        <f t="shared" ca="1" si="289"/>
        <v>1971900</v>
      </c>
      <c r="DZ176" s="23">
        <f t="shared" ca="1" si="318"/>
        <v>60000</v>
      </c>
      <c r="EA176" s="23">
        <f t="shared" ca="1" si="319"/>
        <v>30000</v>
      </c>
      <c r="EB176" s="23">
        <f t="shared" ca="1" si="326"/>
        <v>26400</v>
      </c>
      <c r="EC176" s="23">
        <f t="shared" ca="1" si="327"/>
        <v>13200</v>
      </c>
      <c r="ED176" s="23">
        <f t="shared" ca="1" si="346"/>
        <v>120000</v>
      </c>
      <c r="EE176" s="23">
        <f t="shared" ca="1" si="347"/>
        <v>60000</v>
      </c>
      <c r="EF176" s="23">
        <f t="shared" ca="1" si="375"/>
        <v>168000</v>
      </c>
      <c r="EG176" s="23">
        <f t="shared" ca="1" si="376"/>
        <v>84000</v>
      </c>
      <c r="EH176" s="23">
        <f t="shared" ca="1" si="356"/>
        <v>60000</v>
      </c>
      <c r="EI176" s="23">
        <f t="shared" ca="1" si="357"/>
        <v>30000</v>
      </c>
      <c r="EJ176" s="23">
        <f t="shared" ca="1" si="373"/>
        <v>60000</v>
      </c>
      <c r="EK176" s="23">
        <f t="shared" ca="1" si="374"/>
        <v>30000</v>
      </c>
      <c r="EL176" s="23">
        <f t="shared" ca="1" si="255"/>
        <v>120000</v>
      </c>
      <c r="EM176" s="23">
        <f t="shared" ca="1" si="256"/>
        <v>60000</v>
      </c>
      <c r="EN176" s="228">
        <f t="shared" ca="1" si="275"/>
        <v>39600</v>
      </c>
      <c r="EO176" s="93">
        <f t="shared" ca="1" si="276"/>
        <v>489600</v>
      </c>
      <c r="EP176" s="93">
        <f t="shared" ca="1" si="277"/>
        <v>921600</v>
      </c>
    </row>
    <row r="177" spans="1:146" x14ac:dyDescent="0.2">
      <c r="A177" s="172">
        <f ca="1">VLOOKUP($D177,Curves!$A$2:$I$1700,9)</f>
        <v>5.9342427777853E-2</v>
      </c>
      <c r="B177" s="86">
        <f t="shared" ca="1" si="260"/>
        <v>0.43955635068703175</v>
      </c>
      <c r="C177" s="86">
        <f t="shared" si="261"/>
        <v>28</v>
      </c>
      <c r="D177" s="139">
        <v>42036</v>
      </c>
      <c r="E177" s="173">
        <f ca="1">VLOOKUP($D177,Curves!$A$2:$H$1700,2)*$B177</f>
        <v>2.0289921147713383</v>
      </c>
      <c r="F177" s="172">
        <f ca="1">VLOOKUP($D177,Curves!$A$2:$H$1700,3)*$B177</f>
        <v>5.2746762082443811E-2</v>
      </c>
      <c r="G177" s="172">
        <f ca="1">VLOOKUP($D177,Curves!$A$2:$H$1700,7)*$B177</f>
        <v>-8.3515706630536035E-2</v>
      </c>
      <c r="H177" s="172">
        <f ca="1">VLOOKUP($D177,Curves!$A$2:$H$1700,5)*$B177</f>
        <v>4.3955635068703173E-3</v>
      </c>
      <c r="I177" s="172">
        <f ca="1">VLOOKUP($D177,Curves!$A$2:$H$1700,4)*$B177</f>
        <v>0</v>
      </c>
      <c r="J177" s="174">
        <f ca="1">VLOOKUP($D177,Curves!$A$2:$H$1700,8)*$B177</f>
        <v>0</v>
      </c>
      <c r="K177" s="172">
        <f t="shared" ca="1" si="262"/>
        <v>17.21744086078504</v>
      </c>
      <c r="L177" s="140">
        <f ca="1">VLOOKUP($D177,Curves!$N$2:$T$2600,2)*$B177</f>
        <v>19.107075008014583</v>
      </c>
      <c r="M177" s="141">
        <f ca="1">VLOOKUP($D177,Curves!$N$2:$T$2600,3)*$B177</f>
        <v>9.5535375040072914</v>
      </c>
      <c r="N177" s="181">
        <f t="shared" ca="1" si="263"/>
        <v>1</v>
      </c>
      <c r="O177" s="182">
        <f t="shared" ca="1" si="264"/>
        <v>0</v>
      </c>
      <c r="P177" s="173">
        <f t="shared" ca="1" si="259"/>
        <v>17.21744086078504</v>
      </c>
      <c r="Q177" s="140">
        <f ca="1">VLOOKUP($D177,Curves!$N$2:$T$2600,4)*$B177</f>
        <v>19.107075008014583</v>
      </c>
      <c r="R177" s="141">
        <f ca="1">VLOOKUP($D177,Curves!$N$2:$T$2600,5)*$B177</f>
        <v>9.5535375040072914</v>
      </c>
      <c r="S177" s="181">
        <f t="shared" ca="1" si="265"/>
        <v>1</v>
      </c>
      <c r="T177" s="182">
        <f t="shared" ca="1" si="266"/>
        <v>0</v>
      </c>
      <c r="U177" s="151">
        <f t="shared" ca="1" si="267"/>
        <v>16.591073061056015</v>
      </c>
      <c r="V177" s="151">
        <f t="shared" ca="1" si="268"/>
        <v>17.250407587086563</v>
      </c>
      <c r="W177" s="151">
        <f t="shared" ca="1" si="269"/>
        <v>17.21744086078504</v>
      </c>
      <c r="X177" s="343">
        <f ca="1">VLOOKUP($D177,[2]CurveFetch!$D$8:$S$13000,16,0)*$B177</f>
        <v>19.107075008014583</v>
      </c>
      <c r="Y177" s="141">
        <f ca="1">VLOOKUP($D177,Curves!$N$2:$T$2600,7)*$B177</f>
        <v>9.5535375040072914</v>
      </c>
      <c r="Z177" s="200">
        <f t="shared" ca="1" si="270"/>
        <v>1</v>
      </c>
      <c r="AA177" s="181">
        <f t="shared" ca="1" si="271"/>
        <v>0</v>
      </c>
      <c r="AB177" s="181">
        <f t="shared" ca="1" si="358"/>
        <v>1</v>
      </c>
      <c r="AC177" s="181">
        <f t="shared" ca="1" si="358"/>
        <v>1</v>
      </c>
      <c r="AD177" s="181">
        <f t="shared" ca="1" si="273"/>
        <v>1</v>
      </c>
      <c r="AE177" s="182">
        <f t="shared" ca="1" si="274"/>
        <v>0</v>
      </c>
      <c r="AF177" s="23">
        <f t="shared" ca="1" si="292"/>
        <v>5880</v>
      </c>
      <c r="AG177" s="23">
        <f t="shared" ca="1" si="293"/>
        <v>0</v>
      </c>
      <c r="AH177" s="23">
        <f t="shared" ca="1" si="310"/>
        <v>48000</v>
      </c>
      <c r="AI177" s="23">
        <f t="shared" ca="1" si="311"/>
        <v>0</v>
      </c>
      <c r="AJ177" s="23">
        <f t="shared" ca="1" si="330"/>
        <v>54000</v>
      </c>
      <c r="AK177" s="23">
        <f t="shared" ca="1" si="331"/>
        <v>0</v>
      </c>
      <c r="AL177" s="23">
        <f t="shared" ca="1" si="332"/>
        <v>60000</v>
      </c>
      <c r="AM177" s="23">
        <f t="shared" ca="1" si="333"/>
        <v>0</v>
      </c>
      <c r="AN177" s="23">
        <f t="shared" ca="1" si="334"/>
        <v>60000</v>
      </c>
      <c r="AO177" s="23">
        <f t="shared" ca="1" si="335"/>
        <v>0</v>
      </c>
      <c r="AP177" s="23">
        <f t="shared" ca="1" si="350"/>
        <v>61200</v>
      </c>
      <c r="AQ177" s="23">
        <f t="shared" ca="1" si="351"/>
        <v>0</v>
      </c>
      <c r="AR177" s="23">
        <f t="shared" ca="1" si="363"/>
        <v>132000</v>
      </c>
      <c r="AS177" s="23">
        <f t="shared" ca="1" si="364"/>
        <v>0</v>
      </c>
      <c r="AT177" s="228">
        <f t="shared" ca="1" si="278"/>
        <v>65880</v>
      </c>
      <c r="AU177" s="26">
        <f t="shared" ca="1" si="279"/>
        <v>361080</v>
      </c>
      <c r="AV177" s="228">
        <f t="shared" ca="1" si="280"/>
        <v>421080</v>
      </c>
      <c r="AW177" s="23">
        <f t="shared" ca="1" si="306"/>
        <v>62400</v>
      </c>
      <c r="AX177" s="23">
        <f t="shared" ca="1" si="307"/>
        <v>0</v>
      </c>
      <c r="AY177" s="23">
        <f t="shared" ca="1" si="290"/>
        <v>60000</v>
      </c>
      <c r="AZ177" s="23">
        <f t="shared" ca="1" si="291"/>
        <v>0</v>
      </c>
      <c r="BA177" s="23">
        <f t="shared" ca="1" si="294"/>
        <v>10560</v>
      </c>
      <c r="BB177" s="23">
        <f t="shared" ca="1" si="295"/>
        <v>0</v>
      </c>
      <c r="BC177" s="23">
        <f t="shared" ca="1" si="302"/>
        <v>6120</v>
      </c>
      <c r="BD177" s="23">
        <f t="shared" ca="1" si="303"/>
        <v>0</v>
      </c>
      <c r="BE177" s="23">
        <f t="shared" ca="1" si="312"/>
        <v>20400</v>
      </c>
      <c r="BF177" s="23">
        <f t="shared" ca="1" si="313"/>
        <v>0</v>
      </c>
      <c r="BG177" s="23">
        <f t="shared" ca="1" si="322"/>
        <v>105600</v>
      </c>
      <c r="BH177" s="23">
        <f t="shared" ca="1" si="323"/>
        <v>0</v>
      </c>
      <c r="BI177" s="23">
        <f t="shared" ca="1" si="328"/>
        <v>127200</v>
      </c>
      <c r="BJ177" s="23">
        <f t="shared" ca="1" si="329"/>
        <v>0</v>
      </c>
      <c r="BK177" s="23">
        <f t="shared" ca="1" si="336"/>
        <v>60000</v>
      </c>
      <c r="BL177" s="23">
        <f t="shared" ca="1" si="337"/>
        <v>0</v>
      </c>
      <c r="BM177" s="23">
        <f t="shared" ca="1" si="348"/>
        <v>63600</v>
      </c>
      <c r="BN177" s="23">
        <f t="shared" ca="1" si="349"/>
        <v>0</v>
      </c>
      <c r="BO177" s="23">
        <f t="shared" ca="1" si="352"/>
        <v>86400</v>
      </c>
      <c r="BP177" s="23">
        <f t="shared" ca="1" si="353"/>
        <v>0</v>
      </c>
      <c r="BQ177" s="23">
        <f t="shared" ca="1" si="359"/>
        <v>62400</v>
      </c>
      <c r="BR177" s="23">
        <f t="shared" ca="1" si="360"/>
        <v>0</v>
      </c>
      <c r="BS177" s="23">
        <f t="shared" ca="1" si="251"/>
        <v>132000</v>
      </c>
      <c r="BT177" s="23">
        <f t="shared" ca="1" si="252"/>
        <v>0</v>
      </c>
      <c r="BU177" s="23">
        <f t="shared" ca="1" si="253"/>
        <v>120000</v>
      </c>
      <c r="BV177" s="23">
        <f t="shared" ca="1" si="254"/>
        <v>0</v>
      </c>
      <c r="BW177" s="389">
        <f t="shared" ca="1" si="281"/>
        <v>458280</v>
      </c>
      <c r="BX177" s="224">
        <f t="shared" ca="1" si="282"/>
        <v>710280</v>
      </c>
      <c r="BY177" s="93">
        <f t="shared" ca="1" si="283"/>
        <v>916680</v>
      </c>
      <c r="BZ177" s="23">
        <f t="shared" ca="1" si="308"/>
        <v>125760</v>
      </c>
      <c r="CA177" s="23">
        <f t="shared" ca="1" si="309"/>
        <v>0</v>
      </c>
      <c r="CB177" s="23">
        <f t="shared" ca="1" si="338"/>
        <v>115200</v>
      </c>
      <c r="CC177" s="23">
        <f t="shared" ca="1" si="339"/>
        <v>0</v>
      </c>
      <c r="CD177" s="23">
        <f t="shared" ca="1" si="365"/>
        <v>120000</v>
      </c>
      <c r="CE177" s="23">
        <f t="shared" ca="1" si="366"/>
        <v>0</v>
      </c>
      <c r="CF177" s="228">
        <f t="shared" ca="1" si="284"/>
        <v>125760</v>
      </c>
      <c r="CG177" s="224">
        <f t="shared" ca="1" si="285"/>
        <v>240960</v>
      </c>
      <c r="CH177" s="228">
        <f t="shared" ca="1" si="286"/>
        <v>360960</v>
      </c>
      <c r="CI177" s="23">
        <f t="shared" ca="1" si="298"/>
        <v>65400</v>
      </c>
      <c r="CJ177" s="23">
        <f t="shared" ca="1" si="299"/>
        <v>32700</v>
      </c>
      <c r="CK177" s="23">
        <f t="shared" ca="1" si="300"/>
        <v>62400</v>
      </c>
      <c r="CL177" s="23">
        <f t="shared" ca="1" si="301"/>
        <v>31200</v>
      </c>
      <c r="CM177" s="23">
        <f t="shared" ca="1" si="296"/>
        <v>60000</v>
      </c>
      <c r="CN177" s="23">
        <f t="shared" ca="1" si="297"/>
        <v>30000</v>
      </c>
      <c r="CO177" s="23">
        <f t="shared" ca="1" si="304"/>
        <v>8400</v>
      </c>
      <c r="CP177" s="23">
        <f t="shared" ca="1" si="305"/>
        <v>4200</v>
      </c>
      <c r="CQ177" s="23">
        <f t="shared" ca="1" si="314"/>
        <v>27000</v>
      </c>
      <c r="CR177" s="23">
        <f t="shared" ca="1" si="315"/>
        <v>13500</v>
      </c>
      <c r="CS177" s="23">
        <f t="shared" ca="1" si="316"/>
        <v>15600</v>
      </c>
      <c r="CT177" s="23">
        <f t="shared" ca="1" si="317"/>
        <v>7800</v>
      </c>
      <c r="CU177" s="23">
        <f t="shared" ca="1" si="320"/>
        <v>42000</v>
      </c>
      <c r="CV177" s="23">
        <f t="shared" ca="1" si="321"/>
        <v>21000</v>
      </c>
      <c r="CW177" s="23">
        <f t="shared" ca="1" si="367"/>
        <v>60000</v>
      </c>
      <c r="CX177" s="23">
        <f t="shared" ca="1" si="368"/>
        <v>30000</v>
      </c>
      <c r="CY177" s="23">
        <f t="shared" ca="1" si="324"/>
        <v>72000</v>
      </c>
      <c r="CZ177" s="23">
        <f t="shared" ca="1" si="325"/>
        <v>36000</v>
      </c>
      <c r="DA177" s="23">
        <f t="shared" ca="1" si="340"/>
        <v>99000</v>
      </c>
      <c r="DB177" s="23">
        <f t="shared" ca="1" si="341"/>
        <v>49500</v>
      </c>
      <c r="DC177" s="23"/>
      <c r="DD177" s="23"/>
      <c r="DE177" s="23">
        <f t="shared" ca="1" si="342"/>
        <v>240000</v>
      </c>
      <c r="DF177" s="23">
        <f t="shared" ca="1" si="343"/>
        <v>120000</v>
      </c>
      <c r="DG177" s="23">
        <f t="shared" ca="1" si="344"/>
        <v>120000</v>
      </c>
      <c r="DH177" s="23">
        <f t="shared" ca="1" si="345"/>
        <v>60000</v>
      </c>
      <c r="DI177" s="23">
        <f t="shared" ca="1" si="354"/>
        <v>63600</v>
      </c>
      <c r="DJ177" s="23">
        <f t="shared" ca="1" si="355"/>
        <v>31800</v>
      </c>
      <c r="DK177" s="23">
        <f t="shared" ca="1" si="361"/>
        <v>63600</v>
      </c>
      <c r="DL177" s="23">
        <f t="shared" ca="1" si="362"/>
        <v>31800</v>
      </c>
      <c r="DM177" s="23">
        <f t="shared" ca="1" si="369"/>
        <v>120000</v>
      </c>
      <c r="DN177" s="23">
        <f t="shared" ca="1" si="370"/>
        <v>60000</v>
      </c>
      <c r="DO177" s="23">
        <f t="shared" ca="1" si="371"/>
        <v>66000</v>
      </c>
      <c r="DP177" s="23">
        <f t="shared" ca="1" si="372"/>
        <v>33000</v>
      </c>
      <c r="DQ177" s="23">
        <f t="shared" ca="1" si="257"/>
        <v>129600</v>
      </c>
      <c r="DR177" s="23">
        <f t="shared" ca="1" si="258"/>
        <v>64800</v>
      </c>
      <c r="DS177" s="228">
        <f t="shared" ca="1" si="287"/>
        <v>604800</v>
      </c>
      <c r="DT177" s="93">
        <f t="shared" ca="1" si="288"/>
        <v>1350000</v>
      </c>
      <c r="DU177" s="228">
        <f t="shared" ca="1" si="289"/>
        <v>1971900</v>
      </c>
      <c r="DZ177" s="23">
        <f t="shared" ca="1" si="318"/>
        <v>60000</v>
      </c>
      <c r="EA177" s="23">
        <f t="shared" ca="1" si="319"/>
        <v>30000</v>
      </c>
      <c r="EB177" s="23">
        <f t="shared" ca="1" si="326"/>
        <v>26400</v>
      </c>
      <c r="EC177" s="23">
        <f t="shared" ca="1" si="327"/>
        <v>13200</v>
      </c>
      <c r="ED177" s="23">
        <f t="shared" ca="1" si="346"/>
        <v>120000</v>
      </c>
      <c r="EE177" s="23">
        <f t="shared" ca="1" si="347"/>
        <v>60000</v>
      </c>
      <c r="EF177" s="23">
        <f t="shared" ca="1" si="375"/>
        <v>168000</v>
      </c>
      <c r="EG177" s="23">
        <f t="shared" ca="1" si="376"/>
        <v>84000</v>
      </c>
      <c r="EH177" s="23">
        <f t="shared" ca="1" si="356"/>
        <v>60000</v>
      </c>
      <c r="EI177" s="23">
        <f t="shared" ca="1" si="357"/>
        <v>30000</v>
      </c>
      <c r="EJ177" s="23">
        <f t="shared" ca="1" si="373"/>
        <v>60000</v>
      </c>
      <c r="EK177" s="23">
        <f t="shared" ca="1" si="374"/>
        <v>30000</v>
      </c>
      <c r="EL177" s="23">
        <f t="shared" ca="1" si="255"/>
        <v>120000</v>
      </c>
      <c r="EM177" s="23">
        <f t="shared" ca="1" si="256"/>
        <v>60000</v>
      </c>
      <c r="EN177" s="228">
        <f t="shared" ca="1" si="275"/>
        <v>39600</v>
      </c>
      <c r="EO177" s="93">
        <f t="shared" ca="1" si="276"/>
        <v>489600</v>
      </c>
      <c r="EP177" s="93">
        <f t="shared" ca="1" si="277"/>
        <v>921600</v>
      </c>
    </row>
    <row r="178" spans="1:146" x14ac:dyDescent="0.2">
      <c r="A178" s="172">
        <f ca="1">VLOOKUP($D178,Curves!$A$2:$I$1700,9)</f>
        <v>5.9367878717104999E-2</v>
      </c>
      <c r="B178" s="86">
        <f t="shared" ca="1" si="260"/>
        <v>0.43743739688371863</v>
      </c>
      <c r="C178" s="86">
        <f t="shared" si="261"/>
        <v>31</v>
      </c>
      <c r="D178" s="139">
        <v>42064</v>
      </c>
      <c r="E178" s="173">
        <f ca="1">VLOOKUP($D178,Curves!$A$2:$H$1700,2)*$B178</f>
        <v>1.9592821006421759</v>
      </c>
      <c r="F178" s="172">
        <f ca="1">VLOOKUP($D178,Curves!$A$2:$H$1700,3)*$B178</f>
        <v>5.2492487626046233E-2</v>
      </c>
      <c r="G178" s="172">
        <f ca="1">VLOOKUP($D178,Curves!$A$2:$H$1700,7)*$B178</f>
        <v>-8.3113105407906535E-2</v>
      </c>
      <c r="H178" s="172">
        <f ca="1">VLOOKUP($D178,Curves!$A$2:$H$1700,5)*$B178</f>
        <v>4.3743739688371867E-3</v>
      </c>
      <c r="I178" s="172">
        <f ca="1">VLOOKUP($D178,Curves!$A$2:$H$1700,4)*$B178</f>
        <v>0</v>
      </c>
      <c r="J178" s="174">
        <f ca="1">VLOOKUP($D178,Curves!$A$2:$H$1700,8)*$B178</f>
        <v>0</v>
      </c>
      <c r="K178" s="172">
        <f t="shared" ca="1" si="262"/>
        <v>16.694615754816319</v>
      </c>
      <c r="L178" s="140">
        <f ca="1">VLOOKUP($D178,Curves!$N$2:$T$2600,2)*$B178</f>
        <v>14.640592236301179</v>
      </c>
      <c r="M178" s="141">
        <f ca="1">VLOOKUP($D178,Curves!$N$2:$T$2600,3)*$B178</f>
        <v>7.3202961181505897</v>
      </c>
      <c r="N178" s="181">
        <f t="shared" ca="1" si="263"/>
        <v>0</v>
      </c>
      <c r="O178" s="182">
        <f t="shared" ca="1" si="264"/>
        <v>0</v>
      </c>
      <c r="P178" s="173">
        <f t="shared" ca="1" si="259"/>
        <v>16.694615754816319</v>
      </c>
      <c r="Q178" s="140">
        <f ca="1">VLOOKUP($D178,Curves!$N$2:$T$2600,4)*$B178</f>
        <v>14.640592236301179</v>
      </c>
      <c r="R178" s="141">
        <f ca="1">VLOOKUP($D178,Curves!$N$2:$T$2600,5)*$B178</f>
        <v>7.3202961181505897</v>
      </c>
      <c r="S178" s="181">
        <f t="shared" ca="1" si="265"/>
        <v>0</v>
      </c>
      <c r="T178" s="182">
        <f t="shared" ca="1" si="266"/>
        <v>0</v>
      </c>
      <c r="U178" s="151">
        <f t="shared" ca="1" si="267"/>
        <v>16.071267464257019</v>
      </c>
      <c r="V178" s="151">
        <f t="shared" ca="1" si="268"/>
        <v>16.727423559582597</v>
      </c>
      <c r="W178" s="151">
        <f t="shared" ca="1" si="269"/>
        <v>16.694615754816319</v>
      </c>
      <c r="X178" s="343">
        <f ca="1">VLOOKUP($D178,[2]CurveFetch!$D$8:$S$13000,16,0)*$B178</f>
        <v>14.640592236301179</v>
      </c>
      <c r="Y178" s="141">
        <f ca="1">VLOOKUP($D178,Curves!$N$2:$T$2600,7)*$B178</f>
        <v>7.3202961181505897</v>
      </c>
      <c r="Z178" s="200">
        <f t="shared" ca="1" si="270"/>
        <v>0</v>
      </c>
      <c r="AA178" s="181">
        <f t="shared" ca="1" si="271"/>
        <v>0</v>
      </c>
      <c r="AB178" s="181">
        <f t="shared" ca="1" si="358"/>
        <v>0</v>
      </c>
      <c r="AC178" s="181">
        <f t="shared" ca="1" si="358"/>
        <v>0</v>
      </c>
      <c r="AD178" s="181">
        <f t="shared" ca="1" si="273"/>
        <v>0</v>
      </c>
      <c r="AE178" s="182">
        <f t="shared" ca="1" si="274"/>
        <v>0</v>
      </c>
      <c r="AF178" s="23">
        <f t="shared" ca="1" si="292"/>
        <v>0</v>
      </c>
      <c r="AG178" s="23">
        <f t="shared" ca="1" si="293"/>
        <v>0</v>
      </c>
      <c r="AH178" s="23">
        <f t="shared" ca="1" si="310"/>
        <v>0</v>
      </c>
      <c r="AI178" s="23">
        <f t="shared" ca="1" si="311"/>
        <v>0</v>
      </c>
      <c r="AJ178" s="23">
        <f t="shared" ca="1" si="330"/>
        <v>0</v>
      </c>
      <c r="AK178" s="23">
        <f t="shared" ca="1" si="331"/>
        <v>0</v>
      </c>
      <c r="AL178" s="23">
        <f t="shared" ca="1" si="332"/>
        <v>0</v>
      </c>
      <c r="AM178" s="23">
        <f t="shared" ca="1" si="333"/>
        <v>0</v>
      </c>
      <c r="AN178" s="23">
        <f t="shared" ca="1" si="334"/>
        <v>0</v>
      </c>
      <c r="AO178" s="23">
        <f t="shared" ca="1" si="335"/>
        <v>0</v>
      </c>
      <c r="AP178" s="23">
        <f t="shared" ca="1" si="350"/>
        <v>0</v>
      </c>
      <c r="AQ178" s="23">
        <f t="shared" ca="1" si="351"/>
        <v>0</v>
      </c>
      <c r="AR178" s="23">
        <f t="shared" ca="1" si="363"/>
        <v>0</v>
      </c>
      <c r="AS178" s="23">
        <f t="shared" ca="1" si="364"/>
        <v>0</v>
      </c>
      <c r="AT178" s="228">
        <f t="shared" ca="1" si="278"/>
        <v>0</v>
      </c>
      <c r="AU178" s="26">
        <f t="shared" ca="1" si="279"/>
        <v>0</v>
      </c>
      <c r="AV178" s="228">
        <f t="shared" ca="1" si="280"/>
        <v>0</v>
      </c>
      <c r="AW178" s="23">
        <f t="shared" ca="1" si="306"/>
        <v>0</v>
      </c>
      <c r="AX178" s="23">
        <f t="shared" ca="1" si="307"/>
        <v>0</v>
      </c>
      <c r="AY178" s="23">
        <f t="shared" ca="1" si="290"/>
        <v>0</v>
      </c>
      <c r="AZ178" s="23">
        <f t="shared" ca="1" si="291"/>
        <v>0</v>
      </c>
      <c r="BA178" s="23">
        <f t="shared" ca="1" si="294"/>
        <v>0</v>
      </c>
      <c r="BB178" s="23">
        <f t="shared" ca="1" si="295"/>
        <v>0</v>
      </c>
      <c r="BC178" s="23">
        <f t="shared" ca="1" si="302"/>
        <v>0</v>
      </c>
      <c r="BD178" s="23">
        <f t="shared" ca="1" si="303"/>
        <v>0</v>
      </c>
      <c r="BE178" s="23">
        <f t="shared" ca="1" si="312"/>
        <v>0</v>
      </c>
      <c r="BF178" s="23">
        <f t="shared" ca="1" si="313"/>
        <v>0</v>
      </c>
      <c r="BG178" s="23">
        <f t="shared" ca="1" si="322"/>
        <v>0</v>
      </c>
      <c r="BH178" s="23">
        <f t="shared" ca="1" si="323"/>
        <v>0</v>
      </c>
      <c r="BI178" s="23">
        <f t="shared" ca="1" si="328"/>
        <v>0</v>
      </c>
      <c r="BJ178" s="23">
        <f t="shared" ca="1" si="329"/>
        <v>0</v>
      </c>
      <c r="BK178" s="23">
        <f t="shared" ca="1" si="336"/>
        <v>0</v>
      </c>
      <c r="BL178" s="23">
        <f t="shared" ca="1" si="337"/>
        <v>0</v>
      </c>
      <c r="BM178" s="23">
        <f t="shared" ca="1" si="348"/>
        <v>0</v>
      </c>
      <c r="BN178" s="23">
        <f t="shared" ca="1" si="349"/>
        <v>0</v>
      </c>
      <c r="BO178" s="23">
        <f t="shared" ca="1" si="352"/>
        <v>0</v>
      </c>
      <c r="BP178" s="23">
        <f t="shared" ca="1" si="353"/>
        <v>0</v>
      </c>
      <c r="BQ178" s="23">
        <f t="shared" ca="1" si="359"/>
        <v>0</v>
      </c>
      <c r="BR178" s="23">
        <f t="shared" ca="1" si="360"/>
        <v>0</v>
      </c>
      <c r="BS178" s="23">
        <f t="shared" ref="BS178:BS241" ca="1" si="377">$BS$7*$J$2*$J$5*$S178</f>
        <v>0</v>
      </c>
      <c r="BT178" s="23">
        <f t="shared" ref="BT178:BT241" ca="1" si="378">$BS$7*$J$3*$J$5*$T178</f>
        <v>0</v>
      </c>
      <c r="BU178" s="23">
        <f t="shared" ca="1" si="253"/>
        <v>0</v>
      </c>
      <c r="BV178" s="23">
        <f t="shared" ca="1" si="254"/>
        <v>0</v>
      </c>
      <c r="BW178" s="389">
        <f t="shared" ca="1" si="281"/>
        <v>0</v>
      </c>
      <c r="BX178" s="224">
        <f t="shared" ca="1" si="282"/>
        <v>0</v>
      </c>
      <c r="BY178" s="93">
        <f t="shared" ca="1" si="283"/>
        <v>0</v>
      </c>
      <c r="BZ178" s="23">
        <f t="shared" ca="1" si="308"/>
        <v>0</v>
      </c>
      <c r="CA178" s="23">
        <f t="shared" ca="1" si="309"/>
        <v>0</v>
      </c>
      <c r="CB178" s="23">
        <f t="shared" ca="1" si="338"/>
        <v>0</v>
      </c>
      <c r="CC178" s="23">
        <f t="shared" ca="1" si="339"/>
        <v>0</v>
      </c>
      <c r="CD178" s="23">
        <f t="shared" ca="1" si="365"/>
        <v>0</v>
      </c>
      <c r="CE178" s="23">
        <f t="shared" ca="1" si="366"/>
        <v>0</v>
      </c>
      <c r="CF178" s="228">
        <f t="shared" ca="1" si="284"/>
        <v>0</v>
      </c>
      <c r="CG178" s="224">
        <f t="shared" ca="1" si="285"/>
        <v>0</v>
      </c>
      <c r="CH178" s="228">
        <f t="shared" ca="1" si="286"/>
        <v>0</v>
      </c>
      <c r="CI178" s="23">
        <f t="shared" ca="1" si="298"/>
        <v>0</v>
      </c>
      <c r="CJ178" s="23">
        <f t="shared" ca="1" si="299"/>
        <v>0</v>
      </c>
      <c r="CK178" s="23">
        <f t="shared" ca="1" si="300"/>
        <v>0</v>
      </c>
      <c r="CL178" s="23">
        <f t="shared" ca="1" si="301"/>
        <v>0</v>
      </c>
      <c r="CM178" s="23">
        <f t="shared" ca="1" si="296"/>
        <v>0</v>
      </c>
      <c r="CN178" s="23">
        <f t="shared" ca="1" si="297"/>
        <v>0</v>
      </c>
      <c r="CO178" s="23">
        <f t="shared" ca="1" si="304"/>
        <v>0</v>
      </c>
      <c r="CP178" s="23">
        <f t="shared" ca="1" si="305"/>
        <v>0</v>
      </c>
      <c r="CQ178" s="23">
        <f t="shared" ca="1" si="314"/>
        <v>0</v>
      </c>
      <c r="CR178" s="23">
        <f t="shared" ca="1" si="315"/>
        <v>0</v>
      </c>
      <c r="CS178" s="23">
        <f t="shared" ca="1" si="316"/>
        <v>0</v>
      </c>
      <c r="CT178" s="23">
        <f t="shared" ca="1" si="317"/>
        <v>0</v>
      </c>
      <c r="CU178" s="23">
        <f t="shared" ca="1" si="320"/>
        <v>0</v>
      </c>
      <c r="CV178" s="23">
        <f t="shared" ca="1" si="321"/>
        <v>0</v>
      </c>
      <c r="CW178" s="23">
        <f t="shared" ca="1" si="367"/>
        <v>0</v>
      </c>
      <c r="CX178" s="23">
        <f t="shared" ca="1" si="368"/>
        <v>0</v>
      </c>
      <c r="CY178" s="23">
        <f t="shared" ca="1" si="324"/>
        <v>0</v>
      </c>
      <c r="CZ178" s="23">
        <f t="shared" ca="1" si="325"/>
        <v>0</v>
      </c>
      <c r="DA178" s="23">
        <f t="shared" ca="1" si="340"/>
        <v>0</v>
      </c>
      <c r="DB178" s="23">
        <f t="shared" ca="1" si="341"/>
        <v>0</v>
      </c>
      <c r="DC178" s="23"/>
      <c r="DD178" s="23"/>
      <c r="DE178" s="23">
        <f t="shared" ca="1" si="342"/>
        <v>0</v>
      </c>
      <c r="DF178" s="23">
        <f t="shared" ca="1" si="343"/>
        <v>0</v>
      </c>
      <c r="DG178" s="23">
        <f t="shared" ca="1" si="344"/>
        <v>0</v>
      </c>
      <c r="DH178" s="23">
        <f t="shared" ca="1" si="345"/>
        <v>0</v>
      </c>
      <c r="DI178" s="23">
        <f t="shared" ca="1" si="354"/>
        <v>0</v>
      </c>
      <c r="DJ178" s="23">
        <f t="shared" ca="1" si="355"/>
        <v>0</v>
      </c>
      <c r="DK178" s="23">
        <f t="shared" ca="1" si="361"/>
        <v>0</v>
      </c>
      <c r="DL178" s="23">
        <f t="shared" ca="1" si="362"/>
        <v>0</v>
      </c>
      <c r="DM178" s="23">
        <f t="shared" ca="1" si="369"/>
        <v>0</v>
      </c>
      <c r="DN178" s="23">
        <f t="shared" ca="1" si="370"/>
        <v>0</v>
      </c>
      <c r="DO178" s="23">
        <f t="shared" ca="1" si="371"/>
        <v>0</v>
      </c>
      <c r="DP178" s="23">
        <f t="shared" ca="1" si="372"/>
        <v>0</v>
      </c>
      <c r="DQ178" s="23">
        <f t="shared" ca="1" si="257"/>
        <v>0</v>
      </c>
      <c r="DR178" s="23">
        <f t="shared" ca="1" si="258"/>
        <v>0</v>
      </c>
      <c r="DS178" s="228">
        <f t="shared" ca="1" si="287"/>
        <v>0</v>
      </c>
      <c r="DT178" s="93">
        <f t="shared" ca="1" si="288"/>
        <v>0</v>
      </c>
      <c r="DU178" s="228">
        <f t="shared" ca="1" si="289"/>
        <v>0</v>
      </c>
      <c r="DZ178" s="23">
        <f t="shared" ca="1" si="318"/>
        <v>0</v>
      </c>
      <c r="EA178" s="23">
        <f t="shared" ca="1" si="319"/>
        <v>0</v>
      </c>
      <c r="EB178" s="23">
        <f t="shared" ca="1" si="326"/>
        <v>0</v>
      </c>
      <c r="EC178" s="23">
        <f t="shared" ca="1" si="327"/>
        <v>0</v>
      </c>
      <c r="ED178" s="23">
        <f t="shared" ca="1" si="346"/>
        <v>0</v>
      </c>
      <c r="EE178" s="23">
        <f t="shared" ca="1" si="347"/>
        <v>0</v>
      </c>
      <c r="EF178" s="23">
        <f t="shared" ca="1" si="375"/>
        <v>0</v>
      </c>
      <c r="EG178" s="23">
        <f t="shared" ca="1" si="376"/>
        <v>0</v>
      </c>
      <c r="EH178" s="23">
        <f t="shared" ca="1" si="356"/>
        <v>0</v>
      </c>
      <c r="EI178" s="23">
        <f t="shared" ca="1" si="357"/>
        <v>0</v>
      </c>
      <c r="EJ178" s="23">
        <f t="shared" ca="1" si="373"/>
        <v>0</v>
      </c>
      <c r="EK178" s="23">
        <f t="shared" ca="1" si="374"/>
        <v>0</v>
      </c>
      <c r="EL178" s="23">
        <f t="shared" ca="1" si="255"/>
        <v>0</v>
      </c>
      <c r="EM178" s="23">
        <f t="shared" ca="1" si="256"/>
        <v>0</v>
      </c>
      <c r="EN178" s="228">
        <f t="shared" ca="1" si="275"/>
        <v>0</v>
      </c>
      <c r="EO178" s="93">
        <f t="shared" ca="1" si="276"/>
        <v>0</v>
      </c>
      <c r="EP178" s="93">
        <f t="shared" ca="1" si="277"/>
        <v>0</v>
      </c>
    </row>
    <row r="179" spans="1:146" x14ac:dyDescent="0.2">
      <c r="A179" s="172">
        <f ca="1">VLOOKUP($D179,Curves!$A$2:$I$1700,9)</f>
        <v>5.9396056542957001E-2</v>
      </c>
      <c r="B179" s="86">
        <f t="shared" ca="1" si="260"/>
        <v>0.43510140416525839</v>
      </c>
      <c r="C179" s="86">
        <f t="shared" si="261"/>
        <v>30</v>
      </c>
      <c r="D179" s="139">
        <v>42095</v>
      </c>
      <c r="E179" s="173">
        <f ca="1">VLOOKUP($D179,Curves!$A$2:$H$1700,2)*$B179</f>
        <v>1.8696307336981151</v>
      </c>
      <c r="F179" s="172">
        <f ca="1">VLOOKUP($D179,Curves!$A$2:$H$1700,3)*$B179</f>
        <v>0.12835491422875123</v>
      </c>
      <c r="G179" s="172">
        <f ca="1">VLOOKUP($D179,Curves!$A$2:$H$1700,7)*$B179</f>
        <v>-8.266926679139909E-2</v>
      </c>
      <c r="H179" s="172">
        <f ca="1">VLOOKUP($D179,Curves!$A$2:$H$1700,5)*$B179</f>
        <v>4.3510140416525836E-3</v>
      </c>
      <c r="I179" s="172">
        <f ca="1">VLOOKUP($D179,Curves!$A$2:$H$1700,4)*$B179</f>
        <v>0</v>
      </c>
      <c r="J179" s="174">
        <f ca="1">VLOOKUP($D179,Curves!$A$2:$H$1700,8)*$B179</f>
        <v>0</v>
      </c>
      <c r="K179" s="172">
        <f t="shared" ca="1" si="262"/>
        <v>16.022230502735862</v>
      </c>
      <c r="L179" s="140">
        <f ca="1">VLOOKUP($D179,Curves!$N$2:$T$2600,2)*$B179</f>
        <v>14.058779020685748</v>
      </c>
      <c r="M179" s="141">
        <f ca="1">VLOOKUP($D179,Curves!$N$2:$T$2600,3)*$B179</f>
        <v>7.0293895103428738</v>
      </c>
      <c r="N179" s="181">
        <f t="shared" ca="1" si="263"/>
        <v>0</v>
      </c>
      <c r="O179" s="182">
        <f t="shared" ca="1" si="264"/>
        <v>0</v>
      </c>
      <c r="P179" s="173">
        <f t="shared" ca="1" si="259"/>
        <v>16.022230502735862</v>
      </c>
      <c r="Q179" s="140">
        <f ca="1">VLOOKUP($D179,Curves!$N$2:$T$2600,4)*$B179</f>
        <v>14.058779020685748</v>
      </c>
      <c r="R179" s="141">
        <f ca="1">VLOOKUP($D179,Curves!$N$2:$T$2600,5)*$B179</f>
        <v>7.0293895103428738</v>
      </c>
      <c r="S179" s="181">
        <f t="shared" ca="1" si="265"/>
        <v>0</v>
      </c>
      <c r="T179" s="182">
        <f t="shared" ca="1" si="266"/>
        <v>0</v>
      </c>
      <c r="U179" s="151">
        <f t="shared" ca="1" si="267"/>
        <v>15.402211001800369</v>
      </c>
      <c r="V179" s="151">
        <f t="shared" ca="1" si="268"/>
        <v>16.054863108048256</v>
      </c>
      <c r="W179" s="151">
        <f t="shared" ca="1" si="269"/>
        <v>16.022230502735862</v>
      </c>
      <c r="X179" s="343">
        <f ca="1">VLOOKUP($D179,[2]CurveFetch!$D$8:$S$13000,16,0)*$B179</f>
        <v>14.058779020685748</v>
      </c>
      <c r="Y179" s="141">
        <f ca="1">VLOOKUP($D179,Curves!$N$2:$T$2600,7)*$B179</f>
        <v>7.0293895103428738</v>
      </c>
      <c r="Z179" s="200">
        <f t="shared" ca="1" si="270"/>
        <v>0</v>
      </c>
      <c r="AA179" s="181">
        <f t="shared" ca="1" si="271"/>
        <v>0</v>
      </c>
      <c r="AB179" s="181">
        <f t="shared" ca="1" si="358"/>
        <v>0</v>
      </c>
      <c r="AC179" s="181">
        <f t="shared" ca="1" si="358"/>
        <v>0</v>
      </c>
      <c r="AD179" s="181">
        <f t="shared" ca="1" si="273"/>
        <v>0</v>
      </c>
      <c r="AE179" s="182">
        <f t="shared" ca="1" si="274"/>
        <v>0</v>
      </c>
      <c r="AF179" s="23">
        <f t="shared" ca="1" si="292"/>
        <v>0</v>
      </c>
      <c r="AG179" s="23">
        <f t="shared" ca="1" si="293"/>
        <v>0</v>
      </c>
      <c r="AH179" s="23">
        <f t="shared" ca="1" si="310"/>
        <v>0</v>
      </c>
      <c r="AI179" s="23">
        <f t="shared" ca="1" si="311"/>
        <v>0</v>
      </c>
      <c r="AJ179" s="23">
        <f t="shared" ca="1" si="330"/>
        <v>0</v>
      </c>
      <c r="AK179" s="23">
        <f t="shared" ca="1" si="331"/>
        <v>0</v>
      </c>
      <c r="AL179" s="23">
        <f t="shared" ca="1" si="332"/>
        <v>0</v>
      </c>
      <c r="AM179" s="23">
        <f t="shared" ca="1" si="333"/>
        <v>0</v>
      </c>
      <c r="AN179" s="23">
        <f t="shared" ca="1" si="334"/>
        <v>0</v>
      </c>
      <c r="AO179" s="23">
        <f t="shared" ca="1" si="335"/>
        <v>0</v>
      </c>
      <c r="AP179" s="23">
        <f t="shared" ca="1" si="350"/>
        <v>0</v>
      </c>
      <c r="AQ179" s="23">
        <f t="shared" ca="1" si="351"/>
        <v>0</v>
      </c>
      <c r="AR179" s="23">
        <f t="shared" ca="1" si="363"/>
        <v>0</v>
      </c>
      <c r="AS179" s="23">
        <f t="shared" ca="1" si="364"/>
        <v>0</v>
      </c>
      <c r="AT179" s="228">
        <f t="shared" ca="1" si="278"/>
        <v>0</v>
      </c>
      <c r="AU179" s="26">
        <f t="shared" ca="1" si="279"/>
        <v>0</v>
      </c>
      <c r="AV179" s="228">
        <f t="shared" ca="1" si="280"/>
        <v>0</v>
      </c>
      <c r="AW179" s="23">
        <f t="shared" ca="1" si="306"/>
        <v>0</v>
      </c>
      <c r="AX179" s="23">
        <f t="shared" ca="1" si="307"/>
        <v>0</v>
      </c>
      <c r="AY179" s="23">
        <f t="shared" ca="1" si="290"/>
        <v>0</v>
      </c>
      <c r="AZ179" s="23">
        <f t="shared" ca="1" si="291"/>
        <v>0</v>
      </c>
      <c r="BA179" s="23">
        <f t="shared" ca="1" si="294"/>
        <v>0</v>
      </c>
      <c r="BB179" s="23">
        <f t="shared" ca="1" si="295"/>
        <v>0</v>
      </c>
      <c r="BC179" s="23">
        <f t="shared" ca="1" si="302"/>
        <v>0</v>
      </c>
      <c r="BD179" s="23">
        <f t="shared" ca="1" si="303"/>
        <v>0</v>
      </c>
      <c r="BE179" s="23">
        <f t="shared" ca="1" si="312"/>
        <v>0</v>
      </c>
      <c r="BF179" s="23">
        <f t="shared" ca="1" si="313"/>
        <v>0</v>
      </c>
      <c r="BG179" s="23">
        <f t="shared" ca="1" si="322"/>
        <v>0</v>
      </c>
      <c r="BH179" s="23">
        <f t="shared" ca="1" si="323"/>
        <v>0</v>
      </c>
      <c r="BI179" s="23">
        <f t="shared" ca="1" si="328"/>
        <v>0</v>
      </c>
      <c r="BJ179" s="23">
        <f t="shared" ca="1" si="329"/>
        <v>0</v>
      </c>
      <c r="BK179" s="23">
        <f t="shared" ca="1" si="336"/>
        <v>0</v>
      </c>
      <c r="BL179" s="23">
        <f t="shared" ca="1" si="337"/>
        <v>0</v>
      </c>
      <c r="BM179" s="23">
        <f t="shared" ca="1" si="348"/>
        <v>0</v>
      </c>
      <c r="BN179" s="23">
        <f t="shared" ca="1" si="349"/>
        <v>0</v>
      </c>
      <c r="BO179" s="23">
        <f t="shared" ca="1" si="352"/>
        <v>0</v>
      </c>
      <c r="BP179" s="23">
        <f t="shared" ca="1" si="353"/>
        <v>0</v>
      </c>
      <c r="BQ179" s="23">
        <f t="shared" ca="1" si="359"/>
        <v>0</v>
      </c>
      <c r="BR179" s="23">
        <f t="shared" ca="1" si="360"/>
        <v>0</v>
      </c>
      <c r="BS179" s="23">
        <f t="shared" ca="1" si="377"/>
        <v>0</v>
      </c>
      <c r="BT179" s="23">
        <f t="shared" ca="1" si="378"/>
        <v>0</v>
      </c>
      <c r="BU179" s="23">
        <f t="shared" ca="1" si="253"/>
        <v>0</v>
      </c>
      <c r="BV179" s="23">
        <f t="shared" ca="1" si="254"/>
        <v>0</v>
      </c>
      <c r="BW179" s="389">
        <f t="shared" ca="1" si="281"/>
        <v>0</v>
      </c>
      <c r="BX179" s="224">
        <f t="shared" ca="1" si="282"/>
        <v>0</v>
      </c>
      <c r="BY179" s="93">
        <f t="shared" ca="1" si="283"/>
        <v>0</v>
      </c>
      <c r="BZ179" s="23">
        <f t="shared" ca="1" si="308"/>
        <v>0</v>
      </c>
      <c r="CA179" s="23">
        <f t="shared" ca="1" si="309"/>
        <v>0</v>
      </c>
      <c r="CB179" s="23">
        <f t="shared" ca="1" si="338"/>
        <v>0</v>
      </c>
      <c r="CC179" s="23">
        <f t="shared" ca="1" si="339"/>
        <v>0</v>
      </c>
      <c r="CD179" s="23">
        <f t="shared" ca="1" si="365"/>
        <v>0</v>
      </c>
      <c r="CE179" s="23">
        <f t="shared" ca="1" si="366"/>
        <v>0</v>
      </c>
      <c r="CF179" s="228">
        <f t="shared" ca="1" si="284"/>
        <v>0</v>
      </c>
      <c r="CG179" s="224">
        <f t="shared" ca="1" si="285"/>
        <v>0</v>
      </c>
      <c r="CH179" s="228">
        <f t="shared" ca="1" si="286"/>
        <v>0</v>
      </c>
      <c r="CI179" s="23">
        <f t="shared" ca="1" si="298"/>
        <v>0</v>
      </c>
      <c r="CJ179" s="23">
        <f t="shared" ca="1" si="299"/>
        <v>0</v>
      </c>
      <c r="CK179" s="23">
        <f t="shared" ca="1" si="300"/>
        <v>0</v>
      </c>
      <c r="CL179" s="23">
        <f t="shared" ca="1" si="301"/>
        <v>0</v>
      </c>
      <c r="CM179" s="23">
        <f t="shared" ca="1" si="296"/>
        <v>0</v>
      </c>
      <c r="CN179" s="23">
        <f t="shared" ca="1" si="297"/>
        <v>0</v>
      </c>
      <c r="CO179" s="23">
        <f t="shared" ca="1" si="304"/>
        <v>0</v>
      </c>
      <c r="CP179" s="23">
        <f t="shared" ca="1" si="305"/>
        <v>0</v>
      </c>
      <c r="CQ179" s="23">
        <f t="shared" ca="1" si="314"/>
        <v>0</v>
      </c>
      <c r="CR179" s="23">
        <f t="shared" ca="1" si="315"/>
        <v>0</v>
      </c>
      <c r="CS179" s="23">
        <f t="shared" ca="1" si="316"/>
        <v>0</v>
      </c>
      <c r="CT179" s="23">
        <f t="shared" ca="1" si="317"/>
        <v>0</v>
      </c>
      <c r="CU179" s="23">
        <f t="shared" ca="1" si="320"/>
        <v>0</v>
      </c>
      <c r="CV179" s="23">
        <f t="shared" ca="1" si="321"/>
        <v>0</v>
      </c>
      <c r="CW179" s="23">
        <f t="shared" ca="1" si="367"/>
        <v>0</v>
      </c>
      <c r="CX179" s="23">
        <f t="shared" ca="1" si="368"/>
        <v>0</v>
      </c>
      <c r="CY179" s="23">
        <f t="shared" ca="1" si="324"/>
        <v>0</v>
      </c>
      <c r="CZ179" s="23">
        <f t="shared" ca="1" si="325"/>
        <v>0</v>
      </c>
      <c r="DA179" s="23">
        <f t="shared" ca="1" si="340"/>
        <v>0</v>
      </c>
      <c r="DB179" s="23">
        <f t="shared" ca="1" si="341"/>
        <v>0</v>
      </c>
      <c r="DC179" s="23"/>
      <c r="DD179" s="23"/>
      <c r="DE179" s="23">
        <f t="shared" ca="1" si="342"/>
        <v>0</v>
      </c>
      <c r="DF179" s="23">
        <f t="shared" ca="1" si="343"/>
        <v>0</v>
      </c>
      <c r="DG179" s="23">
        <f t="shared" ca="1" si="344"/>
        <v>0</v>
      </c>
      <c r="DH179" s="23">
        <f t="shared" ca="1" si="345"/>
        <v>0</v>
      </c>
      <c r="DI179" s="23">
        <f t="shared" ca="1" si="354"/>
        <v>0</v>
      </c>
      <c r="DJ179" s="23">
        <f t="shared" ca="1" si="355"/>
        <v>0</v>
      </c>
      <c r="DK179" s="23">
        <f t="shared" ca="1" si="361"/>
        <v>0</v>
      </c>
      <c r="DL179" s="23">
        <f t="shared" ca="1" si="362"/>
        <v>0</v>
      </c>
      <c r="DM179" s="23">
        <f t="shared" ca="1" si="369"/>
        <v>0</v>
      </c>
      <c r="DN179" s="23">
        <f t="shared" ca="1" si="370"/>
        <v>0</v>
      </c>
      <c r="DO179" s="23">
        <f t="shared" ca="1" si="371"/>
        <v>0</v>
      </c>
      <c r="DP179" s="23">
        <f t="shared" ca="1" si="372"/>
        <v>0</v>
      </c>
      <c r="DQ179" s="23">
        <f t="shared" ca="1" si="257"/>
        <v>0</v>
      </c>
      <c r="DR179" s="23">
        <f t="shared" ca="1" si="258"/>
        <v>0</v>
      </c>
      <c r="DS179" s="228">
        <f t="shared" ca="1" si="287"/>
        <v>0</v>
      </c>
      <c r="DT179" s="93">
        <f t="shared" ca="1" si="288"/>
        <v>0</v>
      </c>
      <c r="DU179" s="228">
        <f t="shared" ca="1" si="289"/>
        <v>0</v>
      </c>
      <c r="DZ179" s="23">
        <f t="shared" ca="1" si="318"/>
        <v>0</v>
      </c>
      <c r="EA179" s="23">
        <f t="shared" ca="1" si="319"/>
        <v>0</v>
      </c>
      <c r="EB179" s="23">
        <f t="shared" ca="1" si="326"/>
        <v>0</v>
      </c>
      <c r="EC179" s="23">
        <f t="shared" ca="1" si="327"/>
        <v>0</v>
      </c>
      <c r="ED179" s="23">
        <f t="shared" ca="1" si="346"/>
        <v>0</v>
      </c>
      <c r="EE179" s="23">
        <f t="shared" ca="1" si="347"/>
        <v>0</v>
      </c>
      <c r="EF179" s="23">
        <f t="shared" ca="1" si="375"/>
        <v>0</v>
      </c>
      <c r="EG179" s="23">
        <f t="shared" ca="1" si="376"/>
        <v>0</v>
      </c>
      <c r="EH179" s="23">
        <f t="shared" ca="1" si="356"/>
        <v>0</v>
      </c>
      <c r="EI179" s="23">
        <f t="shared" ca="1" si="357"/>
        <v>0</v>
      </c>
      <c r="EJ179" s="23">
        <f t="shared" ca="1" si="373"/>
        <v>0</v>
      </c>
      <c r="EK179" s="23">
        <f t="shared" ca="1" si="374"/>
        <v>0</v>
      </c>
      <c r="EL179" s="23">
        <f t="shared" ca="1" si="255"/>
        <v>0</v>
      </c>
      <c r="EM179" s="23">
        <f t="shared" ca="1" si="256"/>
        <v>0</v>
      </c>
      <c r="EN179" s="228">
        <f t="shared" ca="1" si="275"/>
        <v>0</v>
      </c>
      <c r="EO179" s="93">
        <f t="shared" ca="1" si="276"/>
        <v>0</v>
      </c>
      <c r="EP179" s="93">
        <f t="shared" ca="1" si="277"/>
        <v>0</v>
      </c>
    </row>
    <row r="180" spans="1:146" x14ac:dyDescent="0.2">
      <c r="A180" s="172">
        <f ca="1">VLOOKUP($D180,Curves!$A$2:$I$1700,9)</f>
        <v>5.9423325406935998E-2</v>
      </c>
      <c r="B180" s="86">
        <f t="shared" ca="1" si="260"/>
        <v>0.43285073200407609</v>
      </c>
      <c r="C180" s="86">
        <f t="shared" si="261"/>
        <v>31</v>
      </c>
      <c r="D180" s="139">
        <v>42125</v>
      </c>
      <c r="E180" s="173">
        <f ca="1">VLOOKUP($D180,Curves!$A$2:$H$1700,2)*$B180</f>
        <v>1.8491383271214132</v>
      </c>
      <c r="F180" s="172">
        <f ca="1">VLOOKUP($D180,Curves!$A$2:$H$1700,3)*$B180</f>
        <v>0.12769096594120244</v>
      </c>
      <c r="G180" s="172">
        <f ca="1">VLOOKUP($D180,Curves!$A$2:$H$1700,7)*$B180</f>
        <v>-8.2241639080774462E-2</v>
      </c>
      <c r="H180" s="172">
        <f ca="1">VLOOKUP($D180,Curves!$A$2:$H$1700,5)*$B180</f>
        <v>4.3285073200407609E-3</v>
      </c>
      <c r="I180" s="172">
        <f ca="1">VLOOKUP($D180,Curves!$A$2:$H$1700,4)*$B180</f>
        <v>0</v>
      </c>
      <c r="J180" s="174">
        <f ca="1">VLOOKUP($D180,Curves!$A$2:$H$1700,8)*$B180</f>
        <v>0</v>
      </c>
      <c r="K180" s="172">
        <f t="shared" ca="1" si="262"/>
        <v>15.8685374534106</v>
      </c>
      <c r="L180" s="140">
        <f ca="1">VLOOKUP($D180,Curves!$N$2:$T$2600,2)*$B180</f>
        <v>16.150310087170087</v>
      </c>
      <c r="M180" s="141">
        <f ca="1">VLOOKUP($D180,Curves!$N$2:$T$2600,3)*$B180</f>
        <v>8.0751550435850437</v>
      </c>
      <c r="N180" s="181">
        <f t="shared" ca="1" si="263"/>
        <v>1</v>
      </c>
      <c r="O180" s="182">
        <f t="shared" ca="1" si="264"/>
        <v>0</v>
      </c>
      <c r="P180" s="173">
        <f t="shared" ca="1" si="259"/>
        <v>15.8685374534106</v>
      </c>
      <c r="Q180" s="140">
        <f ca="1">VLOOKUP($D180,Curves!$N$2:$T$2600,4)*$B180</f>
        <v>16.150310087170087</v>
      </c>
      <c r="R180" s="141">
        <f ca="1">VLOOKUP($D180,Curves!$N$2:$T$2600,5)*$B180</f>
        <v>8.0751550435850437</v>
      </c>
      <c r="S180" s="181">
        <f t="shared" ca="1" si="265"/>
        <v>1</v>
      </c>
      <c r="T180" s="182">
        <f t="shared" ca="1" si="266"/>
        <v>0</v>
      </c>
      <c r="U180" s="151">
        <f t="shared" ca="1" si="267"/>
        <v>15.25172516030479</v>
      </c>
      <c r="V180" s="151">
        <f t="shared" ca="1" si="268"/>
        <v>15.901001258310904</v>
      </c>
      <c r="W180" s="151">
        <f t="shared" ca="1" si="269"/>
        <v>15.8685374534106</v>
      </c>
      <c r="X180" s="343">
        <f ca="1">VLOOKUP($D180,[2]CurveFetch!$D$8:$S$13000,16,0)*$B180</f>
        <v>16.150310087170087</v>
      </c>
      <c r="Y180" s="141">
        <f ca="1">VLOOKUP($D180,Curves!$N$2:$T$2600,7)*$B180</f>
        <v>8.0751550435850437</v>
      </c>
      <c r="Z180" s="200">
        <f t="shared" ca="1" si="270"/>
        <v>1</v>
      </c>
      <c r="AA180" s="181">
        <f t="shared" ca="1" si="271"/>
        <v>0</v>
      </c>
      <c r="AB180" s="181">
        <f t="shared" ca="1" si="358"/>
        <v>1</v>
      </c>
      <c r="AC180" s="181">
        <f t="shared" ca="1" si="358"/>
        <v>1</v>
      </c>
      <c r="AD180" s="181">
        <f t="shared" ca="1" si="273"/>
        <v>1</v>
      </c>
      <c r="AE180" s="182">
        <f t="shared" ca="1" si="274"/>
        <v>0</v>
      </c>
      <c r="AF180" s="23">
        <f t="shared" ca="1" si="292"/>
        <v>5880</v>
      </c>
      <c r="AG180" s="23">
        <f t="shared" ca="1" si="293"/>
        <v>0</v>
      </c>
      <c r="AH180" s="23">
        <f t="shared" ca="1" si="310"/>
        <v>48000</v>
      </c>
      <c r="AI180" s="23">
        <f t="shared" ca="1" si="311"/>
        <v>0</v>
      </c>
      <c r="AJ180" s="23">
        <f t="shared" ca="1" si="330"/>
        <v>54000</v>
      </c>
      <c r="AK180" s="23">
        <f t="shared" ca="1" si="331"/>
        <v>0</v>
      </c>
      <c r="AL180" s="23">
        <f t="shared" ca="1" si="332"/>
        <v>60000</v>
      </c>
      <c r="AM180" s="23">
        <f t="shared" ca="1" si="333"/>
        <v>0</v>
      </c>
      <c r="AN180" s="23">
        <f t="shared" ca="1" si="334"/>
        <v>60000</v>
      </c>
      <c r="AO180" s="23">
        <f t="shared" ca="1" si="335"/>
        <v>0</v>
      </c>
      <c r="AP180" s="23">
        <f t="shared" ca="1" si="350"/>
        <v>61200</v>
      </c>
      <c r="AQ180" s="23">
        <f t="shared" ca="1" si="351"/>
        <v>0</v>
      </c>
      <c r="AR180" s="23">
        <f t="shared" ca="1" si="363"/>
        <v>132000</v>
      </c>
      <c r="AS180" s="23">
        <f t="shared" ca="1" si="364"/>
        <v>0</v>
      </c>
      <c r="AT180" s="228">
        <f t="shared" ca="1" si="278"/>
        <v>65880</v>
      </c>
      <c r="AU180" s="26">
        <f t="shared" ca="1" si="279"/>
        <v>361080</v>
      </c>
      <c r="AV180" s="228">
        <f t="shared" ca="1" si="280"/>
        <v>421080</v>
      </c>
      <c r="AW180" s="23">
        <f t="shared" ca="1" si="306"/>
        <v>62400</v>
      </c>
      <c r="AX180" s="23">
        <f t="shared" ca="1" si="307"/>
        <v>0</v>
      </c>
      <c r="AY180" s="23">
        <f t="shared" ca="1" si="290"/>
        <v>60000</v>
      </c>
      <c r="AZ180" s="23">
        <f t="shared" ca="1" si="291"/>
        <v>0</v>
      </c>
      <c r="BA180" s="23">
        <f t="shared" ca="1" si="294"/>
        <v>10560</v>
      </c>
      <c r="BB180" s="23">
        <f t="shared" ca="1" si="295"/>
        <v>0</v>
      </c>
      <c r="BC180" s="23">
        <f t="shared" ca="1" si="302"/>
        <v>6120</v>
      </c>
      <c r="BD180" s="23">
        <f t="shared" ca="1" si="303"/>
        <v>0</v>
      </c>
      <c r="BE180" s="23">
        <f t="shared" ca="1" si="312"/>
        <v>20400</v>
      </c>
      <c r="BF180" s="23">
        <f t="shared" ca="1" si="313"/>
        <v>0</v>
      </c>
      <c r="BG180" s="23">
        <f t="shared" ca="1" si="322"/>
        <v>105600</v>
      </c>
      <c r="BH180" s="23">
        <f t="shared" ca="1" si="323"/>
        <v>0</v>
      </c>
      <c r="BI180" s="23">
        <f t="shared" ca="1" si="328"/>
        <v>127200</v>
      </c>
      <c r="BJ180" s="23">
        <f t="shared" ca="1" si="329"/>
        <v>0</v>
      </c>
      <c r="BK180" s="23">
        <f t="shared" ca="1" si="336"/>
        <v>60000</v>
      </c>
      <c r="BL180" s="23">
        <f t="shared" ca="1" si="337"/>
        <v>0</v>
      </c>
      <c r="BM180" s="23">
        <f t="shared" ca="1" si="348"/>
        <v>63600</v>
      </c>
      <c r="BN180" s="23">
        <f t="shared" ca="1" si="349"/>
        <v>0</v>
      </c>
      <c r="BO180" s="23">
        <f t="shared" ca="1" si="352"/>
        <v>86400</v>
      </c>
      <c r="BP180" s="23">
        <f t="shared" ca="1" si="353"/>
        <v>0</v>
      </c>
      <c r="BQ180" s="23">
        <f t="shared" ca="1" si="359"/>
        <v>62400</v>
      </c>
      <c r="BR180" s="23">
        <f t="shared" ca="1" si="360"/>
        <v>0</v>
      </c>
      <c r="BS180" s="23">
        <f t="shared" ca="1" si="377"/>
        <v>132000</v>
      </c>
      <c r="BT180" s="23">
        <f t="shared" ca="1" si="378"/>
        <v>0</v>
      </c>
      <c r="BU180" s="23">
        <f t="shared" ca="1" si="253"/>
        <v>120000</v>
      </c>
      <c r="BV180" s="23">
        <f t="shared" ca="1" si="254"/>
        <v>0</v>
      </c>
      <c r="BW180" s="389">
        <f t="shared" ca="1" si="281"/>
        <v>458280</v>
      </c>
      <c r="BX180" s="224">
        <f t="shared" ca="1" si="282"/>
        <v>710280</v>
      </c>
      <c r="BY180" s="93">
        <f t="shared" ca="1" si="283"/>
        <v>916680</v>
      </c>
      <c r="BZ180" s="23">
        <f t="shared" ca="1" si="308"/>
        <v>125760</v>
      </c>
      <c r="CA180" s="23">
        <f t="shared" ca="1" si="309"/>
        <v>0</v>
      </c>
      <c r="CB180" s="23">
        <f t="shared" ca="1" si="338"/>
        <v>115200</v>
      </c>
      <c r="CC180" s="23">
        <f t="shared" ca="1" si="339"/>
        <v>0</v>
      </c>
      <c r="CD180" s="23">
        <f t="shared" ca="1" si="365"/>
        <v>120000</v>
      </c>
      <c r="CE180" s="23">
        <f t="shared" ca="1" si="366"/>
        <v>0</v>
      </c>
      <c r="CF180" s="228">
        <f t="shared" ca="1" si="284"/>
        <v>125760</v>
      </c>
      <c r="CG180" s="224">
        <f t="shared" ca="1" si="285"/>
        <v>240960</v>
      </c>
      <c r="CH180" s="228">
        <f t="shared" ca="1" si="286"/>
        <v>360960</v>
      </c>
      <c r="CI180" s="23">
        <f t="shared" ca="1" si="298"/>
        <v>65400</v>
      </c>
      <c r="CJ180" s="23">
        <f t="shared" ca="1" si="299"/>
        <v>32700</v>
      </c>
      <c r="CK180" s="23">
        <f t="shared" ca="1" si="300"/>
        <v>62400</v>
      </c>
      <c r="CL180" s="23">
        <f t="shared" ca="1" si="301"/>
        <v>31200</v>
      </c>
      <c r="CM180" s="23">
        <f t="shared" ca="1" si="296"/>
        <v>60000</v>
      </c>
      <c r="CN180" s="23">
        <f t="shared" ca="1" si="297"/>
        <v>30000</v>
      </c>
      <c r="CO180" s="23">
        <f t="shared" ca="1" si="304"/>
        <v>8400</v>
      </c>
      <c r="CP180" s="23">
        <f t="shared" ca="1" si="305"/>
        <v>4200</v>
      </c>
      <c r="CQ180" s="23">
        <f t="shared" ca="1" si="314"/>
        <v>27000</v>
      </c>
      <c r="CR180" s="23">
        <f t="shared" ca="1" si="315"/>
        <v>13500</v>
      </c>
      <c r="CS180" s="23">
        <f t="shared" ca="1" si="316"/>
        <v>15600</v>
      </c>
      <c r="CT180" s="23">
        <f t="shared" ca="1" si="317"/>
        <v>7800</v>
      </c>
      <c r="CU180" s="23">
        <f t="shared" ca="1" si="320"/>
        <v>42000</v>
      </c>
      <c r="CV180" s="23">
        <f t="shared" ca="1" si="321"/>
        <v>21000</v>
      </c>
      <c r="CW180" s="23">
        <f t="shared" ca="1" si="367"/>
        <v>60000</v>
      </c>
      <c r="CX180" s="23">
        <f t="shared" ca="1" si="368"/>
        <v>30000</v>
      </c>
      <c r="CY180" s="23">
        <f t="shared" ca="1" si="324"/>
        <v>72000</v>
      </c>
      <c r="CZ180" s="23">
        <f t="shared" ca="1" si="325"/>
        <v>36000</v>
      </c>
      <c r="DA180" s="23">
        <f t="shared" ca="1" si="340"/>
        <v>99000</v>
      </c>
      <c r="DB180" s="23">
        <f t="shared" ca="1" si="341"/>
        <v>49500</v>
      </c>
      <c r="DC180" s="23"/>
      <c r="DD180" s="23"/>
      <c r="DE180" s="23">
        <f t="shared" ca="1" si="342"/>
        <v>240000</v>
      </c>
      <c r="DF180" s="23">
        <f t="shared" ca="1" si="343"/>
        <v>120000</v>
      </c>
      <c r="DG180" s="23">
        <f t="shared" ca="1" si="344"/>
        <v>120000</v>
      </c>
      <c r="DH180" s="23">
        <f t="shared" ca="1" si="345"/>
        <v>60000</v>
      </c>
      <c r="DI180" s="23">
        <f t="shared" ca="1" si="354"/>
        <v>63600</v>
      </c>
      <c r="DJ180" s="23">
        <f t="shared" ca="1" si="355"/>
        <v>31800</v>
      </c>
      <c r="DK180" s="23">
        <f t="shared" ca="1" si="361"/>
        <v>63600</v>
      </c>
      <c r="DL180" s="23">
        <f t="shared" ca="1" si="362"/>
        <v>31800</v>
      </c>
      <c r="DM180" s="23">
        <f t="shared" ca="1" si="369"/>
        <v>120000</v>
      </c>
      <c r="DN180" s="23">
        <f t="shared" ca="1" si="370"/>
        <v>60000</v>
      </c>
      <c r="DO180" s="23">
        <f t="shared" ca="1" si="371"/>
        <v>66000</v>
      </c>
      <c r="DP180" s="23">
        <f t="shared" ca="1" si="372"/>
        <v>33000</v>
      </c>
      <c r="DQ180" s="23">
        <f t="shared" ca="1" si="257"/>
        <v>129600</v>
      </c>
      <c r="DR180" s="23">
        <f t="shared" ca="1" si="258"/>
        <v>64800</v>
      </c>
      <c r="DS180" s="228">
        <f t="shared" ca="1" si="287"/>
        <v>604800</v>
      </c>
      <c r="DT180" s="93">
        <f t="shared" ca="1" si="288"/>
        <v>1350000</v>
      </c>
      <c r="DU180" s="228">
        <f t="shared" ca="1" si="289"/>
        <v>1971900</v>
      </c>
      <c r="DZ180" s="23">
        <f t="shared" ca="1" si="318"/>
        <v>60000</v>
      </c>
      <c r="EA180" s="23">
        <f t="shared" ca="1" si="319"/>
        <v>30000</v>
      </c>
      <c r="EB180" s="23">
        <f t="shared" ca="1" si="326"/>
        <v>26400</v>
      </c>
      <c r="EC180" s="23">
        <f t="shared" ca="1" si="327"/>
        <v>13200</v>
      </c>
      <c r="ED180" s="23">
        <f t="shared" ca="1" si="346"/>
        <v>120000</v>
      </c>
      <c r="EE180" s="23">
        <f t="shared" ca="1" si="347"/>
        <v>60000</v>
      </c>
      <c r="EF180" s="23">
        <f t="shared" ca="1" si="375"/>
        <v>168000</v>
      </c>
      <c r="EG180" s="23">
        <f t="shared" ca="1" si="376"/>
        <v>84000</v>
      </c>
      <c r="EH180" s="23">
        <f t="shared" ca="1" si="356"/>
        <v>60000</v>
      </c>
      <c r="EI180" s="23">
        <f t="shared" ca="1" si="357"/>
        <v>30000</v>
      </c>
      <c r="EJ180" s="23">
        <f t="shared" ca="1" si="373"/>
        <v>60000</v>
      </c>
      <c r="EK180" s="23">
        <f t="shared" ca="1" si="374"/>
        <v>30000</v>
      </c>
      <c r="EL180" s="23">
        <f t="shared" ca="1" si="255"/>
        <v>120000</v>
      </c>
      <c r="EM180" s="23">
        <f t="shared" ca="1" si="256"/>
        <v>60000</v>
      </c>
      <c r="EN180" s="228">
        <f t="shared" ca="1" si="275"/>
        <v>39600</v>
      </c>
      <c r="EO180" s="93">
        <f t="shared" ca="1" si="276"/>
        <v>489600</v>
      </c>
      <c r="EP180" s="93">
        <f t="shared" ca="1" si="277"/>
        <v>921600</v>
      </c>
    </row>
    <row r="181" spans="1:146" x14ac:dyDescent="0.2">
      <c r="A181" s="172">
        <f ca="1">VLOOKUP($D181,Curves!$A$2:$I$1700,9)</f>
        <v>5.9451503233307001E-2</v>
      </c>
      <c r="B181" s="86">
        <f t="shared" ca="1" si="260"/>
        <v>0.43053530212848695</v>
      </c>
      <c r="C181" s="86">
        <f t="shared" si="261"/>
        <v>30</v>
      </c>
      <c r="D181" s="139">
        <v>42156</v>
      </c>
      <c r="E181" s="173">
        <f ca="1">VLOOKUP($D181,Curves!$A$2:$H$1700,2)*$B181</f>
        <v>1.8517323344546224</v>
      </c>
      <c r="F181" s="172">
        <f ca="1">VLOOKUP($D181,Curves!$A$2:$H$1700,3)*$B181</f>
        <v>0.12700791412790363</v>
      </c>
      <c r="G181" s="172">
        <f ca="1">VLOOKUP($D181,Curves!$A$2:$H$1700,7)*$B181</f>
        <v>-8.1801707404412519E-2</v>
      </c>
      <c r="H181" s="172">
        <f ca="1">VLOOKUP($D181,Curves!$A$2:$H$1700,5)*$B181</f>
        <v>4.3053530212848693E-3</v>
      </c>
      <c r="I181" s="172">
        <f ca="1">VLOOKUP($D181,Curves!$A$2:$H$1700,4)*$B181</f>
        <v>0</v>
      </c>
      <c r="J181" s="174">
        <f ca="1">VLOOKUP($D181,Curves!$A$2:$H$1700,8)*$B181</f>
        <v>0</v>
      </c>
      <c r="K181" s="172">
        <f t="shared" ca="1" si="262"/>
        <v>15.887992508409667</v>
      </c>
      <c r="L181" s="140">
        <f ca="1">VLOOKUP($D181,Curves!$N$2:$T$2600,2)*$B181</f>
        <v>26.827300478579215</v>
      </c>
      <c r="M181" s="141">
        <f ca="1">VLOOKUP($D181,Curves!$N$2:$T$2600,3)*$B181</f>
        <v>13.413650239289607</v>
      </c>
      <c r="N181" s="181">
        <f t="shared" ca="1" si="263"/>
        <v>1</v>
      </c>
      <c r="O181" s="182">
        <f t="shared" ca="1" si="264"/>
        <v>0</v>
      </c>
      <c r="P181" s="173">
        <f t="shared" ca="1" si="259"/>
        <v>15.887992508409667</v>
      </c>
      <c r="Q181" s="140">
        <f ca="1">VLOOKUP($D181,Curves!$N$2:$T$2600,4)*$B181</f>
        <v>26.827300478579215</v>
      </c>
      <c r="R181" s="141">
        <f ca="1">VLOOKUP($D181,Curves!$N$2:$T$2600,5)*$B181</f>
        <v>13.413650239289607</v>
      </c>
      <c r="S181" s="181">
        <f t="shared" ca="1" si="265"/>
        <v>1</v>
      </c>
      <c r="T181" s="182">
        <f t="shared" ca="1" si="266"/>
        <v>0</v>
      </c>
      <c r="U181" s="151">
        <f t="shared" ca="1" si="267"/>
        <v>15.274479702876572</v>
      </c>
      <c r="V181" s="151">
        <f t="shared" ca="1" si="268"/>
        <v>15.920282656069304</v>
      </c>
      <c r="W181" s="151">
        <f t="shared" ca="1" si="269"/>
        <v>15.887992508409667</v>
      </c>
      <c r="X181" s="343">
        <f ca="1">VLOOKUP($D181,[2]CurveFetch!$D$8:$S$13000,16,0)*$B181</f>
        <v>26.827300478579215</v>
      </c>
      <c r="Y181" s="141">
        <f ca="1">VLOOKUP($D181,Curves!$N$2:$T$2600,7)*$B181</f>
        <v>13.413650239289607</v>
      </c>
      <c r="Z181" s="200">
        <f t="shared" ca="1" si="270"/>
        <v>1</v>
      </c>
      <c r="AA181" s="181">
        <f t="shared" ca="1" si="271"/>
        <v>0</v>
      </c>
      <c r="AB181" s="181">
        <f t="shared" ca="1" si="358"/>
        <v>1</v>
      </c>
      <c r="AC181" s="181">
        <f t="shared" ca="1" si="358"/>
        <v>1</v>
      </c>
      <c r="AD181" s="181">
        <f t="shared" ca="1" si="273"/>
        <v>1</v>
      </c>
      <c r="AE181" s="182">
        <f t="shared" ca="1" si="274"/>
        <v>0</v>
      </c>
      <c r="AF181" s="23">
        <f t="shared" ca="1" si="292"/>
        <v>5880</v>
      </c>
      <c r="AG181" s="23">
        <f t="shared" ca="1" si="293"/>
        <v>0</v>
      </c>
      <c r="AH181" s="23">
        <f t="shared" ca="1" si="310"/>
        <v>48000</v>
      </c>
      <c r="AI181" s="23">
        <f t="shared" ca="1" si="311"/>
        <v>0</v>
      </c>
      <c r="AJ181" s="23">
        <f t="shared" ca="1" si="330"/>
        <v>54000</v>
      </c>
      <c r="AK181" s="23">
        <f t="shared" ca="1" si="331"/>
        <v>0</v>
      </c>
      <c r="AL181" s="23">
        <f t="shared" ca="1" si="332"/>
        <v>60000</v>
      </c>
      <c r="AM181" s="23">
        <f t="shared" ca="1" si="333"/>
        <v>0</v>
      </c>
      <c r="AN181" s="23">
        <f t="shared" ca="1" si="334"/>
        <v>60000</v>
      </c>
      <c r="AO181" s="23">
        <f t="shared" ca="1" si="335"/>
        <v>0</v>
      </c>
      <c r="AP181" s="23">
        <f t="shared" ca="1" si="350"/>
        <v>61200</v>
      </c>
      <c r="AQ181" s="23">
        <f t="shared" ca="1" si="351"/>
        <v>0</v>
      </c>
      <c r="AR181" s="23">
        <f t="shared" ca="1" si="363"/>
        <v>132000</v>
      </c>
      <c r="AS181" s="23">
        <f t="shared" ca="1" si="364"/>
        <v>0</v>
      </c>
      <c r="AT181" s="228">
        <f t="shared" ca="1" si="278"/>
        <v>65880</v>
      </c>
      <c r="AU181" s="26">
        <f t="shared" ca="1" si="279"/>
        <v>361080</v>
      </c>
      <c r="AV181" s="228">
        <f t="shared" ca="1" si="280"/>
        <v>421080</v>
      </c>
      <c r="AW181" s="23">
        <f t="shared" ca="1" si="306"/>
        <v>62400</v>
      </c>
      <c r="AX181" s="23">
        <f t="shared" ca="1" si="307"/>
        <v>0</v>
      </c>
      <c r="AY181" s="23">
        <f t="shared" ca="1" si="290"/>
        <v>60000</v>
      </c>
      <c r="AZ181" s="23">
        <f t="shared" ca="1" si="291"/>
        <v>0</v>
      </c>
      <c r="BA181" s="23">
        <f t="shared" ca="1" si="294"/>
        <v>10560</v>
      </c>
      <c r="BB181" s="23">
        <f t="shared" ca="1" si="295"/>
        <v>0</v>
      </c>
      <c r="BC181" s="23">
        <f t="shared" ca="1" si="302"/>
        <v>6120</v>
      </c>
      <c r="BD181" s="23">
        <f t="shared" ca="1" si="303"/>
        <v>0</v>
      </c>
      <c r="BE181" s="23">
        <f t="shared" ca="1" si="312"/>
        <v>20400</v>
      </c>
      <c r="BF181" s="23">
        <f t="shared" ca="1" si="313"/>
        <v>0</v>
      </c>
      <c r="BG181" s="23">
        <f t="shared" ca="1" si="322"/>
        <v>105600</v>
      </c>
      <c r="BH181" s="23">
        <f t="shared" ca="1" si="323"/>
        <v>0</v>
      </c>
      <c r="BI181" s="23">
        <f t="shared" ca="1" si="328"/>
        <v>127200</v>
      </c>
      <c r="BJ181" s="23">
        <f t="shared" ca="1" si="329"/>
        <v>0</v>
      </c>
      <c r="BK181" s="23">
        <f t="shared" ca="1" si="336"/>
        <v>60000</v>
      </c>
      <c r="BL181" s="23">
        <f t="shared" ca="1" si="337"/>
        <v>0</v>
      </c>
      <c r="BM181" s="23">
        <f t="shared" ca="1" si="348"/>
        <v>63600</v>
      </c>
      <c r="BN181" s="23">
        <f t="shared" ca="1" si="349"/>
        <v>0</v>
      </c>
      <c r="BO181" s="23">
        <f t="shared" ca="1" si="352"/>
        <v>86400</v>
      </c>
      <c r="BP181" s="23">
        <f t="shared" ca="1" si="353"/>
        <v>0</v>
      </c>
      <c r="BQ181" s="23">
        <f t="shared" ca="1" si="359"/>
        <v>62400</v>
      </c>
      <c r="BR181" s="23">
        <f t="shared" ca="1" si="360"/>
        <v>0</v>
      </c>
      <c r="BS181" s="23">
        <f t="shared" ca="1" si="377"/>
        <v>132000</v>
      </c>
      <c r="BT181" s="23">
        <f t="shared" ca="1" si="378"/>
        <v>0</v>
      </c>
      <c r="BU181" s="23">
        <f t="shared" ca="1" si="253"/>
        <v>120000</v>
      </c>
      <c r="BV181" s="23">
        <f t="shared" ca="1" si="254"/>
        <v>0</v>
      </c>
      <c r="BW181" s="389">
        <f t="shared" ca="1" si="281"/>
        <v>458280</v>
      </c>
      <c r="BX181" s="224">
        <f t="shared" ca="1" si="282"/>
        <v>710280</v>
      </c>
      <c r="BY181" s="93">
        <f t="shared" ca="1" si="283"/>
        <v>916680</v>
      </c>
      <c r="BZ181" s="23">
        <f t="shared" ca="1" si="308"/>
        <v>125760</v>
      </c>
      <c r="CA181" s="23">
        <f t="shared" ca="1" si="309"/>
        <v>0</v>
      </c>
      <c r="CB181" s="23">
        <f t="shared" ca="1" si="338"/>
        <v>115200</v>
      </c>
      <c r="CC181" s="23">
        <f t="shared" ca="1" si="339"/>
        <v>0</v>
      </c>
      <c r="CD181" s="23">
        <f t="shared" ca="1" si="365"/>
        <v>120000</v>
      </c>
      <c r="CE181" s="23">
        <f t="shared" ca="1" si="366"/>
        <v>0</v>
      </c>
      <c r="CF181" s="228">
        <f t="shared" ca="1" si="284"/>
        <v>125760</v>
      </c>
      <c r="CG181" s="224">
        <f t="shared" ca="1" si="285"/>
        <v>240960</v>
      </c>
      <c r="CH181" s="228">
        <f t="shared" ca="1" si="286"/>
        <v>360960</v>
      </c>
      <c r="CI181" s="23">
        <f t="shared" ca="1" si="298"/>
        <v>65400</v>
      </c>
      <c r="CJ181" s="23">
        <f t="shared" ca="1" si="299"/>
        <v>32700</v>
      </c>
      <c r="CK181" s="23">
        <f t="shared" ca="1" si="300"/>
        <v>62400</v>
      </c>
      <c r="CL181" s="23">
        <f t="shared" ca="1" si="301"/>
        <v>31200</v>
      </c>
      <c r="CM181" s="23">
        <f t="shared" ca="1" si="296"/>
        <v>60000</v>
      </c>
      <c r="CN181" s="23">
        <f t="shared" ca="1" si="297"/>
        <v>30000</v>
      </c>
      <c r="CO181" s="23">
        <f t="shared" ca="1" si="304"/>
        <v>8400</v>
      </c>
      <c r="CP181" s="23">
        <f t="shared" ca="1" si="305"/>
        <v>4200</v>
      </c>
      <c r="CQ181" s="23">
        <f t="shared" ca="1" si="314"/>
        <v>27000</v>
      </c>
      <c r="CR181" s="23">
        <f t="shared" ca="1" si="315"/>
        <v>13500</v>
      </c>
      <c r="CS181" s="23">
        <f t="shared" ca="1" si="316"/>
        <v>15600</v>
      </c>
      <c r="CT181" s="23">
        <f t="shared" ca="1" si="317"/>
        <v>7800</v>
      </c>
      <c r="CU181" s="23">
        <f t="shared" ca="1" si="320"/>
        <v>42000</v>
      </c>
      <c r="CV181" s="23">
        <f t="shared" ca="1" si="321"/>
        <v>21000</v>
      </c>
      <c r="CW181" s="23">
        <f t="shared" ca="1" si="367"/>
        <v>60000</v>
      </c>
      <c r="CX181" s="23">
        <f t="shared" ca="1" si="368"/>
        <v>30000</v>
      </c>
      <c r="CY181" s="23">
        <f t="shared" ca="1" si="324"/>
        <v>72000</v>
      </c>
      <c r="CZ181" s="23">
        <f t="shared" ca="1" si="325"/>
        <v>36000</v>
      </c>
      <c r="DA181" s="23">
        <f t="shared" ca="1" si="340"/>
        <v>99000</v>
      </c>
      <c r="DB181" s="23">
        <f t="shared" ca="1" si="341"/>
        <v>49500</v>
      </c>
      <c r="DC181" s="23"/>
      <c r="DD181" s="23"/>
      <c r="DE181" s="23">
        <f t="shared" ca="1" si="342"/>
        <v>240000</v>
      </c>
      <c r="DF181" s="23">
        <f t="shared" ca="1" si="343"/>
        <v>120000</v>
      </c>
      <c r="DG181" s="23">
        <f t="shared" ca="1" si="344"/>
        <v>120000</v>
      </c>
      <c r="DH181" s="23">
        <f t="shared" ca="1" si="345"/>
        <v>60000</v>
      </c>
      <c r="DI181" s="23">
        <f t="shared" ca="1" si="354"/>
        <v>63600</v>
      </c>
      <c r="DJ181" s="23">
        <f t="shared" ca="1" si="355"/>
        <v>31800</v>
      </c>
      <c r="DK181" s="23">
        <f t="shared" ca="1" si="361"/>
        <v>63600</v>
      </c>
      <c r="DL181" s="23">
        <f t="shared" ca="1" si="362"/>
        <v>31800</v>
      </c>
      <c r="DM181" s="23">
        <f t="shared" ca="1" si="369"/>
        <v>120000</v>
      </c>
      <c r="DN181" s="23">
        <f t="shared" ca="1" si="370"/>
        <v>60000</v>
      </c>
      <c r="DO181" s="23">
        <f t="shared" ca="1" si="371"/>
        <v>66000</v>
      </c>
      <c r="DP181" s="23">
        <f t="shared" ca="1" si="372"/>
        <v>33000</v>
      </c>
      <c r="DQ181" s="23">
        <f t="shared" ca="1" si="257"/>
        <v>129600</v>
      </c>
      <c r="DR181" s="23">
        <f t="shared" ca="1" si="258"/>
        <v>64800</v>
      </c>
      <c r="DS181" s="228">
        <f t="shared" ca="1" si="287"/>
        <v>604800</v>
      </c>
      <c r="DT181" s="93">
        <f t="shared" ca="1" si="288"/>
        <v>1350000</v>
      </c>
      <c r="DU181" s="228">
        <f t="shared" ca="1" si="289"/>
        <v>1971900</v>
      </c>
      <c r="DZ181" s="23">
        <f t="shared" ca="1" si="318"/>
        <v>60000</v>
      </c>
      <c r="EA181" s="23">
        <f t="shared" ca="1" si="319"/>
        <v>30000</v>
      </c>
      <c r="EB181" s="23">
        <f t="shared" ca="1" si="326"/>
        <v>26400</v>
      </c>
      <c r="EC181" s="23">
        <f t="shared" ca="1" si="327"/>
        <v>13200</v>
      </c>
      <c r="ED181" s="23">
        <f t="shared" ca="1" si="346"/>
        <v>120000</v>
      </c>
      <c r="EE181" s="23">
        <f t="shared" ca="1" si="347"/>
        <v>60000</v>
      </c>
      <c r="EF181" s="23">
        <f t="shared" ca="1" si="375"/>
        <v>168000</v>
      </c>
      <c r="EG181" s="23">
        <f t="shared" ca="1" si="376"/>
        <v>84000</v>
      </c>
      <c r="EH181" s="23">
        <f t="shared" ca="1" si="356"/>
        <v>60000</v>
      </c>
      <c r="EI181" s="23">
        <f t="shared" ca="1" si="357"/>
        <v>30000</v>
      </c>
      <c r="EJ181" s="23">
        <f t="shared" ca="1" si="373"/>
        <v>60000</v>
      </c>
      <c r="EK181" s="23">
        <f t="shared" ca="1" si="374"/>
        <v>30000</v>
      </c>
      <c r="EL181" s="23">
        <f t="shared" ca="1" si="255"/>
        <v>120000</v>
      </c>
      <c r="EM181" s="23">
        <f t="shared" ca="1" si="256"/>
        <v>60000</v>
      </c>
      <c r="EN181" s="228">
        <f t="shared" ca="1" si="275"/>
        <v>39600</v>
      </c>
      <c r="EO181" s="93">
        <f t="shared" ca="1" si="276"/>
        <v>489600</v>
      </c>
      <c r="EP181" s="93">
        <f t="shared" ca="1" si="277"/>
        <v>921600</v>
      </c>
    </row>
    <row r="182" spans="1:146" x14ac:dyDescent="0.2">
      <c r="A182" s="172">
        <f ca="1">VLOOKUP($D182,Curves!$A$2:$I$1700,9)</f>
        <v>5.9478772097787999E-2</v>
      </c>
      <c r="B182" s="86">
        <f t="shared" ca="1" si="260"/>
        <v>0.42830446511667575</v>
      </c>
      <c r="C182" s="86">
        <f t="shared" si="261"/>
        <v>31</v>
      </c>
      <c r="D182" s="139">
        <v>42186</v>
      </c>
      <c r="E182" s="173">
        <f ca="1">VLOOKUP($D182,Curves!$A$2:$H$1700,2)*$B182</f>
        <v>1.8549866384203229</v>
      </c>
      <c r="F182" s="172">
        <f ca="1">VLOOKUP($D182,Curves!$A$2:$H$1700,3)*$B182</f>
        <v>0.12634981720941935</v>
      </c>
      <c r="G182" s="172">
        <f ca="1">VLOOKUP($D182,Curves!$A$2:$H$1700,7)*$B182</f>
        <v>-8.1377848372168396E-2</v>
      </c>
      <c r="H182" s="172">
        <f ca="1">VLOOKUP($D182,Curves!$A$2:$H$1700,5)*$B182</f>
        <v>4.2830446511667574E-3</v>
      </c>
      <c r="I182" s="172">
        <f ca="1">VLOOKUP($D182,Curves!$A$2:$H$1700,4)*$B182</f>
        <v>0</v>
      </c>
      <c r="J182" s="174">
        <f ca="1">VLOOKUP($D182,Curves!$A$2:$H$1700,8)*$B182</f>
        <v>0</v>
      </c>
      <c r="K182" s="172">
        <f t="shared" ca="1" si="262"/>
        <v>15.912399788152422</v>
      </c>
      <c r="L182" s="140">
        <f ca="1">VLOOKUP($D182,Curves!$N$2:$T$2600,2)*$B182</f>
        <v>21.993776927313395</v>
      </c>
      <c r="M182" s="141">
        <f ca="1">VLOOKUP($D182,Curves!$N$2:$T$2600,3)*$B182</f>
        <v>10.996888463656697</v>
      </c>
      <c r="N182" s="181">
        <f t="shared" ca="1" si="263"/>
        <v>1</v>
      </c>
      <c r="O182" s="182">
        <f t="shared" ca="1" si="264"/>
        <v>0</v>
      </c>
      <c r="P182" s="173">
        <f t="shared" ca="1" si="259"/>
        <v>15.912399788152422</v>
      </c>
      <c r="Q182" s="140">
        <f ca="1">VLOOKUP($D182,Curves!$N$2:$T$2600,4)*$B182</f>
        <v>21.993776927313395</v>
      </c>
      <c r="R182" s="141">
        <f ca="1">VLOOKUP($D182,Curves!$N$2:$T$2600,5)*$B182</f>
        <v>10.996888463656697</v>
      </c>
      <c r="S182" s="181">
        <f t="shared" ca="1" si="265"/>
        <v>1</v>
      </c>
      <c r="T182" s="182">
        <f t="shared" ca="1" si="266"/>
        <v>0</v>
      </c>
      <c r="U182" s="151">
        <f t="shared" ca="1" si="267"/>
        <v>15.302065925361159</v>
      </c>
      <c r="V182" s="151">
        <f t="shared" ca="1" si="268"/>
        <v>15.944522623036173</v>
      </c>
      <c r="W182" s="151">
        <f t="shared" ca="1" si="269"/>
        <v>15.912399788152422</v>
      </c>
      <c r="X182" s="343">
        <f ca="1">VLOOKUP($D182,[2]CurveFetch!$D$8:$S$13000,16,0)*$B182</f>
        <v>21.993776927313395</v>
      </c>
      <c r="Y182" s="141">
        <f ca="1">VLOOKUP($D182,Curves!$N$2:$T$2600,7)*$B182</f>
        <v>10.996888463656697</v>
      </c>
      <c r="Z182" s="200">
        <f t="shared" ca="1" si="270"/>
        <v>1</v>
      </c>
      <c r="AA182" s="181">
        <f t="shared" ca="1" si="271"/>
        <v>0</v>
      </c>
      <c r="AB182" s="181">
        <f t="shared" ca="1" si="358"/>
        <v>1</v>
      </c>
      <c r="AC182" s="181">
        <f t="shared" ca="1" si="358"/>
        <v>1</v>
      </c>
      <c r="AD182" s="181">
        <f t="shared" ca="1" si="273"/>
        <v>1</v>
      </c>
      <c r="AE182" s="182">
        <f t="shared" ca="1" si="274"/>
        <v>0</v>
      </c>
      <c r="AF182" s="23">
        <f t="shared" ca="1" si="292"/>
        <v>5880</v>
      </c>
      <c r="AG182" s="23">
        <f t="shared" ca="1" si="293"/>
        <v>0</v>
      </c>
      <c r="AH182" s="23">
        <f t="shared" ca="1" si="310"/>
        <v>48000</v>
      </c>
      <c r="AI182" s="23">
        <f t="shared" ca="1" si="311"/>
        <v>0</v>
      </c>
      <c r="AJ182" s="23">
        <f t="shared" ca="1" si="330"/>
        <v>54000</v>
      </c>
      <c r="AK182" s="23">
        <f t="shared" ca="1" si="331"/>
        <v>0</v>
      </c>
      <c r="AL182" s="23">
        <f t="shared" ca="1" si="332"/>
        <v>60000</v>
      </c>
      <c r="AM182" s="23">
        <f t="shared" ca="1" si="333"/>
        <v>0</v>
      </c>
      <c r="AN182" s="23">
        <f t="shared" ca="1" si="334"/>
        <v>60000</v>
      </c>
      <c r="AO182" s="23">
        <f t="shared" ca="1" si="335"/>
        <v>0</v>
      </c>
      <c r="AP182" s="23">
        <f t="shared" ca="1" si="350"/>
        <v>61200</v>
      </c>
      <c r="AQ182" s="23">
        <f t="shared" ca="1" si="351"/>
        <v>0</v>
      </c>
      <c r="AR182" s="23">
        <f t="shared" ca="1" si="363"/>
        <v>132000</v>
      </c>
      <c r="AS182" s="23">
        <f t="shared" ca="1" si="364"/>
        <v>0</v>
      </c>
      <c r="AT182" s="228">
        <f t="shared" ca="1" si="278"/>
        <v>65880</v>
      </c>
      <c r="AU182" s="26">
        <f t="shared" ca="1" si="279"/>
        <v>361080</v>
      </c>
      <c r="AV182" s="228">
        <f t="shared" ca="1" si="280"/>
        <v>421080</v>
      </c>
      <c r="AW182" s="23">
        <f t="shared" ca="1" si="306"/>
        <v>62400</v>
      </c>
      <c r="AX182" s="23">
        <f t="shared" ca="1" si="307"/>
        <v>0</v>
      </c>
      <c r="AY182" s="23">
        <f t="shared" ca="1" si="290"/>
        <v>60000</v>
      </c>
      <c r="AZ182" s="23">
        <f t="shared" ca="1" si="291"/>
        <v>0</v>
      </c>
      <c r="BA182" s="23">
        <f t="shared" ca="1" si="294"/>
        <v>10560</v>
      </c>
      <c r="BB182" s="23">
        <f t="shared" ca="1" si="295"/>
        <v>0</v>
      </c>
      <c r="BC182" s="23">
        <f t="shared" ca="1" si="302"/>
        <v>6120</v>
      </c>
      <c r="BD182" s="23">
        <f t="shared" ca="1" si="303"/>
        <v>0</v>
      </c>
      <c r="BE182" s="23">
        <f t="shared" ca="1" si="312"/>
        <v>20400</v>
      </c>
      <c r="BF182" s="23">
        <f t="shared" ca="1" si="313"/>
        <v>0</v>
      </c>
      <c r="BG182" s="23">
        <f t="shared" ca="1" si="322"/>
        <v>105600</v>
      </c>
      <c r="BH182" s="23">
        <f t="shared" ca="1" si="323"/>
        <v>0</v>
      </c>
      <c r="BI182" s="23">
        <f t="shared" ca="1" si="328"/>
        <v>127200</v>
      </c>
      <c r="BJ182" s="23">
        <f t="shared" ca="1" si="329"/>
        <v>0</v>
      </c>
      <c r="BK182" s="23">
        <f t="shared" ca="1" si="336"/>
        <v>60000</v>
      </c>
      <c r="BL182" s="23">
        <f t="shared" ca="1" si="337"/>
        <v>0</v>
      </c>
      <c r="BM182" s="23">
        <f t="shared" ca="1" si="348"/>
        <v>63600</v>
      </c>
      <c r="BN182" s="23">
        <f t="shared" ca="1" si="349"/>
        <v>0</v>
      </c>
      <c r="BO182" s="23">
        <f t="shared" ca="1" si="352"/>
        <v>86400</v>
      </c>
      <c r="BP182" s="23">
        <f t="shared" ca="1" si="353"/>
        <v>0</v>
      </c>
      <c r="BQ182" s="23">
        <f t="shared" ca="1" si="359"/>
        <v>62400</v>
      </c>
      <c r="BR182" s="23">
        <f t="shared" ca="1" si="360"/>
        <v>0</v>
      </c>
      <c r="BS182" s="23">
        <f t="shared" ca="1" si="377"/>
        <v>132000</v>
      </c>
      <c r="BT182" s="23">
        <f t="shared" ca="1" si="378"/>
        <v>0</v>
      </c>
      <c r="BU182" s="23">
        <f t="shared" ca="1" si="253"/>
        <v>120000</v>
      </c>
      <c r="BV182" s="23">
        <f t="shared" ca="1" si="254"/>
        <v>0</v>
      </c>
      <c r="BW182" s="389">
        <f t="shared" ca="1" si="281"/>
        <v>458280</v>
      </c>
      <c r="BX182" s="224">
        <f t="shared" ca="1" si="282"/>
        <v>710280</v>
      </c>
      <c r="BY182" s="93">
        <f t="shared" ca="1" si="283"/>
        <v>916680</v>
      </c>
      <c r="BZ182" s="23">
        <f t="shared" ca="1" si="308"/>
        <v>125760</v>
      </c>
      <c r="CA182" s="23">
        <f t="shared" ca="1" si="309"/>
        <v>0</v>
      </c>
      <c r="CB182" s="23">
        <f t="shared" ca="1" si="338"/>
        <v>115200</v>
      </c>
      <c r="CC182" s="23">
        <f t="shared" ca="1" si="339"/>
        <v>0</v>
      </c>
      <c r="CD182" s="23">
        <f t="shared" ca="1" si="365"/>
        <v>120000</v>
      </c>
      <c r="CE182" s="23">
        <f t="shared" ca="1" si="366"/>
        <v>0</v>
      </c>
      <c r="CF182" s="228">
        <f t="shared" ca="1" si="284"/>
        <v>125760</v>
      </c>
      <c r="CG182" s="224">
        <f t="shared" ca="1" si="285"/>
        <v>240960</v>
      </c>
      <c r="CH182" s="228">
        <f t="shared" ca="1" si="286"/>
        <v>360960</v>
      </c>
      <c r="CI182" s="23">
        <f t="shared" ca="1" si="298"/>
        <v>65400</v>
      </c>
      <c r="CJ182" s="23">
        <f t="shared" ca="1" si="299"/>
        <v>32700</v>
      </c>
      <c r="CK182" s="23">
        <f t="shared" ca="1" si="300"/>
        <v>62400</v>
      </c>
      <c r="CL182" s="23">
        <f t="shared" ca="1" si="301"/>
        <v>31200</v>
      </c>
      <c r="CM182" s="23">
        <f t="shared" ca="1" si="296"/>
        <v>60000</v>
      </c>
      <c r="CN182" s="23">
        <f t="shared" ca="1" si="297"/>
        <v>30000</v>
      </c>
      <c r="CO182" s="23">
        <f t="shared" ca="1" si="304"/>
        <v>8400</v>
      </c>
      <c r="CP182" s="23">
        <f t="shared" ca="1" si="305"/>
        <v>4200</v>
      </c>
      <c r="CQ182" s="23">
        <f t="shared" ca="1" si="314"/>
        <v>27000</v>
      </c>
      <c r="CR182" s="23">
        <f t="shared" ca="1" si="315"/>
        <v>13500</v>
      </c>
      <c r="CS182" s="23">
        <f t="shared" ca="1" si="316"/>
        <v>15600</v>
      </c>
      <c r="CT182" s="23">
        <f t="shared" ca="1" si="317"/>
        <v>7800</v>
      </c>
      <c r="CU182" s="23">
        <f t="shared" ca="1" si="320"/>
        <v>42000</v>
      </c>
      <c r="CV182" s="23">
        <f t="shared" ca="1" si="321"/>
        <v>21000</v>
      </c>
      <c r="CW182" s="23">
        <f t="shared" ca="1" si="367"/>
        <v>60000</v>
      </c>
      <c r="CX182" s="23">
        <f t="shared" ca="1" si="368"/>
        <v>30000</v>
      </c>
      <c r="CY182" s="23">
        <f t="shared" ca="1" si="324"/>
        <v>72000</v>
      </c>
      <c r="CZ182" s="23">
        <f t="shared" ca="1" si="325"/>
        <v>36000</v>
      </c>
      <c r="DA182" s="23">
        <f t="shared" ca="1" si="340"/>
        <v>99000</v>
      </c>
      <c r="DB182" s="23">
        <f t="shared" ca="1" si="341"/>
        <v>49500</v>
      </c>
      <c r="DC182" s="23"/>
      <c r="DD182" s="23"/>
      <c r="DE182" s="23">
        <f t="shared" ca="1" si="342"/>
        <v>240000</v>
      </c>
      <c r="DF182" s="23">
        <f t="shared" ca="1" si="343"/>
        <v>120000</v>
      </c>
      <c r="DG182" s="23">
        <f t="shared" ca="1" si="344"/>
        <v>120000</v>
      </c>
      <c r="DH182" s="23">
        <f t="shared" ca="1" si="345"/>
        <v>60000</v>
      </c>
      <c r="DI182" s="23">
        <f t="shared" ca="1" si="354"/>
        <v>63600</v>
      </c>
      <c r="DJ182" s="23">
        <f t="shared" ca="1" si="355"/>
        <v>31800</v>
      </c>
      <c r="DK182" s="23">
        <f t="shared" ca="1" si="361"/>
        <v>63600</v>
      </c>
      <c r="DL182" s="23">
        <f t="shared" ca="1" si="362"/>
        <v>31800</v>
      </c>
      <c r="DM182" s="23">
        <f t="shared" ca="1" si="369"/>
        <v>120000</v>
      </c>
      <c r="DN182" s="23">
        <f t="shared" ca="1" si="370"/>
        <v>60000</v>
      </c>
      <c r="DO182" s="23">
        <f t="shared" ca="1" si="371"/>
        <v>66000</v>
      </c>
      <c r="DP182" s="23">
        <f t="shared" ca="1" si="372"/>
        <v>33000</v>
      </c>
      <c r="DQ182" s="23">
        <f t="shared" ca="1" si="257"/>
        <v>129600</v>
      </c>
      <c r="DR182" s="23">
        <f t="shared" ca="1" si="258"/>
        <v>64800</v>
      </c>
      <c r="DS182" s="228">
        <f t="shared" ca="1" si="287"/>
        <v>604800</v>
      </c>
      <c r="DT182" s="93">
        <f t="shared" ca="1" si="288"/>
        <v>1350000</v>
      </c>
      <c r="DU182" s="228">
        <f t="shared" ca="1" si="289"/>
        <v>1971900</v>
      </c>
      <c r="DZ182" s="23">
        <f t="shared" ca="1" si="318"/>
        <v>60000</v>
      </c>
      <c r="EA182" s="23">
        <f t="shared" ca="1" si="319"/>
        <v>30000</v>
      </c>
      <c r="EB182" s="23">
        <f t="shared" ca="1" si="326"/>
        <v>26400</v>
      </c>
      <c r="EC182" s="23">
        <f t="shared" ca="1" si="327"/>
        <v>13200</v>
      </c>
      <c r="ED182" s="23">
        <f t="shared" ca="1" si="346"/>
        <v>120000</v>
      </c>
      <c r="EE182" s="23">
        <f t="shared" ca="1" si="347"/>
        <v>60000</v>
      </c>
      <c r="EF182" s="23">
        <f t="shared" ca="1" si="375"/>
        <v>168000</v>
      </c>
      <c r="EG182" s="23">
        <f t="shared" ca="1" si="376"/>
        <v>84000</v>
      </c>
      <c r="EH182" s="23">
        <f t="shared" ca="1" si="356"/>
        <v>60000</v>
      </c>
      <c r="EI182" s="23">
        <f t="shared" ca="1" si="357"/>
        <v>30000</v>
      </c>
      <c r="EJ182" s="23">
        <f t="shared" ca="1" si="373"/>
        <v>60000</v>
      </c>
      <c r="EK182" s="23">
        <f t="shared" ca="1" si="374"/>
        <v>30000</v>
      </c>
      <c r="EL182" s="23">
        <f t="shared" ca="1" si="255"/>
        <v>120000</v>
      </c>
      <c r="EM182" s="23">
        <f t="shared" ca="1" si="256"/>
        <v>60000</v>
      </c>
      <c r="EN182" s="228">
        <f t="shared" ca="1" si="275"/>
        <v>39600</v>
      </c>
      <c r="EO182" s="93">
        <f t="shared" ca="1" si="276"/>
        <v>489600</v>
      </c>
      <c r="EP182" s="93">
        <f t="shared" ca="1" si="277"/>
        <v>921600</v>
      </c>
    </row>
    <row r="183" spans="1:146" x14ac:dyDescent="0.2">
      <c r="A183" s="172">
        <f ca="1">VLOOKUP($D183,Curves!$A$2:$I$1700,9)</f>
        <v>5.9506949924679003E-2</v>
      </c>
      <c r="B183" s="86">
        <f t="shared" ca="1" si="260"/>
        <v>0.42600946511406373</v>
      </c>
      <c r="C183" s="86">
        <f t="shared" si="261"/>
        <v>31</v>
      </c>
      <c r="D183" s="139">
        <v>42217</v>
      </c>
      <c r="E183" s="173">
        <f ca="1">VLOOKUP($D183,Curves!$A$2:$H$1700,2)*$B183</f>
        <v>1.8535671827112914</v>
      </c>
      <c r="F183" s="172">
        <f ca="1">VLOOKUP($D183,Curves!$A$2:$H$1700,3)*$B183</f>
        <v>0.1256727922086488</v>
      </c>
      <c r="G183" s="172">
        <f ca="1">VLOOKUP($D183,Curves!$A$2:$H$1700,7)*$B183</f>
        <v>-8.0941798371672105E-2</v>
      </c>
      <c r="H183" s="172">
        <f ca="1">VLOOKUP($D183,Curves!$A$2:$H$1700,5)*$B183</f>
        <v>0</v>
      </c>
      <c r="I183" s="172">
        <f ca="1">VLOOKUP($D183,Curves!$A$2:$H$1700,4)*$B183</f>
        <v>0</v>
      </c>
      <c r="J183" s="174">
        <f ca="1">VLOOKUP($D183,Curves!$A$2:$H$1700,8)*$B183</f>
        <v>0</v>
      </c>
      <c r="K183" s="172">
        <f t="shared" ca="1" si="262"/>
        <v>15.901753870334685</v>
      </c>
      <c r="L183" s="140">
        <f ca="1">VLOOKUP($D183,Curves!$N$2:$T$2600,2)*$B183</f>
        <v>28.266068817890222</v>
      </c>
      <c r="M183" s="141">
        <f ca="1">VLOOKUP($D183,Curves!$N$2:$T$2600,3)*$B183</f>
        <v>14.133034408945111</v>
      </c>
      <c r="N183" s="181">
        <f t="shared" ca="1" si="263"/>
        <v>1</v>
      </c>
      <c r="O183" s="182">
        <f t="shared" ca="1" si="264"/>
        <v>0</v>
      </c>
      <c r="P183" s="173">
        <f t="shared" ca="1" si="259"/>
        <v>15.901753870334685</v>
      </c>
      <c r="Q183" s="140">
        <f ca="1">VLOOKUP($D183,Curves!$N$2:$T$2600,4)*$B183</f>
        <v>28.266068817890222</v>
      </c>
      <c r="R183" s="141">
        <f ca="1">VLOOKUP($D183,Curves!$N$2:$T$2600,5)*$B183</f>
        <v>14.133034408945111</v>
      </c>
      <c r="S183" s="181">
        <f t="shared" ca="1" si="265"/>
        <v>1</v>
      </c>
      <c r="T183" s="182">
        <f t="shared" ca="1" si="266"/>
        <v>0</v>
      </c>
      <c r="U183" s="151">
        <f t="shared" ca="1" si="267"/>
        <v>15.294690382547145</v>
      </c>
      <c r="V183" s="151">
        <f t="shared" ca="1" si="268"/>
        <v>15.901753870334685</v>
      </c>
      <c r="W183" s="151">
        <f t="shared" ca="1" si="269"/>
        <v>15.901753870334685</v>
      </c>
      <c r="X183" s="343">
        <f ca="1">VLOOKUP($D183,[2]CurveFetch!$D$8:$S$13000,16,0)*$B183</f>
        <v>28.266068817890222</v>
      </c>
      <c r="Y183" s="141">
        <f ca="1">VLOOKUP($D183,Curves!$N$2:$T$2600,7)*$B183</f>
        <v>14.133034408945111</v>
      </c>
      <c r="Z183" s="200">
        <f t="shared" ca="1" si="270"/>
        <v>1</v>
      </c>
      <c r="AA183" s="181">
        <f t="shared" ca="1" si="271"/>
        <v>0</v>
      </c>
      <c r="AB183" s="181">
        <f t="shared" ca="1" si="358"/>
        <v>1</v>
      </c>
      <c r="AC183" s="181">
        <f t="shared" ca="1" si="358"/>
        <v>1</v>
      </c>
      <c r="AD183" s="181">
        <f t="shared" ca="1" si="273"/>
        <v>1</v>
      </c>
      <c r="AE183" s="182">
        <f t="shared" ca="1" si="274"/>
        <v>0</v>
      </c>
      <c r="AF183" s="23">
        <f t="shared" ca="1" si="292"/>
        <v>5880</v>
      </c>
      <c r="AG183" s="23">
        <f t="shared" ca="1" si="293"/>
        <v>0</v>
      </c>
      <c r="AH183" s="23">
        <f t="shared" ca="1" si="310"/>
        <v>48000</v>
      </c>
      <c r="AI183" s="23">
        <f t="shared" ca="1" si="311"/>
        <v>0</v>
      </c>
      <c r="AJ183" s="23">
        <f t="shared" ca="1" si="330"/>
        <v>54000</v>
      </c>
      <c r="AK183" s="23">
        <f t="shared" ca="1" si="331"/>
        <v>0</v>
      </c>
      <c r="AL183" s="23">
        <f t="shared" ca="1" si="332"/>
        <v>60000</v>
      </c>
      <c r="AM183" s="23">
        <f t="shared" ca="1" si="333"/>
        <v>0</v>
      </c>
      <c r="AN183" s="23">
        <f t="shared" ca="1" si="334"/>
        <v>60000</v>
      </c>
      <c r="AO183" s="23">
        <f t="shared" ca="1" si="335"/>
        <v>0</v>
      </c>
      <c r="AP183" s="23">
        <f t="shared" ca="1" si="350"/>
        <v>61200</v>
      </c>
      <c r="AQ183" s="23">
        <f t="shared" ca="1" si="351"/>
        <v>0</v>
      </c>
      <c r="AR183" s="23">
        <f t="shared" ca="1" si="363"/>
        <v>132000</v>
      </c>
      <c r="AS183" s="23">
        <f t="shared" ca="1" si="364"/>
        <v>0</v>
      </c>
      <c r="AT183" s="228">
        <f t="shared" ca="1" si="278"/>
        <v>65880</v>
      </c>
      <c r="AU183" s="26">
        <f t="shared" ca="1" si="279"/>
        <v>361080</v>
      </c>
      <c r="AV183" s="228">
        <f t="shared" ca="1" si="280"/>
        <v>421080</v>
      </c>
      <c r="AW183" s="23">
        <f t="shared" ca="1" si="306"/>
        <v>62400</v>
      </c>
      <c r="AX183" s="23">
        <f t="shared" ca="1" si="307"/>
        <v>0</v>
      </c>
      <c r="AY183" s="23">
        <f t="shared" ca="1" si="290"/>
        <v>60000</v>
      </c>
      <c r="AZ183" s="23">
        <f t="shared" ca="1" si="291"/>
        <v>0</v>
      </c>
      <c r="BA183" s="23">
        <f t="shared" ca="1" si="294"/>
        <v>10560</v>
      </c>
      <c r="BB183" s="23">
        <f t="shared" ca="1" si="295"/>
        <v>0</v>
      </c>
      <c r="BC183" s="23">
        <f t="shared" ca="1" si="302"/>
        <v>6120</v>
      </c>
      <c r="BD183" s="23">
        <f t="shared" ca="1" si="303"/>
        <v>0</v>
      </c>
      <c r="BE183" s="23">
        <f t="shared" ca="1" si="312"/>
        <v>20400</v>
      </c>
      <c r="BF183" s="23">
        <f t="shared" ca="1" si="313"/>
        <v>0</v>
      </c>
      <c r="BG183" s="23">
        <f t="shared" ca="1" si="322"/>
        <v>105600</v>
      </c>
      <c r="BH183" s="23">
        <f t="shared" ca="1" si="323"/>
        <v>0</v>
      </c>
      <c r="BI183" s="23">
        <f t="shared" ca="1" si="328"/>
        <v>127200</v>
      </c>
      <c r="BJ183" s="23">
        <f t="shared" ca="1" si="329"/>
        <v>0</v>
      </c>
      <c r="BK183" s="23">
        <f t="shared" ca="1" si="336"/>
        <v>60000</v>
      </c>
      <c r="BL183" s="23">
        <f t="shared" ca="1" si="337"/>
        <v>0</v>
      </c>
      <c r="BM183" s="23">
        <f t="shared" ca="1" si="348"/>
        <v>63600</v>
      </c>
      <c r="BN183" s="23">
        <f t="shared" ca="1" si="349"/>
        <v>0</v>
      </c>
      <c r="BO183" s="23">
        <f t="shared" ca="1" si="352"/>
        <v>86400</v>
      </c>
      <c r="BP183" s="23">
        <f t="shared" ca="1" si="353"/>
        <v>0</v>
      </c>
      <c r="BQ183" s="23">
        <f t="shared" ca="1" si="359"/>
        <v>62400</v>
      </c>
      <c r="BR183" s="23">
        <f t="shared" ca="1" si="360"/>
        <v>0</v>
      </c>
      <c r="BS183" s="23">
        <f t="shared" ca="1" si="377"/>
        <v>132000</v>
      </c>
      <c r="BT183" s="23">
        <f t="shared" ca="1" si="378"/>
        <v>0</v>
      </c>
      <c r="BU183" s="23">
        <f t="shared" ca="1" si="253"/>
        <v>120000</v>
      </c>
      <c r="BV183" s="23">
        <f t="shared" ca="1" si="254"/>
        <v>0</v>
      </c>
      <c r="BW183" s="389">
        <f t="shared" ca="1" si="281"/>
        <v>458280</v>
      </c>
      <c r="BX183" s="224">
        <f t="shared" ca="1" si="282"/>
        <v>710280</v>
      </c>
      <c r="BY183" s="93">
        <f t="shared" ca="1" si="283"/>
        <v>916680</v>
      </c>
      <c r="BZ183" s="23">
        <f t="shared" ca="1" si="308"/>
        <v>125760</v>
      </c>
      <c r="CA183" s="23">
        <f t="shared" ca="1" si="309"/>
        <v>0</v>
      </c>
      <c r="CB183" s="23">
        <f t="shared" ca="1" si="338"/>
        <v>115200</v>
      </c>
      <c r="CC183" s="23">
        <f t="shared" ca="1" si="339"/>
        <v>0</v>
      </c>
      <c r="CD183" s="23">
        <f t="shared" ca="1" si="365"/>
        <v>120000</v>
      </c>
      <c r="CE183" s="23">
        <f t="shared" ca="1" si="366"/>
        <v>0</v>
      </c>
      <c r="CF183" s="228">
        <f t="shared" ca="1" si="284"/>
        <v>125760</v>
      </c>
      <c r="CG183" s="224">
        <f t="shared" ca="1" si="285"/>
        <v>240960</v>
      </c>
      <c r="CH183" s="228">
        <f t="shared" ca="1" si="286"/>
        <v>360960</v>
      </c>
      <c r="CI183" s="23">
        <f t="shared" ca="1" si="298"/>
        <v>65400</v>
      </c>
      <c r="CJ183" s="23">
        <f t="shared" ca="1" si="299"/>
        <v>32700</v>
      </c>
      <c r="CK183" s="23">
        <f t="shared" ca="1" si="300"/>
        <v>62400</v>
      </c>
      <c r="CL183" s="23">
        <f t="shared" ca="1" si="301"/>
        <v>31200</v>
      </c>
      <c r="CM183" s="23">
        <f t="shared" ca="1" si="296"/>
        <v>60000</v>
      </c>
      <c r="CN183" s="23">
        <f t="shared" ca="1" si="297"/>
        <v>30000</v>
      </c>
      <c r="CO183" s="23">
        <f t="shared" ca="1" si="304"/>
        <v>8400</v>
      </c>
      <c r="CP183" s="23">
        <f t="shared" ca="1" si="305"/>
        <v>4200</v>
      </c>
      <c r="CQ183" s="23">
        <f t="shared" ca="1" si="314"/>
        <v>27000</v>
      </c>
      <c r="CR183" s="23">
        <f t="shared" ca="1" si="315"/>
        <v>13500</v>
      </c>
      <c r="CS183" s="23">
        <f t="shared" ca="1" si="316"/>
        <v>15600</v>
      </c>
      <c r="CT183" s="23">
        <f t="shared" ca="1" si="317"/>
        <v>7800</v>
      </c>
      <c r="CU183" s="23">
        <f t="shared" ca="1" si="320"/>
        <v>42000</v>
      </c>
      <c r="CV183" s="23">
        <f t="shared" ca="1" si="321"/>
        <v>21000</v>
      </c>
      <c r="CW183" s="23">
        <f t="shared" ca="1" si="367"/>
        <v>60000</v>
      </c>
      <c r="CX183" s="23">
        <f t="shared" ca="1" si="368"/>
        <v>30000</v>
      </c>
      <c r="CY183" s="23">
        <f t="shared" ca="1" si="324"/>
        <v>72000</v>
      </c>
      <c r="CZ183" s="23">
        <f t="shared" ca="1" si="325"/>
        <v>36000</v>
      </c>
      <c r="DA183" s="23">
        <f t="shared" ca="1" si="340"/>
        <v>99000</v>
      </c>
      <c r="DB183" s="23">
        <f t="shared" ca="1" si="341"/>
        <v>49500</v>
      </c>
      <c r="DC183" s="23"/>
      <c r="DD183" s="23"/>
      <c r="DE183" s="23">
        <f t="shared" ca="1" si="342"/>
        <v>240000</v>
      </c>
      <c r="DF183" s="23">
        <f t="shared" ca="1" si="343"/>
        <v>120000</v>
      </c>
      <c r="DG183" s="23">
        <f t="shared" ca="1" si="344"/>
        <v>120000</v>
      </c>
      <c r="DH183" s="23">
        <f t="shared" ca="1" si="345"/>
        <v>60000</v>
      </c>
      <c r="DI183" s="23">
        <f t="shared" ca="1" si="354"/>
        <v>63600</v>
      </c>
      <c r="DJ183" s="23">
        <f t="shared" ca="1" si="355"/>
        <v>31800</v>
      </c>
      <c r="DK183" s="23">
        <f t="shared" ca="1" si="361"/>
        <v>63600</v>
      </c>
      <c r="DL183" s="23">
        <f t="shared" ca="1" si="362"/>
        <v>31800</v>
      </c>
      <c r="DM183" s="23">
        <f t="shared" ca="1" si="369"/>
        <v>120000</v>
      </c>
      <c r="DN183" s="23">
        <f t="shared" ca="1" si="370"/>
        <v>60000</v>
      </c>
      <c r="DO183" s="23">
        <f t="shared" ca="1" si="371"/>
        <v>66000</v>
      </c>
      <c r="DP183" s="23">
        <f t="shared" ca="1" si="372"/>
        <v>33000</v>
      </c>
      <c r="DQ183" s="23">
        <f t="shared" ca="1" si="257"/>
        <v>129600</v>
      </c>
      <c r="DR183" s="23">
        <f t="shared" ca="1" si="258"/>
        <v>64800</v>
      </c>
      <c r="DS183" s="228">
        <f t="shared" ca="1" si="287"/>
        <v>604800</v>
      </c>
      <c r="DT183" s="93">
        <f t="shared" ca="1" si="288"/>
        <v>1350000</v>
      </c>
      <c r="DU183" s="228">
        <f t="shared" ca="1" si="289"/>
        <v>1971900</v>
      </c>
      <c r="DZ183" s="23">
        <f t="shared" ca="1" si="318"/>
        <v>60000</v>
      </c>
      <c r="EA183" s="23">
        <f t="shared" ca="1" si="319"/>
        <v>30000</v>
      </c>
      <c r="EB183" s="23">
        <f t="shared" ca="1" si="326"/>
        <v>26400</v>
      </c>
      <c r="EC183" s="23">
        <f t="shared" ca="1" si="327"/>
        <v>13200</v>
      </c>
      <c r="ED183" s="23">
        <f t="shared" ca="1" si="346"/>
        <v>120000</v>
      </c>
      <c r="EE183" s="23">
        <f t="shared" ca="1" si="347"/>
        <v>60000</v>
      </c>
      <c r="EF183" s="23">
        <f t="shared" ca="1" si="375"/>
        <v>168000</v>
      </c>
      <c r="EG183" s="23">
        <f t="shared" ca="1" si="376"/>
        <v>84000</v>
      </c>
      <c r="EH183" s="23">
        <f t="shared" ca="1" si="356"/>
        <v>60000</v>
      </c>
      <c r="EI183" s="23">
        <f t="shared" ca="1" si="357"/>
        <v>30000</v>
      </c>
      <c r="EJ183" s="23">
        <f t="shared" ca="1" si="373"/>
        <v>60000</v>
      </c>
      <c r="EK183" s="23">
        <f t="shared" ca="1" si="374"/>
        <v>30000</v>
      </c>
      <c r="EL183" s="23">
        <f t="shared" ca="1" si="255"/>
        <v>120000</v>
      </c>
      <c r="EM183" s="23">
        <f t="shared" ca="1" si="256"/>
        <v>60000</v>
      </c>
      <c r="EN183" s="228">
        <f t="shared" ca="1" si="275"/>
        <v>39600</v>
      </c>
      <c r="EO183" s="93">
        <f t="shared" ca="1" si="276"/>
        <v>489600</v>
      </c>
      <c r="EP183" s="93">
        <f t="shared" ca="1" si="277"/>
        <v>921600</v>
      </c>
    </row>
    <row r="184" spans="1:146" x14ac:dyDescent="0.2">
      <c r="A184" s="172">
        <f ca="1">VLOOKUP($D184,Curves!$A$2:$I$1700,9)</f>
        <v>5.9535127751832999E-2</v>
      </c>
      <c r="B184" s="86">
        <f t="shared" ca="1" si="260"/>
        <v>0.42372479664272639</v>
      </c>
      <c r="C184" s="86">
        <f t="shared" si="261"/>
        <v>30</v>
      </c>
      <c r="D184" s="139">
        <v>42248</v>
      </c>
      <c r="E184" s="173">
        <f ca="1">VLOOKUP($D184,Curves!$A$2:$H$1700,2)*$B184</f>
        <v>1.8525248109219996</v>
      </c>
      <c r="F184" s="172">
        <f ca="1">VLOOKUP($D184,Curves!$A$2:$H$1700,3)*$B184</f>
        <v>0.12499881500960427</v>
      </c>
      <c r="G184" s="172">
        <f ca="1">VLOOKUP($D184,Curves!$A$2:$H$1700,7)*$B184</f>
        <v>-8.0507711362118012E-2</v>
      </c>
      <c r="H184" s="172">
        <f ca="1">VLOOKUP($D184,Curves!$A$2:$H$1700,5)*$B184</f>
        <v>0</v>
      </c>
      <c r="I184" s="172">
        <f ca="1">VLOOKUP($D184,Curves!$A$2:$H$1700,4)*$B184</f>
        <v>0</v>
      </c>
      <c r="J184" s="174">
        <f ca="1">VLOOKUP($D184,Curves!$A$2:$H$1700,8)*$B184</f>
        <v>0</v>
      </c>
      <c r="K184" s="172">
        <f t="shared" ca="1" si="262"/>
        <v>15.893936081914998</v>
      </c>
      <c r="L184" s="140">
        <f ca="1">VLOOKUP($D184,Curves!$N$2:$T$2600,2)*$B184</f>
        <v>23.877231270654946</v>
      </c>
      <c r="M184" s="141">
        <f ca="1">VLOOKUP($D184,Curves!$N$2:$T$2600,3)*$B184</f>
        <v>11.938615635327473</v>
      </c>
      <c r="N184" s="181">
        <f t="shared" ca="1" si="263"/>
        <v>1</v>
      </c>
      <c r="O184" s="182">
        <f t="shared" ca="1" si="264"/>
        <v>0</v>
      </c>
      <c r="P184" s="173">
        <f t="shared" ca="1" si="259"/>
        <v>15.893936081914998</v>
      </c>
      <c r="Q184" s="140">
        <f ca="1">VLOOKUP($D184,Curves!$N$2:$T$2600,4)*$B184</f>
        <v>23.877231270654946</v>
      </c>
      <c r="R184" s="141">
        <f ca="1">VLOOKUP($D184,Curves!$N$2:$T$2600,5)*$B184</f>
        <v>11.938615635327473</v>
      </c>
      <c r="S184" s="181">
        <f t="shared" ca="1" si="265"/>
        <v>1</v>
      </c>
      <c r="T184" s="182">
        <f t="shared" ca="1" si="266"/>
        <v>0</v>
      </c>
      <c r="U184" s="151">
        <f t="shared" ca="1" si="267"/>
        <v>15.290128246699112</v>
      </c>
      <c r="V184" s="151">
        <f t="shared" ca="1" si="268"/>
        <v>15.893936081914998</v>
      </c>
      <c r="W184" s="151">
        <f t="shared" ca="1" si="269"/>
        <v>15.893936081914998</v>
      </c>
      <c r="X184" s="343">
        <f ca="1">VLOOKUP($D184,[2]CurveFetch!$D$8:$S$13000,16,0)*$B184</f>
        <v>23.877231270654946</v>
      </c>
      <c r="Y184" s="141">
        <f ca="1">VLOOKUP($D184,Curves!$N$2:$T$2600,7)*$B184</f>
        <v>11.938615635327473</v>
      </c>
      <c r="Z184" s="200">
        <f t="shared" ca="1" si="270"/>
        <v>1</v>
      </c>
      <c r="AA184" s="181">
        <f t="shared" ca="1" si="271"/>
        <v>0</v>
      </c>
      <c r="AB184" s="181">
        <f t="shared" ca="1" si="358"/>
        <v>1</v>
      </c>
      <c r="AC184" s="181">
        <f t="shared" ca="1" si="358"/>
        <v>1</v>
      </c>
      <c r="AD184" s="181">
        <f t="shared" ca="1" si="273"/>
        <v>1</v>
      </c>
      <c r="AE184" s="182">
        <f t="shared" ca="1" si="274"/>
        <v>0</v>
      </c>
      <c r="AF184" s="23">
        <f t="shared" ca="1" si="292"/>
        <v>5880</v>
      </c>
      <c r="AG184" s="23">
        <f t="shared" ca="1" si="293"/>
        <v>0</v>
      </c>
      <c r="AH184" s="23">
        <f t="shared" ca="1" si="310"/>
        <v>48000</v>
      </c>
      <c r="AI184" s="23">
        <f t="shared" ca="1" si="311"/>
        <v>0</v>
      </c>
      <c r="AJ184" s="23">
        <f t="shared" ca="1" si="330"/>
        <v>54000</v>
      </c>
      <c r="AK184" s="23">
        <f t="shared" ca="1" si="331"/>
        <v>0</v>
      </c>
      <c r="AL184" s="23">
        <f t="shared" ca="1" si="332"/>
        <v>60000</v>
      </c>
      <c r="AM184" s="23">
        <f t="shared" ca="1" si="333"/>
        <v>0</v>
      </c>
      <c r="AN184" s="23">
        <f t="shared" ca="1" si="334"/>
        <v>60000</v>
      </c>
      <c r="AO184" s="23">
        <f t="shared" ca="1" si="335"/>
        <v>0</v>
      </c>
      <c r="AP184" s="23">
        <f t="shared" ca="1" si="350"/>
        <v>61200</v>
      </c>
      <c r="AQ184" s="23">
        <f t="shared" ca="1" si="351"/>
        <v>0</v>
      </c>
      <c r="AR184" s="23">
        <f t="shared" ca="1" si="363"/>
        <v>132000</v>
      </c>
      <c r="AS184" s="23">
        <f t="shared" ca="1" si="364"/>
        <v>0</v>
      </c>
      <c r="AT184" s="228">
        <f t="shared" ca="1" si="278"/>
        <v>65880</v>
      </c>
      <c r="AU184" s="26">
        <f t="shared" ca="1" si="279"/>
        <v>361080</v>
      </c>
      <c r="AV184" s="228">
        <f t="shared" ca="1" si="280"/>
        <v>421080</v>
      </c>
      <c r="AW184" s="23">
        <f t="shared" ca="1" si="306"/>
        <v>62400</v>
      </c>
      <c r="AX184" s="23">
        <f t="shared" ca="1" si="307"/>
        <v>0</v>
      </c>
      <c r="AY184" s="23">
        <f t="shared" ca="1" si="290"/>
        <v>60000</v>
      </c>
      <c r="AZ184" s="23">
        <f t="shared" ca="1" si="291"/>
        <v>0</v>
      </c>
      <c r="BA184" s="23">
        <f t="shared" ca="1" si="294"/>
        <v>10560</v>
      </c>
      <c r="BB184" s="23">
        <f t="shared" ca="1" si="295"/>
        <v>0</v>
      </c>
      <c r="BC184" s="23">
        <f t="shared" ca="1" si="302"/>
        <v>6120</v>
      </c>
      <c r="BD184" s="23">
        <f t="shared" ca="1" si="303"/>
        <v>0</v>
      </c>
      <c r="BE184" s="23">
        <f t="shared" ca="1" si="312"/>
        <v>20400</v>
      </c>
      <c r="BF184" s="23">
        <f t="shared" ca="1" si="313"/>
        <v>0</v>
      </c>
      <c r="BG184" s="23">
        <f t="shared" ca="1" si="322"/>
        <v>105600</v>
      </c>
      <c r="BH184" s="23">
        <f t="shared" ca="1" si="323"/>
        <v>0</v>
      </c>
      <c r="BI184" s="23">
        <f t="shared" ca="1" si="328"/>
        <v>127200</v>
      </c>
      <c r="BJ184" s="23">
        <f t="shared" ca="1" si="329"/>
        <v>0</v>
      </c>
      <c r="BK184" s="23">
        <f t="shared" ca="1" si="336"/>
        <v>60000</v>
      </c>
      <c r="BL184" s="23">
        <f t="shared" ca="1" si="337"/>
        <v>0</v>
      </c>
      <c r="BM184" s="23">
        <f t="shared" ca="1" si="348"/>
        <v>63600</v>
      </c>
      <c r="BN184" s="23">
        <f t="shared" ca="1" si="349"/>
        <v>0</v>
      </c>
      <c r="BO184" s="23">
        <f t="shared" ca="1" si="352"/>
        <v>86400</v>
      </c>
      <c r="BP184" s="23">
        <f t="shared" ca="1" si="353"/>
        <v>0</v>
      </c>
      <c r="BQ184" s="23">
        <f t="shared" ca="1" si="359"/>
        <v>62400</v>
      </c>
      <c r="BR184" s="23">
        <f t="shared" ca="1" si="360"/>
        <v>0</v>
      </c>
      <c r="BS184" s="23">
        <f t="shared" ca="1" si="377"/>
        <v>132000</v>
      </c>
      <c r="BT184" s="23">
        <f t="shared" ca="1" si="378"/>
        <v>0</v>
      </c>
      <c r="BU184" s="23">
        <f t="shared" ref="BU184:BU247" ca="1" si="379">$BU$7*$J$2*$J$5*$S184</f>
        <v>120000</v>
      </c>
      <c r="BV184" s="23">
        <f t="shared" ref="BV184:BV247" ca="1" si="380">$BU$7*$J$3*$J$5*$T184</f>
        <v>0</v>
      </c>
      <c r="BW184" s="389">
        <f t="shared" ca="1" si="281"/>
        <v>458280</v>
      </c>
      <c r="BX184" s="224">
        <f t="shared" ca="1" si="282"/>
        <v>710280</v>
      </c>
      <c r="BY184" s="93">
        <f t="shared" ca="1" si="283"/>
        <v>916680</v>
      </c>
      <c r="BZ184" s="23">
        <f t="shared" ca="1" si="308"/>
        <v>125760</v>
      </c>
      <c r="CA184" s="23">
        <f t="shared" ca="1" si="309"/>
        <v>0</v>
      </c>
      <c r="CB184" s="23">
        <f t="shared" ca="1" si="338"/>
        <v>115200</v>
      </c>
      <c r="CC184" s="23">
        <f t="shared" ca="1" si="339"/>
        <v>0</v>
      </c>
      <c r="CD184" s="23">
        <f t="shared" ca="1" si="365"/>
        <v>120000</v>
      </c>
      <c r="CE184" s="23">
        <f t="shared" ca="1" si="366"/>
        <v>0</v>
      </c>
      <c r="CF184" s="228">
        <f t="shared" ca="1" si="284"/>
        <v>125760</v>
      </c>
      <c r="CG184" s="224">
        <f t="shared" ca="1" si="285"/>
        <v>240960</v>
      </c>
      <c r="CH184" s="228">
        <f t="shared" ca="1" si="286"/>
        <v>360960</v>
      </c>
      <c r="CI184" s="23">
        <f t="shared" ca="1" si="298"/>
        <v>65400</v>
      </c>
      <c r="CJ184" s="23">
        <f t="shared" ca="1" si="299"/>
        <v>32700</v>
      </c>
      <c r="CK184" s="23">
        <f t="shared" ca="1" si="300"/>
        <v>62400</v>
      </c>
      <c r="CL184" s="23">
        <f t="shared" ca="1" si="301"/>
        <v>31200</v>
      </c>
      <c r="CM184" s="23">
        <f t="shared" ca="1" si="296"/>
        <v>60000</v>
      </c>
      <c r="CN184" s="23">
        <f t="shared" ca="1" si="297"/>
        <v>30000</v>
      </c>
      <c r="CO184" s="23">
        <f t="shared" ca="1" si="304"/>
        <v>8400</v>
      </c>
      <c r="CP184" s="23">
        <f t="shared" ca="1" si="305"/>
        <v>4200</v>
      </c>
      <c r="CQ184" s="23">
        <f t="shared" ca="1" si="314"/>
        <v>27000</v>
      </c>
      <c r="CR184" s="23">
        <f t="shared" ca="1" si="315"/>
        <v>13500</v>
      </c>
      <c r="CS184" s="23">
        <f t="shared" ca="1" si="316"/>
        <v>15600</v>
      </c>
      <c r="CT184" s="23">
        <f t="shared" ca="1" si="317"/>
        <v>7800</v>
      </c>
      <c r="CU184" s="23">
        <f t="shared" ca="1" si="320"/>
        <v>42000</v>
      </c>
      <c r="CV184" s="23">
        <f t="shared" ca="1" si="321"/>
        <v>21000</v>
      </c>
      <c r="CW184" s="23">
        <f t="shared" ca="1" si="367"/>
        <v>60000</v>
      </c>
      <c r="CX184" s="23">
        <f t="shared" ca="1" si="368"/>
        <v>30000</v>
      </c>
      <c r="CY184" s="23">
        <f t="shared" ca="1" si="324"/>
        <v>72000</v>
      </c>
      <c r="CZ184" s="23">
        <f t="shared" ca="1" si="325"/>
        <v>36000</v>
      </c>
      <c r="DA184" s="23">
        <f t="shared" ca="1" si="340"/>
        <v>99000</v>
      </c>
      <c r="DB184" s="23">
        <f t="shared" ca="1" si="341"/>
        <v>49500</v>
      </c>
      <c r="DC184" s="23"/>
      <c r="DD184" s="23"/>
      <c r="DE184" s="23">
        <f t="shared" ca="1" si="342"/>
        <v>240000</v>
      </c>
      <c r="DF184" s="23">
        <f t="shared" ca="1" si="343"/>
        <v>120000</v>
      </c>
      <c r="DG184" s="23">
        <f t="shared" ca="1" si="344"/>
        <v>120000</v>
      </c>
      <c r="DH184" s="23">
        <f t="shared" ca="1" si="345"/>
        <v>60000</v>
      </c>
      <c r="DI184" s="23">
        <f t="shared" ca="1" si="354"/>
        <v>63600</v>
      </c>
      <c r="DJ184" s="23">
        <f t="shared" ca="1" si="355"/>
        <v>31800</v>
      </c>
      <c r="DK184" s="23">
        <f t="shared" ca="1" si="361"/>
        <v>63600</v>
      </c>
      <c r="DL184" s="23">
        <f t="shared" ca="1" si="362"/>
        <v>31800</v>
      </c>
      <c r="DM184" s="23">
        <f t="shared" ca="1" si="369"/>
        <v>120000</v>
      </c>
      <c r="DN184" s="23">
        <f t="shared" ca="1" si="370"/>
        <v>60000</v>
      </c>
      <c r="DO184" s="23">
        <f t="shared" ca="1" si="371"/>
        <v>66000</v>
      </c>
      <c r="DP184" s="23">
        <f t="shared" ca="1" si="372"/>
        <v>33000</v>
      </c>
      <c r="DQ184" s="23">
        <f t="shared" ca="1" si="257"/>
        <v>129600</v>
      </c>
      <c r="DR184" s="23">
        <f t="shared" ca="1" si="258"/>
        <v>64800</v>
      </c>
      <c r="DS184" s="228">
        <f t="shared" ca="1" si="287"/>
        <v>604800</v>
      </c>
      <c r="DT184" s="93">
        <f t="shared" ca="1" si="288"/>
        <v>1350000</v>
      </c>
      <c r="DU184" s="228">
        <f t="shared" ca="1" si="289"/>
        <v>1971900</v>
      </c>
      <c r="DZ184" s="23">
        <f t="shared" ca="1" si="318"/>
        <v>60000</v>
      </c>
      <c r="EA184" s="23">
        <f t="shared" ca="1" si="319"/>
        <v>30000</v>
      </c>
      <c r="EB184" s="23">
        <f t="shared" ca="1" si="326"/>
        <v>26400</v>
      </c>
      <c r="EC184" s="23">
        <f t="shared" ca="1" si="327"/>
        <v>13200</v>
      </c>
      <c r="ED184" s="23">
        <f t="shared" ca="1" si="346"/>
        <v>120000</v>
      </c>
      <c r="EE184" s="23">
        <f t="shared" ca="1" si="347"/>
        <v>60000</v>
      </c>
      <c r="EF184" s="23">
        <f t="shared" ca="1" si="375"/>
        <v>168000</v>
      </c>
      <c r="EG184" s="23">
        <f t="shared" ca="1" si="376"/>
        <v>84000</v>
      </c>
      <c r="EH184" s="23">
        <f t="shared" ca="1" si="356"/>
        <v>60000</v>
      </c>
      <c r="EI184" s="23">
        <f t="shared" ca="1" si="357"/>
        <v>30000</v>
      </c>
      <c r="EJ184" s="23">
        <f t="shared" ca="1" si="373"/>
        <v>60000</v>
      </c>
      <c r="EK184" s="23">
        <f t="shared" ca="1" si="374"/>
        <v>30000</v>
      </c>
      <c r="EL184" s="23">
        <f t="shared" ref="EL184:EL247" ca="1" si="381">$EL$7*$J$2*$J$5*$AB184</f>
        <v>120000</v>
      </c>
      <c r="EM184" s="23">
        <f t="shared" ref="EM184:EM247" ca="1" si="382">$EL$7*$J$3*$J$5*$AC184</f>
        <v>60000</v>
      </c>
      <c r="EN184" s="228">
        <f t="shared" ca="1" si="275"/>
        <v>39600</v>
      </c>
      <c r="EO184" s="93">
        <f t="shared" ca="1" si="276"/>
        <v>489600</v>
      </c>
      <c r="EP184" s="93">
        <f t="shared" ca="1" si="277"/>
        <v>921600</v>
      </c>
    </row>
    <row r="185" spans="1:146" x14ac:dyDescent="0.2">
      <c r="A185" s="172">
        <f ca="1">VLOOKUP($D185,Curves!$A$2:$I$1700,9)</f>
        <v>5.9562396617072001E-2</v>
      </c>
      <c r="B185" s="86">
        <f t="shared" ca="1" si="260"/>
        <v>0.42152363191142622</v>
      </c>
      <c r="C185" s="86">
        <f t="shared" si="261"/>
        <v>31</v>
      </c>
      <c r="D185" s="139">
        <v>42278</v>
      </c>
      <c r="E185" s="173">
        <f ca="1">VLOOKUP($D185,Curves!$A$2:$H$1700,2)*$B185</f>
        <v>1.8555470276740982</v>
      </c>
      <c r="F185" s="172">
        <f ca="1">VLOOKUP($D185,Curves!$A$2:$H$1700,3)*$B185</f>
        <v>0.12434947141387073</v>
      </c>
      <c r="G185" s="172">
        <f ca="1">VLOOKUP($D185,Curves!$A$2:$H$1700,7)*$B185</f>
        <v>-8.0089490063170982E-2</v>
      </c>
      <c r="H185" s="172">
        <f ca="1">VLOOKUP($D185,Curves!$A$2:$H$1700,5)*$B185</f>
        <v>0</v>
      </c>
      <c r="I185" s="172">
        <f ca="1">VLOOKUP($D185,Curves!$A$2:$H$1700,4)*$B185</f>
        <v>0</v>
      </c>
      <c r="J185" s="174">
        <f ca="1">VLOOKUP($D185,Curves!$A$2:$H$1700,8)*$B185</f>
        <v>0</v>
      </c>
      <c r="K185" s="172">
        <f t="shared" ca="1" si="262"/>
        <v>15.916602707555736</v>
      </c>
      <c r="L185" s="140">
        <f ca="1">VLOOKUP($D185,Curves!$N$2:$T$2600,2)*$B185</f>
        <v>28.706813142247906</v>
      </c>
      <c r="M185" s="141">
        <f ca="1">VLOOKUP($D185,Curves!$N$2:$T$2600,3)*$B185</f>
        <v>14.353406571123953</v>
      </c>
      <c r="N185" s="181">
        <f t="shared" ca="1" si="263"/>
        <v>1</v>
      </c>
      <c r="O185" s="182">
        <f t="shared" ca="1" si="264"/>
        <v>0</v>
      </c>
      <c r="P185" s="173">
        <f t="shared" ca="1" si="259"/>
        <v>15.916602707555736</v>
      </c>
      <c r="Q185" s="140">
        <f ca="1">VLOOKUP($D185,Curves!$N$2:$T$2600,4)*$B185</f>
        <v>28.706813142247906</v>
      </c>
      <c r="R185" s="141">
        <f ca="1">VLOOKUP($D185,Curves!$N$2:$T$2600,5)*$B185</f>
        <v>14.353406571123953</v>
      </c>
      <c r="S185" s="181">
        <f t="shared" ca="1" si="265"/>
        <v>1</v>
      </c>
      <c r="T185" s="182">
        <f t="shared" ca="1" si="266"/>
        <v>0</v>
      </c>
      <c r="U185" s="151">
        <f t="shared" ca="1" si="267"/>
        <v>15.315931532081954</v>
      </c>
      <c r="V185" s="151">
        <f t="shared" ca="1" si="268"/>
        <v>15.916602707555736</v>
      </c>
      <c r="W185" s="151">
        <f t="shared" ca="1" si="269"/>
        <v>15.916602707555736</v>
      </c>
      <c r="X185" s="343">
        <f ca="1">VLOOKUP($D185,[2]CurveFetch!$D$8:$S$13000,16,0)*$B185</f>
        <v>28.706813142247906</v>
      </c>
      <c r="Y185" s="141">
        <f ca="1">VLOOKUP($D185,Curves!$N$2:$T$2600,7)*$B185</f>
        <v>14.353406571123953</v>
      </c>
      <c r="Z185" s="200">
        <f t="shared" ca="1" si="270"/>
        <v>1</v>
      </c>
      <c r="AA185" s="181">
        <f t="shared" ca="1" si="271"/>
        <v>0</v>
      </c>
      <c r="AB185" s="181">
        <f t="shared" ca="1" si="358"/>
        <v>1</v>
      </c>
      <c r="AC185" s="181">
        <f t="shared" ca="1" si="358"/>
        <v>1</v>
      </c>
      <c r="AD185" s="181">
        <f t="shared" ca="1" si="273"/>
        <v>1</v>
      </c>
      <c r="AE185" s="182">
        <f t="shared" ca="1" si="274"/>
        <v>0</v>
      </c>
      <c r="AF185" s="23">
        <f t="shared" ca="1" si="292"/>
        <v>5880</v>
      </c>
      <c r="AG185" s="23">
        <f t="shared" ca="1" si="293"/>
        <v>0</v>
      </c>
      <c r="AH185" s="23">
        <f t="shared" ca="1" si="310"/>
        <v>48000</v>
      </c>
      <c r="AI185" s="23">
        <f t="shared" ca="1" si="311"/>
        <v>0</v>
      </c>
      <c r="AJ185" s="23">
        <f t="shared" ca="1" si="330"/>
        <v>54000</v>
      </c>
      <c r="AK185" s="23">
        <f t="shared" ca="1" si="331"/>
        <v>0</v>
      </c>
      <c r="AL185" s="23">
        <f t="shared" ca="1" si="332"/>
        <v>60000</v>
      </c>
      <c r="AM185" s="23">
        <f t="shared" ca="1" si="333"/>
        <v>0</v>
      </c>
      <c r="AN185" s="23">
        <f t="shared" ca="1" si="334"/>
        <v>60000</v>
      </c>
      <c r="AO185" s="23">
        <f t="shared" ca="1" si="335"/>
        <v>0</v>
      </c>
      <c r="AP185" s="23">
        <f t="shared" ca="1" si="350"/>
        <v>61200</v>
      </c>
      <c r="AQ185" s="23">
        <f t="shared" ca="1" si="351"/>
        <v>0</v>
      </c>
      <c r="AR185" s="23">
        <f t="shared" ca="1" si="363"/>
        <v>132000</v>
      </c>
      <c r="AS185" s="23">
        <f t="shared" ca="1" si="364"/>
        <v>0</v>
      </c>
      <c r="AT185" s="228">
        <f t="shared" ca="1" si="278"/>
        <v>65880</v>
      </c>
      <c r="AU185" s="26">
        <f t="shared" ca="1" si="279"/>
        <v>361080</v>
      </c>
      <c r="AV185" s="228">
        <f t="shared" ca="1" si="280"/>
        <v>421080</v>
      </c>
      <c r="AW185" s="23">
        <f t="shared" ca="1" si="306"/>
        <v>62400</v>
      </c>
      <c r="AX185" s="23">
        <f t="shared" ca="1" si="307"/>
        <v>0</v>
      </c>
      <c r="AY185" s="23">
        <f t="shared" ca="1" si="290"/>
        <v>60000</v>
      </c>
      <c r="AZ185" s="23">
        <f t="shared" ca="1" si="291"/>
        <v>0</v>
      </c>
      <c r="BA185" s="23">
        <f t="shared" ca="1" si="294"/>
        <v>10560</v>
      </c>
      <c r="BB185" s="23">
        <f t="shared" ca="1" si="295"/>
        <v>0</v>
      </c>
      <c r="BC185" s="23">
        <f t="shared" ca="1" si="302"/>
        <v>6120</v>
      </c>
      <c r="BD185" s="23">
        <f t="shared" ca="1" si="303"/>
        <v>0</v>
      </c>
      <c r="BE185" s="23">
        <f t="shared" ca="1" si="312"/>
        <v>20400</v>
      </c>
      <c r="BF185" s="23">
        <f t="shared" ca="1" si="313"/>
        <v>0</v>
      </c>
      <c r="BG185" s="23">
        <f t="shared" ca="1" si="322"/>
        <v>105600</v>
      </c>
      <c r="BH185" s="23">
        <f t="shared" ca="1" si="323"/>
        <v>0</v>
      </c>
      <c r="BI185" s="23">
        <f t="shared" ca="1" si="328"/>
        <v>127200</v>
      </c>
      <c r="BJ185" s="23">
        <f t="shared" ca="1" si="329"/>
        <v>0</v>
      </c>
      <c r="BK185" s="23">
        <f t="shared" ca="1" si="336"/>
        <v>60000</v>
      </c>
      <c r="BL185" s="23">
        <f t="shared" ca="1" si="337"/>
        <v>0</v>
      </c>
      <c r="BM185" s="23">
        <f t="shared" ca="1" si="348"/>
        <v>63600</v>
      </c>
      <c r="BN185" s="23">
        <f t="shared" ca="1" si="349"/>
        <v>0</v>
      </c>
      <c r="BO185" s="23">
        <f t="shared" ca="1" si="352"/>
        <v>86400</v>
      </c>
      <c r="BP185" s="23">
        <f t="shared" ca="1" si="353"/>
        <v>0</v>
      </c>
      <c r="BQ185" s="23">
        <f t="shared" ca="1" si="359"/>
        <v>62400</v>
      </c>
      <c r="BR185" s="23">
        <f t="shared" ca="1" si="360"/>
        <v>0</v>
      </c>
      <c r="BS185" s="23">
        <f t="shared" ca="1" si="377"/>
        <v>132000</v>
      </c>
      <c r="BT185" s="23">
        <f t="shared" ca="1" si="378"/>
        <v>0</v>
      </c>
      <c r="BU185" s="23">
        <f t="shared" ca="1" si="379"/>
        <v>120000</v>
      </c>
      <c r="BV185" s="23">
        <f t="shared" ca="1" si="380"/>
        <v>0</v>
      </c>
      <c r="BW185" s="389">
        <f t="shared" ca="1" si="281"/>
        <v>458280</v>
      </c>
      <c r="BX185" s="224">
        <f t="shared" ca="1" si="282"/>
        <v>710280</v>
      </c>
      <c r="BY185" s="93">
        <f t="shared" ca="1" si="283"/>
        <v>916680</v>
      </c>
      <c r="BZ185" s="23">
        <f t="shared" ca="1" si="308"/>
        <v>125760</v>
      </c>
      <c r="CA185" s="23">
        <f t="shared" ca="1" si="309"/>
        <v>0</v>
      </c>
      <c r="CB185" s="23">
        <f t="shared" ca="1" si="338"/>
        <v>115200</v>
      </c>
      <c r="CC185" s="23">
        <f t="shared" ca="1" si="339"/>
        <v>0</v>
      </c>
      <c r="CD185" s="23">
        <f t="shared" ca="1" si="365"/>
        <v>120000</v>
      </c>
      <c r="CE185" s="23">
        <f t="shared" ca="1" si="366"/>
        <v>0</v>
      </c>
      <c r="CF185" s="228">
        <f t="shared" ca="1" si="284"/>
        <v>125760</v>
      </c>
      <c r="CG185" s="224">
        <f t="shared" ca="1" si="285"/>
        <v>240960</v>
      </c>
      <c r="CH185" s="228">
        <f t="shared" ca="1" si="286"/>
        <v>360960</v>
      </c>
      <c r="CI185" s="23">
        <f t="shared" ca="1" si="298"/>
        <v>65400</v>
      </c>
      <c r="CJ185" s="23">
        <f t="shared" ca="1" si="299"/>
        <v>32700</v>
      </c>
      <c r="CK185" s="23">
        <f t="shared" ca="1" si="300"/>
        <v>62400</v>
      </c>
      <c r="CL185" s="23">
        <f t="shared" ca="1" si="301"/>
        <v>31200</v>
      </c>
      <c r="CM185" s="23">
        <f t="shared" ca="1" si="296"/>
        <v>60000</v>
      </c>
      <c r="CN185" s="23">
        <f t="shared" ca="1" si="297"/>
        <v>30000</v>
      </c>
      <c r="CO185" s="23">
        <f t="shared" ca="1" si="304"/>
        <v>8400</v>
      </c>
      <c r="CP185" s="23">
        <f t="shared" ca="1" si="305"/>
        <v>4200</v>
      </c>
      <c r="CQ185" s="23">
        <f t="shared" ca="1" si="314"/>
        <v>27000</v>
      </c>
      <c r="CR185" s="23">
        <f t="shared" ca="1" si="315"/>
        <v>13500</v>
      </c>
      <c r="CS185" s="23">
        <f t="shared" ca="1" si="316"/>
        <v>15600</v>
      </c>
      <c r="CT185" s="23">
        <f t="shared" ca="1" si="317"/>
        <v>7800</v>
      </c>
      <c r="CU185" s="23">
        <f t="shared" ca="1" si="320"/>
        <v>42000</v>
      </c>
      <c r="CV185" s="23">
        <f t="shared" ca="1" si="321"/>
        <v>21000</v>
      </c>
      <c r="CW185" s="23">
        <f t="shared" ca="1" si="367"/>
        <v>60000</v>
      </c>
      <c r="CX185" s="23">
        <f t="shared" ca="1" si="368"/>
        <v>30000</v>
      </c>
      <c r="CY185" s="23">
        <f t="shared" ca="1" si="324"/>
        <v>72000</v>
      </c>
      <c r="CZ185" s="23">
        <f t="shared" ca="1" si="325"/>
        <v>36000</v>
      </c>
      <c r="DA185" s="23">
        <f t="shared" ca="1" si="340"/>
        <v>99000</v>
      </c>
      <c r="DB185" s="23">
        <f t="shared" ca="1" si="341"/>
        <v>49500</v>
      </c>
      <c r="DC185" s="23"/>
      <c r="DD185" s="23"/>
      <c r="DE185" s="23">
        <f t="shared" ca="1" si="342"/>
        <v>240000</v>
      </c>
      <c r="DF185" s="23">
        <f t="shared" ca="1" si="343"/>
        <v>120000</v>
      </c>
      <c r="DG185" s="23">
        <f t="shared" ca="1" si="344"/>
        <v>120000</v>
      </c>
      <c r="DH185" s="23">
        <f t="shared" ca="1" si="345"/>
        <v>60000</v>
      </c>
      <c r="DI185" s="23">
        <f t="shared" ca="1" si="354"/>
        <v>63600</v>
      </c>
      <c r="DJ185" s="23">
        <f t="shared" ca="1" si="355"/>
        <v>31800</v>
      </c>
      <c r="DK185" s="23">
        <f t="shared" ca="1" si="361"/>
        <v>63600</v>
      </c>
      <c r="DL185" s="23">
        <f t="shared" ca="1" si="362"/>
        <v>31800</v>
      </c>
      <c r="DM185" s="23">
        <f t="shared" ca="1" si="369"/>
        <v>120000</v>
      </c>
      <c r="DN185" s="23">
        <f t="shared" ca="1" si="370"/>
        <v>60000</v>
      </c>
      <c r="DO185" s="23">
        <f t="shared" ca="1" si="371"/>
        <v>66000</v>
      </c>
      <c r="DP185" s="23">
        <f t="shared" ca="1" si="372"/>
        <v>33000</v>
      </c>
      <c r="DQ185" s="23">
        <f t="shared" ref="DQ185:DQ248" ca="1" si="383">$DQ$7*$J$2*$J$5*$AB185</f>
        <v>129600</v>
      </c>
      <c r="DR185" s="23">
        <f t="shared" ref="DR185:DR248" ca="1" si="384">$DQ$7*$J$3*$J$5*$AC185</f>
        <v>64800</v>
      </c>
      <c r="DS185" s="228">
        <f t="shared" ca="1" si="287"/>
        <v>604800</v>
      </c>
      <c r="DT185" s="93">
        <f t="shared" ca="1" si="288"/>
        <v>1350000</v>
      </c>
      <c r="DU185" s="228">
        <f t="shared" ca="1" si="289"/>
        <v>1971900</v>
      </c>
      <c r="DZ185" s="23">
        <f t="shared" ca="1" si="318"/>
        <v>60000</v>
      </c>
      <c r="EA185" s="23">
        <f t="shared" ca="1" si="319"/>
        <v>30000</v>
      </c>
      <c r="EB185" s="23">
        <f t="shared" ca="1" si="326"/>
        <v>26400</v>
      </c>
      <c r="EC185" s="23">
        <f t="shared" ca="1" si="327"/>
        <v>13200</v>
      </c>
      <c r="ED185" s="23">
        <f t="shared" ca="1" si="346"/>
        <v>120000</v>
      </c>
      <c r="EE185" s="23">
        <f t="shared" ca="1" si="347"/>
        <v>60000</v>
      </c>
      <c r="EF185" s="23">
        <f t="shared" ca="1" si="375"/>
        <v>168000</v>
      </c>
      <c r="EG185" s="23">
        <f t="shared" ca="1" si="376"/>
        <v>84000</v>
      </c>
      <c r="EH185" s="23">
        <f t="shared" ca="1" si="356"/>
        <v>60000</v>
      </c>
      <c r="EI185" s="23">
        <f t="shared" ca="1" si="357"/>
        <v>30000</v>
      </c>
      <c r="EJ185" s="23">
        <f t="shared" ca="1" si="373"/>
        <v>60000</v>
      </c>
      <c r="EK185" s="23">
        <f t="shared" ca="1" si="374"/>
        <v>30000</v>
      </c>
      <c r="EL185" s="23">
        <f t="shared" ca="1" si="381"/>
        <v>120000</v>
      </c>
      <c r="EM185" s="23">
        <f t="shared" ca="1" si="382"/>
        <v>60000</v>
      </c>
      <c r="EN185" s="228">
        <f t="shared" ca="1" si="275"/>
        <v>39600</v>
      </c>
      <c r="EO185" s="93">
        <f t="shared" ca="1" si="276"/>
        <v>489600</v>
      </c>
      <c r="EP185" s="93">
        <f t="shared" ca="1" si="277"/>
        <v>921600</v>
      </c>
    </row>
    <row r="186" spans="1:146" x14ac:dyDescent="0.2">
      <c r="A186" s="172">
        <f ca="1">VLOOKUP($D186,Curves!$A$2:$I$1700,9)</f>
        <v>5.9590574444744998E-2</v>
      </c>
      <c r="B186" s="86">
        <f t="shared" ca="1" si="260"/>
        <v>0.41925919333206702</v>
      </c>
      <c r="C186" s="86">
        <f t="shared" si="261"/>
        <v>30</v>
      </c>
      <c r="D186" s="139">
        <v>42309</v>
      </c>
      <c r="E186" s="173">
        <f ca="1">VLOOKUP($D186,Curves!$A$2:$H$1700,2)*$B186</f>
        <v>1.9042752561142482</v>
      </c>
      <c r="F186" s="172">
        <f ca="1">VLOOKUP($D186,Curves!$A$2:$H$1700,3)*$B186</f>
        <v>5.0311103199848037E-2</v>
      </c>
      <c r="G186" s="172">
        <f ca="1">VLOOKUP($D186,Curves!$A$2:$H$1700,7)*$B186</f>
        <v>-7.9659246733092728E-2</v>
      </c>
      <c r="H186" s="172">
        <f ca="1">VLOOKUP($D186,Curves!$A$2:$H$1700,5)*$B186</f>
        <v>0</v>
      </c>
      <c r="I186" s="172">
        <f ca="1">VLOOKUP($D186,Curves!$A$2:$H$1700,4)*$B186</f>
        <v>0</v>
      </c>
      <c r="J186" s="174">
        <f ca="1">VLOOKUP($D186,Curves!$A$2:$H$1700,8)*$B186</f>
        <v>0</v>
      </c>
      <c r="K186" s="172">
        <f t="shared" ca="1" si="262"/>
        <v>16.282064420856862</v>
      </c>
      <c r="L186" s="140">
        <f ca="1">VLOOKUP($D186,Curves!$N$2:$T$2600,2)*$B186</f>
        <v>15.974823413935082</v>
      </c>
      <c r="M186" s="141">
        <f ca="1">VLOOKUP($D186,Curves!$N$2:$T$2600,3)*$B186</f>
        <v>7.9874117069675412</v>
      </c>
      <c r="N186" s="181">
        <f t="shared" ca="1" si="263"/>
        <v>0</v>
      </c>
      <c r="O186" s="182">
        <f t="shared" ca="1" si="264"/>
        <v>0</v>
      </c>
      <c r="P186" s="173">
        <f t="shared" ca="1" si="259"/>
        <v>16.282064420856862</v>
      </c>
      <c r="Q186" s="140">
        <f ca="1">VLOOKUP($D186,Curves!$N$2:$T$2600,4)*$B186</f>
        <v>15.974823413935082</v>
      </c>
      <c r="R186" s="141">
        <f ca="1">VLOOKUP($D186,Curves!$N$2:$T$2600,5)*$B186</f>
        <v>7.9874117069675412</v>
      </c>
      <c r="S186" s="181">
        <f t="shared" ca="1" si="265"/>
        <v>0</v>
      </c>
      <c r="T186" s="182">
        <f t="shared" ca="1" si="266"/>
        <v>0</v>
      </c>
      <c r="U186" s="151">
        <f t="shared" ca="1" si="267"/>
        <v>15.684620070358665</v>
      </c>
      <c r="V186" s="151">
        <f t="shared" ca="1" si="268"/>
        <v>16.282064420856862</v>
      </c>
      <c r="W186" s="151">
        <f t="shared" ca="1" si="269"/>
        <v>16.282064420856862</v>
      </c>
      <c r="X186" s="343">
        <f ca="1">VLOOKUP($D186,[2]CurveFetch!$D$8:$S$13000,16,0)*$B186</f>
        <v>15.974823413935082</v>
      </c>
      <c r="Y186" s="141">
        <f ca="1">VLOOKUP($D186,Curves!$N$2:$T$2600,7)*$B186</f>
        <v>7.9874117069675412</v>
      </c>
      <c r="Z186" s="200">
        <f t="shared" ca="1" si="270"/>
        <v>1</v>
      </c>
      <c r="AA186" s="181">
        <f t="shared" ca="1" si="271"/>
        <v>0</v>
      </c>
      <c r="AB186" s="181">
        <f t="shared" ca="1" si="358"/>
        <v>0</v>
      </c>
      <c r="AC186" s="181">
        <f t="shared" ca="1" si="358"/>
        <v>0</v>
      </c>
      <c r="AD186" s="181">
        <f t="shared" ca="1" si="273"/>
        <v>0</v>
      </c>
      <c r="AE186" s="182">
        <f t="shared" ca="1" si="274"/>
        <v>0</v>
      </c>
      <c r="AF186" s="23">
        <f t="shared" ca="1" si="292"/>
        <v>0</v>
      </c>
      <c r="AG186" s="23">
        <f t="shared" ca="1" si="293"/>
        <v>0</v>
      </c>
      <c r="AH186" s="23">
        <f t="shared" ca="1" si="310"/>
        <v>0</v>
      </c>
      <c r="AI186" s="23">
        <f t="shared" ca="1" si="311"/>
        <v>0</v>
      </c>
      <c r="AJ186" s="23">
        <f t="shared" ca="1" si="330"/>
        <v>0</v>
      </c>
      <c r="AK186" s="23">
        <f t="shared" ca="1" si="331"/>
        <v>0</v>
      </c>
      <c r="AL186" s="23">
        <f t="shared" ca="1" si="332"/>
        <v>0</v>
      </c>
      <c r="AM186" s="23">
        <f t="shared" ca="1" si="333"/>
        <v>0</v>
      </c>
      <c r="AN186" s="23">
        <f t="shared" ca="1" si="334"/>
        <v>0</v>
      </c>
      <c r="AO186" s="23">
        <f t="shared" ca="1" si="335"/>
        <v>0</v>
      </c>
      <c r="AP186" s="23">
        <f t="shared" ca="1" si="350"/>
        <v>0</v>
      </c>
      <c r="AQ186" s="23">
        <f t="shared" ca="1" si="351"/>
        <v>0</v>
      </c>
      <c r="AR186" s="23">
        <f t="shared" ca="1" si="363"/>
        <v>0</v>
      </c>
      <c r="AS186" s="23">
        <f t="shared" ca="1" si="364"/>
        <v>0</v>
      </c>
      <c r="AT186" s="228">
        <f t="shared" ca="1" si="278"/>
        <v>0</v>
      </c>
      <c r="AU186" s="26">
        <f t="shared" ca="1" si="279"/>
        <v>0</v>
      </c>
      <c r="AV186" s="228">
        <f t="shared" ca="1" si="280"/>
        <v>0</v>
      </c>
      <c r="AW186" s="23">
        <f t="shared" ca="1" si="306"/>
        <v>0</v>
      </c>
      <c r="AX186" s="23">
        <f t="shared" ca="1" si="307"/>
        <v>0</v>
      </c>
      <c r="AY186" s="23">
        <f t="shared" ca="1" si="290"/>
        <v>0</v>
      </c>
      <c r="AZ186" s="23">
        <f t="shared" ca="1" si="291"/>
        <v>0</v>
      </c>
      <c r="BA186" s="23">
        <f t="shared" ca="1" si="294"/>
        <v>0</v>
      </c>
      <c r="BB186" s="23">
        <f t="shared" ca="1" si="295"/>
        <v>0</v>
      </c>
      <c r="BC186" s="23">
        <f t="shared" ca="1" si="302"/>
        <v>0</v>
      </c>
      <c r="BD186" s="23">
        <f t="shared" ca="1" si="303"/>
        <v>0</v>
      </c>
      <c r="BE186" s="23">
        <f t="shared" ca="1" si="312"/>
        <v>0</v>
      </c>
      <c r="BF186" s="23">
        <f t="shared" ca="1" si="313"/>
        <v>0</v>
      </c>
      <c r="BG186" s="23">
        <f t="shared" ca="1" si="322"/>
        <v>0</v>
      </c>
      <c r="BH186" s="23">
        <f t="shared" ca="1" si="323"/>
        <v>0</v>
      </c>
      <c r="BI186" s="23">
        <f t="shared" ca="1" si="328"/>
        <v>0</v>
      </c>
      <c r="BJ186" s="23">
        <f t="shared" ca="1" si="329"/>
        <v>0</v>
      </c>
      <c r="BK186" s="23">
        <f t="shared" ca="1" si="336"/>
        <v>0</v>
      </c>
      <c r="BL186" s="23">
        <f t="shared" ca="1" si="337"/>
        <v>0</v>
      </c>
      <c r="BM186" s="23">
        <f t="shared" ca="1" si="348"/>
        <v>0</v>
      </c>
      <c r="BN186" s="23">
        <f t="shared" ca="1" si="349"/>
        <v>0</v>
      </c>
      <c r="BO186" s="23">
        <f t="shared" ca="1" si="352"/>
        <v>0</v>
      </c>
      <c r="BP186" s="23">
        <f t="shared" ca="1" si="353"/>
        <v>0</v>
      </c>
      <c r="BQ186" s="23">
        <f t="shared" ca="1" si="359"/>
        <v>0</v>
      </c>
      <c r="BR186" s="23">
        <f t="shared" ca="1" si="360"/>
        <v>0</v>
      </c>
      <c r="BS186" s="23">
        <f t="shared" ca="1" si="377"/>
        <v>0</v>
      </c>
      <c r="BT186" s="23">
        <f t="shared" ca="1" si="378"/>
        <v>0</v>
      </c>
      <c r="BU186" s="23">
        <f t="shared" ca="1" si="379"/>
        <v>0</v>
      </c>
      <c r="BV186" s="23">
        <f t="shared" ca="1" si="380"/>
        <v>0</v>
      </c>
      <c r="BW186" s="389">
        <f t="shared" ca="1" si="281"/>
        <v>0</v>
      </c>
      <c r="BX186" s="224">
        <f t="shared" ca="1" si="282"/>
        <v>0</v>
      </c>
      <c r="BY186" s="93">
        <f t="shared" ca="1" si="283"/>
        <v>0</v>
      </c>
      <c r="BZ186" s="23">
        <f t="shared" ca="1" si="308"/>
        <v>0</v>
      </c>
      <c r="CA186" s="23">
        <f t="shared" ca="1" si="309"/>
        <v>0</v>
      </c>
      <c r="CB186" s="23">
        <f t="shared" ca="1" si="338"/>
        <v>0</v>
      </c>
      <c r="CC186" s="23">
        <f t="shared" ca="1" si="339"/>
        <v>0</v>
      </c>
      <c r="CD186" s="23">
        <f t="shared" ca="1" si="365"/>
        <v>0</v>
      </c>
      <c r="CE186" s="23">
        <f t="shared" ca="1" si="366"/>
        <v>0</v>
      </c>
      <c r="CF186" s="228">
        <f t="shared" ca="1" si="284"/>
        <v>0</v>
      </c>
      <c r="CG186" s="224">
        <f t="shared" ca="1" si="285"/>
        <v>0</v>
      </c>
      <c r="CH186" s="228">
        <f t="shared" ca="1" si="286"/>
        <v>0</v>
      </c>
      <c r="CI186" s="23">
        <f t="shared" ca="1" si="298"/>
        <v>0</v>
      </c>
      <c r="CJ186" s="23">
        <f t="shared" ca="1" si="299"/>
        <v>0</v>
      </c>
      <c r="CK186" s="23">
        <f t="shared" ca="1" si="300"/>
        <v>0</v>
      </c>
      <c r="CL186" s="23">
        <f t="shared" ca="1" si="301"/>
        <v>0</v>
      </c>
      <c r="CM186" s="23">
        <f t="shared" ca="1" si="296"/>
        <v>0</v>
      </c>
      <c r="CN186" s="23">
        <f t="shared" ca="1" si="297"/>
        <v>0</v>
      </c>
      <c r="CO186" s="23">
        <f t="shared" ca="1" si="304"/>
        <v>0</v>
      </c>
      <c r="CP186" s="23">
        <f t="shared" ca="1" si="305"/>
        <v>0</v>
      </c>
      <c r="CQ186" s="23">
        <f t="shared" ca="1" si="314"/>
        <v>0</v>
      </c>
      <c r="CR186" s="23">
        <f t="shared" ca="1" si="315"/>
        <v>0</v>
      </c>
      <c r="CS186" s="23">
        <f t="shared" ca="1" si="316"/>
        <v>0</v>
      </c>
      <c r="CT186" s="23">
        <f t="shared" ca="1" si="317"/>
        <v>0</v>
      </c>
      <c r="CU186" s="23">
        <f t="shared" ca="1" si="320"/>
        <v>0</v>
      </c>
      <c r="CV186" s="23">
        <f t="shared" ca="1" si="321"/>
        <v>0</v>
      </c>
      <c r="CW186" s="23">
        <f t="shared" ca="1" si="367"/>
        <v>0</v>
      </c>
      <c r="CX186" s="23">
        <f t="shared" ca="1" si="368"/>
        <v>0</v>
      </c>
      <c r="CY186" s="23">
        <f t="shared" ca="1" si="324"/>
        <v>0</v>
      </c>
      <c r="CZ186" s="23">
        <f t="shared" ca="1" si="325"/>
        <v>0</v>
      </c>
      <c r="DA186" s="23">
        <f t="shared" ca="1" si="340"/>
        <v>0</v>
      </c>
      <c r="DB186" s="23">
        <f t="shared" ca="1" si="341"/>
        <v>0</v>
      </c>
      <c r="DC186" s="23"/>
      <c r="DD186" s="23"/>
      <c r="DE186" s="23">
        <f t="shared" ca="1" si="342"/>
        <v>0</v>
      </c>
      <c r="DF186" s="23">
        <f t="shared" ca="1" si="343"/>
        <v>0</v>
      </c>
      <c r="DG186" s="23">
        <f t="shared" ca="1" si="344"/>
        <v>0</v>
      </c>
      <c r="DH186" s="23">
        <f t="shared" ca="1" si="345"/>
        <v>0</v>
      </c>
      <c r="DI186" s="23">
        <f t="shared" ca="1" si="354"/>
        <v>0</v>
      </c>
      <c r="DJ186" s="23">
        <f t="shared" ca="1" si="355"/>
        <v>0</v>
      </c>
      <c r="DK186" s="23">
        <f t="shared" ca="1" si="361"/>
        <v>0</v>
      </c>
      <c r="DL186" s="23">
        <f t="shared" ca="1" si="362"/>
        <v>0</v>
      </c>
      <c r="DM186" s="23">
        <f t="shared" ca="1" si="369"/>
        <v>0</v>
      </c>
      <c r="DN186" s="23">
        <f t="shared" ca="1" si="370"/>
        <v>0</v>
      </c>
      <c r="DO186" s="23">
        <f t="shared" ca="1" si="371"/>
        <v>0</v>
      </c>
      <c r="DP186" s="23">
        <f t="shared" ca="1" si="372"/>
        <v>0</v>
      </c>
      <c r="DQ186" s="23">
        <f t="shared" ca="1" si="383"/>
        <v>0</v>
      </c>
      <c r="DR186" s="23">
        <f t="shared" ca="1" si="384"/>
        <v>0</v>
      </c>
      <c r="DS186" s="228">
        <f t="shared" ca="1" si="287"/>
        <v>0</v>
      </c>
      <c r="DT186" s="93">
        <f t="shared" ca="1" si="288"/>
        <v>0</v>
      </c>
      <c r="DU186" s="228">
        <f t="shared" ca="1" si="289"/>
        <v>0</v>
      </c>
      <c r="DZ186" s="23">
        <f t="shared" ca="1" si="318"/>
        <v>0</v>
      </c>
      <c r="EA186" s="23">
        <f t="shared" ca="1" si="319"/>
        <v>0</v>
      </c>
      <c r="EB186" s="23">
        <f t="shared" ca="1" si="326"/>
        <v>0</v>
      </c>
      <c r="EC186" s="23">
        <f t="shared" ca="1" si="327"/>
        <v>0</v>
      </c>
      <c r="ED186" s="23">
        <f t="shared" ca="1" si="346"/>
        <v>0</v>
      </c>
      <c r="EE186" s="23">
        <f t="shared" ca="1" si="347"/>
        <v>0</v>
      </c>
      <c r="EF186" s="23">
        <f t="shared" ca="1" si="375"/>
        <v>0</v>
      </c>
      <c r="EG186" s="23">
        <f t="shared" ca="1" si="376"/>
        <v>0</v>
      </c>
      <c r="EH186" s="23">
        <f t="shared" ca="1" si="356"/>
        <v>0</v>
      </c>
      <c r="EI186" s="23">
        <f t="shared" ca="1" si="357"/>
        <v>0</v>
      </c>
      <c r="EJ186" s="23">
        <f t="shared" ca="1" si="373"/>
        <v>0</v>
      </c>
      <c r="EK186" s="23">
        <f t="shared" ca="1" si="374"/>
        <v>0</v>
      </c>
      <c r="EL186" s="23">
        <f t="shared" ca="1" si="381"/>
        <v>0</v>
      </c>
      <c r="EM186" s="23">
        <f t="shared" ca="1" si="382"/>
        <v>0</v>
      </c>
      <c r="EN186" s="228">
        <f t="shared" ca="1" si="275"/>
        <v>0</v>
      </c>
      <c r="EO186" s="93">
        <f t="shared" ca="1" si="276"/>
        <v>0</v>
      </c>
      <c r="EP186" s="93">
        <f t="shared" ca="1" si="277"/>
        <v>0</v>
      </c>
    </row>
    <row r="187" spans="1:146" x14ac:dyDescent="0.2">
      <c r="A187" s="172">
        <f ca="1">VLOOKUP($D187,Curves!$A$2:$I$1700,9)</f>
        <v>5.9617843310487001E-2</v>
      </c>
      <c r="B187" s="86">
        <f t="shared" ca="1" si="260"/>
        <v>0.41707754190392005</v>
      </c>
      <c r="C187" s="86">
        <f t="shared" si="261"/>
        <v>31</v>
      </c>
      <c r="D187" s="139">
        <v>42339</v>
      </c>
      <c r="E187" s="173">
        <f ca="1">VLOOKUP($D187,Curves!$A$2:$H$1700,2)*$B187</f>
        <v>1.9465008880655947</v>
      </c>
      <c r="F187" s="172">
        <f ca="1">VLOOKUP($D187,Curves!$A$2:$H$1700,3)*$B187</f>
        <v>5.0049305028470402E-2</v>
      </c>
      <c r="G187" s="172">
        <f ca="1">VLOOKUP($D187,Curves!$A$2:$H$1700,7)*$B187</f>
        <v>-7.9244732961744807E-2</v>
      </c>
      <c r="H187" s="172">
        <f ca="1">VLOOKUP($D187,Curves!$A$2:$H$1700,5)*$B187</f>
        <v>0</v>
      </c>
      <c r="I187" s="172">
        <f ca="1">VLOOKUP($D187,Curves!$A$2:$H$1700,4)*$B187</f>
        <v>0</v>
      </c>
      <c r="J187" s="174">
        <f ca="1">VLOOKUP($D187,Curves!$A$2:$H$1700,8)*$B187</f>
        <v>0</v>
      </c>
      <c r="K187" s="172">
        <f t="shared" ca="1" si="262"/>
        <v>16.598756660491961</v>
      </c>
      <c r="L187" s="140">
        <f ca="1">VLOOKUP($D187,Curves!$N$2:$T$2600,2)*$B187</f>
        <v>9.6355339118353118</v>
      </c>
      <c r="M187" s="141">
        <f ca="1">VLOOKUP($D187,Curves!$N$2:$T$2600,3)*$B187</f>
        <v>4.8177669559176559</v>
      </c>
      <c r="N187" s="181">
        <f t="shared" ca="1" si="263"/>
        <v>0</v>
      </c>
      <c r="O187" s="182">
        <f t="shared" ca="1" si="264"/>
        <v>0</v>
      </c>
      <c r="P187" s="173">
        <f t="shared" ca="1" si="259"/>
        <v>16.598756660491961</v>
      </c>
      <c r="Q187" s="140">
        <f ca="1">VLOOKUP($D187,Curves!$N$2:$T$2600,4)*$B187</f>
        <v>9.6355339118353118</v>
      </c>
      <c r="R187" s="141">
        <f ca="1">VLOOKUP($D187,Curves!$N$2:$T$2600,5)*$B187</f>
        <v>4.8177669559176559</v>
      </c>
      <c r="S187" s="181">
        <f t="shared" ca="1" si="265"/>
        <v>0</v>
      </c>
      <c r="T187" s="182">
        <f t="shared" ca="1" si="266"/>
        <v>0</v>
      </c>
      <c r="U187" s="151">
        <f t="shared" ca="1" si="267"/>
        <v>16.004421163278877</v>
      </c>
      <c r="V187" s="151">
        <f t="shared" ca="1" si="268"/>
        <v>16.598756660491961</v>
      </c>
      <c r="W187" s="151">
        <f t="shared" ca="1" si="269"/>
        <v>16.598756660491961</v>
      </c>
      <c r="X187" s="343">
        <f ca="1">VLOOKUP($D187,[2]CurveFetch!$D$8:$S$13000,16,0)*$B187</f>
        <v>9.6355339118353118</v>
      </c>
      <c r="Y187" s="141">
        <f ca="1">VLOOKUP($D187,Curves!$N$2:$T$2600,7)*$B187</f>
        <v>4.8177669559176559</v>
      </c>
      <c r="Z187" s="200">
        <f t="shared" ca="1" si="270"/>
        <v>0</v>
      </c>
      <c r="AA187" s="181">
        <f t="shared" ca="1" si="271"/>
        <v>0</v>
      </c>
      <c r="AB187" s="181">
        <f t="shared" ca="1" si="358"/>
        <v>0</v>
      </c>
      <c r="AC187" s="181">
        <f t="shared" ca="1" si="358"/>
        <v>0</v>
      </c>
      <c r="AD187" s="181">
        <f t="shared" ca="1" si="273"/>
        <v>0</v>
      </c>
      <c r="AE187" s="182">
        <f t="shared" ca="1" si="274"/>
        <v>0</v>
      </c>
      <c r="AF187" s="23">
        <f t="shared" ca="1" si="292"/>
        <v>0</v>
      </c>
      <c r="AG187" s="23">
        <f t="shared" ca="1" si="293"/>
        <v>0</v>
      </c>
      <c r="AH187" s="23">
        <f t="shared" ca="1" si="310"/>
        <v>0</v>
      </c>
      <c r="AI187" s="23">
        <f t="shared" ca="1" si="311"/>
        <v>0</v>
      </c>
      <c r="AJ187" s="23">
        <f t="shared" ca="1" si="330"/>
        <v>0</v>
      </c>
      <c r="AK187" s="23">
        <f t="shared" ca="1" si="331"/>
        <v>0</v>
      </c>
      <c r="AL187" s="23">
        <f t="shared" ca="1" si="332"/>
        <v>0</v>
      </c>
      <c r="AM187" s="23">
        <f t="shared" ca="1" si="333"/>
        <v>0</v>
      </c>
      <c r="AN187" s="23">
        <f t="shared" ca="1" si="334"/>
        <v>0</v>
      </c>
      <c r="AO187" s="23">
        <f t="shared" ca="1" si="335"/>
        <v>0</v>
      </c>
      <c r="AP187" s="23">
        <f t="shared" ca="1" si="350"/>
        <v>0</v>
      </c>
      <c r="AQ187" s="23">
        <f t="shared" ca="1" si="351"/>
        <v>0</v>
      </c>
      <c r="AR187" s="23">
        <f t="shared" ca="1" si="363"/>
        <v>0</v>
      </c>
      <c r="AS187" s="23">
        <f t="shared" ca="1" si="364"/>
        <v>0</v>
      </c>
      <c r="AT187" s="228">
        <f t="shared" ca="1" si="278"/>
        <v>0</v>
      </c>
      <c r="AU187" s="26">
        <f t="shared" ca="1" si="279"/>
        <v>0</v>
      </c>
      <c r="AV187" s="228">
        <f t="shared" ca="1" si="280"/>
        <v>0</v>
      </c>
      <c r="AW187" s="23">
        <f t="shared" ca="1" si="306"/>
        <v>0</v>
      </c>
      <c r="AX187" s="23">
        <f t="shared" ca="1" si="307"/>
        <v>0</v>
      </c>
      <c r="AY187" s="23">
        <f t="shared" ca="1" si="290"/>
        <v>0</v>
      </c>
      <c r="AZ187" s="23">
        <f t="shared" ca="1" si="291"/>
        <v>0</v>
      </c>
      <c r="BA187" s="23">
        <f t="shared" ca="1" si="294"/>
        <v>0</v>
      </c>
      <c r="BB187" s="23">
        <f t="shared" ca="1" si="295"/>
        <v>0</v>
      </c>
      <c r="BC187" s="23">
        <f t="shared" ca="1" si="302"/>
        <v>0</v>
      </c>
      <c r="BD187" s="23">
        <f t="shared" ca="1" si="303"/>
        <v>0</v>
      </c>
      <c r="BE187" s="23">
        <f t="shared" ca="1" si="312"/>
        <v>0</v>
      </c>
      <c r="BF187" s="23">
        <f t="shared" ca="1" si="313"/>
        <v>0</v>
      </c>
      <c r="BG187" s="23">
        <f t="shared" ca="1" si="322"/>
        <v>0</v>
      </c>
      <c r="BH187" s="23">
        <f t="shared" ca="1" si="323"/>
        <v>0</v>
      </c>
      <c r="BI187" s="23">
        <f t="shared" ca="1" si="328"/>
        <v>0</v>
      </c>
      <c r="BJ187" s="23">
        <f t="shared" ca="1" si="329"/>
        <v>0</v>
      </c>
      <c r="BK187" s="23">
        <f t="shared" ca="1" si="336"/>
        <v>0</v>
      </c>
      <c r="BL187" s="23">
        <f t="shared" ca="1" si="337"/>
        <v>0</v>
      </c>
      <c r="BM187" s="23">
        <f t="shared" ca="1" si="348"/>
        <v>0</v>
      </c>
      <c r="BN187" s="23">
        <f t="shared" ca="1" si="349"/>
        <v>0</v>
      </c>
      <c r="BO187" s="23">
        <f t="shared" ca="1" si="352"/>
        <v>0</v>
      </c>
      <c r="BP187" s="23">
        <f t="shared" ca="1" si="353"/>
        <v>0</v>
      </c>
      <c r="BQ187" s="23">
        <f t="shared" ca="1" si="359"/>
        <v>0</v>
      </c>
      <c r="BR187" s="23">
        <f t="shared" ca="1" si="360"/>
        <v>0</v>
      </c>
      <c r="BS187" s="23">
        <f t="shared" ca="1" si="377"/>
        <v>0</v>
      </c>
      <c r="BT187" s="23">
        <f t="shared" ca="1" si="378"/>
        <v>0</v>
      </c>
      <c r="BU187" s="23">
        <f t="shared" ca="1" si="379"/>
        <v>0</v>
      </c>
      <c r="BV187" s="23">
        <f t="shared" ca="1" si="380"/>
        <v>0</v>
      </c>
      <c r="BW187" s="389">
        <f t="shared" ca="1" si="281"/>
        <v>0</v>
      </c>
      <c r="BX187" s="224">
        <f t="shared" ca="1" si="282"/>
        <v>0</v>
      </c>
      <c r="BY187" s="93">
        <f t="shared" ca="1" si="283"/>
        <v>0</v>
      </c>
      <c r="BZ187" s="23">
        <f t="shared" ca="1" si="308"/>
        <v>0</v>
      </c>
      <c r="CA187" s="23">
        <f t="shared" ca="1" si="309"/>
        <v>0</v>
      </c>
      <c r="CB187" s="23">
        <f t="shared" ca="1" si="338"/>
        <v>0</v>
      </c>
      <c r="CC187" s="23">
        <f t="shared" ca="1" si="339"/>
        <v>0</v>
      </c>
      <c r="CD187" s="23">
        <f t="shared" ca="1" si="365"/>
        <v>0</v>
      </c>
      <c r="CE187" s="23">
        <f t="shared" ca="1" si="366"/>
        <v>0</v>
      </c>
      <c r="CF187" s="228">
        <f t="shared" ca="1" si="284"/>
        <v>0</v>
      </c>
      <c r="CG187" s="224">
        <f t="shared" ca="1" si="285"/>
        <v>0</v>
      </c>
      <c r="CH187" s="228">
        <f t="shared" ca="1" si="286"/>
        <v>0</v>
      </c>
      <c r="CI187" s="23">
        <f t="shared" ca="1" si="298"/>
        <v>0</v>
      </c>
      <c r="CJ187" s="23">
        <f t="shared" ca="1" si="299"/>
        <v>0</v>
      </c>
      <c r="CK187" s="23">
        <f t="shared" ca="1" si="300"/>
        <v>0</v>
      </c>
      <c r="CL187" s="23">
        <f t="shared" ca="1" si="301"/>
        <v>0</v>
      </c>
      <c r="CM187" s="23">
        <f t="shared" ca="1" si="296"/>
        <v>0</v>
      </c>
      <c r="CN187" s="23">
        <f t="shared" ca="1" si="297"/>
        <v>0</v>
      </c>
      <c r="CO187" s="23">
        <f t="shared" ca="1" si="304"/>
        <v>0</v>
      </c>
      <c r="CP187" s="23">
        <f t="shared" ca="1" si="305"/>
        <v>0</v>
      </c>
      <c r="CQ187" s="23">
        <f t="shared" ca="1" si="314"/>
        <v>0</v>
      </c>
      <c r="CR187" s="23">
        <f t="shared" ca="1" si="315"/>
        <v>0</v>
      </c>
      <c r="CS187" s="23">
        <f t="shared" ca="1" si="316"/>
        <v>0</v>
      </c>
      <c r="CT187" s="23">
        <f t="shared" ca="1" si="317"/>
        <v>0</v>
      </c>
      <c r="CU187" s="23">
        <f t="shared" ca="1" si="320"/>
        <v>0</v>
      </c>
      <c r="CV187" s="23">
        <f t="shared" ca="1" si="321"/>
        <v>0</v>
      </c>
      <c r="CW187" s="23">
        <f t="shared" ca="1" si="367"/>
        <v>0</v>
      </c>
      <c r="CX187" s="23">
        <f t="shared" ca="1" si="368"/>
        <v>0</v>
      </c>
      <c r="CY187" s="23">
        <f t="shared" ca="1" si="324"/>
        <v>0</v>
      </c>
      <c r="CZ187" s="23">
        <f t="shared" ca="1" si="325"/>
        <v>0</v>
      </c>
      <c r="DA187" s="23">
        <f t="shared" ca="1" si="340"/>
        <v>0</v>
      </c>
      <c r="DB187" s="23">
        <f t="shared" ca="1" si="341"/>
        <v>0</v>
      </c>
      <c r="DC187" s="23"/>
      <c r="DD187" s="23"/>
      <c r="DE187" s="23">
        <f t="shared" ca="1" si="342"/>
        <v>0</v>
      </c>
      <c r="DF187" s="23">
        <f t="shared" ca="1" si="343"/>
        <v>0</v>
      </c>
      <c r="DG187" s="23">
        <f t="shared" ca="1" si="344"/>
        <v>0</v>
      </c>
      <c r="DH187" s="23">
        <f t="shared" ca="1" si="345"/>
        <v>0</v>
      </c>
      <c r="DI187" s="23">
        <f t="shared" ca="1" si="354"/>
        <v>0</v>
      </c>
      <c r="DJ187" s="23">
        <f t="shared" ca="1" si="355"/>
        <v>0</v>
      </c>
      <c r="DK187" s="23">
        <f t="shared" ca="1" si="361"/>
        <v>0</v>
      </c>
      <c r="DL187" s="23">
        <f t="shared" ca="1" si="362"/>
        <v>0</v>
      </c>
      <c r="DM187" s="23">
        <f t="shared" ca="1" si="369"/>
        <v>0</v>
      </c>
      <c r="DN187" s="23">
        <f t="shared" ca="1" si="370"/>
        <v>0</v>
      </c>
      <c r="DO187" s="23">
        <f t="shared" ca="1" si="371"/>
        <v>0</v>
      </c>
      <c r="DP187" s="23">
        <f t="shared" ca="1" si="372"/>
        <v>0</v>
      </c>
      <c r="DQ187" s="23">
        <f t="shared" ca="1" si="383"/>
        <v>0</v>
      </c>
      <c r="DR187" s="23">
        <f t="shared" ca="1" si="384"/>
        <v>0</v>
      </c>
      <c r="DS187" s="228">
        <f t="shared" ca="1" si="287"/>
        <v>0</v>
      </c>
      <c r="DT187" s="93">
        <f t="shared" ca="1" si="288"/>
        <v>0</v>
      </c>
      <c r="DU187" s="228">
        <f t="shared" ca="1" si="289"/>
        <v>0</v>
      </c>
      <c r="DZ187" s="23">
        <f t="shared" ca="1" si="318"/>
        <v>0</v>
      </c>
      <c r="EA187" s="23">
        <f t="shared" ca="1" si="319"/>
        <v>0</v>
      </c>
      <c r="EB187" s="23">
        <f t="shared" ca="1" si="326"/>
        <v>0</v>
      </c>
      <c r="EC187" s="23">
        <f t="shared" ca="1" si="327"/>
        <v>0</v>
      </c>
      <c r="ED187" s="23">
        <f t="shared" ca="1" si="346"/>
        <v>0</v>
      </c>
      <c r="EE187" s="23">
        <f t="shared" ca="1" si="347"/>
        <v>0</v>
      </c>
      <c r="EF187" s="23">
        <f t="shared" ca="1" si="375"/>
        <v>0</v>
      </c>
      <c r="EG187" s="23">
        <f t="shared" ca="1" si="376"/>
        <v>0</v>
      </c>
      <c r="EH187" s="23">
        <f t="shared" ca="1" si="356"/>
        <v>0</v>
      </c>
      <c r="EI187" s="23">
        <f t="shared" ca="1" si="357"/>
        <v>0</v>
      </c>
      <c r="EJ187" s="23">
        <f t="shared" ca="1" si="373"/>
        <v>0</v>
      </c>
      <c r="EK187" s="23">
        <f t="shared" ca="1" si="374"/>
        <v>0</v>
      </c>
      <c r="EL187" s="23">
        <f t="shared" ca="1" si="381"/>
        <v>0</v>
      </c>
      <c r="EM187" s="23">
        <f t="shared" ca="1" si="382"/>
        <v>0</v>
      </c>
      <c r="EN187" s="228">
        <f t="shared" ca="1" si="275"/>
        <v>0</v>
      </c>
      <c r="EO187" s="93">
        <f t="shared" ca="1" si="276"/>
        <v>0</v>
      </c>
      <c r="EP187" s="93">
        <f t="shared" ca="1" si="277"/>
        <v>0</v>
      </c>
    </row>
    <row r="188" spans="1:146" x14ac:dyDescent="0.2">
      <c r="A188" s="172">
        <f ca="1">VLOOKUP($D188,Curves!$A$2:$I$1700,9)</f>
        <v>5.9646021138679998E-2</v>
      </c>
      <c r="B188" s="86">
        <f t="shared" ca="1" si="260"/>
        <v>0.41483320100364246</v>
      </c>
      <c r="C188" s="86">
        <f t="shared" si="261"/>
        <v>31</v>
      </c>
      <c r="D188" s="139">
        <v>42370</v>
      </c>
      <c r="E188" s="173">
        <f ca="1">VLOOKUP($D188,Curves!$A$2:$H$1700,2)*$B188</f>
        <v>1.9961773632295277</v>
      </c>
      <c r="F188" s="172">
        <f ca="1">VLOOKUP($D188,Curves!$A$2:$H$1700,3)*$B188</f>
        <v>4.977998412043709E-2</v>
      </c>
      <c r="G188" s="172">
        <f ca="1">VLOOKUP($D188,Curves!$A$2:$H$1700,7)*$B188</f>
        <v>-7.8818308190692063E-2</v>
      </c>
      <c r="H188" s="172">
        <f ca="1">VLOOKUP($D188,Curves!$A$2:$H$1700,5)*$B188</f>
        <v>0</v>
      </c>
      <c r="I188" s="172">
        <f ca="1">VLOOKUP($D188,Curves!$A$2:$H$1700,4)*$B188</f>
        <v>0</v>
      </c>
      <c r="J188" s="174">
        <f ca="1">VLOOKUP($D188,Curves!$A$2:$H$1700,8)*$B188</f>
        <v>0</v>
      </c>
      <c r="K188" s="172">
        <f t="shared" ca="1" si="262"/>
        <v>16.971330224221457</v>
      </c>
      <c r="L188" s="140">
        <f ca="1">VLOOKUP($D188,Curves!$N$2:$T$2600,2)*$B188</f>
        <v>22.274385761250382</v>
      </c>
      <c r="M188" s="141">
        <f ca="1">VLOOKUP($D188,Curves!$N$2:$T$2600,3)*$B188</f>
        <v>11.137192880625191</v>
      </c>
      <c r="N188" s="181">
        <f t="shared" ca="1" si="263"/>
        <v>1</v>
      </c>
      <c r="O188" s="182">
        <f t="shared" ca="1" si="264"/>
        <v>0</v>
      </c>
      <c r="P188" s="173">
        <f t="shared" ca="1" si="259"/>
        <v>16.971330224221457</v>
      </c>
      <c r="Q188" s="140">
        <f ca="1">VLOOKUP($D188,Curves!$N$2:$T$2600,4)*$B188</f>
        <v>22.274385761250382</v>
      </c>
      <c r="R188" s="141">
        <f ca="1">VLOOKUP($D188,Curves!$N$2:$T$2600,5)*$B188</f>
        <v>11.137192880625191</v>
      </c>
      <c r="S188" s="181">
        <f t="shared" ca="1" si="265"/>
        <v>1</v>
      </c>
      <c r="T188" s="182">
        <f t="shared" ca="1" si="266"/>
        <v>0</v>
      </c>
      <c r="U188" s="151">
        <f t="shared" ca="1" si="267"/>
        <v>16.380192912791266</v>
      </c>
      <c r="V188" s="151">
        <f t="shared" ca="1" si="268"/>
        <v>16.971330224221457</v>
      </c>
      <c r="W188" s="151">
        <f t="shared" ca="1" si="269"/>
        <v>16.971330224221457</v>
      </c>
      <c r="X188" s="343">
        <f ca="1">VLOOKUP($D188,[2]CurveFetch!$D$8:$S$13000,16,0)*$B188</f>
        <v>22.274385761250382</v>
      </c>
      <c r="Y188" s="141">
        <f ca="1">VLOOKUP($D188,Curves!$N$2:$T$2600,7)*$B188</f>
        <v>11.137192880625191</v>
      </c>
      <c r="Z188" s="200">
        <f t="shared" ca="1" si="270"/>
        <v>1</v>
      </c>
      <c r="AA188" s="181">
        <f t="shared" ca="1" si="271"/>
        <v>0</v>
      </c>
      <c r="AB188" s="181">
        <f t="shared" ca="1" si="358"/>
        <v>1</v>
      </c>
      <c r="AC188" s="181">
        <f t="shared" ca="1" si="358"/>
        <v>1</v>
      </c>
      <c r="AD188" s="181">
        <f t="shared" ca="1" si="273"/>
        <v>1</v>
      </c>
      <c r="AE188" s="182">
        <f t="shared" ca="1" si="274"/>
        <v>0</v>
      </c>
      <c r="AF188" s="23">
        <f t="shared" ca="1" si="292"/>
        <v>5880</v>
      </c>
      <c r="AG188" s="23">
        <f t="shared" ca="1" si="293"/>
        <v>0</v>
      </c>
      <c r="AH188" s="23">
        <f t="shared" ca="1" si="310"/>
        <v>48000</v>
      </c>
      <c r="AI188" s="23">
        <f t="shared" ca="1" si="311"/>
        <v>0</v>
      </c>
      <c r="AJ188" s="23">
        <f t="shared" ca="1" si="330"/>
        <v>54000</v>
      </c>
      <c r="AK188" s="23">
        <f t="shared" ca="1" si="331"/>
        <v>0</v>
      </c>
      <c r="AL188" s="23">
        <f t="shared" ca="1" si="332"/>
        <v>60000</v>
      </c>
      <c r="AM188" s="23">
        <f t="shared" ca="1" si="333"/>
        <v>0</v>
      </c>
      <c r="AN188" s="23">
        <f t="shared" ca="1" si="334"/>
        <v>60000</v>
      </c>
      <c r="AO188" s="23">
        <f t="shared" ca="1" si="335"/>
        <v>0</v>
      </c>
      <c r="AP188" s="23">
        <f t="shared" ca="1" si="350"/>
        <v>61200</v>
      </c>
      <c r="AQ188" s="23">
        <f t="shared" ca="1" si="351"/>
        <v>0</v>
      </c>
      <c r="AR188" s="23">
        <f t="shared" ca="1" si="363"/>
        <v>132000</v>
      </c>
      <c r="AS188" s="23">
        <f t="shared" ca="1" si="364"/>
        <v>0</v>
      </c>
      <c r="AT188" s="228">
        <f t="shared" ca="1" si="278"/>
        <v>65880</v>
      </c>
      <c r="AU188" s="26">
        <f t="shared" ca="1" si="279"/>
        <v>361080</v>
      </c>
      <c r="AV188" s="228">
        <f t="shared" ca="1" si="280"/>
        <v>421080</v>
      </c>
      <c r="AW188" s="23">
        <f t="shared" ca="1" si="306"/>
        <v>62400</v>
      </c>
      <c r="AX188" s="23">
        <f t="shared" ca="1" si="307"/>
        <v>0</v>
      </c>
      <c r="AY188" s="23">
        <f t="shared" ca="1" si="290"/>
        <v>60000</v>
      </c>
      <c r="AZ188" s="23">
        <f t="shared" ca="1" si="291"/>
        <v>0</v>
      </c>
      <c r="BA188" s="23">
        <f t="shared" ca="1" si="294"/>
        <v>10560</v>
      </c>
      <c r="BB188" s="23">
        <f t="shared" ca="1" si="295"/>
        <v>0</v>
      </c>
      <c r="BC188" s="23">
        <f t="shared" ca="1" si="302"/>
        <v>6120</v>
      </c>
      <c r="BD188" s="23">
        <f t="shared" ca="1" si="303"/>
        <v>0</v>
      </c>
      <c r="BE188" s="23">
        <f t="shared" ca="1" si="312"/>
        <v>20400</v>
      </c>
      <c r="BF188" s="23">
        <f t="shared" ca="1" si="313"/>
        <v>0</v>
      </c>
      <c r="BG188" s="23">
        <f t="shared" ca="1" si="322"/>
        <v>105600</v>
      </c>
      <c r="BH188" s="23">
        <f t="shared" ca="1" si="323"/>
        <v>0</v>
      </c>
      <c r="BI188" s="23">
        <f t="shared" ca="1" si="328"/>
        <v>127200</v>
      </c>
      <c r="BJ188" s="23">
        <f t="shared" ca="1" si="329"/>
        <v>0</v>
      </c>
      <c r="BK188" s="23">
        <f t="shared" ca="1" si="336"/>
        <v>60000</v>
      </c>
      <c r="BL188" s="23">
        <f t="shared" ca="1" si="337"/>
        <v>0</v>
      </c>
      <c r="BM188" s="23">
        <f t="shared" ca="1" si="348"/>
        <v>63600</v>
      </c>
      <c r="BN188" s="23">
        <f t="shared" ca="1" si="349"/>
        <v>0</v>
      </c>
      <c r="BO188" s="23">
        <f t="shared" ca="1" si="352"/>
        <v>86400</v>
      </c>
      <c r="BP188" s="23">
        <f t="shared" ca="1" si="353"/>
        <v>0</v>
      </c>
      <c r="BQ188" s="23">
        <f t="shared" ca="1" si="359"/>
        <v>62400</v>
      </c>
      <c r="BR188" s="23">
        <f t="shared" ca="1" si="360"/>
        <v>0</v>
      </c>
      <c r="BS188" s="23">
        <f t="shared" ca="1" si="377"/>
        <v>132000</v>
      </c>
      <c r="BT188" s="23">
        <f t="shared" ca="1" si="378"/>
        <v>0</v>
      </c>
      <c r="BU188" s="23">
        <f t="shared" ca="1" si="379"/>
        <v>120000</v>
      </c>
      <c r="BV188" s="23">
        <f t="shared" ca="1" si="380"/>
        <v>0</v>
      </c>
      <c r="BW188" s="389">
        <f t="shared" ca="1" si="281"/>
        <v>458280</v>
      </c>
      <c r="BX188" s="224">
        <f t="shared" ca="1" si="282"/>
        <v>710280</v>
      </c>
      <c r="BY188" s="93">
        <f t="shared" ca="1" si="283"/>
        <v>916680</v>
      </c>
      <c r="BZ188" s="23">
        <f t="shared" ca="1" si="308"/>
        <v>125760</v>
      </c>
      <c r="CA188" s="23">
        <f t="shared" ca="1" si="309"/>
        <v>0</v>
      </c>
      <c r="CB188" s="23">
        <f t="shared" ca="1" si="338"/>
        <v>115200</v>
      </c>
      <c r="CC188" s="23">
        <f t="shared" ca="1" si="339"/>
        <v>0</v>
      </c>
      <c r="CD188" s="23">
        <f t="shared" ca="1" si="365"/>
        <v>120000</v>
      </c>
      <c r="CE188" s="23">
        <f t="shared" ca="1" si="366"/>
        <v>0</v>
      </c>
      <c r="CF188" s="228">
        <f t="shared" ca="1" si="284"/>
        <v>125760</v>
      </c>
      <c r="CG188" s="224">
        <f t="shared" ca="1" si="285"/>
        <v>240960</v>
      </c>
      <c r="CH188" s="228">
        <f t="shared" ca="1" si="286"/>
        <v>360960</v>
      </c>
      <c r="CI188" s="23">
        <f t="shared" ca="1" si="298"/>
        <v>65400</v>
      </c>
      <c r="CJ188" s="23">
        <f t="shared" ca="1" si="299"/>
        <v>32700</v>
      </c>
      <c r="CK188" s="23">
        <f t="shared" ca="1" si="300"/>
        <v>62400</v>
      </c>
      <c r="CL188" s="23">
        <f t="shared" ca="1" si="301"/>
        <v>31200</v>
      </c>
      <c r="CM188" s="23">
        <f t="shared" ca="1" si="296"/>
        <v>60000</v>
      </c>
      <c r="CN188" s="23">
        <f t="shared" ca="1" si="297"/>
        <v>30000</v>
      </c>
      <c r="CO188" s="23">
        <f t="shared" ca="1" si="304"/>
        <v>8400</v>
      </c>
      <c r="CP188" s="23">
        <f t="shared" ca="1" si="305"/>
        <v>4200</v>
      </c>
      <c r="CQ188" s="23">
        <f t="shared" ca="1" si="314"/>
        <v>27000</v>
      </c>
      <c r="CR188" s="23">
        <f t="shared" ca="1" si="315"/>
        <v>13500</v>
      </c>
      <c r="CS188" s="23">
        <f t="shared" ca="1" si="316"/>
        <v>15600</v>
      </c>
      <c r="CT188" s="23">
        <f t="shared" ca="1" si="317"/>
        <v>7800</v>
      </c>
      <c r="CU188" s="23">
        <f t="shared" ca="1" si="320"/>
        <v>42000</v>
      </c>
      <c r="CV188" s="23">
        <f t="shared" ca="1" si="321"/>
        <v>21000</v>
      </c>
      <c r="CW188" s="23">
        <f t="shared" ca="1" si="367"/>
        <v>60000</v>
      </c>
      <c r="CX188" s="23">
        <f t="shared" ca="1" si="368"/>
        <v>30000</v>
      </c>
      <c r="CY188" s="23">
        <f t="shared" ca="1" si="324"/>
        <v>72000</v>
      </c>
      <c r="CZ188" s="23">
        <f t="shared" ca="1" si="325"/>
        <v>36000</v>
      </c>
      <c r="DA188" s="23">
        <f t="shared" ca="1" si="340"/>
        <v>99000</v>
      </c>
      <c r="DB188" s="23">
        <f t="shared" ca="1" si="341"/>
        <v>49500</v>
      </c>
      <c r="DC188" s="23"/>
      <c r="DD188" s="23"/>
      <c r="DE188" s="23">
        <f t="shared" ca="1" si="342"/>
        <v>240000</v>
      </c>
      <c r="DF188" s="23">
        <f t="shared" ca="1" si="343"/>
        <v>120000</v>
      </c>
      <c r="DG188" s="23">
        <f t="shared" ca="1" si="344"/>
        <v>120000</v>
      </c>
      <c r="DH188" s="23">
        <f t="shared" ca="1" si="345"/>
        <v>60000</v>
      </c>
      <c r="DI188" s="23">
        <f t="shared" ca="1" si="354"/>
        <v>63600</v>
      </c>
      <c r="DJ188" s="23">
        <f t="shared" ca="1" si="355"/>
        <v>31800</v>
      </c>
      <c r="DK188" s="23">
        <f t="shared" ca="1" si="361"/>
        <v>63600</v>
      </c>
      <c r="DL188" s="23">
        <f t="shared" ca="1" si="362"/>
        <v>31800</v>
      </c>
      <c r="DM188" s="23">
        <f t="shared" ca="1" si="369"/>
        <v>120000</v>
      </c>
      <c r="DN188" s="23">
        <f t="shared" ca="1" si="370"/>
        <v>60000</v>
      </c>
      <c r="DO188" s="23">
        <f t="shared" ca="1" si="371"/>
        <v>66000</v>
      </c>
      <c r="DP188" s="23">
        <f t="shared" ca="1" si="372"/>
        <v>33000</v>
      </c>
      <c r="DQ188" s="23">
        <f t="shared" ca="1" si="383"/>
        <v>129600</v>
      </c>
      <c r="DR188" s="23">
        <f t="shared" ca="1" si="384"/>
        <v>64800</v>
      </c>
      <c r="DS188" s="228">
        <f t="shared" ca="1" si="287"/>
        <v>604800</v>
      </c>
      <c r="DT188" s="93">
        <f t="shared" ca="1" si="288"/>
        <v>1350000</v>
      </c>
      <c r="DU188" s="228">
        <f t="shared" ca="1" si="289"/>
        <v>1971900</v>
      </c>
      <c r="DZ188" s="23">
        <f t="shared" ca="1" si="318"/>
        <v>60000</v>
      </c>
      <c r="EA188" s="23">
        <f t="shared" ca="1" si="319"/>
        <v>30000</v>
      </c>
      <c r="EB188" s="23">
        <f t="shared" ca="1" si="326"/>
        <v>26400</v>
      </c>
      <c r="EC188" s="23">
        <f t="shared" ca="1" si="327"/>
        <v>13200</v>
      </c>
      <c r="ED188" s="23">
        <f t="shared" ca="1" si="346"/>
        <v>120000</v>
      </c>
      <c r="EE188" s="23">
        <f t="shared" ca="1" si="347"/>
        <v>60000</v>
      </c>
      <c r="EF188" s="23">
        <f t="shared" ca="1" si="375"/>
        <v>168000</v>
      </c>
      <c r="EG188" s="23">
        <f t="shared" ca="1" si="376"/>
        <v>84000</v>
      </c>
      <c r="EH188" s="23">
        <f t="shared" ca="1" si="356"/>
        <v>60000</v>
      </c>
      <c r="EI188" s="23">
        <f t="shared" ca="1" si="357"/>
        <v>30000</v>
      </c>
      <c r="EJ188" s="23">
        <f t="shared" ca="1" si="373"/>
        <v>60000</v>
      </c>
      <c r="EK188" s="23">
        <f t="shared" ca="1" si="374"/>
        <v>30000</v>
      </c>
      <c r="EL188" s="23">
        <f t="shared" ca="1" si="381"/>
        <v>120000</v>
      </c>
      <c r="EM188" s="23">
        <f t="shared" ca="1" si="382"/>
        <v>60000</v>
      </c>
      <c r="EN188" s="228">
        <f t="shared" ca="1" si="275"/>
        <v>39600</v>
      </c>
      <c r="EO188" s="93">
        <f t="shared" ca="1" si="276"/>
        <v>489600</v>
      </c>
      <c r="EP188" s="93">
        <f t="shared" ca="1" si="277"/>
        <v>921600</v>
      </c>
    </row>
    <row r="189" spans="1:146" x14ac:dyDescent="0.2">
      <c r="A189" s="172">
        <f ca="1">VLOOKUP($D189,Curves!$A$2:$I$1700,9)</f>
        <v>5.9674198967137E-2</v>
      </c>
      <c r="B189" s="86">
        <f t="shared" ca="1" si="260"/>
        <v>0.41259902311001839</v>
      </c>
      <c r="C189" s="86">
        <f t="shared" si="261"/>
        <v>29</v>
      </c>
      <c r="D189" s="139">
        <v>42401</v>
      </c>
      <c r="E189" s="173">
        <f ca="1">VLOOKUP($D189,Curves!$A$2:$H$1700,2)*$B189</f>
        <v>1.9458169929868467</v>
      </c>
      <c r="F189" s="172">
        <f ca="1">VLOOKUP($D189,Curves!$A$2:$H$1700,3)*$B189</f>
        <v>4.9511882773202204E-2</v>
      </c>
      <c r="G189" s="172">
        <f ca="1">VLOOKUP($D189,Curves!$A$2:$H$1700,7)*$B189</f>
        <v>-7.8393814390903496E-2</v>
      </c>
      <c r="H189" s="172">
        <f ca="1">VLOOKUP($D189,Curves!$A$2:$H$1700,5)*$B189</f>
        <v>0</v>
      </c>
      <c r="I189" s="172">
        <f ca="1">VLOOKUP($D189,Curves!$A$2:$H$1700,4)*$B189</f>
        <v>0</v>
      </c>
      <c r="J189" s="174">
        <f ca="1">VLOOKUP($D189,Curves!$A$2:$H$1700,8)*$B189</f>
        <v>0</v>
      </c>
      <c r="K189" s="172">
        <f t="shared" ca="1" si="262"/>
        <v>16.593627447401353</v>
      </c>
      <c r="L189" s="140">
        <f ca="1">VLOOKUP($D189,Curves!$N$2:$T$2600,2)*$B189</f>
        <v>18.028431794987632</v>
      </c>
      <c r="M189" s="141">
        <f ca="1">VLOOKUP($D189,Curves!$N$2:$T$2600,3)*$B189</f>
        <v>9.0142158974938162</v>
      </c>
      <c r="N189" s="181">
        <f t="shared" ca="1" si="263"/>
        <v>1</v>
      </c>
      <c r="O189" s="182">
        <f t="shared" ca="1" si="264"/>
        <v>0</v>
      </c>
      <c r="P189" s="173">
        <f t="shared" ca="1" si="259"/>
        <v>16.593627447401353</v>
      </c>
      <c r="Q189" s="140">
        <f ca="1">VLOOKUP($D189,Curves!$N$2:$T$2600,4)*$B189</f>
        <v>18.028431794987632</v>
      </c>
      <c r="R189" s="141">
        <f ca="1">VLOOKUP($D189,Curves!$N$2:$T$2600,5)*$B189</f>
        <v>9.0142158974938162</v>
      </c>
      <c r="S189" s="181">
        <f t="shared" ca="1" si="265"/>
        <v>1</v>
      </c>
      <c r="T189" s="182">
        <f t="shared" ca="1" si="266"/>
        <v>0</v>
      </c>
      <c r="U189" s="151">
        <f t="shared" ca="1" si="267"/>
        <v>16.005673839469573</v>
      </c>
      <c r="V189" s="151">
        <f t="shared" ca="1" si="268"/>
        <v>16.593627447401353</v>
      </c>
      <c r="W189" s="151">
        <f t="shared" ca="1" si="269"/>
        <v>16.593627447401353</v>
      </c>
      <c r="X189" s="343">
        <f ca="1">VLOOKUP($D189,[2]CurveFetch!$D$8:$S$13000,16,0)*$B189</f>
        <v>18.028431794987632</v>
      </c>
      <c r="Y189" s="141">
        <f ca="1">VLOOKUP($D189,Curves!$N$2:$T$2600,7)*$B189</f>
        <v>9.0142158974938162</v>
      </c>
      <c r="Z189" s="200">
        <f t="shared" ca="1" si="270"/>
        <v>1</v>
      </c>
      <c r="AA189" s="181">
        <f t="shared" ca="1" si="271"/>
        <v>0</v>
      </c>
      <c r="AB189" s="181">
        <f t="shared" ca="1" si="358"/>
        <v>1</v>
      </c>
      <c r="AC189" s="181">
        <f t="shared" ca="1" si="358"/>
        <v>1</v>
      </c>
      <c r="AD189" s="181">
        <f t="shared" ca="1" si="273"/>
        <v>1</v>
      </c>
      <c r="AE189" s="182">
        <f t="shared" ca="1" si="274"/>
        <v>0</v>
      </c>
      <c r="AF189" s="23">
        <f t="shared" ca="1" si="292"/>
        <v>5880</v>
      </c>
      <c r="AG189" s="23">
        <f t="shared" ca="1" si="293"/>
        <v>0</v>
      </c>
      <c r="AH189" s="23">
        <f t="shared" ca="1" si="310"/>
        <v>48000</v>
      </c>
      <c r="AI189" s="23">
        <f t="shared" ca="1" si="311"/>
        <v>0</v>
      </c>
      <c r="AJ189" s="23">
        <f t="shared" ca="1" si="330"/>
        <v>54000</v>
      </c>
      <c r="AK189" s="23">
        <f t="shared" ca="1" si="331"/>
        <v>0</v>
      </c>
      <c r="AL189" s="23">
        <f t="shared" ca="1" si="332"/>
        <v>60000</v>
      </c>
      <c r="AM189" s="23">
        <f t="shared" ca="1" si="333"/>
        <v>0</v>
      </c>
      <c r="AN189" s="23">
        <f t="shared" ca="1" si="334"/>
        <v>60000</v>
      </c>
      <c r="AO189" s="23">
        <f t="shared" ca="1" si="335"/>
        <v>0</v>
      </c>
      <c r="AP189" s="23">
        <f t="shared" ca="1" si="350"/>
        <v>61200</v>
      </c>
      <c r="AQ189" s="23">
        <f t="shared" ca="1" si="351"/>
        <v>0</v>
      </c>
      <c r="AR189" s="23">
        <f t="shared" ca="1" si="363"/>
        <v>132000</v>
      </c>
      <c r="AS189" s="23">
        <f t="shared" ca="1" si="364"/>
        <v>0</v>
      </c>
      <c r="AT189" s="228">
        <f t="shared" ca="1" si="278"/>
        <v>65880</v>
      </c>
      <c r="AU189" s="26">
        <f t="shared" ca="1" si="279"/>
        <v>361080</v>
      </c>
      <c r="AV189" s="228">
        <f t="shared" ca="1" si="280"/>
        <v>421080</v>
      </c>
      <c r="AW189" s="23">
        <f t="shared" ca="1" si="306"/>
        <v>62400</v>
      </c>
      <c r="AX189" s="23">
        <f t="shared" ca="1" si="307"/>
        <v>0</v>
      </c>
      <c r="AY189" s="23">
        <f t="shared" ca="1" si="290"/>
        <v>60000</v>
      </c>
      <c r="AZ189" s="23">
        <f t="shared" ca="1" si="291"/>
        <v>0</v>
      </c>
      <c r="BA189" s="23">
        <f t="shared" ca="1" si="294"/>
        <v>10560</v>
      </c>
      <c r="BB189" s="23">
        <f t="shared" ca="1" si="295"/>
        <v>0</v>
      </c>
      <c r="BC189" s="23">
        <f t="shared" ca="1" si="302"/>
        <v>6120</v>
      </c>
      <c r="BD189" s="23">
        <f t="shared" ca="1" si="303"/>
        <v>0</v>
      </c>
      <c r="BE189" s="23">
        <f t="shared" ca="1" si="312"/>
        <v>20400</v>
      </c>
      <c r="BF189" s="23">
        <f t="shared" ca="1" si="313"/>
        <v>0</v>
      </c>
      <c r="BG189" s="23">
        <f t="shared" ca="1" si="322"/>
        <v>105600</v>
      </c>
      <c r="BH189" s="23">
        <f t="shared" ca="1" si="323"/>
        <v>0</v>
      </c>
      <c r="BI189" s="23">
        <f t="shared" ca="1" si="328"/>
        <v>127200</v>
      </c>
      <c r="BJ189" s="23">
        <f t="shared" ca="1" si="329"/>
        <v>0</v>
      </c>
      <c r="BK189" s="23">
        <f t="shared" ca="1" si="336"/>
        <v>60000</v>
      </c>
      <c r="BL189" s="23">
        <f t="shared" ca="1" si="337"/>
        <v>0</v>
      </c>
      <c r="BM189" s="23">
        <f t="shared" ca="1" si="348"/>
        <v>63600</v>
      </c>
      <c r="BN189" s="23">
        <f t="shared" ca="1" si="349"/>
        <v>0</v>
      </c>
      <c r="BO189" s="23">
        <f t="shared" ca="1" si="352"/>
        <v>86400</v>
      </c>
      <c r="BP189" s="23">
        <f t="shared" ca="1" si="353"/>
        <v>0</v>
      </c>
      <c r="BQ189" s="23">
        <f t="shared" ca="1" si="359"/>
        <v>62400</v>
      </c>
      <c r="BR189" s="23">
        <f t="shared" ca="1" si="360"/>
        <v>0</v>
      </c>
      <c r="BS189" s="23">
        <f t="shared" ca="1" si="377"/>
        <v>132000</v>
      </c>
      <c r="BT189" s="23">
        <f t="shared" ca="1" si="378"/>
        <v>0</v>
      </c>
      <c r="BU189" s="23">
        <f t="shared" ca="1" si="379"/>
        <v>120000</v>
      </c>
      <c r="BV189" s="23">
        <f t="shared" ca="1" si="380"/>
        <v>0</v>
      </c>
      <c r="BW189" s="389">
        <f t="shared" ca="1" si="281"/>
        <v>458280</v>
      </c>
      <c r="BX189" s="224">
        <f t="shared" ca="1" si="282"/>
        <v>710280</v>
      </c>
      <c r="BY189" s="93">
        <f t="shared" ca="1" si="283"/>
        <v>916680</v>
      </c>
      <c r="BZ189" s="23">
        <f t="shared" ca="1" si="308"/>
        <v>125760</v>
      </c>
      <c r="CA189" s="23">
        <f t="shared" ca="1" si="309"/>
        <v>0</v>
      </c>
      <c r="CB189" s="23">
        <f t="shared" ca="1" si="338"/>
        <v>115200</v>
      </c>
      <c r="CC189" s="23">
        <f t="shared" ca="1" si="339"/>
        <v>0</v>
      </c>
      <c r="CD189" s="23">
        <f t="shared" ca="1" si="365"/>
        <v>120000</v>
      </c>
      <c r="CE189" s="23">
        <f t="shared" ca="1" si="366"/>
        <v>0</v>
      </c>
      <c r="CF189" s="228">
        <f t="shared" ca="1" si="284"/>
        <v>125760</v>
      </c>
      <c r="CG189" s="224">
        <f t="shared" ca="1" si="285"/>
        <v>240960</v>
      </c>
      <c r="CH189" s="228">
        <f t="shared" ca="1" si="286"/>
        <v>360960</v>
      </c>
      <c r="CI189" s="23">
        <f t="shared" ca="1" si="298"/>
        <v>65400</v>
      </c>
      <c r="CJ189" s="23">
        <f t="shared" ca="1" si="299"/>
        <v>32700</v>
      </c>
      <c r="CK189" s="23">
        <f t="shared" ca="1" si="300"/>
        <v>62400</v>
      </c>
      <c r="CL189" s="23">
        <f t="shared" ca="1" si="301"/>
        <v>31200</v>
      </c>
      <c r="CM189" s="23">
        <f t="shared" ca="1" si="296"/>
        <v>60000</v>
      </c>
      <c r="CN189" s="23">
        <f t="shared" ca="1" si="297"/>
        <v>30000</v>
      </c>
      <c r="CO189" s="23">
        <f t="shared" ca="1" si="304"/>
        <v>8400</v>
      </c>
      <c r="CP189" s="23">
        <f t="shared" ca="1" si="305"/>
        <v>4200</v>
      </c>
      <c r="CQ189" s="23">
        <f t="shared" ca="1" si="314"/>
        <v>27000</v>
      </c>
      <c r="CR189" s="23">
        <f t="shared" ca="1" si="315"/>
        <v>13500</v>
      </c>
      <c r="CS189" s="23">
        <f t="shared" ca="1" si="316"/>
        <v>15600</v>
      </c>
      <c r="CT189" s="23">
        <f t="shared" ca="1" si="317"/>
        <v>7800</v>
      </c>
      <c r="CU189" s="23">
        <f t="shared" ca="1" si="320"/>
        <v>42000</v>
      </c>
      <c r="CV189" s="23">
        <f t="shared" ca="1" si="321"/>
        <v>21000</v>
      </c>
      <c r="CW189" s="23">
        <f t="shared" ca="1" si="367"/>
        <v>60000</v>
      </c>
      <c r="CX189" s="23">
        <f t="shared" ca="1" si="368"/>
        <v>30000</v>
      </c>
      <c r="CY189" s="23">
        <f t="shared" ca="1" si="324"/>
        <v>72000</v>
      </c>
      <c r="CZ189" s="23">
        <f t="shared" ca="1" si="325"/>
        <v>36000</v>
      </c>
      <c r="DA189" s="23">
        <f t="shared" ca="1" si="340"/>
        <v>99000</v>
      </c>
      <c r="DB189" s="23">
        <f t="shared" ca="1" si="341"/>
        <v>49500</v>
      </c>
      <c r="DC189" s="23"/>
      <c r="DD189" s="23"/>
      <c r="DE189" s="23">
        <f t="shared" ca="1" si="342"/>
        <v>240000</v>
      </c>
      <c r="DF189" s="23">
        <f t="shared" ca="1" si="343"/>
        <v>120000</v>
      </c>
      <c r="DG189" s="23">
        <f t="shared" ca="1" si="344"/>
        <v>120000</v>
      </c>
      <c r="DH189" s="23">
        <f t="shared" ca="1" si="345"/>
        <v>60000</v>
      </c>
      <c r="DI189" s="23">
        <f t="shared" ca="1" si="354"/>
        <v>63600</v>
      </c>
      <c r="DJ189" s="23">
        <f t="shared" ca="1" si="355"/>
        <v>31800</v>
      </c>
      <c r="DK189" s="23">
        <f t="shared" ca="1" si="361"/>
        <v>63600</v>
      </c>
      <c r="DL189" s="23">
        <f t="shared" ca="1" si="362"/>
        <v>31800</v>
      </c>
      <c r="DM189" s="23">
        <f t="shared" ca="1" si="369"/>
        <v>120000</v>
      </c>
      <c r="DN189" s="23">
        <f t="shared" ca="1" si="370"/>
        <v>60000</v>
      </c>
      <c r="DO189" s="23">
        <f t="shared" ca="1" si="371"/>
        <v>66000</v>
      </c>
      <c r="DP189" s="23">
        <f t="shared" ca="1" si="372"/>
        <v>33000</v>
      </c>
      <c r="DQ189" s="23">
        <f t="shared" ca="1" si="383"/>
        <v>129600</v>
      </c>
      <c r="DR189" s="23">
        <f t="shared" ca="1" si="384"/>
        <v>64800</v>
      </c>
      <c r="DS189" s="228">
        <f t="shared" ca="1" si="287"/>
        <v>604800</v>
      </c>
      <c r="DT189" s="93">
        <f t="shared" ca="1" si="288"/>
        <v>1350000</v>
      </c>
      <c r="DU189" s="228">
        <f t="shared" ca="1" si="289"/>
        <v>1971900</v>
      </c>
      <c r="DZ189" s="23">
        <f t="shared" ca="1" si="318"/>
        <v>60000</v>
      </c>
      <c r="EA189" s="23">
        <f t="shared" ca="1" si="319"/>
        <v>30000</v>
      </c>
      <c r="EB189" s="23">
        <f t="shared" ca="1" si="326"/>
        <v>26400</v>
      </c>
      <c r="EC189" s="23">
        <f t="shared" ca="1" si="327"/>
        <v>13200</v>
      </c>
      <c r="ED189" s="23">
        <f t="shared" ca="1" si="346"/>
        <v>120000</v>
      </c>
      <c r="EE189" s="23">
        <f t="shared" ca="1" si="347"/>
        <v>60000</v>
      </c>
      <c r="EF189" s="23">
        <f t="shared" ca="1" si="375"/>
        <v>168000</v>
      </c>
      <c r="EG189" s="23">
        <f t="shared" ca="1" si="376"/>
        <v>84000</v>
      </c>
      <c r="EH189" s="23">
        <f t="shared" ca="1" si="356"/>
        <v>60000</v>
      </c>
      <c r="EI189" s="23">
        <f t="shared" ca="1" si="357"/>
        <v>30000</v>
      </c>
      <c r="EJ189" s="23">
        <f t="shared" ca="1" si="373"/>
        <v>60000</v>
      </c>
      <c r="EK189" s="23">
        <f t="shared" ca="1" si="374"/>
        <v>30000</v>
      </c>
      <c r="EL189" s="23">
        <f t="shared" ca="1" si="381"/>
        <v>120000</v>
      </c>
      <c r="EM189" s="23">
        <f t="shared" ca="1" si="382"/>
        <v>60000</v>
      </c>
      <c r="EN189" s="228">
        <f t="shared" ca="1" si="275"/>
        <v>39600</v>
      </c>
      <c r="EO189" s="93">
        <f t="shared" ca="1" si="276"/>
        <v>489600</v>
      </c>
      <c r="EP189" s="93">
        <f t="shared" ca="1" si="277"/>
        <v>921600</v>
      </c>
    </row>
    <row r="190" spans="1:146" x14ac:dyDescent="0.2">
      <c r="A190" s="172">
        <f ca="1">VLOOKUP($D190,Curves!$A$2:$I$1700,9)</f>
        <v>5.9700558871416003E-2</v>
      </c>
      <c r="B190" s="86">
        <f t="shared" ca="1" si="260"/>
        <v>0.41051815622662258</v>
      </c>
      <c r="C190" s="86">
        <f t="shared" si="261"/>
        <v>31</v>
      </c>
      <c r="D190" s="139">
        <v>42430</v>
      </c>
      <c r="E190" s="173">
        <f ca="1">VLOOKUP($D190,Curves!$A$2:$H$1700,2)*$B190</f>
        <v>1.8797626373617047</v>
      </c>
      <c r="F190" s="172">
        <f ca="1">VLOOKUP($D190,Curves!$A$2:$H$1700,3)*$B190</f>
        <v>4.9262178747194706E-2</v>
      </c>
      <c r="G190" s="172">
        <f ca="1">VLOOKUP($D190,Curves!$A$2:$H$1700,7)*$B190</f>
        <v>-7.7998449683058288E-2</v>
      </c>
      <c r="H190" s="172">
        <f ca="1">VLOOKUP($D190,Curves!$A$2:$H$1700,5)*$B190</f>
        <v>0</v>
      </c>
      <c r="I190" s="172">
        <f ca="1">VLOOKUP($D190,Curves!$A$2:$H$1700,4)*$B190</f>
        <v>0</v>
      </c>
      <c r="J190" s="174">
        <f ca="1">VLOOKUP($D190,Curves!$A$2:$H$1700,8)*$B190</f>
        <v>0</v>
      </c>
      <c r="K190" s="172">
        <f t="shared" ca="1" si="262"/>
        <v>16.098219780212787</v>
      </c>
      <c r="L190" s="140">
        <f ca="1">VLOOKUP($D190,Curves!$N$2:$T$2600,2)*$B190</f>
        <v>13.832327170424803</v>
      </c>
      <c r="M190" s="141">
        <f ca="1">VLOOKUP($D190,Curves!$N$2:$T$2600,3)*$B190</f>
        <v>6.9161635852124013</v>
      </c>
      <c r="N190" s="181">
        <f t="shared" ca="1" si="263"/>
        <v>0</v>
      </c>
      <c r="O190" s="182">
        <f t="shared" ca="1" si="264"/>
        <v>0</v>
      </c>
      <c r="P190" s="173">
        <f t="shared" ca="1" si="259"/>
        <v>16.098219780212787</v>
      </c>
      <c r="Q190" s="140">
        <f ca="1">VLOOKUP($D190,Curves!$N$2:$T$2600,4)*$B190</f>
        <v>13.832327170424803</v>
      </c>
      <c r="R190" s="141">
        <f ca="1">VLOOKUP($D190,Curves!$N$2:$T$2600,5)*$B190</f>
        <v>6.9161635852124013</v>
      </c>
      <c r="S190" s="181">
        <f t="shared" ca="1" si="265"/>
        <v>0</v>
      </c>
      <c r="T190" s="182">
        <f t="shared" ca="1" si="266"/>
        <v>0</v>
      </c>
      <c r="U190" s="151">
        <f t="shared" ca="1" si="267"/>
        <v>15.513231407589847</v>
      </c>
      <c r="V190" s="151">
        <f t="shared" ca="1" si="268"/>
        <v>16.098219780212787</v>
      </c>
      <c r="W190" s="151">
        <f t="shared" ca="1" si="269"/>
        <v>16.098219780212787</v>
      </c>
      <c r="X190" s="343">
        <f ca="1">VLOOKUP($D190,[2]CurveFetch!$D$8:$S$13000,16,0)*$B190</f>
        <v>13.832327170424803</v>
      </c>
      <c r="Y190" s="141">
        <f ca="1">VLOOKUP($D190,Curves!$N$2:$T$2600,7)*$B190</f>
        <v>6.9161635852124013</v>
      </c>
      <c r="Z190" s="200">
        <f t="shared" ca="1" si="270"/>
        <v>0</v>
      </c>
      <c r="AA190" s="181">
        <f t="shared" ca="1" si="271"/>
        <v>0</v>
      </c>
      <c r="AB190" s="181">
        <f t="shared" ca="1" si="358"/>
        <v>0</v>
      </c>
      <c r="AC190" s="181">
        <f t="shared" ca="1" si="358"/>
        <v>0</v>
      </c>
      <c r="AD190" s="181">
        <f t="shared" ca="1" si="273"/>
        <v>0</v>
      </c>
      <c r="AE190" s="182">
        <f t="shared" ca="1" si="274"/>
        <v>0</v>
      </c>
      <c r="AF190" s="23">
        <f t="shared" ca="1" si="292"/>
        <v>0</v>
      </c>
      <c r="AG190" s="23">
        <f t="shared" ca="1" si="293"/>
        <v>0</v>
      </c>
      <c r="AH190" s="23">
        <f t="shared" ca="1" si="310"/>
        <v>0</v>
      </c>
      <c r="AI190" s="23">
        <f t="shared" ca="1" si="311"/>
        <v>0</v>
      </c>
      <c r="AJ190" s="23">
        <f t="shared" ca="1" si="330"/>
        <v>0</v>
      </c>
      <c r="AK190" s="23">
        <f t="shared" ca="1" si="331"/>
        <v>0</v>
      </c>
      <c r="AL190" s="23">
        <f t="shared" ca="1" si="332"/>
        <v>0</v>
      </c>
      <c r="AM190" s="23">
        <f t="shared" ca="1" si="333"/>
        <v>0</v>
      </c>
      <c r="AN190" s="23">
        <f t="shared" ca="1" si="334"/>
        <v>0</v>
      </c>
      <c r="AO190" s="23">
        <f t="shared" ca="1" si="335"/>
        <v>0</v>
      </c>
      <c r="AP190" s="23">
        <f t="shared" ca="1" si="350"/>
        <v>0</v>
      </c>
      <c r="AQ190" s="23">
        <f t="shared" ca="1" si="351"/>
        <v>0</v>
      </c>
      <c r="AR190" s="23">
        <f t="shared" ca="1" si="363"/>
        <v>0</v>
      </c>
      <c r="AS190" s="23">
        <f t="shared" ca="1" si="364"/>
        <v>0</v>
      </c>
      <c r="AT190" s="228">
        <f t="shared" ca="1" si="278"/>
        <v>0</v>
      </c>
      <c r="AU190" s="26">
        <f t="shared" ca="1" si="279"/>
        <v>0</v>
      </c>
      <c r="AV190" s="228">
        <f t="shared" ca="1" si="280"/>
        <v>0</v>
      </c>
      <c r="AW190" s="23">
        <f t="shared" ca="1" si="306"/>
        <v>0</v>
      </c>
      <c r="AX190" s="23">
        <f t="shared" ca="1" si="307"/>
        <v>0</v>
      </c>
      <c r="AY190" s="23">
        <f t="shared" ca="1" si="290"/>
        <v>0</v>
      </c>
      <c r="AZ190" s="23">
        <f t="shared" ca="1" si="291"/>
        <v>0</v>
      </c>
      <c r="BA190" s="23">
        <f t="shared" ca="1" si="294"/>
        <v>0</v>
      </c>
      <c r="BB190" s="23">
        <f t="shared" ca="1" si="295"/>
        <v>0</v>
      </c>
      <c r="BC190" s="23">
        <f t="shared" ca="1" si="302"/>
        <v>0</v>
      </c>
      <c r="BD190" s="23">
        <f t="shared" ca="1" si="303"/>
        <v>0</v>
      </c>
      <c r="BE190" s="23">
        <f t="shared" ca="1" si="312"/>
        <v>0</v>
      </c>
      <c r="BF190" s="23">
        <f t="shared" ca="1" si="313"/>
        <v>0</v>
      </c>
      <c r="BG190" s="23">
        <f t="shared" ca="1" si="322"/>
        <v>0</v>
      </c>
      <c r="BH190" s="23">
        <f t="shared" ca="1" si="323"/>
        <v>0</v>
      </c>
      <c r="BI190" s="23">
        <f t="shared" ca="1" si="328"/>
        <v>0</v>
      </c>
      <c r="BJ190" s="23">
        <f t="shared" ca="1" si="329"/>
        <v>0</v>
      </c>
      <c r="BK190" s="23">
        <f t="shared" ca="1" si="336"/>
        <v>0</v>
      </c>
      <c r="BL190" s="23">
        <f t="shared" ca="1" si="337"/>
        <v>0</v>
      </c>
      <c r="BM190" s="23">
        <f t="shared" ca="1" si="348"/>
        <v>0</v>
      </c>
      <c r="BN190" s="23">
        <f t="shared" ca="1" si="349"/>
        <v>0</v>
      </c>
      <c r="BO190" s="23">
        <f t="shared" ca="1" si="352"/>
        <v>0</v>
      </c>
      <c r="BP190" s="23">
        <f t="shared" ca="1" si="353"/>
        <v>0</v>
      </c>
      <c r="BQ190" s="23">
        <f t="shared" ca="1" si="359"/>
        <v>0</v>
      </c>
      <c r="BR190" s="23">
        <f t="shared" ca="1" si="360"/>
        <v>0</v>
      </c>
      <c r="BS190" s="23">
        <f t="shared" ca="1" si="377"/>
        <v>0</v>
      </c>
      <c r="BT190" s="23">
        <f t="shared" ca="1" si="378"/>
        <v>0</v>
      </c>
      <c r="BU190" s="23">
        <f t="shared" ca="1" si="379"/>
        <v>0</v>
      </c>
      <c r="BV190" s="23">
        <f t="shared" ca="1" si="380"/>
        <v>0</v>
      </c>
      <c r="BW190" s="389">
        <f t="shared" ca="1" si="281"/>
        <v>0</v>
      </c>
      <c r="BX190" s="224">
        <f t="shared" ca="1" si="282"/>
        <v>0</v>
      </c>
      <c r="BY190" s="93">
        <f t="shared" ca="1" si="283"/>
        <v>0</v>
      </c>
      <c r="BZ190" s="23">
        <f t="shared" ca="1" si="308"/>
        <v>0</v>
      </c>
      <c r="CA190" s="23">
        <f t="shared" ca="1" si="309"/>
        <v>0</v>
      </c>
      <c r="CB190" s="23">
        <f t="shared" ca="1" si="338"/>
        <v>0</v>
      </c>
      <c r="CC190" s="23">
        <f t="shared" ca="1" si="339"/>
        <v>0</v>
      </c>
      <c r="CD190" s="23">
        <f t="shared" ca="1" si="365"/>
        <v>0</v>
      </c>
      <c r="CE190" s="23">
        <f t="shared" ca="1" si="366"/>
        <v>0</v>
      </c>
      <c r="CF190" s="228">
        <f t="shared" ca="1" si="284"/>
        <v>0</v>
      </c>
      <c r="CG190" s="224">
        <f t="shared" ca="1" si="285"/>
        <v>0</v>
      </c>
      <c r="CH190" s="228">
        <f t="shared" ca="1" si="286"/>
        <v>0</v>
      </c>
      <c r="CI190" s="23">
        <f t="shared" ca="1" si="298"/>
        <v>0</v>
      </c>
      <c r="CJ190" s="23">
        <f t="shared" ca="1" si="299"/>
        <v>0</v>
      </c>
      <c r="CK190" s="23">
        <f t="shared" ca="1" si="300"/>
        <v>0</v>
      </c>
      <c r="CL190" s="23">
        <f t="shared" ca="1" si="301"/>
        <v>0</v>
      </c>
      <c r="CM190" s="23">
        <f t="shared" ca="1" si="296"/>
        <v>0</v>
      </c>
      <c r="CN190" s="23">
        <f t="shared" ca="1" si="297"/>
        <v>0</v>
      </c>
      <c r="CO190" s="23">
        <f t="shared" ca="1" si="304"/>
        <v>0</v>
      </c>
      <c r="CP190" s="23">
        <f t="shared" ca="1" si="305"/>
        <v>0</v>
      </c>
      <c r="CQ190" s="23">
        <f t="shared" ca="1" si="314"/>
        <v>0</v>
      </c>
      <c r="CR190" s="23">
        <f t="shared" ca="1" si="315"/>
        <v>0</v>
      </c>
      <c r="CS190" s="23">
        <f t="shared" ca="1" si="316"/>
        <v>0</v>
      </c>
      <c r="CT190" s="23">
        <f t="shared" ca="1" si="317"/>
        <v>0</v>
      </c>
      <c r="CU190" s="23">
        <f t="shared" ca="1" si="320"/>
        <v>0</v>
      </c>
      <c r="CV190" s="23">
        <f t="shared" ca="1" si="321"/>
        <v>0</v>
      </c>
      <c r="CW190" s="23">
        <f t="shared" ca="1" si="367"/>
        <v>0</v>
      </c>
      <c r="CX190" s="23">
        <f t="shared" ca="1" si="368"/>
        <v>0</v>
      </c>
      <c r="CY190" s="23">
        <f t="shared" ca="1" si="324"/>
        <v>0</v>
      </c>
      <c r="CZ190" s="23">
        <f t="shared" ca="1" si="325"/>
        <v>0</v>
      </c>
      <c r="DA190" s="23">
        <f t="shared" ca="1" si="340"/>
        <v>0</v>
      </c>
      <c r="DB190" s="23">
        <f t="shared" ca="1" si="341"/>
        <v>0</v>
      </c>
      <c r="DC190" s="23"/>
      <c r="DD190" s="23"/>
      <c r="DE190" s="23">
        <f t="shared" ca="1" si="342"/>
        <v>0</v>
      </c>
      <c r="DF190" s="23">
        <f t="shared" ca="1" si="343"/>
        <v>0</v>
      </c>
      <c r="DG190" s="23">
        <f t="shared" ca="1" si="344"/>
        <v>0</v>
      </c>
      <c r="DH190" s="23">
        <f t="shared" ca="1" si="345"/>
        <v>0</v>
      </c>
      <c r="DI190" s="23">
        <f t="shared" ca="1" si="354"/>
        <v>0</v>
      </c>
      <c r="DJ190" s="23">
        <f t="shared" ca="1" si="355"/>
        <v>0</v>
      </c>
      <c r="DK190" s="23">
        <f t="shared" ca="1" si="361"/>
        <v>0</v>
      </c>
      <c r="DL190" s="23">
        <f t="shared" ca="1" si="362"/>
        <v>0</v>
      </c>
      <c r="DM190" s="23">
        <f t="shared" ca="1" si="369"/>
        <v>0</v>
      </c>
      <c r="DN190" s="23">
        <f t="shared" ca="1" si="370"/>
        <v>0</v>
      </c>
      <c r="DO190" s="23">
        <f t="shared" ca="1" si="371"/>
        <v>0</v>
      </c>
      <c r="DP190" s="23">
        <f t="shared" ca="1" si="372"/>
        <v>0</v>
      </c>
      <c r="DQ190" s="23">
        <f t="shared" ca="1" si="383"/>
        <v>0</v>
      </c>
      <c r="DR190" s="23">
        <f t="shared" ca="1" si="384"/>
        <v>0</v>
      </c>
      <c r="DS190" s="228">
        <f t="shared" ca="1" si="287"/>
        <v>0</v>
      </c>
      <c r="DT190" s="93">
        <f t="shared" ca="1" si="288"/>
        <v>0</v>
      </c>
      <c r="DU190" s="228">
        <f t="shared" ca="1" si="289"/>
        <v>0</v>
      </c>
      <c r="DZ190" s="23">
        <f t="shared" ca="1" si="318"/>
        <v>0</v>
      </c>
      <c r="EA190" s="23">
        <f t="shared" ca="1" si="319"/>
        <v>0</v>
      </c>
      <c r="EB190" s="23">
        <f t="shared" ca="1" si="326"/>
        <v>0</v>
      </c>
      <c r="EC190" s="23">
        <f t="shared" ca="1" si="327"/>
        <v>0</v>
      </c>
      <c r="ED190" s="23">
        <f t="shared" ca="1" si="346"/>
        <v>0</v>
      </c>
      <c r="EE190" s="23">
        <f t="shared" ca="1" si="347"/>
        <v>0</v>
      </c>
      <c r="EF190" s="23">
        <f t="shared" ca="1" si="375"/>
        <v>0</v>
      </c>
      <c r="EG190" s="23">
        <f t="shared" ca="1" si="376"/>
        <v>0</v>
      </c>
      <c r="EH190" s="23">
        <f t="shared" ca="1" si="356"/>
        <v>0</v>
      </c>
      <c r="EI190" s="23">
        <f t="shared" ca="1" si="357"/>
        <v>0</v>
      </c>
      <c r="EJ190" s="23">
        <f t="shared" ca="1" si="373"/>
        <v>0</v>
      </c>
      <c r="EK190" s="23">
        <f t="shared" ca="1" si="374"/>
        <v>0</v>
      </c>
      <c r="EL190" s="23">
        <f t="shared" ca="1" si="381"/>
        <v>0</v>
      </c>
      <c r="EM190" s="23">
        <f t="shared" ca="1" si="382"/>
        <v>0</v>
      </c>
      <c r="EN190" s="228">
        <f t="shared" ca="1" si="275"/>
        <v>0</v>
      </c>
      <c r="EO190" s="93">
        <f t="shared" ca="1" si="276"/>
        <v>0</v>
      </c>
      <c r="EP190" s="93">
        <f t="shared" ca="1" si="277"/>
        <v>0</v>
      </c>
    </row>
    <row r="191" spans="1:146" x14ac:dyDescent="0.2">
      <c r="A191" s="172">
        <f ca="1">VLOOKUP($D191,Curves!$A$2:$I$1700,9)</f>
        <v>5.9728736700382999E-2</v>
      </c>
      <c r="B191" s="86">
        <f t="shared" ca="1" si="260"/>
        <v>0.40830355205238944</v>
      </c>
      <c r="C191" s="86">
        <f t="shared" si="261"/>
        <v>30</v>
      </c>
      <c r="D191" s="139">
        <v>42461</v>
      </c>
      <c r="E191" s="173">
        <f ca="1">VLOOKUP($D191,Curves!$A$2:$H$1700,2)*$B191</f>
        <v>1.7953107183743564</v>
      </c>
      <c r="F191" s="172">
        <f ca="1">VLOOKUP($D191,Curves!$A$2:$H$1700,3)*$B191</f>
        <v>0.12044954785545488</v>
      </c>
      <c r="G191" s="172">
        <f ca="1">VLOOKUP($D191,Curves!$A$2:$H$1700,7)*$B191</f>
        <v>-7.7577674889953999E-2</v>
      </c>
      <c r="H191" s="172">
        <f ca="1">VLOOKUP($D191,Curves!$A$2:$H$1700,5)*$B191</f>
        <v>0</v>
      </c>
      <c r="I191" s="172">
        <f ca="1">VLOOKUP($D191,Curves!$A$2:$H$1700,4)*$B191</f>
        <v>0</v>
      </c>
      <c r="J191" s="174">
        <f ca="1">VLOOKUP($D191,Curves!$A$2:$H$1700,8)*$B191</f>
        <v>0</v>
      </c>
      <c r="K191" s="172">
        <f t="shared" ca="1" si="262"/>
        <v>15.464830387807673</v>
      </c>
      <c r="L191" s="140">
        <f ca="1">VLOOKUP($D191,Curves!$N$2:$T$2600,2)*$B191</f>
        <v>13.286891699823242</v>
      </c>
      <c r="M191" s="141">
        <f ca="1">VLOOKUP($D191,Curves!$N$2:$T$2600,3)*$B191</f>
        <v>6.6434458499116209</v>
      </c>
      <c r="N191" s="181">
        <f t="shared" ca="1" si="263"/>
        <v>0</v>
      </c>
      <c r="O191" s="182">
        <f t="shared" ca="1" si="264"/>
        <v>0</v>
      </c>
      <c r="P191" s="173">
        <f t="shared" ca="1" si="259"/>
        <v>15.464830387807673</v>
      </c>
      <c r="Q191" s="140">
        <f ca="1">VLOOKUP($D191,Curves!$N$2:$T$2600,4)*$B191</f>
        <v>13.286891699823242</v>
      </c>
      <c r="R191" s="141">
        <f ca="1">VLOOKUP($D191,Curves!$N$2:$T$2600,5)*$B191</f>
        <v>6.6434458499116209</v>
      </c>
      <c r="S191" s="181">
        <f t="shared" ca="1" si="265"/>
        <v>0</v>
      </c>
      <c r="T191" s="182">
        <f t="shared" ca="1" si="266"/>
        <v>0</v>
      </c>
      <c r="U191" s="151">
        <f t="shared" ca="1" si="267"/>
        <v>14.882997826133019</v>
      </c>
      <c r="V191" s="151">
        <f t="shared" ca="1" si="268"/>
        <v>15.464830387807673</v>
      </c>
      <c r="W191" s="151">
        <f t="shared" ca="1" si="269"/>
        <v>15.464830387807673</v>
      </c>
      <c r="X191" s="343">
        <f ca="1">VLOOKUP($D191,[2]CurveFetch!$D$8:$S$13000,16,0)*$B191</f>
        <v>13.286891699823242</v>
      </c>
      <c r="Y191" s="141">
        <f ca="1">VLOOKUP($D191,Curves!$N$2:$T$2600,7)*$B191</f>
        <v>6.6434458499116209</v>
      </c>
      <c r="Z191" s="200">
        <f t="shared" ca="1" si="270"/>
        <v>0</v>
      </c>
      <c r="AA191" s="181">
        <f t="shared" ca="1" si="271"/>
        <v>0</v>
      </c>
      <c r="AB191" s="181">
        <f t="shared" ca="1" si="358"/>
        <v>0</v>
      </c>
      <c r="AC191" s="181">
        <f t="shared" ca="1" si="358"/>
        <v>0</v>
      </c>
      <c r="AD191" s="181">
        <f t="shared" ca="1" si="273"/>
        <v>0</v>
      </c>
      <c r="AE191" s="182">
        <f t="shared" ca="1" si="274"/>
        <v>0</v>
      </c>
      <c r="AF191" s="23">
        <f t="shared" ca="1" si="292"/>
        <v>0</v>
      </c>
      <c r="AG191" s="23">
        <f t="shared" ca="1" si="293"/>
        <v>0</v>
      </c>
      <c r="AH191" s="23">
        <f t="shared" ca="1" si="310"/>
        <v>0</v>
      </c>
      <c r="AI191" s="23">
        <f t="shared" ca="1" si="311"/>
        <v>0</v>
      </c>
      <c r="AJ191" s="23">
        <f t="shared" ca="1" si="330"/>
        <v>0</v>
      </c>
      <c r="AK191" s="23">
        <f t="shared" ca="1" si="331"/>
        <v>0</v>
      </c>
      <c r="AL191" s="23">
        <f t="shared" ca="1" si="332"/>
        <v>0</v>
      </c>
      <c r="AM191" s="23">
        <f t="shared" ca="1" si="333"/>
        <v>0</v>
      </c>
      <c r="AN191" s="23">
        <f t="shared" ca="1" si="334"/>
        <v>0</v>
      </c>
      <c r="AO191" s="23">
        <f t="shared" ca="1" si="335"/>
        <v>0</v>
      </c>
      <c r="AP191" s="23">
        <f t="shared" ca="1" si="350"/>
        <v>0</v>
      </c>
      <c r="AQ191" s="23">
        <f t="shared" ca="1" si="351"/>
        <v>0</v>
      </c>
      <c r="AR191" s="23">
        <f t="shared" ca="1" si="363"/>
        <v>0</v>
      </c>
      <c r="AS191" s="23">
        <f t="shared" ca="1" si="364"/>
        <v>0</v>
      </c>
      <c r="AT191" s="228">
        <f t="shared" ca="1" si="278"/>
        <v>0</v>
      </c>
      <c r="AU191" s="26">
        <f t="shared" ca="1" si="279"/>
        <v>0</v>
      </c>
      <c r="AV191" s="228">
        <f t="shared" ca="1" si="280"/>
        <v>0</v>
      </c>
      <c r="AW191" s="23">
        <f t="shared" ca="1" si="306"/>
        <v>0</v>
      </c>
      <c r="AX191" s="23">
        <f t="shared" ca="1" si="307"/>
        <v>0</v>
      </c>
      <c r="AY191" s="23">
        <f t="shared" ca="1" si="290"/>
        <v>0</v>
      </c>
      <c r="AZ191" s="23">
        <f t="shared" ca="1" si="291"/>
        <v>0</v>
      </c>
      <c r="BA191" s="23">
        <f t="shared" ca="1" si="294"/>
        <v>0</v>
      </c>
      <c r="BB191" s="23">
        <f t="shared" ca="1" si="295"/>
        <v>0</v>
      </c>
      <c r="BC191" s="23">
        <f t="shared" ca="1" si="302"/>
        <v>0</v>
      </c>
      <c r="BD191" s="23">
        <f t="shared" ca="1" si="303"/>
        <v>0</v>
      </c>
      <c r="BE191" s="23">
        <f t="shared" ca="1" si="312"/>
        <v>0</v>
      </c>
      <c r="BF191" s="23">
        <f t="shared" ca="1" si="313"/>
        <v>0</v>
      </c>
      <c r="BG191" s="23">
        <f t="shared" ca="1" si="322"/>
        <v>0</v>
      </c>
      <c r="BH191" s="23">
        <f t="shared" ca="1" si="323"/>
        <v>0</v>
      </c>
      <c r="BI191" s="23">
        <f t="shared" ca="1" si="328"/>
        <v>0</v>
      </c>
      <c r="BJ191" s="23">
        <f t="shared" ca="1" si="329"/>
        <v>0</v>
      </c>
      <c r="BK191" s="23">
        <f t="shared" ca="1" si="336"/>
        <v>0</v>
      </c>
      <c r="BL191" s="23">
        <f t="shared" ca="1" si="337"/>
        <v>0</v>
      </c>
      <c r="BM191" s="23">
        <f t="shared" ca="1" si="348"/>
        <v>0</v>
      </c>
      <c r="BN191" s="23">
        <f t="shared" ca="1" si="349"/>
        <v>0</v>
      </c>
      <c r="BO191" s="23">
        <f t="shared" ca="1" si="352"/>
        <v>0</v>
      </c>
      <c r="BP191" s="23">
        <f t="shared" ca="1" si="353"/>
        <v>0</v>
      </c>
      <c r="BQ191" s="23">
        <f t="shared" ca="1" si="359"/>
        <v>0</v>
      </c>
      <c r="BR191" s="23">
        <f t="shared" ca="1" si="360"/>
        <v>0</v>
      </c>
      <c r="BS191" s="23">
        <f t="shared" ca="1" si="377"/>
        <v>0</v>
      </c>
      <c r="BT191" s="23">
        <f t="shared" ca="1" si="378"/>
        <v>0</v>
      </c>
      <c r="BU191" s="23">
        <f t="shared" ca="1" si="379"/>
        <v>0</v>
      </c>
      <c r="BV191" s="23">
        <f t="shared" ca="1" si="380"/>
        <v>0</v>
      </c>
      <c r="BW191" s="389">
        <f t="shared" ca="1" si="281"/>
        <v>0</v>
      </c>
      <c r="BX191" s="224">
        <f t="shared" ca="1" si="282"/>
        <v>0</v>
      </c>
      <c r="BY191" s="93">
        <f t="shared" ca="1" si="283"/>
        <v>0</v>
      </c>
      <c r="BZ191" s="23">
        <f t="shared" ca="1" si="308"/>
        <v>0</v>
      </c>
      <c r="CA191" s="23">
        <f t="shared" ca="1" si="309"/>
        <v>0</v>
      </c>
      <c r="CB191" s="23">
        <f t="shared" ca="1" si="338"/>
        <v>0</v>
      </c>
      <c r="CC191" s="23">
        <f t="shared" ca="1" si="339"/>
        <v>0</v>
      </c>
      <c r="CD191" s="23">
        <f t="shared" ca="1" si="365"/>
        <v>0</v>
      </c>
      <c r="CE191" s="23">
        <f t="shared" ca="1" si="366"/>
        <v>0</v>
      </c>
      <c r="CF191" s="228">
        <f t="shared" ca="1" si="284"/>
        <v>0</v>
      </c>
      <c r="CG191" s="224">
        <f t="shared" ca="1" si="285"/>
        <v>0</v>
      </c>
      <c r="CH191" s="228">
        <f t="shared" ca="1" si="286"/>
        <v>0</v>
      </c>
      <c r="CI191" s="23">
        <f t="shared" ca="1" si="298"/>
        <v>0</v>
      </c>
      <c r="CJ191" s="23">
        <f t="shared" ca="1" si="299"/>
        <v>0</v>
      </c>
      <c r="CK191" s="23">
        <f t="shared" ca="1" si="300"/>
        <v>0</v>
      </c>
      <c r="CL191" s="23">
        <f t="shared" ca="1" si="301"/>
        <v>0</v>
      </c>
      <c r="CM191" s="23">
        <f t="shared" ca="1" si="296"/>
        <v>0</v>
      </c>
      <c r="CN191" s="23">
        <f t="shared" ca="1" si="297"/>
        <v>0</v>
      </c>
      <c r="CO191" s="23">
        <f t="shared" ca="1" si="304"/>
        <v>0</v>
      </c>
      <c r="CP191" s="23">
        <f t="shared" ca="1" si="305"/>
        <v>0</v>
      </c>
      <c r="CQ191" s="23">
        <f t="shared" ca="1" si="314"/>
        <v>0</v>
      </c>
      <c r="CR191" s="23">
        <f t="shared" ca="1" si="315"/>
        <v>0</v>
      </c>
      <c r="CS191" s="23">
        <f t="shared" ca="1" si="316"/>
        <v>0</v>
      </c>
      <c r="CT191" s="23">
        <f t="shared" ca="1" si="317"/>
        <v>0</v>
      </c>
      <c r="CU191" s="23">
        <f t="shared" ca="1" si="320"/>
        <v>0</v>
      </c>
      <c r="CV191" s="23">
        <f t="shared" ca="1" si="321"/>
        <v>0</v>
      </c>
      <c r="CW191" s="23">
        <f t="shared" ca="1" si="367"/>
        <v>0</v>
      </c>
      <c r="CX191" s="23">
        <f t="shared" ca="1" si="368"/>
        <v>0</v>
      </c>
      <c r="CY191" s="23">
        <f t="shared" ca="1" si="324"/>
        <v>0</v>
      </c>
      <c r="CZ191" s="23">
        <f t="shared" ca="1" si="325"/>
        <v>0</v>
      </c>
      <c r="DA191" s="23">
        <f t="shared" ca="1" si="340"/>
        <v>0</v>
      </c>
      <c r="DB191" s="23">
        <f t="shared" ca="1" si="341"/>
        <v>0</v>
      </c>
      <c r="DC191" s="23"/>
      <c r="DD191" s="23"/>
      <c r="DE191" s="23">
        <f t="shared" ca="1" si="342"/>
        <v>0</v>
      </c>
      <c r="DF191" s="23">
        <f t="shared" ca="1" si="343"/>
        <v>0</v>
      </c>
      <c r="DG191" s="23">
        <f t="shared" ca="1" si="344"/>
        <v>0</v>
      </c>
      <c r="DH191" s="23">
        <f t="shared" ca="1" si="345"/>
        <v>0</v>
      </c>
      <c r="DI191" s="23">
        <f t="shared" ca="1" si="354"/>
        <v>0</v>
      </c>
      <c r="DJ191" s="23">
        <f t="shared" ca="1" si="355"/>
        <v>0</v>
      </c>
      <c r="DK191" s="23">
        <f t="shared" ca="1" si="361"/>
        <v>0</v>
      </c>
      <c r="DL191" s="23">
        <f t="shared" ca="1" si="362"/>
        <v>0</v>
      </c>
      <c r="DM191" s="23">
        <f t="shared" ca="1" si="369"/>
        <v>0</v>
      </c>
      <c r="DN191" s="23">
        <f t="shared" ca="1" si="370"/>
        <v>0</v>
      </c>
      <c r="DO191" s="23">
        <f t="shared" ca="1" si="371"/>
        <v>0</v>
      </c>
      <c r="DP191" s="23">
        <f t="shared" ca="1" si="372"/>
        <v>0</v>
      </c>
      <c r="DQ191" s="23">
        <f t="shared" ca="1" si="383"/>
        <v>0</v>
      </c>
      <c r="DR191" s="23">
        <f t="shared" ca="1" si="384"/>
        <v>0</v>
      </c>
      <c r="DS191" s="228">
        <f t="shared" ca="1" si="287"/>
        <v>0</v>
      </c>
      <c r="DT191" s="93">
        <f t="shared" ca="1" si="288"/>
        <v>0</v>
      </c>
      <c r="DU191" s="228">
        <f t="shared" ca="1" si="289"/>
        <v>0</v>
      </c>
      <c r="DZ191" s="23">
        <f t="shared" ca="1" si="318"/>
        <v>0</v>
      </c>
      <c r="EA191" s="23">
        <f t="shared" ca="1" si="319"/>
        <v>0</v>
      </c>
      <c r="EB191" s="23">
        <f t="shared" ca="1" si="326"/>
        <v>0</v>
      </c>
      <c r="EC191" s="23">
        <f t="shared" ca="1" si="327"/>
        <v>0</v>
      </c>
      <c r="ED191" s="23">
        <f t="shared" ca="1" si="346"/>
        <v>0</v>
      </c>
      <c r="EE191" s="23">
        <f t="shared" ca="1" si="347"/>
        <v>0</v>
      </c>
      <c r="EF191" s="23">
        <f t="shared" ca="1" si="375"/>
        <v>0</v>
      </c>
      <c r="EG191" s="23">
        <f t="shared" ca="1" si="376"/>
        <v>0</v>
      </c>
      <c r="EH191" s="23">
        <f t="shared" ca="1" si="356"/>
        <v>0</v>
      </c>
      <c r="EI191" s="23">
        <f t="shared" ca="1" si="357"/>
        <v>0</v>
      </c>
      <c r="EJ191" s="23">
        <f t="shared" ca="1" si="373"/>
        <v>0</v>
      </c>
      <c r="EK191" s="23">
        <f t="shared" ca="1" si="374"/>
        <v>0</v>
      </c>
      <c r="EL191" s="23">
        <f t="shared" ca="1" si="381"/>
        <v>0</v>
      </c>
      <c r="EM191" s="23">
        <f t="shared" ca="1" si="382"/>
        <v>0</v>
      </c>
      <c r="EN191" s="228">
        <f t="shared" ca="1" si="275"/>
        <v>0</v>
      </c>
      <c r="EO191" s="93">
        <f t="shared" ca="1" si="276"/>
        <v>0</v>
      </c>
      <c r="EP191" s="93">
        <f t="shared" ca="1" si="277"/>
        <v>0</v>
      </c>
    </row>
    <row r="192" spans="1:146" x14ac:dyDescent="0.2">
      <c r="A192" s="172">
        <f ca="1">VLOOKUP($D192,Curves!$A$2:$I$1700,9)</f>
        <v>5.9756005567376001E-2</v>
      </c>
      <c r="B192" s="86">
        <f t="shared" ca="1" si="260"/>
        <v>0.40616996862543286</v>
      </c>
      <c r="C192" s="86">
        <f t="shared" si="261"/>
        <v>31</v>
      </c>
      <c r="D192" s="139">
        <v>42491</v>
      </c>
      <c r="E192" s="173">
        <f ca="1">VLOOKUP($D192,Curves!$A$2:$H$1700,2)*$B192</f>
        <v>1.7757751028303925</v>
      </c>
      <c r="F192" s="172">
        <f ca="1">VLOOKUP($D192,Curves!$A$2:$H$1700,3)*$B192</f>
        <v>0.11982014074450269</v>
      </c>
      <c r="G192" s="172">
        <f ca="1">VLOOKUP($D192,Curves!$A$2:$H$1700,7)*$B192</f>
        <v>-7.7172294038832245E-2</v>
      </c>
      <c r="H192" s="172">
        <f ca="1">VLOOKUP($D192,Curves!$A$2:$H$1700,5)*$B192</f>
        <v>0</v>
      </c>
      <c r="I192" s="172">
        <f ca="1">VLOOKUP($D192,Curves!$A$2:$H$1700,4)*$B192</f>
        <v>0</v>
      </c>
      <c r="J192" s="174">
        <f ca="1">VLOOKUP($D192,Curves!$A$2:$H$1700,8)*$B192</f>
        <v>0</v>
      </c>
      <c r="K192" s="172">
        <f t="shared" ca="1" si="262"/>
        <v>15.318313271227943</v>
      </c>
      <c r="L192" s="140">
        <f ca="1">VLOOKUP($D192,Curves!$N$2:$T$2600,2)*$B192</f>
        <v>15.248311111145412</v>
      </c>
      <c r="M192" s="141">
        <f ca="1">VLOOKUP($D192,Curves!$N$2:$T$2600,3)*$B192</f>
        <v>7.6241555555727061</v>
      </c>
      <c r="N192" s="181">
        <f t="shared" ca="1" si="263"/>
        <v>0</v>
      </c>
      <c r="O192" s="182">
        <f t="shared" ca="1" si="264"/>
        <v>0</v>
      </c>
      <c r="P192" s="173">
        <f t="shared" ca="1" si="259"/>
        <v>15.318313271227943</v>
      </c>
      <c r="Q192" s="140">
        <f ca="1">VLOOKUP($D192,Curves!$N$2:$T$2600,4)*$B192</f>
        <v>15.248311111145412</v>
      </c>
      <c r="R192" s="141">
        <f ca="1">VLOOKUP($D192,Curves!$N$2:$T$2600,5)*$B192</f>
        <v>7.6241555555727061</v>
      </c>
      <c r="S192" s="181">
        <f t="shared" ca="1" si="265"/>
        <v>0</v>
      </c>
      <c r="T192" s="182">
        <f t="shared" ca="1" si="266"/>
        <v>0</v>
      </c>
      <c r="U192" s="151">
        <f t="shared" ca="1" si="267"/>
        <v>14.739521065936703</v>
      </c>
      <c r="V192" s="151">
        <f t="shared" ca="1" si="268"/>
        <v>15.318313271227943</v>
      </c>
      <c r="W192" s="151">
        <f t="shared" ca="1" si="269"/>
        <v>15.318313271227943</v>
      </c>
      <c r="X192" s="343">
        <f ca="1">VLOOKUP($D192,[2]CurveFetch!$D$8:$S$13000,16,0)*$B192</f>
        <v>15.248311111145412</v>
      </c>
      <c r="Y192" s="141">
        <f ca="1">VLOOKUP($D192,Curves!$N$2:$T$2600,7)*$B192</f>
        <v>7.6241555555727061</v>
      </c>
      <c r="Z192" s="200">
        <f t="shared" ca="1" si="270"/>
        <v>1</v>
      </c>
      <c r="AA192" s="181">
        <f t="shared" ca="1" si="271"/>
        <v>0</v>
      </c>
      <c r="AB192" s="181">
        <f t="shared" ca="1" si="358"/>
        <v>0</v>
      </c>
      <c r="AC192" s="181">
        <f t="shared" ca="1" si="358"/>
        <v>0</v>
      </c>
      <c r="AD192" s="181">
        <f t="shared" ca="1" si="273"/>
        <v>0</v>
      </c>
      <c r="AE192" s="182">
        <f t="shared" ca="1" si="274"/>
        <v>0</v>
      </c>
      <c r="AF192" s="23">
        <f t="shared" ca="1" si="292"/>
        <v>0</v>
      </c>
      <c r="AG192" s="23">
        <f t="shared" ca="1" si="293"/>
        <v>0</v>
      </c>
      <c r="AH192" s="23">
        <f t="shared" ca="1" si="310"/>
        <v>0</v>
      </c>
      <c r="AI192" s="23">
        <f t="shared" ca="1" si="311"/>
        <v>0</v>
      </c>
      <c r="AJ192" s="23">
        <f t="shared" ca="1" si="330"/>
        <v>0</v>
      </c>
      <c r="AK192" s="23">
        <f t="shared" ca="1" si="331"/>
        <v>0</v>
      </c>
      <c r="AL192" s="23">
        <f t="shared" ca="1" si="332"/>
        <v>0</v>
      </c>
      <c r="AM192" s="23">
        <f t="shared" ca="1" si="333"/>
        <v>0</v>
      </c>
      <c r="AN192" s="23">
        <f t="shared" ca="1" si="334"/>
        <v>0</v>
      </c>
      <c r="AO192" s="23">
        <f t="shared" ca="1" si="335"/>
        <v>0</v>
      </c>
      <c r="AP192" s="23">
        <f t="shared" ca="1" si="350"/>
        <v>0</v>
      </c>
      <c r="AQ192" s="23">
        <f t="shared" ca="1" si="351"/>
        <v>0</v>
      </c>
      <c r="AR192" s="23">
        <f t="shared" ca="1" si="363"/>
        <v>0</v>
      </c>
      <c r="AS192" s="23">
        <f t="shared" ca="1" si="364"/>
        <v>0</v>
      </c>
      <c r="AT192" s="228">
        <f t="shared" ca="1" si="278"/>
        <v>0</v>
      </c>
      <c r="AU192" s="26">
        <f t="shared" ca="1" si="279"/>
        <v>0</v>
      </c>
      <c r="AV192" s="228">
        <f t="shared" ca="1" si="280"/>
        <v>0</v>
      </c>
      <c r="AW192" s="23">
        <f t="shared" ca="1" si="306"/>
        <v>0</v>
      </c>
      <c r="AX192" s="23">
        <f t="shared" ca="1" si="307"/>
        <v>0</v>
      </c>
      <c r="AY192" s="23">
        <f t="shared" ca="1" si="290"/>
        <v>0</v>
      </c>
      <c r="AZ192" s="23">
        <f t="shared" ca="1" si="291"/>
        <v>0</v>
      </c>
      <c r="BA192" s="23">
        <f t="shared" ca="1" si="294"/>
        <v>0</v>
      </c>
      <c r="BB192" s="23">
        <f t="shared" ca="1" si="295"/>
        <v>0</v>
      </c>
      <c r="BC192" s="23">
        <f t="shared" ca="1" si="302"/>
        <v>0</v>
      </c>
      <c r="BD192" s="23">
        <f t="shared" ca="1" si="303"/>
        <v>0</v>
      </c>
      <c r="BE192" s="23">
        <f t="shared" ca="1" si="312"/>
        <v>0</v>
      </c>
      <c r="BF192" s="23">
        <f t="shared" ca="1" si="313"/>
        <v>0</v>
      </c>
      <c r="BG192" s="23">
        <f t="shared" ca="1" si="322"/>
        <v>0</v>
      </c>
      <c r="BH192" s="23">
        <f t="shared" ca="1" si="323"/>
        <v>0</v>
      </c>
      <c r="BI192" s="23">
        <f t="shared" ca="1" si="328"/>
        <v>0</v>
      </c>
      <c r="BJ192" s="23">
        <f t="shared" ca="1" si="329"/>
        <v>0</v>
      </c>
      <c r="BK192" s="23">
        <f t="shared" ca="1" si="336"/>
        <v>0</v>
      </c>
      <c r="BL192" s="23">
        <f t="shared" ca="1" si="337"/>
        <v>0</v>
      </c>
      <c r="BM192" s="23">
        <f t="shared" ca="1" si="348"/>
        <v>0</v>
      </c>
      <c r="BN192" s="23">
        <f t="shared" ca="1" si="349"/>
        <v>0</v>
      </c>
      <c r="BO192" s="23">
        <f t="shared" ca="1" si="352"/>
        <v>0</v>
      </c>
      <c r="BP192" s="23">
        <f t="shared" ca="1" si="353"/>
        <v>0</v>
      </c>
      <c r="BQ192" s="23">
        <f t="shared" ca="1" si="359"/>
        <v>0</v>
      </c>
      <c r="BR192" s="23">
        <f t="shared" ca="1" si="360"/>
        <v>0</v>
      </c>
      <c r="BS192" s="23">
        <f t="shared" ca="1" si="377"/>
        <v>0</v>
      </c>
      <c r="BT192" s="23">
        <f t="shared" ca="1" si="378"/>
        <v>0</v>
      </c>
      <c r="BU192" s="23">
        <f t="shared" ca="1" si="379"/>
        <v>0</v>
      </c>
      <c r="BV192" s="23">
        <f t="shared" ca="1" si="380"/>
        <v>0</v>
      </c>
      <c r="BW192" s="389">
        <f t="shared" ca="1" si="281"/>
        <v>0</v>
      </c>
      <c r="BX192" s="224">
        <f t="shared" ca="1" si="282"/>
        <v>0</v>
      </c>
      <c r="BY192" s="93">
        <f t="shared" ca="1" si="283"/>
        <v>0</v>
      </c>
      <c r="BZ192" s="23">
        <f t="shared" ca="1" si="308"/>
        <v>0</v>
      </c>
      <c r="CA192" s="23">
        <f t="shared" ca="1" si="309"/>
        <v>0</v>
      </c>
      <c r="CB192" s="23">
        <f t="shared" ca="1" si="338"/>
        <v>0</v>
      </c>
      <c r="CC192" s="23">
        <f t="shared" ca="1" si="339"/>
        <v>0</v>
      </c>
      <c r="CD192" s="23">
        <f t="shared" ca="1" si="365"/>
        <v>0</v>
      </c>
      <c r="CE192" s="23">
        <f t="shared" ca="1" si="366"/>
        <v>0</v>
      </c>
      <c r="CF192" s="228">
        <f t="shared" ca="1" si="284"/>
        <v>0</v>
      </c>
      <c r="CG192" s="224">
        <f t="shared" ca="1" si="285"/>
        <v>0</v>
      </c>
      <c r="CH192" s="228">
        <f t="shared" ca="1" si="286"/>
        <v>0</v>
      </c>
      <c r="CI192" s="23">
        <f t="shared" ca="1" si="298"/>
        <v>0</v>
      </c>
      <c r="CJ192" s="23">
        <f t="shared" ca="1" si="299"/>
        <v>0</v>
      </c>
      <c r="CK192" s="23">
        <f t="shared" ca="1" si="300"/>
        <v>0</v>
      </c>
      <c r="CL192" s="23">
        <f t="shared" ca="1" si="301"/>
        <v>0</v>
      </c>
      <c r="CM192" s="23">
        <f t="shared" ca="1" si="296"/>
        <v>0</v>
      </c>
      <c r="CN192" s="23">
        <f t="shared" ca="1" si="297"/>
        <v>0</v>
      </c>
      <c r="CO192" s="23">
        <f t="shared" ca="1" si="304"/>
        <v>0</v>
      </c>
      <c r="CP192" s="23">
        <f t="shared" ca="1" si="305"/>
        <v>0</v>
      </c>
      <c r="CQ192" s="23">
        <f t="shared" ca="1" si="314"/>
        <v>0</v>
      </c>
      <c r="CR192" s="23">
        <f t="shared" ca="1" si="315"/>
        <v>0</v>
      </c>
      <c r="CS192" s="23">
        <f t="shared" ca="1" si="316"/>
        <v>0</v>
      </c>
      <c r="CT192" s="23">
        <f t="shared" ca="1" si="317"/>
        <v>0</v>
      </c>
      <c r="CU192" s="23">
        <f t="shared" ca="1" si="320"/>
        <v>0</v>
      </c>
      <c r="CV192" s="23">
        <f t="shared" ca="1" si="321"/>
        <v>0</v>
      </c>
      <c r="CW192" s="23">
        <f t="shared" ca="1" si="367"/>
        <v>0</v>
      </c>
      <c r="CX192" s="23">
        <f t="shared" ca="1" si="368"/>
        <v>0</v>
      </c>
      <c r="CY192" s="23">
        <f t="shared" ca="1" si="324"/>
        <v>0</v>
      </c>
      <c r="CZ192" s="23">
        <f t="shared" ca="1" si="325"/>
        <v>0</v>
      </c>
      <c r="DA192" s="23">
        <f t="shared" ca="1" si="340"/>
        <v>0</v>
      </c>
      <c r="DB192" s="23">
        <f t="shared" ca="1" si="341"/>
        <v>0</v>
      </c>
      <c r="DC192" s="23"/>
      <c r="DD192" s="23"/>
      <c r="DE192" s="23">
        <f t="shared" ca="1" si="342"/>
        <v>0</v>
      </c>
      <c r="DF192" s="23">
        <f t="shared" ca="1" si="343"/>
        <v>0</v>
      </c>
      <c r="DG192" s="23">
        <f t="shared" ca="1" si="344"/>
        <v>0</v>
      </c>
      <c r="DH192" s="23">
        <f t="shared" ca="1" si="345"/>
        <v>0</v>
      </c>
      <c r="DI192" s="23">
        <f t="shared" ca="1" si="354"/>
        <v>0</v>
      </c>
      <c r="DJ192" s="23">
        <f t="shared" ca="1" si="355"/>
        <v>0</v>
      </c>
      <c r="DK192" s="23">
        <f t="shared" ca="1" si="361"/>
        <v>0</v>
      </c>
      <c r="DL192" s="23">
        <f t="shared" ca="1" si="362"/>
        <v>0</v>
      </c>
      <c r="DM192" s="23">
        <f t="shared" ca="1" si="369"/>
        <v>0</v>
      </c>
      <c r="DN192" s="23">
        <f t="shared" ca="1" si="370"/>
        <v>0</v>
      </c>
      <c r="DO192" s="23">
        <f t="shared" ca="1" si="371"/>
        <v>0</v>
      </c>
      <c r="DP192" s="23">
        <f t="shared" ca="1" si="372"/>
        <v>0</v>
      </c>
      <c r="DQ192" s="23">
        <f t="shared" ca="1" si="383"/>
        <v>0</v>
      </c>
      <c r="DR192" s="23">
        <f t="shared" ca="1" si="384"/>
        <v>0</v>
      </c>
      <c r="DS192" s="228">
        <f t="shared" ca="1" si="287"/>
        <v>0</v>
      </c>
      <c r="DT192" s="93">
        <f t="shared" ca="1" si="288"/>
        <v>0</v>
      </c>
      <c r="DU192" s="228">
        <f t="shared" ca="1" si="289"/>
        <v>0</v>
      </c>
      <c r="DZ192" s="23">
        <f t="shared" ca="1" si="318"/>
        <v>0</v>
      </c>
      <c r="EA192" s="23">
        <f t="shared" ca="1" si="319"/>
        <v>0</v>
      </c>
      <c r="EB192" s="23">
        <f t="shared" ca="1" si="326"/>
        <v>0</v>
      </c>
      <c r="EC192" s="23">
        <f t="shared" ca="1" si="327"/>
        <v>0</v>
      </c>
      <c r="ED192" s="23">
        <f t="shared" ca="1" si="346"/>
        <v>0</v>
      </c>
      <c r="EE192" s="23">
        <f t="shared" ca="1" si="347"/>
        <v>0</v>
      </c>
      <c r="EF192" s="23">
        <f t="shared" ca="1" si="375"/>
        <v>0</v>
      </c>
      <c r="EG192" s="23">
        <f t="shared" ca="1" si="376"/>
        <v>0</v>
      </c>
      <c r="EH192" s="23">
        <f t="shared" ca="1" si="356"/>
        <v>0</v>
      </c>
      <c r="EI192" s="23">
        <f t="shared" ca="1" si="357"/>
        <v>0</v>
      </c>
      <c r="EJ192" s="23">
        <f t="shared" ca="1" si="373"/>
        <v>0</v>
      </c>
      <c r="EK192" s="23">
        <f t="shared" ca="1" si="374"/>
        <v>0</v>
      </c>
      <c r="EL192" s="23">
        <f t="shared" ca="1" si="381"/>
        <v>0</v>
      </c>
      <c r="EM192" s="23">
        <f t="shared" ca="1" si="382"/>
        <v>0</v>
      </c>
      <c r="EN192" s="228">
        <f t="shared" ca="1" si="275"/>
        <v>0</v>
      </c>
      <c r="EO192" s="93">
        <f t="shared" ca="1" si="276"/>
        <v>0</v>
      </c>
      <c r="EP192" s="93">
        <f t="shared" ca="1" si="277"/>
        <v>0</v>
      </c>
    </row>
    <row r="193" spans="1:146" x14ac:dyDescent="0.2">
      <c r="A193" s="172">
        <f ca="1">VLOOKUP($D193,Curves!$A$2:$I$1700,9)</f>
        <v>5.9784183396862998E-2</v>
      </c>
      <c r="B193" s="86">
        <f t="shared" ca="1" si="260"/>
        <v>0.40397513405665181</v>
      </c>
      <c r="C193" s="86">
        <f t="shared" si="261"/>
        <v>30</v>
      </c>
      <c r="D193" s="139">
        <v>42522</v>
      </c>
      <c r="E193" s="173">
        <f ca="1">VLOOKUP($D193,Curves!$A$2:$H$1700,2)*$B193</f>
        <v>1.7778945649833244</v>
      </c>
      <c r="F193" s="172">
        <f ca="1">VLOOKUP($D193,Curves!$A$2:$H$1700,3)*$B193</f>
        <v>0.11917266454671227</v>
      </c>
      <c r="G193" s="172">
        <f ca="1">VLOOKUP($D193,Curves!$A$2:$H$1700,7)*$B193</f>
        <v>-7.6755275470763842E-2</v>
      </c>
      <c r="H193" s="172">
        <f ca="1">VLOOKUP($D193,Curves!$A$2:$H$1700,5)*$B193</f>
        <v>0</v>
      </c>
      <c r="I193" s="172">
        <f ca="1">VLOOKUP($D193,Curves!$A$2:$H$1700,4)*$B193</f>
        <v>0</v>
      </c>
      <c r="J193" s="174">
        <f ca="1">VLOOKUP($D193,Curves!$A$2:$H$1700,8)*$B193</f>
        <v>0</v>
      </c>
      <c r="K193" s="172">
        <f t="shared" ca="1" si="262"/>
        <v>15.334209237374933</v>
      </c>
      <c r="L193" s="140">
        <f ca="1">VLOOKUP($D193,Curves!$N$2:$T$2600,2)*$B193</f>
        <v>25.265291641630899</v>
      </c>
      <c r="M193" s="141">
        <f ca="1">VLOOKUP($D193,Curves!$N$2:$T$2600,3)*$B193</f>
        <v>12.63264582081545</v>
      </c>
      <c r="N193" s="181">
        <f t="shared" ca="1" si="263"/>
        <v>1</v>
      </c>
      <c r="O193" s="182">
        <f t="shared" ca="1" si="264"/>
        <v>0</v>
      </c>
      <c r="P193" s="173">
        <f t="shared" ca="1" si="259"/>
        <v>15.334209237374933</v>
      </c>
      <c r="Q193" s="140">
        <f ca="1">VLOOKUP($D193,Curves!$N$2:$T$2600,4)*$B193</f>
        <v>25.265291641630899</v>
      </c>
      <c r="R193" s="141">
        <f ca="1">VLOOKUP($D193,Curves!$N$2:$T$2600,5)*$B193</f>
        <v>12.63264582081545</v>
      </c>
      <c r="S193" s="181">
        <f t="shared" ca="1" si="265"/>
        <v>1</v>
      </c>
      <c r="T193" s="182">
        <f t="shared" ca="1" si="266"/>
        <v>0</v>
      </c>
      <c r="U193" s="151">
        <f t="shared" ca="1" si="267"/>
        <v>14.758544671344204</v>
      </c>
      <c r="V193" s="151">
        <f t="shared" ca="1" si="268"/>
        <v>15.334209237374933</v>
      </c>
      <c r="W193" s="151">
        <f t="shared" ca="1" si="269"/>
        <v>15.334209237374933</v>
      </c>
      <c r="X193" s="343">
        <f ca="1">VLOOKUP($D193,[2]CurveFetch!$D$8:$S$13000,16,0)*$B193</f>
        <v>25.265291641630899</v>
      </c>
      <c r="Y193" s="141">
        <f ca="1">VLOOKUP($D193,Curves!$N$2:$T$2600,7)*$B193</f>
        <v>12.63264582081545</v>
      </c>
      <c r="Z193" s="200">
        <f t="shared" ca="1" si="270"/>
        <v>1</v>
      </c>
      <c r="AA193" s="181">
        <f t="shared" ca="1" si="271"/>
        <v>0</v>
      </c>
      <c r="AB193" s="181">
        <f t="shared" ca="1" si="358"/>
        <v>1</v>
      </c>
      <c r="AC193" s="181">
        <f t="shared" ca="1" si="358"/>
        <v>1</v>
      </c>
      <c r="AD193" s="181">
        <f t="shared" ca="1" si="273"/>
        <v>1</v>
      </c>
      <c r="AE193" s="182">
        <f t="shared" ca="1" si="274"/>
        <v>0</v>
      </c>
      <c r="AF193" s="23">
        <f t="shared" ca="1" si="292"/>
        <v>5880</v>
      </c>
      <c r="AG193" s="23">
        <f t="shared" ca="1" si="293"/>
        <v>0</v>
      </c>
      <c r="AH193" s="23">
        <f t="shared" ca="1" si="310"/>
        <v>48000</v>
      </c>
      <c r="AI193" s="23">
        <f t="shared" ca="1" si="311"/>
        <v>0</v>
      </c>
      <c r="AJ193" s="23">
        <f t="shared" ca="1" si="330"/>
        <v>54000</v>
      </c>
      <c r="AK193" s="23">
        <f t="shared" ca="1" si="331"/>
        <v>0</v>
      </c>
      <c r="AL193" s="23">
        <f t="shared" ca="1" si="332"/>
        <v>60000</v>
      </c>
      <c r="AM193" s="23">
        <f t="shared" ca="1" si="333"/>
        <v>0</v>
      </c>
      <c r="AN193" s="23">
        <f t="shared" ca="1" si="334"/>
        <v>60000</v>
      </c>
      <c r="AO193" s="23">
        <f t="shared" ca="1" si="335"/>
        <v>0</v>
      </c>
      <c r="AP193" s="23">
        <f t="shared" ca="1" si="350"/>
        <v>61200</v>
      </c>
      <c r="AQ193" s="23">
        <f t="shared" ca="1" si="351"/>
        <v>0</v>
      </c>
      <c r="AR193" s="23">
        <f t="shared" ca="1" si="363"/>
        <v>132000</v>
      </c>
      <c r="AS193" s="23">
        <f t="shared" ca="1" si="364"/>
        <v>0</v>
      </c>
      <c r="AT193" s="228">
        <f t="shared" ca="1" si="278"/>
        <v>65880</v>
      </c>
      <c r="AU193" s="26">
        <f t="shared" ca="1" si="279"/>
        <v>361080</v>
      </c>
      <c r="AV193" s="228">
        <f t="shared" ca="1" si="280"/>
        <v>421080</v>
      </c>
      <c r="AW193" s="23">
        <f t="shared" ca="1" si="306"/>
        <v>62400</v>
      </c>
      <c r="AX193" s="23">
        <f t="shared" ca="1" si="307"/>
        <v>0</v>
      </c>
      <c r="AY193" s="23">
        <f t="shared" ca="1" si="290"/>
        <v>60000</v>
      </c>
      <c r="AZ193" s="23">
        <f t="shared" ca="1" si="291"/>
        <v>0</v>
      </c>
      <c r="BA193" s="23">
        <f t="shared" ca="1" si="294"/>
        <v>10560</v>
      </c>
      <c r="BB193" s="23">
        <f t="shared" ca="1" si="295"/>
        <v>0</v>
      </c>
      <c r="BC193" s="23">
        <f t="shared" ca="1" si="302"/>
        <v>6120</v>
      </c>
      <c r="BD193" s="23">
        <f t="shared" ca="1" si="303"/>
        <v>0</v>
      </c>
      <c r="BE193" s="23">
        <f t="shared" ca="1" si="312"/>
        <v>20400</v>
      </c>
      <c r="BF193" s="23">
        <f t="shared" ca="1" si="313"/>
        <v>0</v>
      </c>
      <c r="BG193" s="23">
        <f t="shared" ca="1" si="322"/>
        <v>105600</v>
      </c>
      <c r="BH193" s="23">
        <f t="shared" ca="1" si="323"/>
        <v>0</v>
      </c>
      <c r="BI193" s="23">
        <f t="shared" ca="1" si="328"/>
        <v>127200</v>
      </c>
      <c r="BJ193" s="23">
        <f t="shared" ca="1" si="329"/>
        <v>0</v>
      </c>
      <c r="BK193" s="23">
        <f t="shared" ca="1" si="336"/>
        <v>60000</v>
      </c>
      <c r="BL193" s="23">
        <f t="shared" ca="1" si="337"/>
        <v>0</v>
      </c>
      <c r="BM193" s="23">
        <f t="shared" ca="1" si="348"/>
        <v>63600</v>
      </c>
      <c r="BN193" s="23">
        <f t="shared" ca="1" si="349"/>
        <v>0</v>
      </c>
      <c r="BO193" s="23">
        <f t="shared" ca="1" si="352"/>
        <v>86400</v>
      </c>
      <c r="BP193" s="23">
        <f t="shared" ca="1" si="353"/>
        <v>0</v>
      </c>
      <c r="BQ193" s="23">
        <f t="shared" ca="1" si="359"/>
        <v>62400</v>
      </c>
      <c r="BR193" s="23">
        <f t="shared" ca="1" si="360"/>
        <v>0</v>
      </c>
      <c r="BS193" s="23">
        <f t="shared" ca="1" si="377"/>
        <v>132000</v>
      </c>
      <c r="BT193" s="23">
        <f t="shared" ca="1" si="378"/>
        <v>0</v>
      </c>
      <c r="BU193" s="23">
        <f t="shared" ca="1" si="379"/>
        <v>120000</v>
      </c>
      <c r="BV193" s="23">
        <f t="shared" ca="1" si="380"/>
        <v>0</v>
      </c>
      <c r="BW193" s="389">
        <f t="shared" ca="1" si="281"/>
        <v>458280</v>
      </c>
      <c r="BX193" s="224">
        <f t="shared" ca="1" si="282"/>
        <v>710280</v>
      </c>
      <c r="BY193" s="93">
        <f t="shared" ca="1" si="283"/>
        <v>916680</v>
      </c>
      <c r="BZ193" s="23">
        <f t="shared" ca="1" si="308"/>
        <v>125760</v>
      </c>
      <c r="CA193" s="23">
        <f t="shared" ca="1" si="309"/>
        <v>0</v>
      </c>
      <c r="CB193" s="23">
        <f t="shared" ca="1" si="338"/>
        <v>115200</v>
      </c>
      <c r="CC193" s="23">
        <f t="shared" ca="1" si="339"/>
        <v>0</v>
      </c>
      <c r="CD193" s="23">
        <f t="shared" ca="1" si="365"/>
        <v>120000</v>
      </c>
      <c r="CE193" s="23">
        <f t="shared" ca="1" si="366"/>
        <v>0</v>
      </c>
      <c r="CF193" s="228">
        <f t="shared" ca="1" si="284"/>
        <v>125760</v>
      </c>
      <c r="CG193" s="224">
        <f t="shared" ca="1" si="285"/>
        <v>240960</v>
      </c>
      <c r="CH193" s="228">
        <f t="shared" ca="1" si="286"/>
        <v>360960</v>
      </c>
      <c r="CI193" s="23">
        <f t="shared" ca="1" si="298"/>
        <v>65400</v>
      </c>
      <c r="CJ193" s="23">
        <f t="shared" ca="1" si="299"/>
        <v>32700</v>
      </c>
      <c r="CK193" s="23">
        <f t="shared" ca="1" si="300"/>
        <v>62400</v>
      </c>
      <c r="CL193" s="23">
        <f t="shared" ca="1" si="301"/>
        <v>31200</v>
      </c>
      <c r="CM193" s="23">
        <f t="shared" ca="1" si="296"/>
        <v>60000</v>
      </c>
      <c r="CN193" s="23">
        <f t="shared" ca="1" si="297"/>
        <v>30000</v>
      </c>
      <c r="CO193" s="23">
        <f t="shared" ca="1" si="304"/>
        <v>8400</v>
      </c>
      <c r="CP193" s="23">
        <f t="shared" ca="1" si="305"/>
        <v>4200</v>
      </c>
      <c r="CQ193" s="23">
        <f t="shared" ca="1" si="314"/>
        <v>27000</v>
      </c>
      <c r="CR193" s="23">
        <f t="shared" ca="1" si="315"/>
        <v>13500</v>
      </c>
      <c r="CS193" s="23">
        <f t="shared" ca="1" si="316"/>
        <v>15600</v>
      </c>
      <c r="CT193" s="23">
        <f t="shared" ca="1" si="317"/>
        <v>7800</v>
      </c>
      <c r="CU193" s="23">
        <f t="shared" ca="1" si="320"/>
        <v>42000</v>
      </c>
      <c r="CV193" s="23">
        <f t="shared" ca="1" si="321"/>
        <v>21000</v>
      </c>
      <c r="CW193" s="23">
        <f t="shared" ca="1" si="367"/>
        <v>60000</v>
      </c>
      <c r="CX193" s="23">
        <f t="shared" ca="1" si="368"/>
        <v>30000</v>
      </c>
      <c r="CY193" s="23">
        <f t="shared" ca="1" si="324"/>
        <v>72000</v>
      </c>
      <c r="CZ193" s="23">
        <f t="shared" ca="1" si="325"/>
        <v>36000</v>
      </c>
      <c r="DA193" s="23">
        <f t="shared" ca="1" si="340"/>
        <v>99000</v>
      </c>
      <c r="DB193" s="23">
        <f t="shared" ca="1" si="341"/>
        <v>49500</v>
      </c>
      <c r="DC193" s="23"/>
      <c r="DD193" s="23"/>
      <c r="DE193" s="23">
        <f t="shared" ca="1" si="342"/>
        <v>240000</v>
      </c>
      <c r="DF193" s="23">
        <f t="shared" ca="1" si="343"/>
        <v>120000</v>
      </c>
      <c r="DG193" s="23">
        <f t="shared" ca="1" si="344"/>
        <v>120000</v>
      </c>
      <c r="DH193" s="23">
        <f t="shared" ca="1" si="345"/>
        <v>60000</v>
      </c>
      <c r="DI193" s="23">
        <f t="shared" ca="1" si="354"/>
        <v>63600</v>
      </c>
      <c r="DJ193" s="23">
        <f t="shared" ca="1" si="355"/>
        <v>31800</v>
      </c>
      <c r="DK193" s="23">
        <f t="shared" ca="1" si="361"/>
        <v>63600</v>
      </c>
      <c r="DL193" s="23">
        <f t="shared" ca="1" si="362"/>
        <v>31800</v>
      </c>
      <c r="DM193" s="23">
        <f t="shared" ca="1" si="369"/>
        <v>120000</v>
      </c>
      <c r="DN193" s="23">
        <f t="shared" ca="1" si="370"/>
        <v>60000</v>
      </c>
      <c r="DO193" s="23">
        <f t="shared" ca="1" si="371"/>
        <v>66000</v>
      </c>
      <c r="DP193" s="23">
        <f t="shared" ca="1" si="372"/>
        <v>33000</v>
      </c>
      <c r="DQ193" s="23">
        <f t="shared" ca="1" si="383"/>
        <v>129600</v>
      </c>
      <c r="DR193" s="23">
        <f t="shared" ca="1" si="384"/>
        <v>64800</v>
      </c>
      <c r="DS193" s="228">
        <f t="shared" ca="1" si="287"/>
        <v>604800</v>
      </c>
      <c r="DT193" s="93">
        <f t="shared" ca="1" si="288"/>
        <v>1350000</v>
      </c>
      <c r="DU193" s="228">
        <f t="shared" ca="1" si="289"/>
        <v>1971900</v>
      </c>
      <c r="DZ193" s="23">
        <f t="shared" ca="1" si="318"/>
        <v>60000</v>
      </c>
      <c r="EA193" s="23">
        <f t="shared" ca="1" si="319"/>
        <v>30000</v>
      </c>
      <c r="EB193" s="23">
        <f t="shared" ca="1" si="326"/>
        <v>26400</v>
      </c>
      <c r="EC193" s="23">
        <f t="shared" ca="1" si="327"/>
        <v>13200</v>
      </c>
      <c r="ED193" s="23">
        <f t="shared" ca="1" si="346"/>
        <v>120000</v>
      </c>
      <c r="EE193" s="23">
        <f t="shared" ca="1" si="347"/>
        <v>60000</v>
      </c>
      <c r="EF193" s="23">
        <f t="shared" ca="1" si="375"/>
        <v>168000</v>
      </c>
      <c r="EG193" s="23">
        <f t="shared" ca="1" si="376"/>
        <v>84000</v>
      </c>
      <c r="EH193" s="23">
        <f t="shared" ca="1" si="356"/>
        <v>60000</v>
      </c>
      <c r="EI193" s="23">
        <f t="shared" ca="1" si="357"/>
        <v>30000</v>
      </c>
      <c r="EJ193" s="23">
        <f t="shared" ca="1" si="373"/>
        <v>60000</v>
      </c>
      <c r="EK193" s="23">
        <f t="shared" ca="1" si="374"/>
        <v>30000</v>
      </c>
      <c r="EL193" s="23">
        <f t="shared" ca="1" si="381"/>
        <v>120000</v>
      </c>
      <c r="EM193" s="23">
        <f t="shared" ca="1" si="382"/>
        <v>60000</v>
      </c>
      <c r="EN193" s="228">
        <f t="shared" ca="1" si="275"/>
        <v>39600</v>
      </c>
      <c r="EO193" s="93">
        <f t="shared" ca="1" si="276"/>
        <v>489600</v>
      </c>
      <c r="EP193" s="93">
        <f t="shared" ca="1" si="277"/>
        <v>921600</v>
      </c>
    </row>
    <row r="194" spans="1:146" x14ac:dyDescent="0.2">
      <c r="A194" s="172">
        <f ca="1">VLOOKUP($D194,Curves!$A$2:$I$1700,9)</f>
        <v>5.9811452264359001E-2</v>
      </c>
      <c r="B194" s="86">
        <f t="shared" ca="1" si="260"/>
        <v>0.40186061903339881</v>
      </c>
      <c r="C194" s="86">
        <f t="shared" si="261"/>
        <v>31</v>
      </c>
      <c r="D194" s="139">
        <v>42552</v>
      </c>
      <c r="E194" s="173">
        <f ca="1">VLOOKUP($D194,Curves!$A$2:$H$1700,2)*$B194</f>
        <v>1.7806444029369901</v>
      </c>
      <c r="F194" s="172">
        <f ca="1">VLOOKUP($D194,Curves!$A$2:$H$1700,3)*$B194</f>
        <v>0.11854888261485265</v>
      </c>
      <c r="G194" s="172">
        <f ca="1">VLOOKUP($D194,Curves!$A$2:$H$1700,7)*$B194</f>
        <v>-7.6353517616345776E-2</v>
      </c>
      <c r="H194" s="172">
        <f ca="1">VLOOKUP($D194,Curves!$A$2:$H$1700,5)*$B194</f>
        <v>0</v>
      </c>
      <c r="I194" s="172">
        <f ca="1">VLOOKUP($D194,Curves!$A$2:$H$1700,4)*$B194</f>
        <v>0</v>
      </c>
      <c r="J194" s="174">
        <f ca="1">VLOOKUP($D194,Curves!$A$2:$H$1700,8)*$B194</f>
        <v>0</v>
      </c>
      <c r="K194" s="172">
        <f t="shared" ca="1" si="262"/>
        <v>15.354833022027426</v>
      </c>
      <c r="L194" s="140">
        <f ca="1">VLOOKUP($D194,Curves!$N$2:$T$2600,2)*$B194</f>
        <v>20.772376328145903</v>
      </c>
      <c r="M194" s="141">
        <f ca="1">VLOOKUP($D194,Curves!$N$2:$T$2600,3)*$B194</f>
        <v>10.386188164072951</v>
      </c>
      <c r="N194" s="181">
        <f t="shared" ca="1" si="263"/>
        <v>1</v>
      </c>
      <c r="O194" s="182">
        <f t="shared" ca="1" si="264"/>
        <v>0</v>
      </c>
      <c r="P194" s="173">
        <f t="shared" ca="1" si="259"/>
        <v>15.354833022027426</v>
      </c>
      <c r="Q194" s="140">
        <f ca="1">VLOOKUP($D194,Curves!$N$2:$T$2600,4)*$B194</f>
        <v>20.772376328145903</v>
      </c>
      <c r="R194" s="141">
        <f ca="1">VLOOKUP($D194,Curves!$N$2:$T$2600,5)*$B194</f>
        <v>10.386188164072951</v>
      </c>
      <c r="S194" s="181">
        <f t="shared" ca="1" si="265"/>
        <v>1</v>
      </c>
      <c r="T194" s="182">
        <f t="shared" ca="1" si="266"/>
        <v>0</v>
      </c>
      <c r="U194" s="151">
        <f t="shared" ca="1" si="267"/>
        <v>14.782181639904833</v>
      </c>
      <c r="V194" s="151">
        <f t="shared" ca="1" si="268"/>
        <v>15.354833022027426</v>
      </c>
      <c r="W194" s="151">
        <f t="shared" ca="1" si="269"/>
        <v>15.354833022027426</v>
      </c>
      <c r="X194" s="343">
        <f ca="1">VLOOKUP($D194,[2]CurveFetch!$D$8:$S$13000,16,0)*$B194</f>
        <v>20.772376328145903</v>
      </c>
      <c r="Y194" s="141">
        <f ca="1">VLOOKUP($D194,Curves!$N$2:$T$2600,7)*$B194</f>
        <v>10.386188164072951</v>
      </c>
      <c r="Z194" s="200">
        <f t="shared" ca="1" si="270"/>
        <v>1</v>
      </c>
      <c r="AA194" s="181">
        <f t="shared" ca="1" si="271"/>
        <v>0</v>
      </c>
      <c r="AB194" s="181">
        <f t="shared" ca="1" si="358"/>
        <v>1</v>
      </c>
      <c r="AC194" s="181">
        <f t="shared" ca="1" si="358"/>
        <v>1</v>
      </c>
      <c r="AD194" s="181">
        <f t="shared" ca="1" si="273"/>
        <v>1</v>
      </c>
      <c r="AE194" s="182">
        <f t="shared" ca="1" si="274"/>
        <v>0</v>
      </c>
      <c r="AF194" s="23">
        <f t="shared" ca="1" si="292"/>
        <v>5880</v>
      </c>
      <c r="AG194" s="23">
        <f t="shared" ca="1" si="293"/>
        <v>0</v>
      </c>
      <c r="AH194" s="23">
        <f t="shared" ca="1" si="310"/>
        <v>48000</v>
      </c>
      <c r="AI194" s="23">
        <f t="shared" ca="1" si="311"/>
        <v>0</v>
      </c>
      <c r="AJ194" s="23">
        <f t="shared" ca="1" si="330"/>
        <v>54000</v>
      </c>
      <c r="AK194" s="23">
        <f t="shared" ca="1" si="331"/>
        <v>0</v>
      </c>
      <c r="AL194" s="23">
        <f t="shared" ca="1" si="332"/>
        <v>60000</v>
      </c>
      <c r="AM194" s="23">
        <f t="shared" ca="1" si="333"/>
        <v>0</v>
      </c>
      <c r="AN194" s="23">
        <f t="shared" ca="1" si="334"/>
        <v>60000</v>
      </c>
      <c r="AO194" s="23">
        <f t="shared" ca="1" si="335"/>
        <v>0</v>
      </c>
      <c r="AP194" s="23">
        <f t="shared" ca="1" si="350"/>
        <v>61200</v>
      </c>
      <c r="AQ194" s="23">
        <f t="shared" ca="1" si="351"/>
        <v>0</v>
      </c>
      <c r="AR194" s="23">
        <f t="shared" ca="1" si="363"/>
        <v>132000</v>
      </c>
      <c r="AS194" s="23">
        <f t="shared" ca="1" si="364"/>
        <v>0</v>
      </c>
      <c r="AT194" s="228">
        <f t="shared" ca="1" si="278"/>
        <v>65880</v>
      </c>
      <c r="AU194" s="26">
        <f t="shared" ca="1" si="279"/>
        <v>361080</v>
      </c>
      <c r="AV194" s="228">
        <f t="shared" ca="1" si="280"/>
        <v>421080</v>
      </c>
      <c r="AW194" s="23">
        <f t="shared" ca="1" si="306"/>
        <v>62400</v>
      </c>
      <c r="AX194" s="23">
        <f t="shared" ca="1" si="307"/>
        <v>0</v>
      </c>
      <c r="AY194" s="23">
        <f t="shared" ca="1" si="290"/>
        <v>60000</v>
      </c>
      <c r="AZ194" s="23">
        <f t="shared" ca="1" si="291"/>
        <v>0</v>
      </c>
      <c r="BA194" s="23">
        <f t="shared" ca="1" si="294"/>
        <v>10560</v>
      </c>
      <c r="BB194" s="23">
        <f t="shared" ca="1" si="295"/>
        <v>0</v>
      </c>
      <c r="BC194" s="23">
        <f t="shared" ca="1" si="302"/>
        <v>6120</v>
      </c>
      <c r="BD194" s="23">
        <f t="shared" ca="1" si="303"/>
        <v>0</v>
      </c>
      <c r="BE194" s="23">
        <f t="shared" ca="1" si="312"/>
        <v>20400</v>
      </c>
      <c r="BF194" s="23">
        <f t="shared" ca="1" si="313"/>
        <v>0</v>
      </c>
      <c r="BG194" s="23">
        <f t="shared" ca="1" si="322"/>
        <v>105600</v>
      </c>
      <c r="BH194" s="23">
        <f t="shared" ca="1" si="323"/>
        <v>0</v>
      </c>
      <c r="BI194" s="23">
        <f t="shared" ca="1" si="328"/>
        <v>127200</v>
      </c>
      <c r="BJ194" s="23">
        <f t="shared" ca="1" si="329"/>
        <v>0</v>
      </c>
      <c r="BK194" s="23">
        <f t="shared" ca="1" si="336"/>
        <v>60000</v>
      </c>
      <c r="BL194" s="23">
        <f t="shared" ca="1" si="337"/>
        <v>0</v>
      </c>
      <c r="BM194" s="23">
        <f t="shared" ca="1" si="348"/>
        <v>63600</v>
      </c>
      <c r="BN194" s="23">
        <f t="shared" ca="1" si="349"/>
        <v>0</v>
      </c>
      <c r="BO194" s="23">
        <f t="shared" ca="1" si="352"/>
        <v>86400</v>
      </c>
      <c r="BP194" s="23">
        <f t="shared" ca="1" si="353"/>
        <v>0</v>
      </c>
      <c r="BQ194" s="23">
        <f t="shared" ca="1" si="359"/>
        <v>62400</v>
      </c>
      <c r="BR194" s="23">
        <f t="shared" ca="1" si="360"/>
        <v>0</v>
      </c>
      <c r="BS194" s="23">
        <f t="shared" ca="1" si="377"/>
        <v>132000</v>
      </c>
      <c r="BT194" s="23">
        <f t="shared" ca="1" si="378"/>
        <v>0</v>
      </c>
      <c r="BU194" s="23">
        <f t="shared" ca="1" si="379"/>
        <v>120000</v>
      </c>
      <c r="BV194" s="23">
        <f t="shared" ca="1" si="380"/>
        <v>0</v>
      </c>
      <c r="BW194" s="389">
        <f t="shared" ca="1" si="281"/>
        <v>458280</v>
      </c>
      <c r="BX194" s="224">
        <f t="shared" ca="1" si="282"/>
        <v>710280</v>
      </c>
      <c r="BY194" s="93">
        <f t="shared" ca="1" si="283"/>
        <v>916680</v>
      </c>
      <c r="BZ194" s="23">
        <f t="shared" ca="1" si="308"/>
        <v>125760</v>
      </c>
      <c r="CA194" s="23">
        <f t="shared" ca="1" si="309"/>
        <v>0</v>
      </c>
      <c r="CB194" s="23">
        <f t="shared" ca="1" si="338"/>
        <v>115200</v>
      </c>
      <c r="CC194" s="23">
        <f t="shared" ca="1" si="339"/>
        <v>0</v>
      </c>
      <c r="CD194" s="23">
        <f t="shared" ca="1" si="365"/>
        <v>120000</v>
      </c>
      <c r="CE194" s="23">
        <f t="shared" ca="1" si="366"/>
        <v>0</v>
      </c>
      <c r="CF194" s="228">
        <f t="shared" ca="1" si="284"/>
        <v>125760</v>
      </c>
      <c r="CG194" s="224">
        <f t="shared" ca="1" si="285"/>
        <v>240960</v>
      </c>
      <c r="CH194" s="228">
        <f t="shared" ca="1" si="286"/>
        <v>360960</v>
      </c>
      <c r="CI194" s="23">
        <f t="shared" ca="1" si="298"/>
        <v>65400</v>
      </c>
      <c r="CJ194" s="23">
        <f t="shared" ca="1" si="299"/>
        <v>32700</v>
      </c>
      <c r="CK194" s="23">
        <f t="shared" ca="1" si="300"/>
        <v>62400</v>
      </c>
      <c r="CL194" s="23">
        <f t="shared" ca="1" si="301"/>
        <v>31200</v>
      </c>
      <c r="CM194" s="23">
        <f t="shared" ca="1" si="296"/>
        <v>60000</v>
      </c>
      <c r="CN194" s="23">
        <f t="shared" ca="1" si="297"/>
        <v>30000</v>
      </c>
      <c r="CO194" s="23">
        <f t="shared" ca="1" si="304"/>
        <v>8400</v>
      </c>
      <c r="CP194" s="23">
        <f t="shared" ca="1" si="305"/>
        <v>4200</v>
      </c>
      <c r="CQ194" s="23">
        <f t="shared" ca="1" si="314"/>
        <v>27000</v>
      </c>
      <c r="CR194" s="23">
        <f t="shared" ca="1" si="315"/>
        <v>13500</v>
      </c>
      <c r="CS194" s="23">
        <f t="shared" ca="1" si="316"/>
        <v>15600</v>
      </c>
      <c r="CT194" s="23">
        <f t="shared" ca="1" si="317"/>
        <v>7800</v>
      </c>
      <c r="CU194" s="23">
        <f t="shared" ca="1" si="320"/>
        <v>42000</v>
      </c>
      <c r="CV194" s="23">
        <f t="shared" ca="1" si="321"/>
        <v>21000</v>
      </c>
      <c r="CW194" s="23">
        <f t="shared" ca="1" si="367"/>
        <v>60000</v>
      </c>
      <c r="CX194" s="23">
        <f t="shared" ca="1" si="368"/>
        <v>30000</v>
      </c>
      <c r="CY194" s="23">
        <f t="shared" ca="1" si="324"/>
        <v>72000</v>
      </c>
      <c r="CZ194" s="23">
        <f t="shared" ca="1" si="325"/>
        <v>36000</v>
      </c>
      <c r="DA194" s="23">
        <f t="shared" ca="1" si="340"/>
        <v>99000</v>
      </c>
      <c r="DB194" s="23">
        <f t="shared" ca="1" si="341"/>
        <v>49500</v>
      </c>
      <c r="DC194" s="23"/>
      <c r="DD194" s="23"/>
      <c r="DE194" s="23">
        <f t="shared" ca="1" si="342"/>
        <v>240000</v>
      </c>
      <c r="DF194" s="23">
        <f t="shared" ca="1" si="343"/>
        <v>120000</v>
      </c>
      <c r="DG194" s="23">
        <f t="shared" ca="1" si="344"/>
        <v>120000</v>
      </c>
      <c r="DH194" s="23">
        <f t="shared" ca="1" si="345"/>
        <v>60000</v>
      </c>
      <c r="DI194" s="23">
        <f t="shared" ca="1" si="354"/>
        <v>63600</v>
      </c>
      <c r="DJ194" s="23">
        <f t="shared" ca="1" si="355"/>
        <v>31800</v>
      </c>
      <c r="DK194" s="23">
        <f t="shared" ca="1" si="361"/>
        <v>63600</v>
      </c>
      <c r="DL194" s="23">
        <f t="shared" ca="1" si="362"/>
        <v>31800</v>
      </c>
      <c r="DM194" s="23">
        <f t="shared" ca="1" si="369"/>
        <v>120000</v>
      </c>
      <c r="DN194" s="23">
        <f t="shared" ca="1" si="370"/>
        <v>60000</v>
      </c>
      <c r="DO194" s="23">
        <f t="shared" ca="1" si="371"/>
        <v>66000</v>
      </c>
      <c r="DP194" s="23">
        <f t="shared" ca="1" si="372"/>
        <v>33000</v>
      </c>
      <c r="DQ194" s="23">
        <f t="shared" ca="1" si="383"/>
        <v>129600</v>
      </c>
      <c r="DR194" s="23">
        <f t="shared" ca="1" si="384"/>
        <v>64800</v>
      </c>
      <c r="DS194" s="228">
        <f t="shared" ca="1" si="287"/>
        <v>604800</v>
      </c>
      <c r="DT194" s="93">
        <f t="shared" ca="1" si="288"/>
        <v>1350000</v>
      </c>
      <c r="DU194" s="228">
        <f t="shared" ca="1" si="289"/>
        <v>1971900</v>
      </c>
      <c r="DZ194" s="23">
        <f t="shared" ca="1" si="318"/>
        <v>60000</v>
      </c>
      <c r="EA194" s="23">
        <f t="shared" ca="1" si="319"/>
        <v>30000</v>
      </c>
      <c r="EB194" s="23">
        <f t="shared" ca="1" si="326"/>
        <v>26400</v>
      </c>
      <c r="EC194" s="23">
        <f t="shared" ca="1" si="327"/>
        <v>13200</v>
      </c>
      <c r="ED194" s="23">
        <f t="shared" ca="1" si="346"/>
        <v>120000</v>
      </c>
      <c r="EE194" s="23">
        <f t="shared" ca="1" si="347"/>
        <v>60000</v>
      </c>
      <c r="EF194" s="23">
        <f t="shared" ca="1" si="375"/>
        <v>168000</v>
      </c>
      <c r="EG194" s="23">
        <f t="shared" ca="1" si="376"/>
        <v>84000</v>
      </c>
      <c r="EH194" s="23">
        <f t="shared" ca="1" si="356"/>
        <v>60000</v>
      </c>
      <c r="EI194" s="23">
        <f t="shared" ca="1" si="357"/>
        <v>30000</v>
      </c>
      <c r="EJ194" s="23">
        <f t="shared" ca="1" si="373"/>
        <v>60000</v>
      </c>
      <c r="EK194" s="23">
        <f t="shared" ca="1" si="374"/>
        <v>30000</v>
      </c>
      <c r="EL194" s="23">
        <f t="shared" ca="1" si="381"/>
        <v>120000</v>
      </c>
      <c r="EM194" s="23">
        <f t="shared" ca="1" si="382"/>
        <v>60000</v>
      </c>
      <c r="EN194" s="228">
        <f t="shared" ca="1" si="275"/>
        <v>39600</v>
      </c>
      <c r="EO194" s="93">
        <f t="shared" ca="1" si="276"/>
        <v>489600</v>
      </c>
      <c r="EP194" s="93">
        <f t="shared" ca="1" si="277"/>
        <v>921600</v>
      </c>
    </row>
    <row r="195" spans="1:146" x14ac:dyDescent="0.2">
      <c r="A195" s="172">
        <f ca="1">VLOOKUP($D195,Curves!$A$2:$I$1700,9)</f>
        <v>5.9839630094365E-2</v>
      </c>
      <c r="B195" s="86">
        <f t="shared" ca="1" si="260"/>
        <v>0.39968542297675824</v>
      </c>
      <c r="C195" s="86">
        <f t="shared" si="261"/>
        <v>31</v>
      </c>
      <c r="D195" s="139">
        <v>42583</v>
      </c>
      <c r="E195" s="173">
        <f ca="1">VLOOKUP($D195,Curves!$A$2:$H$1700,2)*$B195</f>
        <v>1.7789998176695507</v>
      </c>
      <c r="F195" s="172">
        <f ca="1">VLOOKUP($D195,Curves!$A$2:$H$1700,3)*$B195</f>
        <v>0.11790719977814368</v>
      </c>
      <c r="G195" s="172">
        <f ca="1">VLOOKUP($D195,Curves!$A$2:$H$1700,7)*$B195</f>
        <v>-7.594023036558406E-2</v>
      </c>
      <c r="H195" s="172">
        <f ca="1">VLOOKUP($D195,Curves!$A$2:$H$1700,5)*$B195</f>
        <v>0</v>
      </c>
      <c r="I195" s="172">
        <f ca="1">VLOOKUP($D195,Curves!$A$2:$H$1700,4)*$B195</f>
        <v>0</v>
      </c>
      <c r="J195" s="174">
        <f ca="1">VLOOKUP($D195,Curves!$A$2:$H$1700,8)*$B195</f>
        <v>0</v>
      </c>
      <c r="K195" s="172">
        <f t="shared" ca="1" si="262"/>
        <v>15.342498632521631</v>
      </c>
      <c r="L195" s="140">
        <f ca="1">VLOOKUP($D195,Curves!$N$2:$T$2600,2)*$B195</f>
        <v>26.655220701031496</v>
      </c>
      <c r="M195" s="141">
        <f ca="1">VLOOKUP($D195,Curves!$N$2:$T$2600,3)*$B195</f>
        <v>13.327610350515748</v>
      </c>
      <c r="N195" s="181">
        <f t="shared" ca="1" si="263"/>
        <v>1</v>
      </c>
      <c r="O195" s="182">
        <f t="shared" ca="1" si="264"/>
        <v>0</v>
      </c>
      <c r="P195" s="173">
        <f t="shared" ca="1" si="259"/>
        <v>15.342498632521631</v>
      </c>
      <c r="Q195" s="140">
        <f ca="1">VLOOKUP($D195,Curves!$N$2:$T$2600,4)*$B195</f>
        <v>26.655220701031496</v>
      </c>
      <c r="R195" s="141">
        <f ca="1">VLOOKUP($D195,Curves!$N$2:$T$2600,5)*$B195</f>
        <v>13.327610350515748</v>
      </c>
      <c r="S195" s="181">
        <f t="shared" ca="1" si="265"/>
        <v>1</v>
      </c>
      <c r="T195" s="182">
        <f t="shared" ca="1" si="266"/>
        <v>0</v>
      </c>
      <c r="U195" s="151">
        <f t="shared" ca="1" si="267"/>
        <v>14.772946904779751</v>
      </c>
      <c r="V195" s="151">
        <f t="shared" ca="1" si="268"/>
        <v>15.342498632521631</v>
      </c>
      <c r="W195" s="151">
        <f t="shared" ca="1" si="269"/>
        <v>15.342498632521631</v>
      </c>
      <c r="X195" s="343">
        <f ca="1">VLOOKUP($D195,[2]CurveFetch!$D$8:$S$13000,16,0)*$B195</f>
        <v>26.655220701031496</v>
      </c>
      <c r="Y195" s="141">
        <f ca="1">VLOOKUP($D195,Curves!$N$2:$T$2600,7)*$B195</f>
        <v>13.327610350515748</v>
      </c>
      <c r="Z195" s="200">
        <f t="shared" ca="1" si="270"/>
        <v>1</v>
      </c>
      <c r="AA195" s="181">
        <f t="shared" ca="1" si="271"/>
        <v>0</v>
      </c>
      <c r="AB195" s="181">
        <f t="shared" ca="1" si="358"/>
        <v>1</v>
      </c>
      <c r="AC195" s="181">
        <f t="shared" ca="1" si="358"/>
        <v>1</v>
      </c>
      <c r="AD195" s="181">
        <f t="shared" ca="1" si="273"/>
        <v>1</v>
      </c>
      <c r="AE195" s="182">
        <f t="shared" ca="1" si="274"/>
        <v>0</v>
      </c>
      <c r="AF195" s="23">
        <f t="shared" ca="1" si="292"/>
        <v>5880</v>
      </c>
      <c r="AG195" s="23">
        <f t="shared" ca="1" si="293"/>
        <v>0</v>
      </c>
      <c r="AH195" s="23">
        <f t="shared" ca="1" si="310"/>
        <v>48000</v>
      </c>
      <c r="AI195" s="23">
        <f t="shared" ca="1" si="311"/>
        <v>0</v>
      </c>
      <c r="AJ195" s="23">
        <f t="shared" ca="1" si="330"/>
        <v>54000</v>
      </c>
      <c r="AK195" s="23">
        <f t="shared" ca="1" si="331"/>
        <v>0</v>
      </c>
      <c r="AL195" s="23">
        <f t="shared" ca="1" si="332"/>
        <v>60000</v>
      </c>
      <c r="AM195" s="23">
        <f t="shared" ca="1" si="333"/>
        <v>0</v>
      </c>
      <c r="AN195" s="23">
        <f t="shared" ca="1" si="334"/>
        <v>60000</v>
      </c>
      <c r="AO195" s="23">
        <f t="shared" ca="1" si="335"/>
        <v>0</v>
      </c>
      <c r="AP195" s="23">
        <f t="shared" ca="1" si="350"/>
        <v>61200</v>
      </c>
      <c r="AQ195" s="23">
        <f t="shared" ca="1" si="351"/>
        <v>0</v>
      </c>
      <c r="AR195" s="23">
        <f t="shared" ca="1" si="363"/>
        <v>132000</v>
      </c>
      <c r="AS195" s="23">
        <f t="shared" ca="1" si="364"/>
        <v>0</v>
      </c>
      <c r="AT195" s="228">
        <f t="shared" ca="1" si="278"/>
        <v>65880</v>
      </c>
      <c r="AU195" s="26">
        <f t="shared" ca="1" si="279"/>
        <v>361080</v>
      </c>
      <c r="AV195" s="228">
        <f t="shared" ca="1" si="280"/>
        <v>421080</v>
      </c>
      <c r="AW195" s="23">
        <f t="shared" ca="1" si="306"/>
        <v>62400</v>
      </c>
      <c r="AX195" s="23">
        <f t="shared" ca="1" si="307"/>
        <v>0</v>
      </c>
      <c r="AY195" s="23">
        <f t="shared" ca="1" si="290"/>
        <v>60000</v>
      </c>
      <c r="AZ195" s="23">
        <f t="shared" ca="1" si="291"/>
        <v>0</v>
      </c>
      <c r="BA195" s="23">
        <f t="shared" ca="1" si="294"/>
        <v>10560</v>
      </c>
      <c r="BB195" s="23">
        <f t="shared" ca="1" si="295"/>
        <v>0</v>
      </c>
      <c r="BC195" s="23">
        <f t="shared" ca="1" si="302"/>
        <v>6120</v>
      </c>
      <c r="BD195" s="23">
        <f t="shared" ca="1" si="303"/>
        <v>0</v>
      </c>
      <c r="BE195" s="23">
        <f t="shared" ca="1" si="312"/>
        <v>20400</v>
      </c>
      <c r="BF195" s="23">
        <f t="shared" ca="1" si="313"/>
        <v>0</v>
      </c>
      <c r="BG195" s="23">
        <f t="shared" ca="1" si="322"/>
        <v>105600</v>
      </c>
      <c r="BH195" s="23">
        <f t="shared" ca="1" si="323"/>
        <v>0</v>
      </c>
      <c r="BI195" s="23">
        <f t="shared" ca="1" si="328"/>
        <v>127200</v>
      </c>
      <c r="BJ195" s="23">
        <f t="shared" ca="1" si="329"/>
        <v>0</v>
      </c>
      <c r="BK195" s="23">
        <f t="shared" ca="1" si="336"/>
        <v>60000</v>
      </c>
      <c r="BL195" s="23">
        <f t="shared" ca="1" si="337"/>
        <v>0</v>
      </c>
      <c r="BM195" s="23">
        <f t="shared" ca="1" si="348"/>
        <v>63600</v>
      </c>
      <c r="BN195" s="23">
        <f t="shared" ca="1" si="349"/>
        <v>0</v>
      </c>
      <c r="BO195" s="23">
        <f t="shared" ca="1" si="352"/>
        <v>86400</v>
      </c>
      <c r="BP195" s="23">
        <f t="shared" ca="1" si="353"/>
        <v>0</v>
      </c>
      <c r="BQ195" s="23">
        <f t="shared" ca="1" si="359"/>
        <v>62400</v>
      </c>
      <c r="BR195" s="23">
        <f t="shared" ca="1" si="360"/>
        <v>0</v>
      </c>
      <c r="BS195" s="23">
        <f t="shared" ca="1" si="377"/>
        <v>132000</v>
      </c>
      <c r="BT195" s="23">
        <f t="shared" ca="1" si="378"/>
        <v>0</v>
      </c>
      <c r="BU195" s="23">
        <f t="shared" ca="1" si="379"/>
        <v>120000</v>
      </c>
      <c r="BV195" s="23">
        <f t="shared" ca="1" si="380"/>
        <v>0</v>
      </c>
      <c r="BW195" s="389">
        <f t="shared" ca="1" si="281"/>
        <v>458280</v>
      </c>
      <c r="BX195" s="224">
        <f t="shared" ca="1" si="282"/>
        <v>710280</v>
      </c>
      <c r="BY195" s="93">
        <f t="shared" ca="1" si="283"/>
        <v>916680</v>
      </c>
      <c r="BZ195" s="23">
        <f t="shared" ca="1" si="308"/>
        <v>125760</v>
      </c>
      <c r="CA195" s="23">
        <f t="shared" ca="1" si="309"/>
        <v>0</v>
      </c>
      <c r="CB195" s="23">
        <f t="shared" ca="1" si="338"/>
        <v>115200</v>
      </c>
      <c r="CC195" s="23">
        <f t="shared" ca="1" si="339"/>
        <v>0</v>
      </c>
      <c r="CD195" s="23">
        <f t="shared" ca="1" si="365"/>
        <v>120000</v>
      </c>
      <c r="CE195" s="23">
        <f t="shared" ca="1" si="366"/>
        <v>0</v>
      </c>
      <c r="CF195" s="228">
        <f t="shared" ca="1" si="284"/>
        <v>125760</v>
      </c>
      <c r="CG195" s="224">
        <f t="shared" ca="1" si="285"/>
        <v>240960</v>
      </c>
      <c r="CH195" s="228">
        <f t="shared" ca="1" si="286"/>
        <v>360960</v>
      </c>
      <c r="CI195" s="23">
        <f t="shared" ca="1" si="298"/>
        <v>65400</v>
      </c>
      <c r="CJ195" s="23">
        <f t="shared" ca="1" si="299"/>
        <v>32700</v>
      </c>
      <c r="CK195" s="23">
        <f t="shared" ca="1" si="300"/>
        <v>62400</v>
      </c>
      <c r="CL195" s="23">
        <f t="shared" ca="1" si="301"/>
        <v>31200</v>
      </c>
      <c r="CM195" s="23">
        <f t="shared" ca="1" si="296"/>
        <v>60000</v>
      </c>
      <c r="CN195" s="23">
        <f t="shared" ca="1" si="297"/>
        <v>30000</v>
      </c>
      <c r="CO195" s="23">
        <f t="shared" ca="1" si="304"/>
        <v>8400</v>
      </c>
      <c r="CP195" s="23">
        <f t="shared" ca="1" si="305"/>
        <v>4200</v>
      </c>
      <c r="CQ195" s="23">
        <f t="shared" ca="1" si="314"/>
        <v>27000</v>
      </c>
      <c r="CR195" s="23">
        <f t="shared" ca="1" si="315"/>
        <v>13500</v>
      </c>
      <c r="CS195" s="23">
        <f t="shared" ca="1" si="316"/>
        <v>15600</v>
      </c>
      <c r="CT195" s="23">
        <f t="shared" ca="1" si="317"/>
        <v>7800</v>
      </c>
      <c r="CU195" s="23">
        <f t="shared" ca="1" si="320"/>
        <v>42000</v>
      </c>
      <c r="CV195" s="23">
        <f t="shared" ca="1" si="321"/>
        <v>21000</v>
      </c>
      <c r="CW195" s="23">
        <f t="shared" ca="1" si="367"/>
        <v>60000</v>
      </c>
      <c r="CX195" s="23">
        <f t="shared" ca="1" si="368"/>
        <v>30000</v>
      </c>
      <c r="CY195" s="23">
        <f t="shared" ca="1" si="324"/>
        <v>72000</v>
      </c>
      <c r="CZ195" s="23">
        <f t="shared" ca="1" si="325"/>
        <v>36000</v>
      </c>
      <c r="DA195" s="23">
        <f t="shared" ca="1" si="340"/>
        <v>99000</v>
      </c>
      <c r="DB195" s="23">
        <f t="shared" ca="1" si="341"/>
        <v>49500</v>
      </c>
      <c r="DC195" s="23"/>
      <c r="DD195" s="23"/>
      <c r="DE195" s="23">
        <f t="shared" ca="1" si="342"/>
        <v>240000</v>
      </c>
      <c r="DF195" s="23">
        <f t="shared" ca="1" si="343"/>
        <v>120000</v>
      </c>
      <c r="DG195" s="23">
        <f t="shared" ca="1" si="344"/>
        <v>120000</v>
      </c>
      <c r="DH195" s="23">
        <f t="shared" ca="1" si="345"/>
        <v>60000</v>
      </c>
      <c r="DI195" s="23">
        <f t="shared" ca="1" si="354"/>
        <v>63600</v>
      </c>
      <c r="DJ195" s="23">
        <f t="shared" ca="1" si="355"/>
        <v>31800</v>
      </c>
      <c r="DK195" s="23">
        <f t="shared" ca="1" si="361"/>
        <v>63600</v>
      </c>
      <c r="DL195" s="23">
        <f t="shared" ca="1" si="362"/>
        <v>31800</v>
      </c>
      <c r="DM195" s="23">
        <f t="shared" ca="1" si="369"/>
        <v>120000</v>
      </c>
      <c r="DN195" s="23">
        <f t="shared" ca="1" si="370"/>
        <v>60000</v>
      </c>
      <c r="DO195" s="23">
        <f t="shared" ca="1" si="371"/>
        <v>66000</v>
      </c>
      <c r="DP195" s="23">
        <f t="shared" ca="1" si="372"/>
        <v>33000</v>
      </c>
      <c r="DQ195" s="23">
        <f t="shared" ca="1" si="383"/>
        <v>129600</v>
      </c>
      <c r="DR195" s="23">
        <f t="shared" ca="1" si="384"/>
        <v>64800</v>
      </c>
      <c r="DS195" s="228">
        <f t="shared" ca="1" si="287"/>
        <v>604800</v>
      </c>
      <c r="DT195" s="93">
        <f t="shared" ca="1" si="288"/>
        <v>1350000</v>
      </c>
      <c r="DU195" s="228">
        <f t="shared" ca="1" si="289"/>
        <v>1971900</v>
      </c>
      <c r="DZ195" s="23">
        <f t="shared" ca="1" si="318"/>
        <v>60000</v>
      </c>
      <c r="EA195" s="23">
        <f t="shared" ca="1" si="319"/>
        <v>30000</v>
      </c>
      <c r="EB195" s="23">
        <f t="shared" ca="1" si="326"/>
        <v>26400</v>
      </c>
      <c r="EC195" s="23">
        <f t="shared" ca="1" si="327"/>
        <v>13200</v>
      </c>
      <c r="ED195" s="23">
        <f t="shared" ca="1" si="346"/>
        <v>120000</v>
      </c>
      <c r="EE195" s="23">
        <f t="shared" ca="1" si="347"/>
        <v>60000</v>
      </c>
      <c r="EF195" s="23">
        <f t="shared" ca="1" si="375"/>
        <v>168000</v>
      </c>
      <c r="EG195" s="23">
        <f t="shared" ca="1" si="376"/>
        <v>84000</v>
      </c>
      <c r="EH195" s="23">
        <f t="shared" ca="1" si="356"/>
        <v>60000</v>
      </c>
      <c r="EI195" s="23">
        <f t="shared" ca="1" si="357"/>
        <v>30000</v>
      </c>
      <c r="EJ195" s="23">
        <f t="shared" ca="1" si="373"/>
        <v>60000</v>
      </c>
      <c r="EK195" s="23">
        <f t="shared" ca="1" si="374"/>
        <v>30000</v>
      </c>
      <c r="EL195" s="23">
        <f t="shared" ca="1" si="381"/>
        <v>120000</v>
      </c>
      <c r="EM195" s="23">
        <f t="shared" ca="1" si="382"/>
        <v>60000</v>
      </c>
      <c r="EN195" s="228">
        <f t="shared" ca="1" si="275"/>
        <v>39600</v>
      </c>
      <c r="EO195" s="93">
        <f t="shared" ca="1" si="276"/>
        <v>489600</v>
      </c>
      <c r="EP195" s="93">
        <f t="shared" ca="1" si="277"/>
        <v>921600</v>
      </c>
    </row>
    <row r="196" spans="1:146" x14ac:dyDescent="0.2">
      <c r="A196" s="172">
        <f ca="1">VLOOKUP($D196,Curves!$A$2:$I$1700,9)</f>
        <v>5.9867807924634003E-2</v>
      </c>
      <c r="B196" s="86">
        <f t="shared" ca="1" si="260"/>
        <v>0.39752015701551924</v>
      </c>
      <c r="C196" s="86">
        <f t="shared" si="261"/>
        <v>30</v>
      </c>
      <c r="D196" s="139">
        <v>42614</v>
      </c>
      <c r="E196" s="173">
        <f ca="1">VLOOKUP($D196,Curves!$A$2:$H$1700,2)*$B196</f>
        <v>1.7777101421734023</v>
      </c>
      <c r="F196" s="172">
        <f ca="1">VLOOKUP($D196,Curves!$A$2:$H$1700,3)*$B196</f>
        <v>0.11726844631957817</v>
      </c>
      <c r="G196" s="172">
        <f ca="1">VLOOKUP($D196,Curves!$A$2:$H$1700,7)*$B196</f>
        <v>-7.552882983294866E-2</v>
      </c>
      <c r="H196" s="172">
        <f ca="1">VLOOKUP($D196,Curves!$A$2:$H$1700,5)*$B196</f>
        <v>0</v>
      </c>
      <c r="I196" s="172">
        <f ca="1">VLOOKUP($D196,Curves!$A$2:$H$1700,4)*$B196</f>
        <v>0</v>
      </c>
      <c r="J196" s="174">
        <f ca="1">VLOOKUP($D196,Curves!$A$2:$H$1700,8)*$B196</f>
        <v>0</v>
      </c>
      <c r="K196" s="172">
        <f t="shared" ca="1" si="262"/>
        <v>15.332826066300518</v>
      </c>
      <c r="L196" s="140">
        <f ca="1">VLOOKUP($D196,Curves!$N$2:$T$2600,2)*$B196</f>
        <v>22.535616461288292</v>
      </c>
      <c r="M196" s="141">
        <f ca="1">VLOOKUP($D196,Curves!$N$2:$T$2600,3)*$B196</f>
        <v>11.267808230644146</v>
      </c>
      <c r="N196" s="181">
        <f t="shared" ca="1" si="263"/>
        <v>1</v>
      </c>
      <c r="O196" s="182">
        <f t="shared" ca="1" si="264"/>
        <v>0</v>
      </c>
      <c r="P196" s="173">
        <f t="shared" ca="1" si="259"/>
        <v>15.332826066300518</v>
      </c>
      <c r="Q196" s="140">
        <f ca="1">VLOOKUP($D196,Curves!$N$2:$T$2600,4)*$B196</f>
        <v>22.535616461288292</v>
      </c>
      <c r="R196" s="141">
        <f ca="1">VLOOKUP($D196,Curves!$N$2:$T$2600,5)*$B196</f>
        <v>11.267808230644146</v>
      </c>
      <c r="S196" s="181">
        <f t="shared" ca="1" si="265"/>
        <v>1</v>
      </c>
      <c r="T196" s="182">
        <f t="shared" ca="1" si="266"/>
        <v>0</v>
      </c>
      <c r="U196" s="151">
        <f t="shared" ca="1" si="267"/>
        <v>14.766359842553403</v>
      </c>
      <c r="V196" s="151">
        <f t="shared" ca="1" si="268"/>
        <v>15.332826066300518</v>
      </c>
      <c r="W196" s="151">
        <f t="shared" ca="1" si="269"/>
        <v>15.332826066300518</v>
      </c>
      <c r="X196" s="343">
        <f ca="1">VLOOKUP($D196,[2]CurveFetch!$D$8:$S$13000,16,0)*$B196</f>
        <v>22.535616461288292</v>
      </c>
      <c r="Y196" s="141">
        <f ca="1">VLOOKUP($D196,Curves!$N$2:$T$2600,7)*$B196</f>
        <v>11.267808230644146</v>
      </c>
      <c r="Z196" s="200">
        <f t="shared" ca="1" si="270"/>
        <v>1</v>
      </c>
      <c r="AA196" s="181">
        <f t="shared" ca="1" si="271"/>
        <v>0</v>
      </c>
      <c r="AB196" s="181">
        <f t="shared" ca="1" si="358"/>
        <v>1</v>
      </c>
      <c r="AC196" s="181">
        <f t="shared" ca="1" si="358"/>
        <v>1</v>
      </c>
      <c r="AD196" s="181">
        <f t="shared" ca="1" si="273"/>
        <v>1</v>
      </c>
      <c r="AE196" s="182">
        <f t="shared" ca="1" si="274"/>
        <v>0</v>
      </c>
      <c r="AF196" s="23">
        <f t="shared" ca="1" si="292"/>
        <v>5880</v>
      </c>
      <c r="AG196" s="23">
        <f t="shared" ca="1" si="293"/>
        <v>0</v>
      </c>
      <c r="AH196" s="23">
        <f t="shared" ca="1" si="310"/>
        <v>48000</v>
      </c>
      <c r="AI196" s="23">
        <f t="shared" ca="1" si="311"/>
        <v>0</v>
      </c>
      <c r="AJ196" s="23">
        <f t="shared" ca="1" si="330"/>
        <v>54000</v>
      </c>
      <c r="AK196" s="23">
        <f t="shared" ca="1" si="331"/>
        <v>0</v>
      </c>
      <c r="AL196" s="23">
        <f t="shared" ca="1" si="332"/>
        <v>60000</v>
      </c>
      <c r="AM196" s="23">
        <f t="shared" ca="1" si="333"/>
        <v>0</v>
      </c>
      <c r="AN196" s="23">
        <f t="shared" ca="1" si="334"/>
        <v>60000</v>
      </c>
      <c r="AO196" s="23">
        <f t="shared" ca="1" si="335"/>
        <v>0</v>
      </c>
      <c r="AP196" s="23">
        <f t="shared" ca="1" si="350"/>
        <v>61200</v>
      </c>
      <c r="AQ196" s="23">
        <f t="shared" ca="1" si="351"/>
        <v>0</v>
      </c>
      <c r="AR196" s="23">
        <f t="shared" ca="1" si="363"/>
        <v>132000</v>
      </c>
      <c r="AS196" s="23">
        <f t="shared" ca="1" si="364"/>
        <v>0</v>
      </c>
      <c r="AT196" s="228">
        <f t="shared" ca="1" si="278"/>
        <v>65880</v>
      </c>
      <c r="AU196" s="26">
        <f t="shared" ca="1" si="279"/>
        <v>361080</v>
      </c>
      <c r="AV196" s="228">
        <f t="shared" ca="1" si="280"/>
        <v>421080</v>
      </c>
      <c r="AW196" s="23">
        <f t="shared" ca="1" si="306"/>
        <v>62400</v>
      </c>
      <c r="AX196" s="23">
        <f t="shared" ca="1" si="307"/>
        <v>0</v>
      </c>
      <c r="AY196" s="23">
        <f t="shared" ca="1" si="290"/>
        <v>60000</v>
      </c>
      <c r="AZ196" s="23">
        <f t="shared" ca="1" si="291"/>
        <v>0</v>
      </c>
      <c r="BA196" s="23">
        <f t="shared" ca="1" si="294"/>
        <v>10560</v>
      </c>
      <c r="BB196" s="23">
        <f t="shared" ca="1" si="295"/>
        <v>0</v>
      </c>
      <c r="BC196" s="23">
        <f t="shared" ca="1" si="302"/>
        <v>6120</v>
      </c>
      <c r="BD196" s="23">
        <f t="shared" ca="1" si="303"/>
        <v>0</v>
      </c>
      <c r="BE196" s="23">
        <f t="shared" ca="1" si="312"/>
        <v>20400</v>
      </c>
      <c r="BF196" s="23">
        <f t="shared" ca="1" si="313"/>
        <v>0</v>
      </c>
      <c r="BG196" s="23">
        <f t="shared" ca="1" si="322"/>
        <v>105600</v>
      </c>
      <c r="BH196" s="23">
        <f t="shared" ca="1" si="323"/>
        <v>0</v>
      </c>
      <c r="BI196" s="23">
        <f t="shared" ca="1" si="328"/>
        <v>127200</v>
      </c>
      <c r="BJ196" s="23">
        <f t="shared" ca="1" si="329"/>
        <v>0</v>
      </c>
      <c r="BK196" s="23">
        <f t="shared" ca="1" si="336"/>
        <v>60000</v>
      </c>
      <c r="BL196" s="23">
        <f t="shared" ca="1" si="337"/>
        <v>0</v>
      </c>
      <c r="BM196" s="23">
        <f t="shared" ca="1" si="348"/>
        <v>63600</v>
      </c>
      <c r="BN196" s="23">
        <f t="shared" ca="1" si="349"/>
        <v>0</v>
      </c>
      <c r="BO196" s="23">
        <f t="shared" ca="1" si="352"/>
        <v>86400</v>
      </c>
      <c r="BP196" s="23">
        <f t="shared" ca="1" si="353"/>
        <v>0</v>
      </c>
      <c r="BQ196" s="23">
        <f t="shared" ca="1" si="359"/>
        <v>62400</v>
      </c>
      <c r="BR196" s="23">
        <f t="shared" ca="1" si="360"/>
        <v>0</v>
      </c>
      <c r="BS196" s="23">
        <f t="shared" ca="1" si="377"/>
        <v>132000</v>
      </c>
      <c r="BT196" s="23">
        <f t="shared" ca="1" si="378"/>
        <v>0</v>
      </c>
      <c r="BU196" s="23">
        <f t="shared" ca="1" si="379"/>
        <v>120000</v>
      </c>
      <c r="BV196" s="23">
        <f t="shared" ca="1" si="380"/>
        <v>0</v>
      </c>
      <c r="BW196" s="389">
        <f t="shared" ca="1" si="281"/>
        <v>458280</v>
      </c>
      <c r="BX196" s="224">
        <f t="shared" ca="1" si="282"/>
        <v>710280</v>
      </c>
      <c r="BY196" s="93">
        <f t="shared" ca="1" si="283"/>
        <v>916680</v>
      </c>
      <c r="BZ196" s="23">
        <f t="shared" ca="1" si="308"/>
        <v>125760</v>
      </c>
      <c r="CA196" s="23">
        <f t="shared" ca="1" si="309"/>
        <v>0</v>
      </c>
      <c r="CB196" s="23">
        <f t="shared" ca="1" si="338"/>
        <v>115200</v>
      </c>
      <c r="CC196" s="23">
        <f t="shared" ca="1" si="339"/>
        <v>0</v>
      </c>
      <c r="CD196" s="23">
        <f t="shared" ca="1" si="365"/>
        <v>120000</v>
      </c>
      <c r="CE196" s="23">
        <f t="shared" ca="1" si="366"/>
        <v>0</v>
      </c>
      <c r="CF196" s="228">
        <f t="shared" ca="1" si="284"/>
        <v>125760</v>
      </c>
      <c r="CG196" s="224">
        <f t="shared" ca="1" si="285"/>
        <v>240960</v>
      </c>
      <c r="CH196" s="228">
        <f t="shared" ca="1" si="286"/>
        <v>360960</v>
      </c>
      <c r="CI196" s="23">
        <f t="shared" ca="1" si="298"/>
        <v>65400</v>
      </c>
      <c r="CJ196" s="23">
        <f t="shared" ca="1" si="299"/>
        <v>32700</v>
      </c>
      <c r="CK196" s="23">
        <f t="shared" ca="1" si="300"/>
        <v>62400</v>
      </c>
      <c r="CL196" s="23">
        <f t="shared" ca="1" si="301"/>
        <v>31200</v>
      </c>
      <c r="CM196" s="23">
        <f t="shared" ca="1" si="296"/>
        <v>60000</v>
      </c>
      <c r="CN196" s="23">
        <f t="shared" ca="1" si="297"/>
        <v>30000</v>
      </c>
      <c r="CO196" s="23">
        <f t="shared" ca="1" si="304"/>
        <v>8400</v>
      </c>
      <c r="CP196" s="23">
        <f t="shared" ca="1" si="305"/>
        <v>4200</v>
      </c>
      <c r="CQ196" s="23">
        <f t="shared" ca="1" si="314"/>
        <v>27000</v>
      </c>
      <c r="CR196" s="23">
        <f t="shared" ca="1" si="315"/>
        <v>13500</v>
      </c>
      <c r="CS196" s="23">
        <f t="shared" ca="1" si="316"/>
        <v>15600</v>
      </c>
      <c r="CT196" s="23">
        <f t="shared" ca="1" si="317"/>
        <v>7800</v>
      </c>
      <c r="CU196" s="23">
        <f t="shared" ca="1" si="320"/>
        <v>42000</v>
      </c>
      <c r="CV196" s="23">
        <f t="shared" ca="1" si="321"/>
        <v>21000</v>
      </c>
      <c r="CW196" s="23">
        <f t="shared" ca="1" si="367"/>
        <v>60000</v>
      </c>
      <c r="CX196" s="23">
        <f t="shared" ca="1" si="368"/>
        <v>30000</v>
      </c>
      <c r="CY196" s="23">
        <f t="shared" ca="1" si="324"/>
        <v>72000</v>
      </c>
      <c r="CZ196" s="23">
        <f t="shared" ca="1" si="325"/>
        <v>36000</v>
      </c>
      <c r="DA196" s="23">
        <f t="shared" ca="1" si="340"/>
        <v>99000</v>
      </c>
      <c r="DB196" s="23">
        <f t="shared" ca="1" si="341"/>
        <v>49500</v>
      </c>
      <c r="DC196" s="23"/>
      <c r="DD196" s="23"/>
      <c r="DE196" s="23">
        <f t="shared" ca="1" si="342"/>
        <v>240000</v>
      </c>
      <c r="DF196" s="23">
        <f t="shared" ca="1" si="343"/>
        <v>120000</v>
      </c>
      <c r="DG196" s="23">
        <f t="shared" ca="1" si="344"/>
        <v>120000</v>
      </c>
      <c r="DH196" s="23">
        <f t="shared" ca="1" si="345"/>
        <v>60000</v>
      </c>
      <c r="DI196" s="23">
        <f t="shared" ca="1" si="354"/>
        <v>63600</v>
      </c>
      <c r="DJ196" s="23">
        <f t="shared" ca="1" si="355"/>
        <v>31800</v>
      </c>
      <c r="DK196" s="23">
        <f t="shared" ca="1" si="361"/>
        <v>63600</v>
      </c>
      <c r="DL196" s="23">
        <f t="shared" ca="1" si="362"/>
        <v>31800</v>
      </c>
      <c r="DM196" s="23">
        <f t="shared" ca="1" si="369"/>
        <v>120000</v>
      </c>
      <c r="DN196" s="23">
        <f t="shared" ca="1" si="370"/>
        <v>60000</v>
      </c>
      <c r="DO196" s="23">
        <f t="shared" ca="1" si="371"/>
        <v>66000</v>
      </c>
      <c r="DP196" s="23">
        <f t="shared" ca="1" si="372"/>
        <v>33000</v>
      </c>
      <c r="DQ196" s="23">
        <f t="shared" ca="1" si="383"/>
        <v>129600</v>
      </c>
      <c r="DR196" s="23">
        <f t="shared" ca="1" si="384"/>
        <v>64800</v>
      </c>
      <c r="DS196" s="228">
        <f t="shared" ca="1" si="287"/>
        <v>604800</v>
      </c>
      <c r="DT196" s="93">
        <f t="shared" ca="1" si="288"/>
        <v>1350000</v>
      </c>
      <c r="DU196" s="228">
        <f t="shared" ca="1" si="289"/>
        <v>1971900</v>
      </c>
      <c r="DZ196" s="23">
        <f t="shared" ca="1" si="318"/>
        <v>60000</v>
      </c>
      <c r="EA196" s="23">
        <f t="shared" ca="1" si="319"/>
        <v>30000</v>
      </c>
      <c r="EB196" s="23">
        <f t="shared" ca="1" si="326"/>
        <v>26400</v>
      </c>
      <c r="EC196" s="23">
        <f t="shared" ca="1" si="327"/>
        <v>13200</v>
      </c>
      <c r="ED196" s="23">
        <f t="shared" ca="1" si="346"/>
        <v>120000</v>
      </c>
      <c r="EE196" s="23">
        <f t="shared" ca="1" si="347"/>
        <v>60000</v>
      </c>
      <c r="EF196" s="23">
        <f t="shared" ca="1" si="375"/>
        <v>168000</v>
      </c>
      <c r="EG196" s="23">
        <f t="shared" ca="1" si="376"/>
        <v>84000</v>
      </c>
      <c r="EH196" s="23">
        <f t="shared" ca="1" si="356"/>
        <v>60000</v>
      </c>
      <c r="EI196" s="23">
        <f t="shared" ca="1" si="357"/>
        <v>30000</v>
      </c>
      <c r="EJ196" s="23">
        <f t="shared" ca="1" si="373"/>
        <v>60000</v>
      </c>
      <c r="EK196" s="23">
        <f t="shared" ca="1" si="374"/>
        <v>30000</v>
      </c>
      <c r="EL196" s="23">
        <f t="shared" ca="1" si="381"/>
        <v>120000</v>
      </c>
      <c r="EM196" s="23">
        <f t="shared" ca="1" si="382"/>
        <v>60000</v>
      </c>
      <c r="EN196" s="228">
        <f t="shared" ca="1" si="275"/>
        <v>39600</v>
      </c>
      <c r="EO196" s="93">
        <f t="shared" ca="1" si="276"/>
        <v>489600</v>
      </c>
      <c r="EP196" s="93">
        <f t="shared" ca="1" si="277"/>
        <v>921600</v>
      </c>
    </row>
    <row r="197" spans="1:146" x14ac:dyDescent="0.2">
      <c r="A197" s="172">
        <f ca="1">VLOOKUP($D197,Curves!$A$2:$I$1700,9)</f>
        <v>5.9895076792887997E-2</v>
      </c>
      <c r="B197" s="86">
        <f t="shared" ca="1" si="260"/>
        <v>0.39543416135010578</v>
      </c>
      <c r="C197" s="86">
        <f t="shared" si="261"/>
        <v>31</v>
      </c>
      <c r="D197" s="139">
        <v>42644</v>
      </c>
      <c r="E197" s="173">
        <f ca="1">VLOOKUP($D197,Curves!$A$2:$H$1700,2)*$B197</f>
        <v>1.7802445943981762</v>
      </c>
      <c r="F197" s="172">
        <f ca="1">VLOOKUP($D197,Curves!$A$2:$H$1700,3)*$B197</f>
        <v>0.1166530775982812</v>
      </c>
      <c r="G197" s="172">
        <f ca="1">VLOOKUP($D197,Curves!$A$2:$H$1700,7)*$B197</f>
        <v>-7.5132490656520098E-2</v>
      </c>
      <c r="H197" s="172">
        <f ca="1">VLOOKUP($D197,Curves!$A$2:$H$1700,5)*$B197</f>
        <v>0</v>
      </c>
      <c r="I197" s="172">
        <f ca="1">VLOOKUP($D197,Curves!$A$2:$H$1700,4)*$B197</f>
        <v>0</v>
      </c>
      <c r="J197" s="174">
        <f ca="1">VLOOKUP($D197,Curves!$A$2:$H$1700,8)*$B197</f>
        <v>0</v>
      </c>
      <c r="K197" s="172">
        <f t="shared" ca="1" si="262"/>
        <v>15.351834457986321</v>
      </c>
      <c r="L197" s="140">
        <f ca="1">VLOOKUP($D197,Curves!$N$2:$T$2600,2)*$B197</f>
        <v>27.015231491700391</v>
      </c>
      <c r="M197" s="141">
        <f ca="1">VLOOKUP($D197,Curves!$N$2:$T$2600,3)*$B197</f>
        <v>13.507615745850195</v>
      </c>
      <c r="N197" s="181">
        <f t="shared" ca="1" si="263"/>
        <v>1</v>
      </c>
      <c r="O197" s="182">
        <f t="shared" ca="1" si="264"/>
        <v>0</v>
      </c>
      <c r="P197" s="173">
        <f t="shared" ca="1" si="259"/>
        <v>15.351834457986321</v>
      </c>
      <c r="Q197" s="140">
        <f ca="1">VLOOKUP($D197,Curves!$N$2:$T$2600,4)*$B197</f>
        <v>27.015231491700391</v>
      </c>
      <c r="R197" s="141">
        <f ca="1">VLOOKUP($D197,Curves!$N$2:$T$2600,5)*$B197</f>
        <v>13.507615745850195</v>
      </c>
      <c r="S197" s="181">
        <f t="shared" ca="1" si="265"/>
        <v>1</v>
      </c>
      <c r="T197" s="182">
        <f t="shared" ca="1" si="266"/>
        <v>0</v>
      </c>
      <c r="U197" s="151">
        <f t="shared" ca="1" si="267"/>
        <v>14.788340778062421</v>
      </c>
      <c r="V197" s="151">
        <f t="shared" ca="1" si="268"/>
        <v>15.351834457986321</v>
      </c>
      <c r="W197" s="151">
        <f t="shared" ca="1" si="269"/>
        <v>15.351834457986321</v>
      </c>
      <c r="X197" s="343">
        <f ca="1">VLOOKUP($D197,[2]CurveFetch!$D$8:$S$13000,16,0)*$B197</f>
        <v>27.015231491700391</v>
      </c>
      <c r="Y197" s="141">
        <f ca="1">VLOOKUP($D197,Curves!$N$2:$T$2600,7)*$B197</f>
        <v>13.507615745850195</v>
      </c>
      <c r="Z197" s="200">
        <f t="shared" ca="1" si="270"/>
        <v>1</v>
      </c>
      <c r="AA197" s="181">
        <f t="shared" ca="1" si="271"/>
        <v>0</v>
      </c>
      <c r="AB197" s="181">
        <f t="shared" ca="1" si="358"/>
        <v>1</v>
      </c>
      <c r="AC197" s="181">
        <f t="shared" ca="1" si="358"/>
        <v>1</v>
      </c>
      <c r="AD197" s="181">
        <f t="shared" ca="1" si="273"/>
        <v>1</v>
      </c>
      <c r="AE197" s="182">
        <f t="shared" ca="1" si="274"/>
        <v>0</v>
      </c>
      <c r="AF197" s="23">
        <f t="shared" ca="1" si="292"/>
        <v>5880</v>
      </c>
      <c r="AG197" s="23">
        <f t="shared" ca="1" si="293"/>
        <v>0</v>
      </c>
      <c r="AH197" s="23">
        <f t="shared" ca="1" si="310"/>
        <v>48000</v>
      </c>
      <c r="AI197" s="23">
        <f t="shared" ca="1" si="311"/>
        <v>0</v>
      </c>
      <c r="AJ197" s="23">
        <f t="shared" ca="1" si="330"/>
        <v>54000</v>
      </c>
      <c r="AK197" s="23">
        <f t="shared" ca="1" si="331"/>
        <v>0</v>
      </c>
      <c r="AL197" s="23">
        <f t="shared" ca="1" si="332"/>
        <v>60000</v>
      </c>
      <c r="AM197" s="23">
        <f t="shared" ca="1" si="333"/>
        <v>0</v>
      </c>
      <c r="AN197" s="23">
        <f t="shared" ca="1" si="334"/>
        <v>60000</v>
      </c>
      <c r="AO197" s="23">
        <f t="shared" ca="1" si="335"/>
        <v>0</v>
      </c>
      <c r="AP197" s="23">
        <f t="shared" ca="1" si="350"/>
        <v>61200</v>
      </c>
      <c r="AQ197" s="23">
        <f t="shared" ca="1" si="351"/>
        <v>0</v>
      </c>
      <c r="AR197" s="23">
        <f t="shared" ca="1" si="363"/>
        <v>132000</v>
      </c>
      <c r="AS197" s="23">
        <f t="shared" ca="1" si="364"/>
        <v>0</v>
      </c>
      <c r="AT197" s="228">
        <f t="shared" ca="1" si="278"/>
        <v>65880</v>
      </c>
      <c r="AU197" s="26">
        <f t="shared" ca="1" si="279"/>
        <v>361080</v>
      </c>
      <c r="AV197" s="228">
        <f t="shared" ca="1" si="280"/>
        <v>421080</v>
      </c>
      <c r="AW197" s="23">
        <f t="shared" ca="1" si="306"/>
        <v>62400</v>
      </c>
      <c r="AX197" s="23">
        <f t="shared" ca="1" si="307"/>
        <v>0</v>
      </c>
      <c r="AY197" s="23">
        <f t="shared" ca="1" si="290"/>
        <v>60000</v>
      </c>
      <c r="AZ197" s="23">
        <f t="shared" ca="1" si="291"/>
        <v>0</v>
      </c>
      <c r="BA197" s="23">
        <f t="shared" ca="1" si="294"/>
        <v>10560</v>
      </c>
      <c r="BB197" s="23">
        <f t="shared" ca="1" si="295"/>
        <v>0</v>
      </c>
      <c r="BC197" s="23">
        <f t="shared" ca="1" si="302"/>
        <v>6120</v>
      </c>
      <c r="BD197" s="23">
        <f t="shared" ca="1" si="303"/>
        <v>0</v>
      </c>
      <c r="BE197" s="23">
        <f t="shared" ca="1" si="312"/>
        <v>20400</v>
      </c>
      <c r="BF197" s="23">
        <f t="shared" ca="1" si="313"/>
        <v>0</v>
      </c>
      <c r="BG197" s="23">
        <f t="shared" ca="1" si="322"/>
        <v>105600</v>
      </c>
      <c r="BH197" s="23">
        <f t="shared" ca="1" si="323"/>
        <v>0</v>
      </c>
      <c r="BI197" s="23">
        <f t="shared" ca="1" si="328"/>
        <v>127200</v>
      </c>
      <c r="BJ197" s="23">
        <f t="shared" ca="1" si="329"/>
        <v>0</v>
      </c>
      <c r="BK197" s="23">
        <f t="shared" ca="1" si="336"/>
        <v>60000</v>
      </c>
      <c r="BL197" s="23">
        <f t="shared" ca="1" si="337"/>
        <v>0</v>
      </c>
      <c r="BM197" s="23">
        <f t="shared" ca="1" si="348"/>
        <v>63600</v>
      </c>
      <c r="BN197" s="23">
        <f t="shared" ca="1" si="349"/>
        <v>0</v>
      </c>
      <c r="BO197" s="23">
        <f t="shared" ca="1" si="352"/>
        <v>86400</v>
      </c>
      <c r="BP197" s="23">
        <f t="shared" ca="1" si="353"/>
        <v>0</v>
      </c>
      <c r="BQ197" s="23">
        <f t="shared" ca="1" si="359"/>
        <v>62400</v>
      </c>
      <c r="BR197" s="23">
        <f t="shared" ca="1" si="360"/>
        <v>0</v>
      </c>
      <c r="BS197" s="23">
        <f t="shared" ca="1" si="377"/>
        <v>132000</v>
      </c>
      <c r="BT197" s="23">
        <f t="shared" ca="1" si="378"/>
        <v>0</v>
      </c>
      <c r="BU197" s="23">
        <f t="shared" ca="1" si="379"/>
        <v>120000</v>
      </c>
      <c r="BV197" s="23">
        <f t="shared" ca="1" si="380"/>
        <v>0</v>
      </c>
      <c r="BW197" s="389">
        <f t="shared" ca="1" si="281"/>
        <v>458280</v>
      </c>
      <c r="BX197" s="224">
        <f t="shared" ca="1" si="282"/>
        <v>710280</v>
      </c>
      <c r="BY197" s="93">
        <f t="shared" ca="1" si="283"/>
        <v>916680</v>
      </c>
      <c r="BZ197" s="23">
        <f t="shared" ca="1" si="308"/>
        <v>125760</v>
      </c>
      <c r="CA197" s="23">
        <f t="shared" ca="1" si="309"/>
        <v>0</v>
      </c>
      <c r="CB197" s="23">
        <f t="shared" ca="1" si="338"/>
        <v>115200</v>
      </c>
      <c r="CC197" s="23">
        <f t="shared" ca="1" si="339"/>
        <v>0</v>
      </c>
      <c r="CD197" s="23">
        <f t="shared" ca="1" si="365"/>
        <v>120000</v>
      </c>
      <c r="CE197" s="23">
        <f t="shared" ca="1" si="366"/>
        <v>0</v>
      </c>
      <c r="CF197" s="228">
        <f t="shared" ca="1" si="284"/>
        <v>125760</v>
      </c>
      <c r="CG197" s="224">
        <f t="shared" ca="1" si="285"/>
        <v>240960</v>
      </c>
      <c r="CH197" s="228">
        <f t="shared" ca="1" si="286"/>
        <v>360960</v>
      </c>
      <c r="CI197" s="23">
        <f t="shared" ca="1" si="298"/>
        <v>65400</v>
      </c>
      <c r="CJ197" s="23">
        <f t="shared" ca="1" si="299"/>
        <v>32700</v>
      </c>
      <c r="CK197" s="23">
        <f t="shared" ca="1" si="300"/>
        <v>62400</v>
      </c>
      <c r="CL197" s="23">
        <f t="shared" ca="1" si="301"/>
        <v>31200</v>
      </c>
      <c r="CM197" s="23">
        <f t="shared" ca="1" si="296"/>
        <v>60000</v>
      </c>
      <c r="CN197" s="23">
        <f t="shared" ca="1" si="297"/>
        <v>30000</v>
      </c>
      <c r="CO197" s="23">
        <f t="shared" ca="1" si="304"/>
        <v>8400</v>
      </c>
      <c r="CP197" s="23">
        <f t="shared" ca="1" si="305"/>
        <v>4200</v>
      </c>
      <c r="CQ197" s="23">
        <f t="shared" ca="1" si="314"/>
        <v>27000</v>
      </c>
      <c r="CR197" s="23">
        <f t="shared" ca="1" si="315"/>
        <v>13500</v>
      </c>
      <c r="CS197" s="23">
        <f t="shared" ca="1" si="316"/>
        <v>15600</v>
      </c>
      <c r="CT197" s="23">
        <f t="shared" ca="1" si="317"/>
        <v>7800</v>
      </c>
      <c r="CU197" s="23">
        <f t="shared" ca="1" si="320"/>
        <v>42000</v>
      </c>
      <c r="CV197" s="23">
        <f t="shared" ca="1" si="321"/>
        <v>21000</v>
      </c>
      <c r="CW197" s="23">
        <f t="shared" ca="1" si="367"/>
        <v>60000</v>
      </c>
      <c r="CX197" s="23">
        <f t="shared" ca="1" si="368"/>
        <v>30000</v>
      </c>
      <c r="CY197" s="23">
        <f t="shared" ca="1" si="324"/>
        <v>72000</v>
      </c>
      <c r="CZ197" s="23">
        <f t="shared" ca="1" si="325"/>
        <v>36000</v>
      </c>
      <c r="DA197" s="23">
        <f t="shared" ca="1" si="340"/>
        <v>99000</v>
      </c>
      <c r="DB197" s="23">
        <f t="shared" ca="1" si="341"/>
        <v>49500</v>
      </c>
      <c r="DC197" s="23"/>
      <c r="DD197" s="23"/>
      <c r="DE197" s="23">
        <f t="shared" ca="1" si="342"/>
        <v>240000</v>
      </c>
      <c r="DF197" s="23">
        <f t="shared" ca="1" si="343"/>
        <v>120000</v>
      </c>
      <c r="DG197" s="23">
        <f t="shared" ca="1" si="344"/>
        <v>120000</v>
      </c>
      <c r="DH197" s="23">
        <f t="shared" ca="1" si="345"/>
        <v>60000</v>
      </c>
      <c r="DI197" s="23">
        <f t="shared" ca="1" si="354"/>
        <v>63600</v>
      </c>
      <c r="DJ197" s="23">
        <f t="shared" ca="1" si="355"/>
        <v>31800</v>
      </c>
      <c r="DK197" s="23">
        <f t="shared" ca="1" si="361"/>
        <v>63600</v>
      </c>
      <c r="DL197" s="23">
        <f t="shared" ca="1" si="362"/>
        <v>31800</v>
      </c>
      <c r="DM197" s="23">
        <f t="shared" ca="1" si="369"/>
        <v>120000</v>
      </c>
      <c r="DN197" s="23">
        <f t="shared" ca="1" si="370"/>
        <v>60000</v>
      </c>
      <c r="DO197" s="23">
        <f t="shared" ca="1" si="371"/>
        <v>66000</v>
      </c>
      <c r="DP197" s="23">
        <f t="shared" ca="1" si="372"/>
        <v>33000</v>
      </c>
      <c r="DQ197" s="23">
        <f t="shared" ca="1" si="383"/>
        <v>129600</v>
      </c>
      <c r="DR197" s="23">
        <f t="shared" ca="1" si="384"/>
        <v>64800</v>
      </c>
      <c r="DS197" s="228">
        <f t="shared" ca="1" si="287"/>
        <v>604800</v>
      </c>
      <c r="DT197" s="93">
        <f t="shared" ca="1" si="288"/>
        <v>1350000</v>
      </c>
      <c r="DU197" s="228">
        <f t="shared" ca="1" si="289"/>
        <v>1971900</v>
      </c>
      <c r="DZ197" s="23">
        <f t="shared" ca="1" si="318"/>
        <v>60000</v>
      </c>
      <c r="EA197" s="23">
        <f t="shared" ca="1" si="319"/>
        <v>30000</v>
      </c>
      <c r="EB197" s="23">
        <f t="shared" ca="1" si="326"/>
        <v>26400</v>
      </c>
      <c r="EC197" s="23">
        <f t="shared" ca="1" si="327"/>
        <v>13200</v>
      </c>
      <c r="ED197" s="23">
        <f t="shared" ca="1" si="346"/>
        <v>120000</v>
      </c>
      <c r="EE197" s="23">
        <f t="shared" ca="1" si="347"/>
        <v>60000</v>
      </c>
      <c r="EF197" s="23">
        <f t="shared" ca="1" si="375"/>
        <v>168000</v>
      </c>
      <c r="EG197" s="23">
        <f t="shared" ca="1" si="376"/>
        <v>84000</v>
      </c>
      <c r="EH197" s="23">
        <f t="shared" ca="1" si="356"/>
        <v>60000</v>
      </c>
      <c r="EI197" s="23">
        <f t="shared" ca="1" si="357"/>
        <v>30000</v>
      </c>
      <c r="EJ197" s="23">
        <f t="shared" ca="1" si="373"/>
        <v>60000</v>
      </c>
      <c r="EK197" s="23">
        <f t="shared" ca="1" si="374"/>
        <v>30000</v>
      </c>
      <c r="EL197" s="23">
        <f t="shared" ca="1" si="381"/>
        <v>120000</v>
      </c>
      <c r="EM197" s="23">
        <f t="shared" ca="1" si="382"/>
        <v>60000</v>
      </c>
      <c r="EN197" s="228">
        <f t="shared" ca="1" si="275"/>
        <v>39600</v>
      </c>
      <c r="EO197" s="93">
        <f t="shared" ca="1" si="276"/>
        <v>489600</v>
      </c>
      <c r="EP197" s="93">
        <f t="shared" ca="1" si="277"/>
        <v>921600</v>
      </c>
    </row>
    <row r="198" spans="1:146" x14ac:dyDescent="0.2">
      <c r="A198" s="172">
        <f ca="1">VLOOKUP($D198,Curves!$A$2:$I$1700,9)</f>
        <v>5.9923254623676002E-2</v>
      </c>
      <c r="B198" s="86">
        <f t="shared" ca="1" si="260"/>
        <v>0.39328833682052988</v>
      </c>
      <c r="C198" s="86">
        <f t="shared" si="261"/>
        <v>30</v>
      </c>
      <c r="D198" s="139">
        <v>42675</v>
      </c>
      <c r="E198" s="173">
        <f ca="1">VLOOKUP($D198,Curves!$A$2:$H$1700,2)*$B198</f>
        <v>1.8256444595208998</v>
      </c>
      <c r="F198" s="172">
        <f ca="1">VLOOKUP($D198,Curves!$A$2:$H$1700,3)*$B198</f>
        <v>4.7194600418463586E-2</v>
      </c>
      <c r="G198" s="172">
        <f ca="1">VLOOKUP($D198,Curves!$A$2:$H$1700,7)*$B198</f>
        <v>-7.4724783995900684E-2</v>
      </c>
      <c r="H198" s="172">
        <f ca="1">VLOOKUP($D198,Curves!$A$2:$H$1700,5)*$B198</f>
        <v>0</v>
      </c>
      <c r="I198" s="172">
        <f ca="1">VLOOKUP($D198,Curves!$A$2:$H$1700,4)*$B198</f>
        <v>0</v>
      </c>
      <c r="J198" s="174">
        <f ca="1">VLOOKUP($D198,Curves!$A$2:$H$1700,8)*$B198</f>
        <v>0</v>
      </c>
      <c r="K198" s="172">
        <f t="shared" ca="1" si="262"/>
        <v>15.692333446406749</v>
      </c>
      <c r="L198" s="140">
        <f ca="1">VLOOKUP($D198,Curves!$N$2:$T$2600,2)*$B198</f>
        <v>15.069983161455383</v>
      </c>
      <c r="M198" s="141">
        <f ca="1">VLOOKUP($D198,Curves!$N$2:$T$2600,3)*$B198</f>
        <v>7.5349915807276915</v>
      </c>
      <c r="N198" s="181">
        <f t="shared" ca="1" si="263"/>
        <v>0</v>
      </c>
      <c r="O198" s="182">
        <f t="shared" ca="1" si="264"/>
        <v>0</v>
      </c>
      <c r="P198" s="173">
        <f t="shared" ref="P198:P261" ca="1" si="385">($E198+J198)*$J$5+$J$4</f>
        <v>15.692333446406749</v>
      </c>
      <c r="Q198" s="140">
        <f ca="1">VLOOKUP($D198,Curves!$N$2:$T$2600,4)*$B198</f>
        <v>15.069983161455383</v>
      </c>
      <c r="R198" s="141">
        <f ca="1">VLOOKUP($D198,Curves!$N$2:$T$2600,5)*$B198</f>
        <v>7.5349915807276915</v>
      </c>
      <c r="S198" s="181">
        <f t="shared" ca="1" si="265"/>
        <v>0</v>
      </c>
      <c r="T198" s="182">
        <f t="shared" ca="1" si="266"/>
        <v>0</v>
      </c>
      <c r="U198" s="151">
        <f t="shared" ca="1" si="267"/>
        <v>15.131897566437495</v>
      </c>
      <c r="V198" s="151">
        <f t="shared" ca="1" si="268"/>
        <v>15.692333446406749</v>
      </c>
      <c r="W198" s="151">
        <f t="shared" ca="1" si="269"/>
        <v>15.692333446406749</v>
      </c>
      <c r="X198" s="343">
        <f ca="1">VLOOKUP($D198,[2]CurveFetch!$D$8:$S$13000,16,0)*$B198</f>
        <v>15.069983161455383</v>
      </c>
      <c r="Y198" s="141">
        <f ca="1">VLOOKUP($D198,Curves!$N$2:$T$2600,7)*$B198</f>
        <v>7.5349915807276915</v>
      </c>
      <c r="Z198" s="200">
        <f t="shared" ca="1" si="270"/>
        <v>0</v>
      </c>
      <c r="AA198" s="181">
        <f t="shared" ca="1" si="271"/>
        <v>0</v>
      </c>
      <c r="AB198" s="181">
        <f t="shared" ca="1" si="358"/>
        <v>0</v>
      </c>
      <c r="AC198" s="181">
        <f t="shared" ca="1" si="358"/>
        <v>0</v>
      </c>
      <c r="AD198" s="181">
        <f t="shared" ca="1" si="273"/>
        <v>0</v>
      </c>
      <c r="AE198" s="182">
        <f t="shared" ca="1" si="274"/>
        <v>0</v>
      </c>
      <c r="AF198" s="23">
        <f t="shared" ca="1" si="292"/>
        <v>0</v>
      </c>
      <c r="AG198" s="23">
        <f t="shared" ca="1" si="293"/>
        <v>0</v>
      </c>
      <c r="AH198" s="23">
        <f t="shared" ca="1" si="310"/>
        <v>0</v>
      </c>
      <c r="AI198" s="23">
        <f t="shared" ca="1" si="311"/>
        <v>0</v>
      </c>
      <c r="AJ198" s="23">
        <f t="shared" ca="1" si="330"/>
        <v>0</v>
      </c>
      <c r="AK198" s="23">
        <f t="shared" ca="1" si="331"/>
        <v>0</v>
      </c>
      <c r="AL198" s="23">
        <f t="shared" ca="1" si="332"/>
        <v>0</v>
      </c>
      <c r="AM198" s="23">
        <f t="shared" ca="1" si="333"/>
        <v>0</v>
      </c>
      <c r="AN198" s="23">
        <f t="shared" ca="1" si="334"/>
        <v>0</v>
      </c>
      <c r="AO198" s="23">
        <f t="shared" ca="1" si="335"/>
        <v>0</v>
      </c>
      <c r="AP198" s="23">
        <f t="shared" ca="1" si="350"/>
        <v>0</v>
      </c>
      <c r="AQ198" s="23">
        <f t="shared" ca="1" si="351"/>
        <v>0</v>
      </c>
      <c r="AR198" s="23">
        <f t="shared" ca="1" si="363"/>
        <v>0</v>
      </c>
      <c r="AS198" s="23">
        <f t="shared" ca="1" si="364"/>
        <v>0</v>
      </c>
      <c r="AT198" s="228">
        <f t="shared" ca="1" si="278"/>
        <v>0</v>
      </c>
      <c r="AU198" s="26">
        <f t="shared" ca="1" si="279"/>
        <v>0</v>
      </c>
      <c r="AV198" s="228">
        <f t="shared" ca="1" si="280"/>
        <v>0</v>
      </c>
      <c r="AW198" s="23">
        <f t="shared" ca="1" si="306"/>
        <v>0</v>
      </c>
      <c r="AX198" s="23">
        <f t="shared" ca="1" si="307"/>
        <v>0</v>
      </c>
      <c r="AY198" s="23">
        <f t="shared" ca="1" si="290"/>
        <v>0</v>
      </c>
      <c r="AZ198" s="23">
        <f t="shared" ca="1" si="291"/>
        <v>0</v>
      </c>
      <c r="BA198" s="23">
        <f t="shared" ca="1" si="294"/>
        <v>0</v>
      </c>
      <c r="BB198" s="23">
        <f t="shared" ca="1" si="295"/>
        <v>0</v>
      </c>
      <c r="BC198" s="23">
        <f t="shared" ca="1" si="302"/>
        <v>0</v>
      </c>
      <c r="BD198" s="23">
        <f t="shared" ca="1" si="303"/>
        <v>0</v>
      </c>
      <c r="BE198" s="23">
        <f t="shared" ca="1" si="312"/>
        <v>0</v>
      </c>
      <c r="BF198" s="23">
        <f t="shared" ca="1" si="313"/>
        <v>0</v>
      </c>
      <c r="BG198" s="23">
        <f t="shared" ca="1" si="322"/>
        <v>0</v>
      </c>
      <c r="BH198" s="23">
        <f t="shared" ca="1" si="323"/>
        <v>0</v>
      </c>
      <c r="BI198" s="23">
        <f t="shared" ca="1" si="328"/>
        <v>0</v>
      </c>
      <c r="BJ198" s="23">
        <f t="shared" ca="1" si="329"/>
        <v>0</v>
      </c>
      <c r="BK198" s="23">
        <f t="shared" ca="1" si="336"/>
        <v>0</v>
      </c>
      <c r="BL198" s="23">
        <f t="shared" ca="1" si="337"/>
        <v>0</v>
      </c>
      <c r="BM198" s="23">
        <f t="shared" ca="1" si="348"/>
        <v>0</v>
      </c>
      <c r="BN198" s="23">
        <f t="shared" ca="1" si="349"/>
        <v>0</v>
      </c>
      <c r="BO198" s="23">
        <f t="shared" ca="1" si="352"/>
        <v>0</v>
      </c>
      <c r="BP198" s="23">
        <f t="shared" ca="1" si="353"/>
        <v>0</v>
      </c>
      <c r="BQ198" s="23">
        <f t="shared" ca="1" si="359"/>
        <v>0</v>
      </c>
      <c r="BR198" s="23">
        <f t="shared" ca="1" si="360"/>
        <v>0</v>
      </c>
      <c r="BS198" s="23">
        <f t="shared" ca="1" si="377"/>
        <v>0</v>
      </c>
      <c r="BT198" s="23">
        <f t="shared" ca="1" si="378"/>
        <v>0</v>
      </c>
      <c r="BU198" s="23">
        <f t="shared" ca="1" si="379"/>
        <v>0</v>
      </c>
      <c r="BV198" s="23">
        <f t="shared" ca="1" si="380"/>
        <v>0</v>
      </c>
      <c r="BW198" s="389">
        <f t="shared" ca="1" si="281"/>
        <v>0</v>
      </c>
      <c r="BX198" s="224">
        <f t="shared" ca="1" si="282"/>
        <v>0</v>
      </c>
      <c r="BY198" s="93">
        <f t="shared" ca="1" si="283"/>
        <v>0</v>
      </c>
      <c r="BZ198" s="23">
        <f t="shared" ca="1" si="308"/>
        <v>0</v>
      </c>
      <c r="CA198" s="23">
        <f t="shared" ca="1" si="309"/>
        <v>0</v>
      </c>
      <c r="CB198" s="23">
        <f t="shared" ca="1" si="338"/>
        <v>0</v>
      </c>
      <c r="CC198" s="23">
        <f t="shared" ca="1" si="339"/>
        <v>0</v>
      </c>
      <c r="CD198" s="23">
        <f t="shared" ca="1" si="365"/>
        <v>0</v>
      </c>
      <c r="CE198" s="23">
        <f t="shared" ca="1" si="366"/>
        <v>0</v>
      </c>
      <c r="CF198" s="228">
        <f t="shared" ca="1" si="284"/>
        <v>0</v>
      </c>
      <c r="CG198" s="224">
        <f t="shared" ca="1" si="285"/>
        <v>0</v>
      </c>
      <c r="CH198" s="228">
        <f t="shared" ca="1" si="286"/>
        <v>0</v>
      </c>
      <c r="CI198" s="23">
        <f t="shared" ca="1" si="298"/>
        <v>0</v>
      </c>
      <c r="CJ198" s="23">
        <f t="shared" ca="1" si="299"/>
        <v>0</v>
      </c>
      <c r="CK198" s="23">
        <f t="shared" ca="1" si="300"/>
        <v>0</v>
      </c>
      <c r="CL198" s="23">
        <f t="shared" ca="1" si="301"/>
        <v>0</v>
      </c>
      <c r="CM198" s="23">
        <f t="shared" ca="1" si="296"/>
        <v>0</v>
      </c>
      <c r="CN198" s="23">
        <f t="shared" ca="1" si="297"/>
        <v>0</v>
      </c>
      <c r="CO198" s="23">
        <f t="shared" ca="1" si="304"/>
        <v>0</v>
      </c>
      <c r="CP198" s="23">
        <f t="shared" ca="1" si="305"/>
        <v>0</v>
      </c>
      <c r="CQ198" s="23">
        <f t="shared" ca="1" si="314"/>
        <v>0</v>
      </c>
      <c r="CR198" s="23">
        <f t="shared" ca="1" si="315"/>
        <v>0</v>
      </c>
      <c r="CS198" s="23">
        <f t="shared" ca="1" si="316"/>
        <v>0</v>
      </c>
      <c r="CT198" s="23">
        <f t="shared" ca="1" si="317"/>
        <v>0</v>
      </c>
      <c r="CU198" s="23">
        <f t="shared" ca="1" si="320"/>
        <v>0</v>
      </c>
      <c r="CV198" s="23">
        <f t="shared" ca="1" si="321"/>
        <v>0</v>
      </c>
      <c r="CW198" s="23">
        <f t="shared" ca="1" si="367"/>
        <v>0</v>
      </c>
      <c r="CX198" s="23">
        <f t="shared" ca="1" si="368"/>
        <v>0</v>
      </c>
      <c r="CY198" s="23">
        <f t="shared" ca="1" si="324"/>
        <v>0</v>
      </c>
      <c r="CZ198" s="23">
        <f t="shared" ca="1" si="325"/>
        <v>0</v>
      </c>
      <c r="DA198" s="23">
        <f t="shared" ca="1" si="340"/>
        <v>0</v>
      </c>
      <c r="DB198" s="23">
        <f t="shared" ca="1" si="341"/>
        <v>0</v>
      </c>
      <c r="DC198" s="23"/>
      <c r="DD198" s="23"/>
      <c r="DE198" s="23">
        <f t="shared" ca="1" si="342"/>
        <v>0</v>
      </c>
      <c r="DF198" s="23">
        <f t="shared" ca="1" si="343"/>
        <v>0</v>
      </c>
      <c r="DG198" s="23">
        <f t="shared" ca="1" si="344"/>
        <v>0</v>
      </c>
      <c r="DH198" s="23">
        <f t="shared" ca="1" si="345"/>
        <v>0</v>
      </c>
      <c r="DI198" s="23">
        <f t="shared" ca="1" si="354"/>
        <v>0</v>
      </c>
      <c r="DJ198" s="23">
        <f t="shared" ca="1" si="355"/>
        <v>0</v>
      </c>
      <c r="DK198" s="23">
        <f t="shared" ca="1" si="361"/>
        <v>0</v>
      </c>
      <c r="DL198" s="23">
        <f t="shared" ca="1" si="362"/>
        <v>0</v>
      </c>
      <c r="DM198" s="23">
        <f t="shared" ca="1" si="369"/>
        <v>0</v>
      </c>
      <c r="DN198" s="23">
        <f t="shared" ca="1" si="370"/>
        <v>0</v>
      </c>
      <c r="DO198" s="23">
        <f t="shared" ca="1" si="371"/>
        <v>0</v>
      </c>
      <c r="DP198" s="23">
        <f t="shared" ca="1" si="372"/>
        <v>0</v>
      </c>
      <c r="DQ198" s="23">
        <f t="shared" ca="1" si="383"/>
        <v>0</v>
      </c>
      <c r="DR198" s="23">
        <f t="shared" ca="1" si="384"/>
        <v>0</v>
      </c>
      <c r="DS198" s="228">
        <f t="shared" ca="1" si="287"/>
        <v>0</v>
      </c>
      <c r="DT198" s="93">
        <f t="shared" ca="1" si="288"/>
        <v>0</v>
      </c>
      <c r="DU198" s="228">
        <f t="shared" ca="1" si="289"/>
        <v>0</v>
      </c>
      <c r="DZ198" s="23">
        <f t="shared" ca="1" si="318"/>
        <v>0</v>
      </c>
      <c r="EA198" s="23">
        <f t="shared" ca="1" si="319"/>
        <v>0</v>
      </c>
      <c r="EB198" s="23">
        <f t="shared" ca="1" si="326"/>
        <v>0</v>
      </c>
      <c r="EC198" s="23">
        <f t="shared" ca="1" si="327"/>
        <v>0</v>
      </c>
      <c r="ED198" s="23">
        <f t="shared" ca="1" si="346"/>
        <v>0</v>
      </c>
      <c r="EE198" s="23">
        <f t="shared" ca="1" si="347"/>
        <v>0</v>
      </c>
      <c r="EF198" s="23">
        <f t="shared" ca="1" si="375"/>
        <v>0</v>
      </c>
      <c r="EG198" s="23">
        <f t="shared" ca="1" si="376"/>
        <v>0</v>
      </c>
      <c r="EH198" s="23">
        <f t="shared" ca="1" si="356"/>
        <v>0</v>
      </c>
      <c r="EI198" s="23">
        <f t="shared" ca="1" si="357"/>
        <v>0</v>
      </c>
      <c r="EJ198" s="23">
        <f t="shared" ca="1" si="373"/>
        <v>0</v>
      </c>
      <c r="EK198" s="23">
        <f t="shared" ca="1" si="374"/>
        <v>0</v>
      </c>
      <c r="EL198" s="23">
        <f t="shared" ca="1" si="381"/>
        <v>0</v>
      </c>
      <c r="EM198" s="23">
        <f t="shared" ca="1" si="382"/>
        <v>0</v>
      </c>
      <c r="EN198" s="228">
        <f t="shared" ca="1" si="275"/>
        <v>0</v>
      </c>
      <c r="EO198" s="93">
        <f t="shared" ca="1" si="276"/>
        <v>0</v>
      </c>
      <c r="EP198" s="93">
        <f t="shared" ca="1" si="277"/>
        <v>0</v>
      </c>
    </row>
    <row r="199" spans="1:146" x14ac:dyDescent="0.2">
      <c r="A199" s="172">
        <f ca="1">VLOOKUP($D199,Curves!$A$2:$I$1700,9)</f>
        <v>5.9950523492433003E-2</v>
      </c>
      <c r="B199" s="86">
        <f t="shared" ref="B199:B262" ca="1" si="386">(1+($A199/2))^(-2*($D199-$A$1)/365.25)</f>
        <v>0.39122109238047592</v>
      </c>
      <c r="C199" s="86">
        <f t="shared" ref="C199:C262" si="387">D200-D199</f>
        <v>31</v>
      </c>
      <c r="D199" s="139">
        <v>42705</v>
      </c>
      <c r="E199" s="173">
        <f ca="1">VLOOKUP($D199,Curves!$A$2:$H$1700,2)*$B199</f>
        <v>1.8649509473777288</v>
      </c>
      <c r="F199" s="172">
        <f ca="1">VLOOKUP($D199,Curves!$A$2:$H$1700,3)*$B199</f>
        <v>4.6946531085657106E-2</v>
      </c>
      <c r="G199" s="172">
        <f ca="1">VLOOKUP($D199,Curves!$A$2:$H$1700,7)*$B199</f>
        <v>-7.4332007552290427E-2</v>
      </c>
      <c r="H199" s="172">
        <f ca="1">VLOOKUP($D199,Curves!$A$2:$H$1700,5)*$B199</f>
        <v>0</v>
      </c>
      <c r="I199" s="172">
        <f ca="1">VLOOKUP($D199,Curves!$A$2:$H$1700,4)*$B199</f>
        <v>0</v>
      </c>
      <c r="J199" s="174">
        <f ca="1">VLOOKUP($D199,Curves!$A$2:$H$1700,8)*$B199</f>
        <v>0</v>
      </c>
      <c r="K199" s="172">
        <f t="shared" ref="K199:K262" ca="1" si="388">($E199+$I199)*$J$5+$J$4</f>
        <v>15.987132105332966</v>
      </c>
      <c r="L199" s="140">
        <f ca="1">VLOOKUP($D199,Curves!$N$2:$T$2600,2)*$B199</f>
        <v>9.1224543100186999</v>
      </c>
      <c r="M199" s="141">
        <f ca="1">VLOOKUP($D199,Curves!$N$2:$T$2600,3)*$B199</f>
        <v>4.5612271550093499</v>
      </c>
      <c r="N199" s="181">
        <f t="shared" ref="N199:N262" ca="1" si="389">IF($K199&lt;$L199,1,0)</f>
        <v>0</v>
      </c>
      <c r="O199" s="182">
        <f t="shared" ref="O199:O262" ca="1" si="390">IF($K199&lt;$M199,1,0)</f>
        <v>0</v>
      </c>
      <c r="P199" s="173">
        <f t="shared" ca="1" si="385"/>
        <v>15.987132105332966</v>
      </c>
      <c r="Q199" s="140">
        <f ca="1">VLOOKUP($D199,Curves!$N$2:$T$2600,4)*$B199</f>
        <v>9.1224543100186999</v>
      </c>
      <c r="R199" s="141">
        <f ca="1">VLOOKUP($D199,Curves!$N$2:$T$2600,5)*$B199</f>
        <v>4.5612271550093499</v>
      </c>
      <c r="S199" s="181">
        <f t="shared" ref="S199:S262" ca="1" si="391">IF($P199&lt;$Q199,1,0)</f>
        <v>0</v>
      </c>
      <c r="T199" s="182">
        <f t="shared" ref="T199:T262" ca="1" si="392">IF($P199&lt;$R199,1,0)</f>
        <v>0</v>
      </c>
      <c r="U199" s="151">
        <f t="shared" ref="U199:U262" ca="1" si="393">($E199+G199)*$J$5+$J$4</f>
        <v>15.429642048690788</v>
      </c>
      <c r="V199" s="151">
        <f t="shared" ref="V199:V262" ca="1" si="394">($E199+H199)*$J$5+$J$4</f>
        <v>15.987132105332966</v>
      </c>
      <c r="W199" s="151">
        <f t="shared" ref="W199:W262" ca="1" si="395">($E199+I199)*$J$5+$J$4</f>
        <v>15.987132105332966</v>
      </c>
      <c r="X199" s="343">
        <f ca="1">VLOOKUP($D199,[2]CurveFetch!$D$8:$S$13000,16,0)*$B199</f>
        <v>9.1224543100186999</v>
      </c>
      <c r="Y199" s="141">
        <f ca="1">VLOOKUP($D199,Curves!$N$2:$T$2600,7)*$B199</f>
        <v>4.5612271550093499</v>
      </c>
      <c r="Z199" s="200">
        <f t="shared" ref="Z199:Z262" ca="1" si="396">IF($U199&lt;$X199,1,0)</f>
        <v>0</v>
      </c>
      <c r="AA199" s="181">
        <f t="shared" ref="AA199:AA262" ca="1" si="397">IF($U199&lt;$Y199,1,0)</f>
        <v>0</v>
      </c>
      <c r="AB199" s="181">
        <f t="shared" ref="AB199:AC230" ca="1" si="398">IF($V199&lt;$X199,1,0)</f>
        <v>0</v>
      </c>
      <c r="AC199" s="181">
        <f t="shared" ca="1" si="398"/>
        <v>0</v>
      </c>
      <c r="AD199" s="181">
        <f t="shared" ref="AD199:AD262" ca="1" si="399">IF($W199&lt;$X199,1,0)</f>
        <v>0</v>
      </c>
      <c r="AE199" s="182">
        <f t="shared" ref="AE199:AE262" ca="1" si="400">IF($W199&lt;$Y199,1,0)</f>
        <v>0</v>
      </c>
      <c r="AF199" s="23">
        <f t="shared" ca="1" si="292"/>
        <v>0</v>
      </c>
      <c r="AG199" s="23">
        <f t="shared" ca="1" si="293"/>
        <v>0</v>
      </c>
      <c r="AH199" s="23">
        <f t="shared" ca="1" si="310"/>
        <v>0</v>
      </c>
      <c r="AI199" s="23">
        <f t="shared" ca="1" si="311"/>
        <v>0</v>
      </c>
      <c r="AJ199" s="23">
        <f t="shared" ca="1" si="330"/>
        <v>0</v>
      </c>
      <c r="AK199" s="23">
        <f t="shared" ca="1" si="331"/>
        <v>0</v>
      </c>
      <c r="AL199" s="23">
        <f t="shared" ca="1" si="332"/>
        <v>0</v>
      </c>
      <c r="AM199" s="23">
        <f t="shared" ca="1" si="333"/>
        <v>0</v>
      </c>
      <c r="AN199" s="23">
        <f t="shared" ca="1" si="334"/>
        <v>0</v>
      </c>
      <c r="AO199" s="23">
        <f t="shared" ca="1" si="335"/>
        <v>0</v>
      </c>
      <c r="AP199" s="23">
        <f t="shared" ca="1" si="350"/>
        <v>0</v>
      </c>
      <c r="AQ199" s="23">
        <f t="shared" ca="1" si="351"/>
        <v>0</v>
      </c>
      <c r="AR199" s="23">
        <f t="shared" ca="1" si="363"/>
        <v>0</v>
      </c>
      <c r="AS199" s="23">
        <f t="shared" ca="1" si="364"/>
        <v>0</v>
      </c>
      <c r="AT199" s="228">
        <f t="shared" ca="1" si="278"/>
        <v>0</v>
      </c>
      <c r="AU199" s="26">
        <f t="shared" ca="1" si="279"/>
        <v>0</v>
      </c>
      <c r="AV199" s="228">
        <f t="shared" ca="1" si="280"/>
        <v>0</v>
      </c>
      <c r="AW199" s="23">
        <f t="shared" ca="1" si="306"/>
        <v>0</v>
      </c>
      <c r="AX199" s="23">
        <f t="shared" ca="1" si="307"/>
        <v>0</v>
      </c>
      <c r="AY199" s="23">
        <f t="shared" ca="1" si="290"/>
        <v>0</v>
      </c>
      <c r="AZ199" s="23">
        <f t="shared" ca="1" si="291"/>
        <v>0</v>
      </c>
      <c r="BA199" s="23">
        <f t="shared" ca="1" si="294"/>
        <v>0</v>
      </c>
      <c r="BB199" s="23">
        <f t="shared" ca="1" si="295"/>
        <v>0</v>
      </c>
      <c r="BC199" s="23">
        <f t="shared" ca="1" si="302"/>
        <v>0</v>
      </c>
      <c r="BD199" s="23">
        <f t="shared" ca="1" si="303"/>
        <v>0</v>
      </c>
      <c r="BE199" s="23">
        <f t="shared" ca="1" si="312"/>
        <v>0</v>
      </c>
      <c r="BF199" s="23">
        <f t="shared" ca="1" si="313"/>
        <v>0</v>
      </c>
      <c r="BG199" s="23">
        <f t="shared" ca="1" si="322"/>
        <v>0</v>
      </c>
      <c r="BH199" s="23">
        <f t="shared" ca="1" si="323"/>
        <v>0</v>
      </c>
      <c r="BI199" s="23">
        <f t="shared" ca="1" si="328"/>
        <v>0</v>
      </c>
      <c r="BJ199" s="23">
        <f t="shared" ca="1" si="329"/>
        <v>0</v>
      </c>
      <c r="BK199" s="23">
        <f t="shared" ca="1" si="336"/>
        <v>0</v>
      </c>
      <c r="BL199" s="23">
        <f t="shared" ca="1" si="337"/>
        <v>0</v>
      </c>
      <c r="BM199" s="23">
        <f t="shared" ca="1" si="348"/>
        <v>0</v>
      </c>
      <c r="BN199" s="23">
        <f t="shared" ca="1" si="349"/>
        <v>0</v>
      </c>
      <c r="BO199" s="23">
        <f t="shared" ca="1" si="352"/>
        <v>0</v>
      </c>
      <c r="BP199" s="23">
        <f t="shared" ca="1" si="353"/>
        <v>0</v>
      </c>
      <c r="BQ199" s="23">
        <f t="shared" ca="1" si="359"/>
        <v>0</v>
      </c>
      <c r="BR199" s="23">
        <f t="shared" ca="1" si="360"/>
        <v>0</v>
      </c>
      <c r="BS199" s="23">
        <f t="shared" ca="1" si="377"/>
        <v>0</v>
      </c>
      <c r="BT199" s="23">
        <f t="shared" ca="1" si="378"/>
        <v>0</v>
      </c>
      <c r="BU199" s="23">
        <f t="shared" ca="1" si="379"/>
        <v>0</v>
      </c>
      <c r="BV199" s="23">
        <f t="shared" ca="1" si="380"/>
        <v>0</v>
      </c>
      <c r="BW199" s="389">
        <f t="shared" ca="1" si="281"/>
        <v>0</v>
      </c>
      <c r="BX199" s="224">
        <f t="shared" ca="1" si="282"/>
        <v>0</v>
      </c>
      <c r="BY199" s="93">
        <f t="shared" ca="1" si="283"/>
        <v>0</v>
      </c>
      <c r="BZ199" s="23">
        <f t="shared" ca="1" si="308"/>
        <v>0</v>
      </c>
      <c r="CA199" s="23">
        <f t="shared" ca="1" si="309"/>
        <v>0</v>
      </c>
      <c r="CB199" s="23">
        <f t="shared" ca="1" si="338"/>
        <v>0</v>
      </c>
      <c r="CC199" s="23">
        <f t="shared" ca="1" si="339"/>
        <v>0</v>
      </c>
      <c r="CD199" s="23">
        <f t="shared" ca="1" si="365"/>
        <v>0</v>
      </c>
      <c r="CE199" s="23">
        <f t="shared" ca="1" si="366"/>
        <v>0</v>
      </c>
      <c r="CF199" s="228">
        <f t="shared" ca="1" si="284"/>
        <v>0</v>
      </c>
      <c r="CG199" s="224">
        <f t="shared" ca="1" si="285"/>
        <v>0</v>
      </c>
      <c r="CH199" s="228">
        <f t="shared" ca="1" si="286"/>
        <v>0</v>
      </c>
      <c r="CI199" s="23">
        <f t="shared" ca="1" si="298"/>
        <v>0</v>
      </c>
      <c r="CJ199" s="23">
        <f t="shared" ca="1" si="299"/>
        <v>0</v>
      </c>
      <c r="CK199" s="23">
        <f t="shared" ca="1" si="300"/>
        <v>0</v>
      </c>
      <c r="CL199" s="23">
        <f t="shared" ca="1" si="301"/>
        <v>0</v>
      </c>
      <c r="CM199" s="23">
        <f t="shared" ca="1" si="296"/>
        <v>0</v>
      </c>
      <c r="CN199" s="23">
        <f t="shared" ca="1" si="297"/>
        <v>0</v>
      </c>
      <c r="CO199" s="23">
        <f t="shared" ca="1" si="304"/>
        <v>0</v>
      </c>
      <c r="CP199" s="23">
        <f t="shared" ca="1" si="305"/>
        <v>0</v>
      </c>
      <c r="CQ199" s="23">
        <f t="shared" ca="1" si="314"/>
        <v>0</v>
      </c>
      <c r="CR199" s="23">
        <f t="shared" ca="1" si="315"/>
        <v>0</v>
      </c>
      <c r="CS199" s="23">
        <f t="shared" ca="1" si="316"/>
        <v>0</v>
      </c>
      <c r="CT199" s="23">
        <f t="shared" ca="1" si="317"/>
        <v>0</v>
      </c>
      <c r="CU199" s="23">
        <f t="shared" ca="1" si="320"/>
        <v>0</v>
      </c>
      <c r="CV199" s="23">
        <f t="shared" ca="1" si="321"/>
        <v>0</v>
      </c>
      <c r="CW199" s="23">
        <f t="shared" ca="1" si="367"/>
        <v>0</v>
      </c>
      <c r="CX199" s="23">
        <f t="shared" ca="1" si="368"/>
        <v>0</v>
      </c>
      <c r="CY199" s="23">
        <f t="shared" ca="1" si="324"/>
        <v>0</v>
      </c>
      <c r="CZ199" s="23">
        <f t="shared" ca="1" si="325"/>
        <v>0</v>
      </c>
      <c r="DA199" s="23">
        <f t="shared" ca="1" si="340"/>
        <v>0</v>
      </c>
      <c r="DB199" s="23">
        <f t="shared" ca="1" si="341"/>
        <v>0</v>
      </c>
      <c r="DC199" s="23"/>
      <c r="DD199" s="23"/>
      <c r="DE199" s="23">
        <f t="shared" ca="1" si="342"/>
        <v>0</v>
      </c>
      <c r="DF199" s="23">
        <f t="shared" ca="1" si="343"/>
        <v>0</v>
      </c>
      <c r="DG199" s="23">
        <f t="shared" ca="1" si="344"/>
        <v>0</v>
      </c>
      <c r="DH199" s="23">
        <f t="shared" ca="1" si="345"/>
        <v>0</v>
      </c>
      <c r="DI199" s="23">
        <f t="shared" ca="1" si="354"/>
        <v>0</v>
      </c>
      <c r="DJ199" s="23">
        <f t="shared" ca="1" si="355"/>
        <v>0</v>
      </c>
      <c r="DK199" s="23">
        <f t="shared" ca="1" si="361"/>
        <v>0</v>
      </c>
      <c r="DL199" s="23">
        <f t="shared" ca="1" si="362"/>
        <v>0</v>
      </c>
      <c r="DM199" s="23">
        <f t="shared" ca="1" si="369"/>
        <v>0</v>
      </c>
      <c r="DN199" s="23">
        <f t="shared" ca="1" si="370"/>
        <v>0</v>
      </c>
      <c r="DO199" s="23">
        <f t="shared" ca="1" si="371"/>
        <v>0</v>
      </c>
      <c r="DP199" s="23">
        <f t="shared" ca="1" si="372"/>
        <v>0</v>
      </c>
      <c r="DQ199" s="23">
        <f t="shared" ca="1" si="383"/>
        <v>0</v>
      </c>
      <c r="DR199" s="23">
        <f t="shared" ca="1" si="384"/>
        <v>0</v>
      </c>
      <c r="DS199" s="228">
        <f t="shared" ca="1" si="287"/>
        <v>0</v>
      </c>
      <c r="DT199" s="93">
        <f t="shared" ca="1" si="288"/>
        <v>0</v>
      </c>
      <c r="DU199" s="228">
        <f t="shared" ca="1" si="289"/>
        <v>0</v>
      </c>
      <c r="DZ199" s="23">
        <f t="shared" ca="1" si="318"/>
        <v>0</v>
      </c>
      <c r="EA199" s="23">
        <f t="shared" ca="1" si="319"/>
        <v>0</v>
      </c>
      <c r="EB199" s="23">
        <f t="shared" ca="1" si="326"/>
        <v>0</v>
      </c>
      <c r="EC199" s="23">
        <f t="shared" ca="1" si="327"/>
        <v>0</v>
      </c>
      <c r="ED199" s="23">
        <f t="shared" ca="1" si="346"/>
        <v>0</v>
      </c>
      <c r="EE199" s="23">
        <f t="shared" ca="1" si="347"/>
        <v>0</v>
      </c>
      <c r="EF199" s="23">
        <f t="shared" ca="1" si="375"/>
        <v>0</v>
      </c>
      <c r="EG199" s="23">
        <f t="shared" ca="1" si="376"/>
        <v>0</v>
      </c>
      <c r="EH199" s="23">
        <f t="shared" ca="1" si="356"/>
        <v>0</v>
      </c>
      <c r="EI199" s="23">
        <f t="shared" ca="1" si="357"/>
        <v>0</v>
      </c>
      <c r="EJ199" s="23">
        <f t="shared" ca="1" si="373"/>
        <v>0</v>
      </c>
      <c r="EK199" s="23">
        <f t="shared" ca="1" si="374"/>
        <v>0</v>
      </c>
      <c r="EL199" s="23">
        <f t="shared" ca="1" si="381"/>
        <v>0</v>
      </c>
      <c r="EM199" s="23">
        <f t="shared" ca="1" si="382"/>
        <v>0</v>
      </c>
      <c r="EN199" s="228">
        <f t="shared" ca="1" si="275"/>
        <v>0</v>
      </c>
      <c r="EO199" s="93">
        <f t="shared" ca="1" si="276"/>
        <v>0</v>
      </c>
      <c r="EP199" s="93">
        <f t="shared" ca="1" si="277"/>
        <v>0</v>
      </c>
    </row>
    <row r="200" spans="1:146" x14ac:dyDescent="0.2">
      <c r="A200" s="172">
        <f ca="1">VLOOKUP($D200,Curves!$A$2:$I$1700,9)</f>
        <v>5.9978701323740002E-2</v>
      </c>
      <c r="B200" s="86">
        <f t="shared" ca="1" si="386"/>
        <v>0.38909457903861477</v>
      </c>
      <c r="C200" s="86">
        <f t="shared" si="387"/>
        <v>31</v>
      </c>
      <c r="D200" s="139">
        <v>42736</v>
      </c>
      <c r="E200" s="173">
        <f ca="1">VLOOKUP($D200,Curves!$A$2:$H$1700,2)*$B200</f>
        <v>1.9131780451328688</v>
      </c>
      <c r="F200" s="172">
        <f ca="1">VLOOKUP($D200,Curves!$A$2:$H$1700,3)*$B200</f>
        <v>4.6691349484633771E-2</v>
      </c>
      <c r="G200" s="172">
        <f ca="1">VLOOKUP($D200,Curves!$A$2:$H$1700,7)*$B200</f>
        <v>-7.3927970017336808E-2</v>
      </c>
      <c r="H200" s="172">
        <f ca="1">VLOOKUP($D200,Curves!$A$2:$H$1700,5)*$B200</f>
        <v>0</v>
      </c>
      <c r="I200" s="172">
        <f ca="1">VLOOKUP($D200,Curves!$A$2:$H$1700,4)*$B200</f>
        <v>0</v>
      </c>
      <c r="J200" s="174">
        <f ca="1">VLOOKUP($D200,Curves!$A$2:$H$1700,8)*$B200</f>
        <v>0</v>
      </c>
      <c r="K200" s="172">
        <f t="shared" ca="1" si="388"/>
        <v>16.348835338496514</v>
      </c>
      <c r="L200" s="140">
        <f ca="1">VLOOKUP($D200,Curves!$N$2:$T$2600,2)*$B200</f>
        <v>20.980174249051625</v>
      </c>
      <c r="M200" s="141">
        <f ca="1">VLOOKUP($D200,Curves!$N$2:$T$2600,3)*$B200</f>
        <v>10.490087124525813</v>
      </c>
      <c r="N200" s="181">
        <f t="shared" ca="1" si="389"/>
        <v>1</v>
      </c>
      <c r="O200" s="182">
        <f t="shared" ca="1" si="390"/>
        <v>0</v>
      </c>
      <c r="P200" s="173">
        <f t="shared" ca="1" si="385"/>
        <v>16.348835338496514</v>
      </c>
      <c r="Q200" s="140">
        <f ca="1">VLOOKUP($D200,Curves!$N$2:$T$2600,4)*$B200</f>
        <v>20.980174249051625</v>
      </c>
      <c r="R200" s="141">
        <f ca="1">VLOOKUP($D200,Curves!$N$2:$T$2600,5)*$B200</f>
        <v>10.490087124525813</v>
      </c>
      <c r="S200" s="181">
        <f t="shared" ca="1" si="391"/>
        <v>1</v>
      </c>
      <c r="T200" s="182">
        <f t="shared" ca="1" si="392"/>
        <v>0</v>
      </c>
      <c r="U200" s="151">
        <f t="shared" ca="1" si="393"/>
        <v>15.79437556336649</v>
      </c>
      <c r="V200" s="151">
        <f t="shared" ca="1" si="394"/>
        <v>16.348835338496514</v>
      </c>
      <c r="W200" s="151">
        <f t="shared" ca="1" si="395"/>
        <v>16.348835338496514</v>
      </c>
      <c r="X200" s="343">
        <f ca="1">VLOOKUP($D200,[2]CurveFetch!$D$8:$S$13000,16,0)*$B200</f>
        <v>20.980174249051625</v>
      </c>
      <c r="Y200" s="141">
        <f ca="1">VLOOKUP($D200,Curves!$N$2:$T$2600,7)*$B200</f>
        <v>10.490087124525813</v>
      </c>
      <c r="Z200" s="200">
        <f t="shared" ca="1" si="396"/>
        <v>1</v>
      </c>
      <c r="AA200" s="181">
        <f t="shared" ca="1" si="397"/>
        <v>0</v>
      </c>
      <c r="AB200" s="181">
        <f t="shared" ca="1" si="398"/>
        <v>1</v>
      </c>
      <c r="AC200" s="181">
        <f t="shared" ca="1" si="398"/>
        <v>1</v>
      </c>
      <c r="AD200" s="181">
        <f t="shared" ca="1" si="399"/>
        <v>1</v>
      </c>
      <c r="AE200" s="182">
        <f t="shared" ca="1" si="400"/>
        <v>0</v>
      </c>
      <c r="AF200" s="23">
        <f t="shared" ca="1" si="292"/>
        <v>5880</v>
      </c>
      <c r="AG200" s="23">
        <f t="shared" ca="1" si="293"/>
        <v>0</v>
      </c>
      <c r="AH200" s="23">
        <f t="shared" ca="1" si="310"/>
        <v>48000</v>
      </c>
      <c r="AI200" s="23">
        <f t="shared" ca="1" si="311"/>
        <v>0</v>
      </c>
      <c r="AJ200" s="23">
        <f t="shared" ca="1" si="330"/>
        <v>54000</v>
      </c>
      <c r="AK200" s="23">
        <f t="shared" ca="1" si="331"/>
        <v>0</v>
      </c>
      <c r="AL200" s="23">
        <f t="shared" ca="1" si="332"/>
        <v>60000</v>
      </c>
      <c r="AM200" s="23">
        <f t="shared" ca="1" si="333"/>
        <v>0</v>
      </c>
      <c r="AN200" s="23">
        <f t="shared" ca="1" si="334"/>
        <v>60000</v>
      </c>
      <c r="AO200" s="23">
        <f t="shared" ca="1" si="335"/>
        <v>0</v>
      </c>
      <c r="AP200" s="23">
        <f t="shared" ca="1" si="350"/>
        <v>61200</v>
      </c>
      <c r="AQ200" s="23">
        <f t="shared" ca="1" si="351"/>
        <v>0</v>
      </c>
      <c r="AR200" s="23">
        <f t="shared" ca="1" si="363"/>
        <v>132000</v>
      </c>
      <c r="AS200" s="23">
        <f t="shared" ca="1" si="364"/>
        <v>0</v>
      </c>
      <c r="AT200" s="228">
        <f t="shared" ca="1" si="278"/>
        <v>65880</v>
      </c>
      <c r="AU200" s="26">
        <f t="shared" ca="1" si="279"/>
        <v>361080</v>
      </c>
      <c r="AV200" s="228">
        <f t="shared" ca="1" si="280"/>
        <v>421080</v>
      </c>
      <c r="AW200" s="23">
        <f t="shared" ca="1" si="306"/>
        <v>62400</v>
      </c>
      <c r="AX200" s="23">
        <f t="shared" ca="1" si="307"/>
        <v>0</v>
      </c>
      <c r="AY200" s="23">
        <f t="shared" ca="1" si="290"/>
        <v>60000</v>
      </c>
      <c r="AZ200" s="23">
        <f t="shared" ca="1" si="291"/>
        <v>0</v>
      </c>
      <c r="BA200" s="23">
        <f t="shared" ca="1" si="294"/>
        <v>10560</v>
      </c>
      <c r="BB200" s="23">
        <f t="shared" ca="1" si="295"/>
        <v>0</v>
      </c>
      <c r="BC200" s="23">
        <f t="shared" ca="1" si="302"/>
        <v>6120</v>
      </c>
      <c r="BD200" s="23">
        <f t="shared" ca="1" si="303"/>
        <v>0</v>
      </c>
      <c r="BE200" s="23">
        <f t="shared" ca="1" si="312"/>
        <v>20400</v>
      </c>
      <c r="BF200" s="23">
        <f t="shared" ca="1" si="313"/>
        <v>0</v>
      </c>
      <c r="BG200" s="23">
        <f t="shared" ca="1" si="322"/>
        <v>105600</v>
      </c>
      <c r="BH200" s="23">
        <f t="shared" ca="1" si="323"/>
        <v>0</v>
      </c>
      <c r="BI200" s="23">
        <f t="shared" ca="1" si="328"/>
        <v>127200</v>
      </c>
      <c r="BJ200" s="23">
        <f t="shared" ca="1" si="329"/>
        <v>0</v>
      </c>
      <c r="BK200" s="23">
        <f t="shared" ca="1" si="336"/>
        <v>60000</v>
      </c>
      <c r="BL200" s="23">
        <f t="shared" ca="1" si="337"/>
        <v>0</v>
      </c>
      <c r="BM200" s="23">
        <f t="shared" ca="1" si="348"/>
        <v>63600</v>
      </c>
      <c r="BN200" s="23">
        <f t="shared" ca="1" si="349"/>
        <v>0</v>
      </c>
      <c r="BO200" s="23">
        <f t="shared" ca="1" si="352"/>
        <v>86400</v>
      </c>
      <c r="BP200" s="23">
        <f t="shared" ca="1" si="353"/>
        <v>0</v>
      </c>
      <c r="BQ200" s="23">
        <f t="shared" ca="1" si="359"/>
        <v>62400</v>
      </c>
      <c r="BR200" s="23">
        <f t="shared" ca="1" si="360"/>
        <v>0</v>
      </c>
      <c r="BS200" s="23">
        <f t="shared" ca="1" si="377"/>
        <v>132000</v>
      </c>
      <c r="BT200" s="23">
        <f t="shared" ca="1" si="378"/>
        <v>0</v>
      </c>
      <c r="BU200" s="23">
        <f t="shared" ca="1" si="379"/>
        <v>120000</v>
      </c>
      <c r="BV200" s="23">
        <f t="shared" ca="1" si="380"/>
        <v>0</v>
      </c>
      <c r="BW200" s="389">
        <f t="shared" ca="1" si="281"/>
        <v>458280</v>
      </c>
      <c r="BX200" s="224">
        <f t="shared" ca="1" si="282"/>
        <v>710280</v>
      </c>
      <c r="BY200" s="93">
        <f t="shared" ca="1" si="283"/>
        <v>916680</v>
      </c>
      <c r="BZ200" s="23">
        <f t="shared" ca="1" si="308"/>
        <v>125760</v>
      </c>
      <c r="CA200" s="23">
        <f t="shared" ca="1" si="309"/>
        <v>0</v>
      </c>
      <c r="CB200" s="23">
        <f t="shared" ca="1" si="338"/>
        <v>115200</v>
      </c>
      <c r="CC200" s="23">
        <f t="shared" ca="1" si="339"/>
        <v>0</v>
      </c>
      <c r="CD200" s="23">
        <f t="shared" ca="1" si="365"/>
        <v>120000</v>
      </c>
      <c r="CE200" s="23">
        <f t="shared" ca="1" si="366"/>
        <v>0</v>
      </c>
      <c r="CF200" s="228">
        <f t="shared" ca="1" si="284"/>
        <v>125760</v>
      </c>
      <c r="CG200" s="224">
        <f t="shared" ca="1" si="285"/>
        <v>240960</v>
      </c>
      <c r="CH200" s="228">
        <f t="shared" ca="1" si="286"/>
        <v>360960</v>
      </c>
      <c r="CI200" s="23">
        <f t="shared" ca="1" si="298"/>
        <v>65400</v>
      </c>
      <c r="CJ200" s="23">
        <f t="shared" ca="1" si="299"/>
        <v>32700</v>
      </c>
      <c r="CK200" s="23">
        <f t="shared" ca="1" si="300"/>
        <v>62400</v>
      </c>
      <c r="CL200" s="23">
        <f t="shared" ca="1" si="301"/>
        <v>31200</v>
      </c>
      <c r="CM200" s="23">
        <f t="shared" ca="1" si="296"/>
        <v>60000</v>
      </c>
      <c r="CN200" s="23">
        <f t="shared" ca="1" si="297"/>
        <v>30000</v>
      </c>
      <c r="CO200" s="23">
        <f t="shared" ca="1" si="304"/>
        <v>8400</v>
      </c>
      <c r="CP200" s="23">
        <f t="shared" ca="1" si="305"/>
        <v>4200</v>
      </c>
      <c r="CQ200" s="23">
        <f t="shared" ca="1" si="314"/>
        <v>27000</v>
      </c>
      <c r="CR200" s="23">
        <f t="shared" ca="1" si="315"/>
        <v>13500</v>
      </c>
      <c r="CS200" s="23">
        <f t="shared" ca="1" si="316"/>
        <v>15600</v>
      </c>
      <c r="CT200" s="23">
        <f t="shared" ca="1" si="317"/>
        <v>7800</v>
      </c>
      <c r="CU200" s="23">
        <f t="shared" ca="1" si="320"/>
        <v>42000</v>
      </c>
      <c r="CV200" s="23">
        <f t="shared" ca="1" si="321"/>
        <v>21000</v>
      </c>
      <c r="CW200" s="23">
        <f t="shared" ca="1" si="367"/>
        <v>60000</v>
      </c>
      <c r="CX200" s="23">
        <f t="shared" ca="1" si="368"/>
        <v>30000</v>
      </c>
      <c r="CY200" s="23">
        <f t="shared" ca="1" si="324"/>
        <v>72000</v>
      </c>
      <c r="CZ200" s="23">
        <f t="shared" ca="1" si="325"/>
        <v>36000</v>
      </c>
      <c r="DA200" s="23">
        <f t="shared" ca="1" si="340"/>
        <v>99000</v>
      </c>
      <c r="DB200" s="23">
        <f t="shared" ca="1" si="341"/>
        <v>49500</v>
      </c>
      <c r="DC200" s="23"/>
      <c r="DD200" s="23"/>
      <c r="DE200" s="23">
        <f t="shared" ca="1" si="342"/>
        <v>240000</v>
      </c>
      <c r="DF200" s="23">
        <f t="shared" ca="1" si="343"/>
        <v>120000</v>
      </c>
      <c r="DG200" s="23">
        <f t="shared" ca="1" si="344"/>
        <v>120000</v>
      </c>
      <c r="DH200" s="23">
        <f t="shared" ca="1" si="345"/>
        <v>60000</v>
      </c>
      <c r="DI200" s="23">
        <f t="shared" ca="1" si="354"/>
        <v>63600</v>
      </c>
      <c r="DJ200" s="23">
        <f t="shared" ca="1" si="355"/>
        <v>31800</v>
      </c>
      <c r="DK200" s="23">
        <f t="shared" ca="1" si="361"/>
        <v>63600</v>
      </c>
      <c r="DL200" s="23">
        <f t="shared" ca="1" si="362"/>
        <v>31800</v>
      </c>
      <c r="DM200" s="23">
        <f t="shared" ca="1" si="369"/>
        <v>120000</v>
      </c>
      <c r="DN200" s="23">
        <f t="shared" ca="1" si="370"/>
        <v>60000</v>
      </c>
      <c r="DO200" s="23">
        <f t="shared" ca="1" si="371"/>
        <v>66000</v>
      </c>
      <c r="DP200" s="23">
        <f t="shared" ca="1" si="372"/>
        <v>33000</v>
      </c>
      <c r="DQ200" s="23">
        <f t="shared" ca="1" si="383"/>
        <v>129600</v>
      </c>
      <c r="DR200" s="23">
        <f t="shared" ca="1" si="384"/>
        <v>64800</v>
      </c>
      <c r="DS200" s="228">
        <f t="shared" ca="1" si="287"/>
        <v>604800</v>
      </c>
      <c r="DT200" s="93">
        <f t="shared" ca="1" si="288"/>
        <v>1350000</v>
      </c>
      <c r="DU200" s="228">
        <f t="shared" ca="1" si="289"/>
        <v>1971900</v>
      </c>
      <c r="DZ200" s="23">
        <f t="shared" ca="1" si="318"/>
        <v>60000</v>
      </c>
      <c r="EA200" s="23">
        <f t="shared" ca="1" si="319"/>
        <v>30000</v>
      </c>
      <c r="EB200" s="23">
        <f t="shared" ca="1" si="326"/>
        <v>26400</v>
      </c>
      <c r="EC200" s="23">
        <f t="shared" ca="1" si="327"/>
        <v>13200</v>
      </c>
      <c r="ED200" s="23">
        <f t="shared" ca="1" si="346"/>
        <v>120000</v>
      </c>
      <c r="EE200" s="23">
        <f t="shared" ca="1" si="347"/>
        <v>60000</v>
      </c>
      <c r="EF200" s="23">
        <f t="shared" ca="1" si="375"/>
        <v>168000</v>
      </c>
      <c r="EG200" s="23">
        <f t="shared" ca="1" si="376"/>
        <v>84000</v>
      </c>
      <c r="EH200" s="23">
        <f t="shared" ca="1" si="356"/>
        <v>60000</v>
      </c>
      <c r="EI200" s="23">
        <f t="shared" ca="1" si="357"/>
        <v>30000</v>
      </c>
      <c r="EJ200" s="23">
        <f t="shared" ca="1" si="373"/>
        <v>60000</v>
      </c>
      <c r="EK200" s="23">
        <f t="shared" ca="1" si="374"/>
        <v>30000</v>
      </c>
      <c r="EL200" s="23">
        <f t="shared" ca="1" si="381"/>
        <v>120000</v>
      </c>
      <c r="EM200" s="23">
        <f t="shared" ca="1" si="382"/>
        <v>60000</v>
      </c>
      <c r="EN200" s="228">
        <f t="shared" ca="1" si="275"/>
        <v>39600</v>
      </c>
      <c r="EO200" s="93">
        <f t="shared" ca="1" si="276"/>
        <v>489600</v>
      </c>
      <c r="EP200" s="93">
        <f t="shared" ca="1" si="277"/>
        <v>921600</v>
      </c>
    </row>
    <row r="201" spans="1:146" x14ac:dyDescent="0.2">
      <c r="A201" s="172">
        <f ca="1">VLOOKUP($D201,Curves!$A$2:$I$1700,9)</f>
        <v>6.0006879155311998E-2</v>
      </c>
      <c r="B201" s="86">
        <f t="shared" ca="1" si="386"/>
        <v>0.38697782977712825</v>
      </c>
      <c r="C201" s="86">
        <f t="shared" si="387"/>
        <v>28</v>
      </c>
      <c r="D201" s="139">
        <v>42767</v>
      </c>
      <c r="E201" s="173">
        <f ca="1">VLOOKUP($D201,Curves!$A$2:$H$1700,2)*$B201</f>
        <v>1.8656201173555351</v>
      </c>
      <c r="F201" s="172">
        <f ca="1">VLOOKUP($D201,Curves!$A$2:$H$1700,3)*$B201</f>
        <v>4.6437339573255389E-2</v>
      </c>
      <c r="G201" s="172">
        <f ca="1">VLOOKUP($D201,Curves!$A$2:$H$1700,7)*$B201</f>
        <v>-7.3525787657654371E-2</v>
      </c>
      <c r="H201" s="172">
        <f ca="1">VLOOKUP($D201,Curves!$A$2:$H$1700,5)*$B201</f>
        <v>0</v>
      </c>
      <c r="I201" s="172">
        <f ca="1">VLOOKUP($D201,Curves!$A$2:$H$1700,4)*$B201</f>
        <v>0</v>
      </c>
      <c r="J201" s="174">
        <f ca="1">VLOOKUP($D201,Curves!$A$2:$H$1700,8)*$B201</f>
        <v>0</v>
      </c>
      <c r="K201" s="172">
        <f t="shared" ca="1" si="388"/>
        <v>15.992150880166513</v>
      </c>
      <c r="L201" s="140">
        <f ca="1">VLOOKUP($D201,Curves!$N$2:$T$2600,2)*$B201</f>
        <v>16.996259772726361</v>
      </c>
      <c r="M201" s="141">
        <f ca="1">VLOOKUP($D201,Curves!$N$2:$T$2600,3)*$B201</f>
        <v>8.4981298863631807</v>
      </c>
      <c r="N201" s="181">
        <f t="shared" ca="1" si="389"/>
        <v>1</v>
      </c>
      <c r="O201" s="182">
        <f t="shared" ca="1" si="390"/>
        <v>0</v>
      </c>
      <c r="P201" s="173">
        <f t="shared" ca="1" si="385"/>
        <v>15.992150880166513</v>
      </c>
      <c r="Q201" s="140">
        <f ca="1">VLOOKUP($D201,Curves!$N$2:$T$2600,4)*$B201</f>
        <v>16.996259772726361</v>
      </c>
      <c r="R201" s="141">
        <f ca="1">VLOOKUP($D201,Curves!$N$2:$T$2600,5)*$B201</f>
        <v>8.4981298863631807</v>
      </c>
      <c r="S201" s="181">
        <f t="shared" ca="1" si="391"/>
        <v>1</v>
      </c>
      <c r="T201" s="182">
        <f t="shared" ca="1" si="392"/>
        <v>0</v>
      </c>
      <c r="U201" s="151">
        <f t="shared" ca="1" si="393"/>
        <v>15.440707472734106</v>
      </c>
      <c r="V201" s="151">
        <f t="shared" ca="1" si="394"/>
        <v>15.992150880166513</v>
      </c>
      <c r="W201" s="151">
        <f t="shared" ca="1" si="395"/>
        <v>15.992150880166513</v>
      </c>
      <c r="X201" s="343">
        <f ca="1">VLOOKUP($D201,[2]CurveFetch!$D$8:$S$13000,16,0)*$B201</f>
        <v>16.996259772726361</v>
      </c>
      <c r="Y201" s="141">
        <f ca="1">VLOOKUP($D201,Curves!$N$2:$T$2600,7)*$B201</f>
        <v>8.4981298863631807</v>
      </c>
      <c r="Z201" s="200">
        <f t="shared" ca="1" si="396"/>
        <v>1</v>
      </c>
      <c r="AA201" s="181">
        <f t="shared" ca="1" si="397"/>
        <v>0</v>
      </c>
      <c r="AB201" s="181">
        <f t="shared" ca="1" si="398"/>
        <v>1</v>
      </c>
      <c r="AC201" s="181">
        <f t="shared" ca="1" si="398"/>
        <v>1</v>
      </c>
      <c r="AD201" s="181">
        <f t="shared" ca="1" si="399"/>
        <v>1</v>
      </c>
      <c r="AE201" s="182">
        <f t="shared" ca="1" si="400"/>
        <v>0</v>
      </c>
      <c r="AF201" s="23">
        <f t="shared" ca="1" si="292"/>
        <v>5880</v>
      </c>
      <c r="AG201" s="23">
        <f t="shared" ca="1" si="293"/>
        <v>0</v>
      </c>
      <c r="AH201" s="23">
        <f t="shared" ca="1" si="310"/>
        <v>48000</v>
      </c>
      <c r="AI201" s="23">
        <f t="shared" ca="1" si="311"/>
        <v>0</v>
      </c>
      <c r="AJ201" s="23">
        <f t="shared" ca="1" si="330"/>
        <v>54000</v>
      </c>
      <c r="AK201" s="23">
        <f t="shared" ca="1" si="331"/>
        <v>0</v>
      </c>
      <c r="AL201" s="23">
        <f t="shared" ca="1" si="332"/>
        <v>60000</v>
      </c>
      <c r="AM201" s="23">
        <f t="shared" ca="1" si="333"/>
        <v>0</v>
      </c>
      <c r="AN201" s="23">
        <f t="shared" ca="1" si="334"/>
        <v>60000</v>
      </c>
      <c r="AO201" s="23">
        <f t="shared" ca="1" si="335"/>
        <v>0</v>
      </c>
      <c r="AP201" s="23">
        <f t="shared" ca="1" si="350"/>
        <v>61200</v>
      </c>
      <c r="AQ201" s="23">
        <f t="shared" ca="1" si="351"/>
        <v>0</v>
      </c>
      <c r="AR201" s="23">
        <f t="shared" ca="1" si="363"/>
        <v>132000</v>
      </c>
      <c r="AS201" s="23">
        <f t="shared" ca="1" si="364"/>
        <v>0</v>
      </c>
      <c r="AT201" s="228">
        <f t="shared" ca="1" si="278"/>
        <v>65880</v>
      </c>
      <c r="AU201" s="26">
        <f t="shared" ca="1" si="279"/>
        <v>361080</v>
      </c>
      <c r="AV201" s="228">
        <f t="shared" ca="1" si="280"/>
        <v>421080</v>
      </c>
      <c r="AW201" s="23">
        <f t="shared" ca="1" si="306"/>
        <v>62400</v>
      </c>
      <c r="AX201" s="23">
        <f t="shared" ca="1" si="307"/>
        <v>0</v>
      </c>
      <c r="AY201" s="23">
        <f t="shared" ca="1" si="290"/>
        <v>60000</v>
      </c>
      <c r="AZ201" s="23">
        <f t="shared" ca="1" si="291"/>
        <v>0</v>
      </c>
      <c r="BA201" s="23">
        <f t="shared" ca="1" si="294"/>
        <v>10560</v>
      </c>
      <c r="BB201" s="23">
        <f t="shared" ca="1" si="295"/>
        <v>0</v>
      </c>
      <c r="BC201" s="23">
        <f t="shared" ca="1" si="302"/>
        <v>6120</v>
      </c>
      <c r="BD201" s="23">
        <f t="shared" ca="1" si="303"/>
        <v>0</v>
      </c>
      <c r="BE201" s="23">
        <f t="shared" ca="1" si="312"/>
        <v>20400</v>
      </c>
      <c r="BF201" s="23">
        <f t="shared" ca="1" si="313"/>
        <v>0</v>
      </c>
      <c r="BG201" s="23">
        <f t="shared" ca="1" si="322"/>
        <v>105600</v>
      </c>
      <c r="BH201" s="23">
        <f t="shared" ca="1" si="323"/>
        <v>0</v>
      </c>
      <c r="BI201" s="23">
        <f t="shared" ca="1" si="328"/>
        <v>127200</v>
      </c>
      <c r="BJ201" s="23">
        <f t="shared" ca="1" si="329"/>
        <v>0</v>
      </c>
      <c r="BK201" s="23">
        <f t="shared" ca="1" si="336"/>
        <v>60000</v>
      </c>
      <c r="BL201" s="23">
        <f t="shared" ca="1" si="337"/>
        <v>0</v>
      </c>
      <c r="BM201" s="23">
        <f t="shared" ca="1" si="348"/>
        <v>63600</v>
      </c>
      <c r="BN201" s="23">
        <f t="shared" ca="1" si="349"/>
        <v>0</v>
      </c>
      <c r="BO201" s="23">
        <f t="shared" ca="1" si="352"/>
        <v>86400</v>
      </c>
      <c r="BP201" s="23">
        <f t="shared" ca="1" si="353"/>
        <v>0</v>
      </c>
      <c r="BQ201" s="23">
        <f t="shared" ca="1" si="359"/>
        <v>62400</v>
      </c>
      <c r="BR201" s="23">
        <f t="shared" ca="1" si="360"/>
        <v>0</v>
      </c>
      <c r="BS201" s="23">
        <f t="shared" ca="1" si="377"/>
        <v>132000</v>
      </c>
      <c r="BT201" s="23">
        <f t="shared" ca="1" si="378"/>
        <v>0</v>
      </c>
      <c r="BU201" s="23">
        <f t="shared" ca="1" si="379"/>
        <v>120000</v>
      </c>
      <c r="BV201" s="23">
        <f t="shared" ca="1" si="380"/>
        <v>0</v>
      </c>
      <c r="BW201" s="389">
        <f t="shared" ca="1" si="281"/>
        <v>458280</v>
      </c>
      <c r="BX201" s="224">
        <f t="shared" ca="1" si="282"/>
        <v>710280</v>
      </c>
      <c r="BY201" s="93">
        <f t="shared" ca="1" si="283"/>
        <v>916680</v>
      </c>
      <c r="BZ201" s="23">
        <f t="shared" ca="1" si="308"/>
        <v>125760</v>
      </c>
      <c r="CA201" s="23">
        <f t="shared" ca="1" si="309"/>
        <v>0</v>
      </c>
      <c r="CB201" s="23">
        <f t="shared" ca="1" si="338"/>
        <v>115200</v>
      </c>
      <c r="CC201" s="23">
        <f t="shared" ca="1" si="339"/>
        <v>0</v>
      </c>
      <c r="CD201" s="23">
        <f t="shared" ca="1" si="365"/>
        <v>120000</v>
      </c>
      <c r="CE201" s="23">
        <f t="shared" ca="1" si="366"/>
        <v>0</v>
      </c>
      <c r="CF201" s="228">
        <f t="shared" ca="1" si="284"/>
        <v>125760</v>
      </c>
      <c r="CG201" s="224">
        <f t="shared" ca="1" si="285"/>
        <v>240960</v>
      </c>
      <c r="CH201" s="228">
        <f t="shared" ca="1" si="286"/>
        <v>360960</v>
      </c>
      <c r="CI201" s="23">
        <f t="shared" ca="1" si="298"/>
        <v>65400</v>
      </c>
      <c r="CJ201" s="23">
        <f t="shared" ca="1" si="299"/>
        <v>32700</v>
      </c>
      <c r="CK201" s="23">
        <f t="shared" ca="1" si="300"/>
        <v>62400</v>
      </c>
      <c r="CL201" s="23">
        <f t="shared" ca="1" si="301"/>
        <v>31200</v>
      </c>
      <c r="CM201" s="23">
        <f t="shared" ca="1" si="296"/>
        <v>60000</v>
      </c>
      <c r="CN201" s="23">
        <f t="shared" ca="1" si="297"/>
        <v>30000</v>
      </c>
      <c r="CO201" s="23">
        <f t="shared" ca="1" si="304"/>
        <v>8400</v>
      </c>
      <c r="CP201" s="23">
        <f t="shared" ca="1" si="305"/>
        <v>4200</v>
      </c>
      <c r="CQ201" s="23">
        <f t="shared" ca="1" si="314"/>
        <v>27000</v>
      </c>
      <c r="CR201" s="23">
        <f t="shared" ca="1" si="315"/>
        <v>13500</v>
      </c>
      <c r="CS201" s="23">
        <f t="shared" ca="1" si="316"/>
        <v>15600</v>
      </c>
      <c r="CT201" s="23">
        <f t="shared" ca="1" si="317"/>
        <v>7800</v>
      </c>
      <c r="CU201" s="23">
        <f t="shared" ca="1" si="320"/>
        <v>42000</v>
      </c>
      <c r="CV201" s="23">
        <f t="shared" ca="1" si="321"/>
        <v>21000</v>
      </c>
      <c r="CW201" s="23">
        <f t="shared" ca="1" si="367"/>
        <v>60000</v>
      </c>
      <c r="CX201" s="23">
        <f t="shared" ca="1" si="368"/>
        <v>30000</v>
      </c>
      <c r="CY201" s="23">
        <f t="shared" ca="1" si="324"/>
        <v>72000</v>
      </c>
      <c r="CZ201" s="23">
        <f t="shared" ca="1" si="325"/>
        <v>36000</v>
      </c>
      <c r="DA201" s="23">
        <f t="shared" ca="1" si="340"/>
        <v>99000</v>
      </c>
      <c r="DB201" s="23">
        <f t="shared" ca="1" si="341"/>
        <v>49500</v>
      </c>
      <c r="DC201" s="23"/>
      <c r="DD201" s="23"/>
      <c r="DE201" s="23">
        <f t="shared" ca="1" si="342"/>
        <v>240000</v>
      </c>
      <c r="DF201" s="23">
        <f t="shared" ca="1" si="343"/>
        <v>120000</v>
      </c>
      <c r="DG201" s="23">
        <f t="shared" ca="1" si="344"/>
        <v>120000</v>
      </c>
      <c r="DH201" s="23">
        <f t="shared" ca="1" si="345"/>
        <v>60000</v>
      </c>
      <c r="DI201" s="23">
        <f t="shared" ca="1" si="354"/>
        <v>63600</v>
      </c>
      <c r="DJ201" s="23">
        <f t="shared" ca="1" si="355"/>
        <v>31800</v>
      </c>
      <c r="DK201" s="23">
        <f t="shared" ca="1" si="361"/>
        <v>63600</v>
      </c>
      <c r="DL201" s="23">
        <f t="shared" ca="1" si="362"/>
        <v>31800</v>
      </c>
      <c r="DM201" s="23">
        <f t="shared" ca="1" si="369"/>
        <v>120000</v>
      </c>
      <c r="DN201" s="23">
        <f t="shared" ca="1" si="370"/>
        <v>60000</v>
      </c>
      <c r="DO201" s="23">
        <f t="shared" ca="1" si="371"/>
        <v>66000</v>
      </c>
      <c r="DP201" s="23">
        <f t="shared" ca="1" si="372"/>
        <v>33000</v>
      </c>
      <c r="DQ201" s="23">
        <f t="shared" ca="1" si="383"/>
        <v>129600</v>
      </c>
      <c r="DR201" s="23">
        <f t="shared" ca="1" si="384"/>
        <v>64800</v>
      </c>
      <c r="DS201" s="228">
        <f t="shared" ca="1" si="287"/>
        <v>604800</v>
      </c>
      <c r="DT201" s="93">
        <f t="shared" ca="1" si="288"/>
        <v>1350000</v>
      </c>
      <c r="DU201" s="228">
        <f t="shared" ca="1" si="289"/>
        <v>1971900</v>
      </c>
      <c r="DZ201" s="23">
        <f t="shared" ca="1" si="318"/>
        <v>60000</v>
      </c>
      <c r="EA201" s="23">
        <f t="shared" ca="1" si="319"/>
        <v>30000</v>
      </c>
      <c r="EB201" s="23">
        <f t="shared" ca="1" si="326"/>
        <v>26400</v>
      </c>
      <c r="EC201" s="23">
        <f t="shared" ca="1" si="327"/>
        <v>13200</v>
      </c>
      <c r="ED201" s="23">
        <f t="shared" ca="1" si="346"/>
        <v>120000</v>
      </c>
      <c r="EE201" s="23">
        <f t="shared" ca="1" si="347"/>
        <v>60000</v>
      </c>
      <c r="EF201" s="23">
        <f t="shared" ca="1" si="375"/>
        <v>168000</v>
      </c>
      <c r="EG201" s="23">
        <f t="shared" ca="1" si="376"/>
        <v>84000</v>
      </c>
      <c r="EH201" s="23">
        <f t="shared" ca="1" si="356"/>
        <v>60000</v>
      </c>
      <c r="EI201" s="23">
        <f t="shared" ca="1" si="357"/>
        <v>30000</v>
      </c>
      <c r="EJ201" s="23">
        <f t="shared" ca="1" si="373"/>
        <v>60000</v>
      </c>
      <c r="EK201" s="23">
        <f t="shared" ca="1" si="374"/>
        <v>30000</v>
      </c>
      <c r="EL201" s="23">
        <f t="shared" ca="1" si="381"/>
        <v>120000</v>
      </c>
      <c r="EM201" s="23">
        <f t="shared" ca="1" si="382"/>
        <v>60000</v>
      </c>
      <c r="EN201" s="228">
        <f t="shared" ref="EN201:EN264" ca="1" si="401">SUM(EB201:EC201)</f>
        <v>39600</v>
      </c>
      <c r="EO201" s="93">
        <f t="shared" ref="EO201:EO264" ca="1" si="402">SUM(EB201:EE201,EJ201:EM201)</f>
        <v>489600</v>
      </c>
      <c r="EP201" s="93">
        <f t="shared" ref="EP201:EP264" ca="1" si="403">SUM(DZ201:EM201)</f>
        <v>921600</v>
      </c>
    </row>
    <row r="202" spans="1:146" x14ac:dyDescent="0.2">
      <c r="A202" s="172">
        <f ca="1">VLOOKUP($D202,Curves!$A$2:$I$1700,9)</f>
        <v>6.0032330100184002E-2</v>
      </c>
      <c r="B202" s="86">
        <f t="shared" ca="1" si="386"/>
        <v>0.38507429178686076</v>
      </c>
      <c r="C202" s="86">
        <f t="shared" si="387"/>
        <v>31</v>
      </c>
      <c r="D202" s="139">
        <v>42795</v>
      </c>
      <c r="E202" s="173">
        <f ca="1">VLOOKUP($D202,Curves!$A$2:$H$1700,2)*$B202</f>
        <v>1.8036879827296559</v>
      </c>
      <c r="F202" s="172">
        <f ca="1">VLOOKUP($D202,Curves!$A$2:$H$1700,3)*$B202</f>
        <v>4.6208915014423292E-2</v>
      </c>
      <c r="G202" s="172">
        <f ca="1">VLOOKUP($D202,Curves!$A$2:$H$1700,7)*$B202</f>
        <v>-7.3164115439503546E-2</v>
      </c>
      <c r="H202" s="172">
        <f ca="1">VLOOKUP($D202,Curves!$A$2:$H$1700,5)*$B202</f>
        <v>0</v>
      </c>
      <c r="I202" s="172">
        <f ca="1">VLOOKUP($D202,Curves!$A$2:$H$1700,4)*$B202</f>
        <v>0</v>
      </c>
      <c r="J202" s="174">
        <f ca="1">VLOOKUP($D202,Curves!$A$2:$H$1700,8)*$B202</f>
        <v>0</v>
      </c>
      <c r="K202" s="172">
        <f t="shared" ca="1" si="388"/>
        <v>15.527659870472419</v>
      </c>
      <c r="L202" s="140">
        <f ca="1">VLOOKUP($D202,Curves!$N$2:$T$2600,2)*$B202</f>
        <v>13.061912514556209</v>
      </c>
      <c r="M202" s="141">
        <f ca="1">VLOOKUP($D202,Curves!$N$2:$T$2600,3)*$B202</f>
        <v>6.5309562572781044</v>
      </c>
      <c r="N202" s="181">
        <f t="shared" ca="1" si="389"/>
        <v>0</v>
      </c>
      <c r="O202" s="182">
        <f t="shared" ca="1" si="390"/>
        <v>0</v>
      </c>
      <c r="P202" s="173">
        <f t="shared" ca="1" si="385"/>
        <v>15.527659870472419</v>
      </c>
      <c r="Q202" s="140">
        <f ca="1">VLOOKUP($D202,Curves!$N$2:$T$2600,4)*$B202</f>
        <v>13.061912514556209</v>
      </c>
      <c r="R202" s="141">
        <f ca="1">VLOOKUP($D202,Curves!$N$2:$T$2600,5)*$B202</f>
        <v>6.5309562572781044</v>
      </c>
      <c r="S202" s="181">
        <f t="shared" ca="1" si="391"/>
        <v>0</v>
      </c>
      <c r="T202" s="182">
        <f t="shared" ca="1" si="392"/>
        <v>0</v>
      </c>
      <c r="U202" s="151">
        <f t="shared" ca="1" si="393"/>
        <v>14.978929004676143</v>
      </c>
      <c r="V202" s="151">
        <f t="shared" ca="1" si="394"/>
        <v>15.527659870472419</v>
      </c>
      <c r="W202" s="151">
        <f t="shared" ca="1" si="395"/>
        <v>15.527659870472419</v>
      </c>
      <c r="X202" s="343">
        <f ca="1">VLOOKUP($D202,[2]CurveFetch!$D$8:$S$13000,16,0)*$B202</f>
        <v>13.061912514556209</v>
      </c>
      <c r="Y202" s="141">
        <f ca="1">VLOOKUP($D202,Curves!$N$2:$T$2600,7)*$B202</f>
        <v>6.5309562572781044</v>
      </c>
      <c r="Z202" s="200">
        <f t="shared" ca="1" si="396"/>
        <v>0</v>
      </c>
      <c r="AA202" s="181">
        <f t="shared" ca="1" si="397"/>
        <v>0</v>
      </c>
      <c r="AB202" s="181">
        <f t="shared" ca="1" si="398"/>
        <v>0</v>
      </c>
      <c r="AC202" s="181">
        <f t="shared" ca="1" si="398"/>
        <v>0</v>
      </c>
      <c r="AD202" s="181">
        <f t="shared" ca="1" si="399"/>
        <v>0</v>
      </c>
      <c r="AE202" s="182">
        <f t="shared" ca="1" si="400"/>
        <v>0</v>
      </c>
      <c r="AF202" s="23">
        <f t="shared" ca="1" si="292"/>
        <v>0</v>
      </c>
      <c r="AG202" s="23">
        <f t="shared" ca="1" si="293"/>
        <v>0</v>
      </c>
      <c r="AH202" s="23">
        <f t="shared" ca="1" si="310"/>
        <v>0</v>
      </c>
      <c r="AI202" s="23">
        <f t="shared" ca="1" si="311"/>
        <v>0</v>
      </c>
      <c r="AJ202" s="23">
        <f t="shared" ca="1" si="330"/>
        <v>0</v>
      </c>
      <c r="AK202" s="23">
        <f t="shared" ca="1" si="331"/>
        <v>0</v>
      </c>
      <c r="AL202" s="23">
        <f t="shared" ca="1" si="332"/>
        <v>0</v>
      </c>
      <c r="AM202" s="23">
        <f t="shared" ca="1" si="333"/>
        <v>0</v>
      </c>
      <c r="AN202" s="23">
        <f t="shared" ca="1" si="334"/>
        <v>0</v>
      </c>
      <c r="AO202" s="23">
        <f t="shared" ca="1" si="335"/>
        <v>0</v>
      </c>
      <c r="AP202" s="23">
        <f t="shared" ca="1" si="350"/>
        <v>0</v>
      </c>
      <c r="AQ202" s="23">
        <f t="shared" ca="1" si="351"/>
        <v>0</v>
      </c>
      <c r="AR202" s="23">
        <f t="shared" ca="1" si="363"/>
        <v>0</v>
      </c>
      <c r="AS202" s="23">
        <f t="shared" ca="1" si="364"/>
        <v>0</v>
      </c>
      <c r="AT202" s="228">
        <f t="shared" ref="AT202:AT265" ca="1" si="404">SUM(AF202:AG202,AL202:AM202)</f>
        <v>0</v>
      </c>
      <c r="AU202" s="26">
        <f t="shared" ref="AU202:AU265" ca="1" si="405">SUM(AF202:AM202,AP202:AS202)</f>
        <v>0</v>
      </c>
      <c r="AV202" s="228">
        <f t="shared" ref="AV202:AV265" ca="1" si="406">SUM(AF202:AS202)</f>
        <v>0</v>
      </c>
      <c r="AW202" s="23">
        <f t="shared" ca="1" si="306"/>
        <v>0</v>
      </c>
      <c r="AX202" s="23">
        <f t="shared" ca="1" si="307"/>
        <v>0</v>
      </c>
      <c r="AY202" s="23">
        <f t="shared" ca="1" si="290"/>
        <v>0</v>
      </c>
      <c r="AZ202" s="23">
        <f t="shared" ca="1" si="291"/>
        <v>0</v>
      </c>
      <c r="BA202" s="23">
        <f t="shared" ca="1" si="294"/>
        <v>0</v>
      </c>
      <c r="BB202" s="23">
        <f t="shared" ca="1" si="295"/>
        <v>0</v>
      </c>
      <c r="BC202" s="23">
        <f t="shared" ca="1" si="302"/>
        <v>0</v>
      </c>
      <c r="BD202" s="23">
        <f t="shared" ca="1" si="303"/>
        <v>0</v>
      </c>
      <c r="BE202" s="23">
        <f t="shared" ca="1" si="312"/>
        <v>0</v>
      </c>
      <c r="BF202" s="23">
        <f t="shared" ca="1" si="313"/>
        <v>0</v>
      </c>
      <c r="BG202" s="23">
        <f t="shared" ca="1" si="322"/>
        <v>0</v>
      </c>
      <c r="BH202" s="23">
        <f t="shared" ca="1" si="323"/>
        <v>0</v>
      </c>
      <c r="BI202" s="23">
        <f t="shared" ca="1" si="328"/>
        <v>0</v>
      </c>
      <c r="BJ202" s="23">
        <f t="shared" ca="1" si="329"/>
        <v>0</v>
      </c>
      <c r="BK202" s="23">
        <f t="shared" ca="1" si="336"/>
        <v>0</v>
      </c>
      <c r="BL202" s="23">
        <f t="shared" ca="1" si="337"/>
        <v>0</v>
      </c>
      <c r="BM202" s="23">
        <f t="shared" ca="1" si="348"/>
        <v>0</v>
      </c>
      <c r="BN202" s="23">
        <f t="shared" ca="1" si="349"/>
        <v>0</v>
      </c>
      <c r="BO202" s="23">
        <f t="shared" ca="1" si="352"/>
        <v>0</v>
      </c>
      <c r="BP202" s="23">
        <f t="shared" ca="1" si="353"/>
        <v>0</v>
      </c>
      <c r="BQ202" s="23">
        <f t="shared" ca="1" si="359"/>
        <v>0</v>
      </c>
      <c r="BR202" s="23">
        <f t="shared" ca="1" si="360"/>
        <v>0</v>
      </c>
      <c r="BS202" s="23">
        <f t="shared" ca="1" si="377"/>
        <v>0</v>
      </c>
      <c r="BT202" s="23">
        <f t="shared" ca="1" si="378"/>
        <v>0</v>
      </c>
      <c r="BU202" s="23">
        <f t="shared" ca="1" si="379"/>
        <v>0</v>
      </c>
      <c r="BV202" s="23">
        <f t="shared" ca="1" si="380"/>
        <v>0</v>
      </c>
      <c r="BW202" s="389">
        <f t="shared" ref="BW202:BW265" ca="1" si="407">SUM(AW202:BD202,BG202:BJ202,BO202:BP202)</f>
        <v>0</v>
      </c>
      <c r="BX202" s="224">
        <f t="shared" ref="BX202:BX265" ca="1" si="408">SUM(BS202:BV202)+BW202</f>
        <v>0</v>
      </c>
      <c r="BY202" s="93">
        <f t="shared" ref="BY202:BY265" ca="1" si="409">SUM(AW202:BV202)</f>
        <v>0</v>
      </c>
      <c r="BZ202" s="23">
        <f t="shared" ca="1" si="308"/>
        <v>0</v>
      </c>
      <c r="CA202" s="23">
        <f t="shared" ca="1" si="309"/>
        <v>0</v>
      </c>
      <c r="CB202" s="23">
        <f t="shared" ca="1" si="338"/>
        <v>0</v>
      </c>
      <c r="CC202" s="23">
        <f t="shared" ca="1" si="339"/>
        <v>0</v>
      </c>
      <c r="CD202" s="23">
        <f t="shared" ca="1" si="365"/>
        <v>0</v>
      </c>
      <c r="CE202" s="23">
        <f t="shared" ca="1" si="366"/>
        <v>0</v>
      </c>
      <c r="CF202" s="228">
        <f t="shared" ref="CF202:CF265" ca="1" si="410">SUM(BZ202:CA202)</f>
        <v>0</v>
      </c>
      <c r="CG202" s="224">
        <f t="shared" ref="CG202:CG265" ca="1" si="411">SUM(BZ202:CC202)</f>
        <v>0</v>
      </c>
      <c r="CH202" s="228">
        <f t="shared" ref="CH202:CH265" ca="1" si="412">SUM(BZ202:CE202)</f>
        <v>0</v>
      </c>
      <c r="CI202" s="23">
        <f t="shared" ca="1" si="298"/>
        <v>0</v>
      </c>
      <c r="CJ202" s="23">
        <f t="shared" ca="1" si="299"/>
        <v>0</v>
      </c>
      <c r="CK202" s="23">
        <f t="shared" ca="1" si="300"/>
        <v>0</v>
      </c>
      <c r="CL202" s="23">
        <f t="shared" ca="1" si="301"/>
        <v>0</v>
      </c>
      <c r="CM202" s="23">
        <f t="shared" ca="1" si="296"/>
        <v>0</v>
      </c>
      <c r="CN202" s="23">
        <f t="shared" ca="1" si="297"/>
        <v>0</v>
      </c>
      <c r="CO202" s="23">
        <f t="shared" ca="1" si="304"/>
        <v>0</v>
      </c>
      <c r="CP202" s="23">
        <f t="shared" ca="1" si="305"/>
        <v>0</v>
      </c>
      <c r="CQ202" s="23">
        <f t="shared" ca="1" si="314"/>
        <v>0</v>
      </c>
      <c r="CR202" s="23">
        <f t="shared" ca="1" si="315"/>
        <v>0</v>
      </c>
      <c r="CS202" s="23">
        <f t="shared" ca="1" si="316"/>
        <v>0</v>
      </c>
      <c r="CT202" s="23">
        <f t="shared" ca="1" si="317"/>
        <v>0</v>
      </c>
      <c r="CU202" s="23">
        <f t="shared" ca="1" si="320"/>
        <v>0</v>
      </c>
      <c r="CV202" s="23">
        <f t="shared" ca="1" si="321"/>
        <v>0</v>
      </c>
      <c r="CW202" s="23">
        <f t="shared" ca="1" si="367"/>
        <v>0</v>
      </c>
      <c r="CX202" s="23">
        <f t="shared" ca="1" si="368"/>
        <v>0</v>
      </c>
      <c r="CY202" s="23">
        <f t="shared" ca="1" si="324"/>
        <v>0</v>
      </c>
      <c r="CZ202" s="23">
        <f t="shared" ca="1" si="325"/>
        <v>0</v>
      </c>
      <c r="DA202" s="23">
        <f t="shared" ca="1" si="340"/>
        <v>0</v>
      </c>
      <c r="DB202" s="23">
        <f t="shared" ca="1" si="341"/>
        <v>0</v>
      </c>
      <c r="DC202" s="23"/>
      <c r="DD202" s="23"/>
      <c r="DE202" s="23">
        <f t="shared" ca="1" si="342"/>
        <v>0</v>
      </c>
      <c r="DF202" s="23">
        <f t="shared" ca="1" si="343"/>
        <v>0</v>
      </c>
      <c r="DG202" s="23">
        <f t="shared" ca="1" si="344"/>
        <v>0</v>
      </c>
      <c r="DH202" s="23">
        <f t="shared" ca="1" si="345"/>
        <v>0</v>
      </c>
      <c r="DI202" s="23">
        <f t="shared" ca="1" si="354"/>
        <v>0</v>
      </c>
      <c r="DJ202" s="23">
        <f t="shared" ca="1" si="355"/>
        <v>0</v>
      </c>
      <c r="DK202" s="23">
        <f t="shared" ca="1" si="361"/>
        <v>0</v>
      </c>
      <c r="DL202" s="23">
        <f t="shared" ca="1" si="362"/>
        <v>0</v>
      </c>
      <c r="DM202" s="23">
        <f t="shared" ca="1" si="369"/>
        <v>0</v>
      </c>
      <c r="DN202" s="23">
        <f t="shared" ca="1" si="370"/>
        <v>0</v>
      </c>
      <c r="DO202" s="23">
        <f t="shared" ca="1" si="371"/>
        <v>0</v>
      </c>
      <c r="DP202" s="23">
        <f t="shared" ca="1" si="372"/>
        <v>0</v>
      </c>
      <c r="DQ202" s="23">
        <f t="shared" ca="1" si="383"/>
        <v>0</v>
      </c>
      <c r="DR202" s="23">
        <f t="shared" ca="1" si="384"/>
        <v>0</v>
      </c>
      <c r="DS202" s="228">
        <f t="shared" ref="DS202:DS265" ca="1" si="413">SUM(CI202:CR202,CW202:CX202,DG202:DH202)</f>
        <v>0</v>
      </c>
      <c r="DT202" s="93">
        <f t="shared" ref="DT202:DT265" ca="1" si="414">SUM(CI202:CZ202,DC202:DL202)</f>
        <v>0</v>
      </c>
      <c r="DU202" s="228">
        <f t="shared" ref="DU202:DU265" ca="1" si="415">SUM(CI202:DR202)</f>
        <v>0</v>
      </c>
      <c r="DZ202" s="23">
        <f t="shared" ca="1" si="318"/>
        <v>0</v>
      </c>
      <c r="EA202" s="23">
        <f t="shared" ca="1" si="319"/>
        <v>0</v>
      </c>
      <c r="EB202" s="23">
        <f t="shared" ca="1" si="326"/>
        <v>0</v>
      </c>
      <c r="EC202" s="23">
        <f t="shared" ca="1" si="327"/>
        <v>0</v>
      </c>
      <c r="ED202" s="23">
        <f t="shared" ca="1" si="346"/>
        <v>0</v>
      </c>
      <c r="EE202" s="23">
        <f t="shared" ca="1" si="347"/>
        <v>0</v>
      </c>
      <c r="EF202" s="23">
        <f t="shared" ca="1" si="375"/>
        <v>0</v>
      </c>
      <c r="EG202" s="23">
        <f t="shared" ca="1" si="376"/>
        <v>0</v>
      </c>
      <c r="EH202" s="23">
        <f t="shared" ca="1" si="356"/>
        <v>0</v>
      </c>
      <c r="EI202" s="23">
        <f t="shared" ca="1" si="357"/>
        <v>0</v>
      </c>
      <c r="EJ202" s="23">
        <f t="shared" ca="1" si="373"/>
        <v>0</v>
      </c>
      <c r="EK202" s="23">
        <f t="shared" ca="1" si="374"/>
        <v>0</v>
      </c>
      <c r="EL202" s="23">
        <f t="shared" ca="1" si="381"/>
        <v>0</v>
      </c>
      <c r="EM202" s="23">
        <f t="shared" ca="1" si="382"/>
        <v>0</v>
      </c>
      <c r="EN202" s="228">
        <f t="shared" ca="1" si="401"/>
        <v>0</v>
      </c>
      <c r="EO202" s="93">
        <f t="shared" ca="1" si="402"/>
        <v>0</v>
      </c>
      <c r="EP202" s="93">
        <f t="shared" ca="1" si="403"/>
        <v>0</v>
      </c>
    </row>
    <row r="203" spans="1:146" x14ac:dyDescent="0.2">
      <c r="A203" s="172">
        <f ca="1">VLOOKUP($D203,Curves!$A$2:$I$1700,9)</f>
        <v>6.0060507932257E-2</v>
      </c>
      <c r="B203" s="86">
        <f t="shared" ca="1" si="386"/>
        <v>0.38297603325924234</v>
      </c>
      <c r="C203" s="86">
        <f t="shared" si="387"/>
        <v>30</v>
      </c>
      <c r="D203" s="139">
        <v>42826</v>
      </c>
      <c r="E203" s="173">
        <f ca="1">VLOOKUP($D203,Curves!$A$2:$H$1700,2)*$B203</f>
        <v>1.7241581017331089</v>
      </c>
      <c r="F203" s="172">
        <f ca="1">VLOOKUP($D203,Curves!$A$2:$H$1700,3)*$B203</f>
        <v>0.11297792981147649</v>
      </c>
      <c r="G203" s="172">
        <f ca="1">VLOOKUP($D203,Curves!$A$2:$H$1700,7)*$B203</f>
        <v>-7.276544631925605E-2</v>
      </c>
      <c r="H203" s="172">
        <f ca="1">VLOOKUP($D203,Curves!$A$2:$H$1700,5)*$B203</f>
        <v>0</v>
      </c>
      <c r="I203" s="172">
        <f ca="1">VLOOKUP($D203,Curves!$A$2:$H$1700,4)*$B203</f>
        <v>0</v>
      </c>
      <c r="J203" s="174">
        <f ca="1">VLOOKUP($D203,Curves!$A$2:$H$1700,8)*$B203</f>
        <v>0</v>
      </c>
      <c r="K203" s="172">
        <f t="shared" ca="1" si="388"/>
        <v>14.931185762998316</v>
      </c>
      <c r="L203" s="140">
        <f ca="1">VLOOKUP($D203,Curves!$N$2:$T$2600,2)*$B203</f>
        <v>12.550852264368565</v>
      </c>
      <c r="M203" s="141">
        <f ca="1">VLOOKUP($D203,Curves!$N$2:$T$2600,3)*$B203</f>
        <v>6.2754261321842826</v>
      </c>
      <c r="N203" s="181">
        <f t="shared" ca="1" si="389"/>
        <v>0</v>
      </c>
      <c r="O203" s="182">
        <f t="shared" ca="1" si="390"/>
        <v>0</v>
      </c>
      <c r="P203" s="173">
        <f t="shared" ca="1" si="385"/>
        <v>14.931185762998316</v>
      </c>
      <c r="Q203" s="140">
        <f ca="1">VLOOKUP($D203,Curves!$N$2:$T$2600,4)*$B203</f>
        <v>12.550852264368565</v>
      </c>
      <c r="R203" s="141">
        <f ca="1">VLOOKUP($D203,Curves!$N$2:$T$2600,5)*$B203</f>
        <v>6.2754261321842826</v>
      </c>
      <c r="S203" s="181">
        <f t="shared" ca="1" si="391"/>
        <v>0</v>
      </c>
      <c r="T203" s="182">
        <f t="shared" ca="1" si="392"/>
        <v>0</v>
      </c>
      <c r="U203" s="151">
        <f t="shared" ca="1" si="393"/>
        <v>14.385444915603896</v>
      </c>
      <c r="V203" s="151">
        <f t="shared" ca="1" si="394"/>
        <v>14.931185762998316</v>
      </c>
      <c r="W203" s="151">
        <f t="shared" ca="1" si="395"/>
        <v>14.931185762998316</v>
      </c>
      <c r="X203" s="343">
        <f ca="1">VLOOKUP($D203,[2]CurveFetch!$D$8:$S$13000,16,0)*$B203</f>
        <v>12.550852264368565</v>
      </c>
      <c r="Y203" s="141">
        <f ca="1">VLOOKUP($D203,Curves!$N$2:$T$2600,7)*$B203</f>
        <v>6.2754261321842826</v>
      </c>
      <c r="Z203" s="200">
        <f t="shared" ca="1" si="396"/>
        <v>0</v>
      </c>
      <c r="AA203" s="181">
        <f t="shared" ca="1" si="397"/>
        <v>0</v>
      </c>
      <c r="AB203" s="181">
        <f t="shared" ca="1" si="398"/>
        <v>0</v>
      </c>
      <c r="AC203" s="181">
        <f t="shared" ca="1" si="398"/>
        <v>0</v>
      </c>
      <c r="AD203" s="181">
        <f t="shared" ca="1" si="399"/>
        <v>0</v>
      </c>
      <c r="AE203" s="182">
        <f t="shared" ca="1" si="400"/>
        <v>0</v>
      </c>
      <c r="AF203" s="23">
        <f t="shared" ca="1" si="292"/>
        <v>0</v>
      </c>
      <c r="AG203" s="23">
        <f t="shared" ca="1" si="293"/>
        <v>0</v>
      </c>
      <c r="AH203" s="23">
        <f t="shared" ca="1" si="310"/>
        <v>0</v>
      </c>
      <c r="AI203" s="23">
        <f t="shared" ca="1" si="311"/>
        <v>0</v>
      </c>
      <c r="AJ203" s="23">
        <f t="shared" ca="1" si="330"/>
        <v>0</v>
      </c>
      <c r="AK203" s="23">
        <f t="shared" ca="1" si="331"/>
        <v>0</v>
      </c>
      <c r="AL203" s="23">
        <f t="shared" ca="1" si="332"/>
        <v>0</v>
      </c>
      <c r="AM203" s="23">
        <f t="shared" ca="1" si="333"/>
        <v>0</v>
      </c>
      <c r="AN203" s="23">
        <f t="shared" ca="1" si="334"/>
        <v>0</v>
      </c>
      <c r="AO203" s="23">
        <f t="shared" ca="1" si="335"/>
        <v>0</v>
      </c>
      <c r="AP203" s="23">
        <f t="shared" ca="1" si="350"/>
        <v>0</v>
      </c>
      <c r="AQ203" s="23">
        <f t="shared" ca="1" si="351"/>
        <v>0</v>
      </c>
      <c r="AR203" s="23">
        <f t="shared" ca="1" si="363"/>
        <v>0</v>
      </c>
      <c r="AS203" s="23">
        <f t="shared" ca="1" si="364"/>
        <v>0</v>
      </c>
      <c r="AT203" s="228">
        <f t="shared" ca="1" si="404"/>
        <v>0</v>
      </c>
      <c r="AU203" s="26">
        <f t="shared" ca="1" si="405"/>
        <v>0</v>
      </c>
      <c r="AV203" s="228">
        <f t="shared" ca="1" si="406"/>
        <v>0</v>
      </c>
      <c r="AW203" s="23">
        <f t="shared" ca="1" si="306"/>
        <v>0</v>
      </c>
      <c r="AX203" s="23">
        <f t="shared" ca="1" si="307"/>
        <v>0</v>
      </c>
      <c r="AY203" s="23">
        <f t="shared" ca="1" si="290"/>
        <v>0</v>
      </c>
      <c r="AZ203" s="23">
        <f t="shared" ca="1" si="291"/>
        <v>0</v>
      </c>
      <c r="BA203" s="23">
        <f t="shared" ca="1" si="294"/>
        <v>0</v>
      </c>
      <c r="BB203" s="23">
        <f t="shared" ca="1" si="295"/>
        <v>0</v>
      </c>
      <c r="BC203" s="23">
        <f t="shared" ca="1" si="302"/>
        <v>0</v>
      </c>
      <c r="BD203" s="23">
        <f t="shared" ca="1" si="303"/>
        <v>0</v>
      </c>
      <c r="BE203" s="23">
        <f t="shared" ca="1" si="312"/>
        <v>0</v>
      </c>
      <c r="BF203" s="23">
        <f t="shared" ca="1" si="313"/>
        <v>0</v>
      </c>
      <c r="BG203" s="23">
        <f t="shared" ca="1" si="322"/>
        <v>0</v>
      </c>
      <c r="BH203" s="23">
        <f t="shared" ca="1" si="323"/>
        <v>0</v>
      </c>
      <c r="BI203" s="23">
        <f t="shared" ca="1" si="328"/>
        <v>0</v>
      </c>
      <c r="BJ203" s="23">
        <f t="shared" ca="1" si="329"/>
        <v>0</v>
      </c>
      <c r="BK203" s="23">
        <f t="shared" ca="1" si="336"/>
        <v>0</v>
      </c>
      <c r="BL203" s="23">
        <f t="shared" ca="1" si="337"/>
        <v>0</v>
      </c>
      <c r="BM203" s="23">
        <f t="shared" ca="1" si="348"/>
        <v>0</v>
      </c>
      <c r="BN203" s="23">
        <f t="shared" ca="1" si="349"/>
        <v>0</v>
      </c>
      <c r="BO203" s="23">
        <f t="shared" ca="1" si="352"/>
        <v>0</v>
      </c>
      <c r="BP203" s="23">
        <f t="shared" ca="1" si="353"/>
        <v>0</v>
      </c>
      <c r="BQ203" s="23">
        <f t="shared" ca="1" si="359"/>
        <v>0</v>
      </c>
      <c r="BR203" s="23">
        <f t="shared" ca="1" si="360"/>
        <v>0</v>
      </c>
      <c r="BS203" s="23">
        <f t="shared" ca="1" si="377"/>
        <v>0</v>
      </c>
      <c r="BT203" s="23">
        <f t="shared" ca="1" si="378"/>
        <v>0</v>
      </c>
      <c r="BU203" s="23">
        <f t="shared" ca="1" si="379"/>
        <v>0</v>
      </c>
      <c r="BV203" s="23">
        <f t="shared" ca="1" si="380"/>
        <v>0</v>
      </c>
      <c r="BW203" s="389">
        <f t="shared" ca="1" si="407"/>
        <v>0</v>
      </c>
      <c r="BX203" s="224">
        <f t="shared" ca="1" si="408"/>
        <v>0</v>
      </c>
      <c r="BY203" s="93">
        <f t="shared" ca="1" si="409"/>
        <v>0</v>
      </c>
      <c r="BZ203" s="23">
        <f t="shared" ca="1" si="308"/>
        <v>0</v>
      </c>
      <c r="CA203" s="23">
        <f t="shared" ca="1" si="309"/>
        <v>0</v>
      </c>
      <c r="CB203" s="23">
        <f t="shared" ca="1" si="338"/>
        <v>0</v>
      </c>
      <c r="CC203" s="23">
        <f t="shared" ca="1" si="339"/>
        <v>0</v>
      </c>
      <c r="CD203" s="23">
        <f t="shared" ca="1" si="365"/>
        <v>0</v>
      </c>
      <c r="CE203" s="23">
        <f t="shared" ca="1" si="366"/>
        <v>0</v>
      </c>
      <c r="CF203" s="228">
        <f t="shared" ca="1" si="410"/>
        <v>0</v>
      </c>
      <c r="CG203" s="224">
        <f t="shared" ca="1" si="411"/>
        <v>0</v>
      </c>
      <c r="CH203" s="228">
        <f t="shared" ca="1" si="412"/>
        <v>0</v>
      </c>
      <c r="CI203" s="23">
        <f t="shared" ca="1" si="298"/>
        <v>0</v>
      </c>
      <c r="CJ203" s="23">
        <f t="shared" ca="1" si="299"/>
        <v>0</v>
      </c>
      <c r="CK203" s="23">
        <f t="shared" ca="1" si="300"/>
        <v>0</v>
      </c>
      <c r="CL203" s="23">
        <f t="shared" ca="1" si="301"/>
        <v>0</v>
      </c>
      <c r="CM203" s="23">
        <f t="shared" ca="1" si="296"/>
        <v>0</v>
      </c>
      <c r="CN203" s="23">
        <f t="shared" ca="1" si="297"/>
        <v>0</v>
      </c>
      <c r="CO203" s="23">
        <f t="shared" ca="1" si="304"/>
        <v>0</v>
      </c>
      <c r="CP203" s="23">
        <f t="shared" ca="1" si="305"/>
        <v>0</v>
      </c>
      <c r="CQ203" s="23">
        <f t="shared" ca="1" si="314"/>
        <v>0</v>
      </c>
      <c r="CR203" s="23">
        <f t="shared" ca="1" si="315"/>
        <v>0</v>
      </c>
      <c r="CS203" s="23">
        <f t="shared" ca="1" si="316"/>
        <v>0</v>
      </c>
      <c r="CT203" s="23">
        <f t="shared" ca="1" si="317"/>
        <v>0</v>
      </c>
      <c r="CU203" s="23">
        <f t="shared" ca="1" si="320"/>
        <v>0</v>
      </c>
      <c r="CV203" s="23">
        <f t="shared" ca="1" si="321"/>
        <v>0</v>
      </c>
      <c r="CW203" s="23">
        <f t="shared" ca="1" si="367"/>
        <v>0</v>
      </c>
      <c r="CX203" s="23">
        <f t="shared" ca="1" si="368"/>
        <v>0</v>
      </c>
      <c r="CY203" s="23">
        <f t="shared" ca="1" si="324"/>
        <v>0</v>
      </c>
      <c r="CZ203" s="23">
        <f t="shared" ca="1" si="325"/>
        <v>0</v>
      </c>
      <c r="DA203" s="23">
        <f t="shared" ca="1" si="340"/>
        <v>0</v>
      </c>
      <c r="DB203" s="23">
        <f t="shared" ca="1" si="341"/>
        <v>0</v>
      </c>
      <c r="DC203" s="23"/>
      <c r="DD203" s="23"/>
      <c r="DE203" s="23">
        <f t="shared" ca="1" si="342"/>
        <v>0</v>
      </c>
      <c r="DF203" s="23">
        <f t="shared" ca="1" si="343"/>
        <v>0</v>
      </c>
      <c r="DG203" s="23">
        <f t="shared" ca="1" si="344"/>
        <v>0</v>
      </c>
      <c r="DH203" s="23">
        <f t="shared" ca="1" si="345"/>
        <v>0</v>
      </c>
      <c r="DI203" s="23">
        <f t="shared" ca="1" si="354"/>
        <v>0</v>
      </c>
      <c r="DJ203" s="23">
        <f t="shared" ca="1" si="355"/>
        <v>0</v>
      </c>
      <c r="DK203" s="23">
        <f t="shared" ca="1" si="361"/>
        <v>0</v>
      </c>
      <c r="DL203" s="23">
        <f t="shared" ca="1" si="362"/>
        <v>0</v>
      </c>
      <c r="DM203" s="23">
        <f t="shared" ca="1" si="369"/>
        <v>0</v>
      </c>
      <c r="DN203" s="23">
        <f t="shared" ca="1" si="370"/>
        <v>0</v>
      </c>
      <c r="DO203" s="23">
        <f t="shared" ca="1" si="371"/>
        <v>0</v>
      </c>
      <c r="DP203" s="23">
        <f t="shared" ca="1" si="372"/>
        <v>0</v>
      </c>
      <c r="DQ203" s="23">
        <f t="shared" ca="1" si="383"/>
        <v>0</v>
      </c>
      <c r="DR203" s="23">
        <f t="shared" ca="1" si="384"/>
        <v>0</v>
      </c>
      <c r="DS203" s="228">
        <f t="shared" ca="1" si="413"/>
        <v>0</v>
      </c>
      <c r="DT203" s="93">
        <f t="shared" ca="1" si="414"/>
        <v>0</v>
      </c>
      <c r="DU203" s="228">
        <f t="shared" ca="1" si="415"/>
        <v>0</v>
      </c>
      <c r="DZ203" s="23">
        <f t="shared" ca="1" si="318"/>
        <v>0</v>
      </c>
      <c r="EA203" s="23">
        <f t="shared" ca="1" si="319"/>
        <v>0</v>
      </c>
      <c r="EB203" s="23">
        <f t="shared" ca="1" si="326"/>
        <v>0</v>
      </c>
      <c r="EC203" s="23">
        <f t="shared" ca="1" si="327"/>
        <v>0</v>
      </c>
      <c r="ED203" s="23">
        <f t="shared" ca="1" si="346"/>
        <v>0</v>
      </c>
      <c r="EE203" s="23">
        <f t="shared" ca="1" si="347"/>
        <v>0</v>
      </c>
      <c r="EF203" s="23">
        <f t="shared" ca="1" si="375"/>
        <v>0</v>
      </c>
      <c r="EG203" s="23">
        <f t="shared" ca="1" si="376"/>
        <v>0</v>
      </c>
      <c r="EH203" s="23">
        <f t="shared" ca="1" si="356"/>
        <v>0</v>
      </c>
      <c r="EI203" s="23">
        <f t="shared" ca="1" si="357"/>
        <v>0</v>
      </c>
      <c r="EJ203" s="23">
        <f t="shared" ca="1" si="373"/>
        <v>0</v>
      </c>
      <c r="EK203" s="23">
        <f t="shared" ca="1" si="374"/>
        <v>0</v>
      </c>
      <c r="EL203" s="23">
        <f t="shared" ca="1" si="381"/>
        <v>0</v>
      </c>
      <c r="EM203" s="23">
        <f t="shared" ca="1" si="382"/>
        <v>0</v>
      </c>
      <c r="EN203" s="228">
        <f t="shared" ca="1" si="401"/>
        <v>0</v>
      </c>
      <c r="EO203" s="93">
        <f t="shared" ca="1" si="402"/>
        <v>0</v>
      </c>
      <c r="EP203" s="93">
        <f t="shared" ca="1" si="403"/>
        <v>0</v>
      </c>
    </row>
    <row r="204" spans="1:146" x14ac:dyDescent="0.2">
      <c r="A204" s="172">
        <f ca="1">VLOOKUP($D204,Curves!$A$2:$I$1700,9)</f>
        <v>6.0087776802257999E-2</v>
      </c>
      <c r="B204" s="86">
        <f t="shared" ca="1" si="386"/>
        <v>0.3809546650551453</v>
      </c>
      <c r="C204" s="86">
        <f t="shared" si="387"/>
        <v>31</v>
      </c>
      <c r="D204" s="139">
        <v>42856</v>
      </c>
      <c r="E204" s="173">
        <f ca="1">VLOOKUP($D204,Curves!$A$2:$H$1700,2)*$B204</f>
        <v>1.7055340354518855</v>
      </c>
      <c r="F204" s="172">
        <f ca="1">VLOOKUP($D204,Curves!$A$2:$H$1700,3)*$B204</f>
        <v>0.11238162619126786</v>
      </c>
      <c r="G204" s="172">
        <f ca="1">VLOOKUP($D204,Curves!$A$2:$H$1700,7)*$B204</f>
        <v>-7.2381386360477612E-2</v>
      </c>
      <c r="H204" s="172">
        <f ca="1">VLOOKUP($D204,Curves!$A$2:$H$1700,5)*$B204</f>
        <v>0</v>
      </c>
      <c r="I204" s="172">
        <f ca="1">VLOOKUP($D204,Curves!$A$2:$H$1700,4)*$B204</f>
        <v>0</v>
      </c>
      <c r="J204" s="174">
        <f ca="1">VLOOKUP($D204,Curves!$A$2:$H$1700,8)*$B204</f>
        <v>0</v>
      </c>
      <c r="K204" s="172">
        <f t="shared" ca="1" si="388"/>
        <v>14.791505265889141</v>
      </c>
      <c r="L204" s="140">
        <f ca="1">VLOOKUP($D204,Curves!$N$2:$T$2600,2)*$B204</f>
        <v>14.389381512996444</v>
      </c>
      <c r="M204" s="141">
        <f ca="1">VLOOKUP($D204,Curves!$N$2:$T$2600,3)*$B204</f>
        <v>7.1946907564982219</v>
      </c>
      <c r="N204" s="181">
        <f t="shared" ca="1" si="389"/>
        <v>0</v>
      </c>
      <c r="O204" s="182">
        <f t="shared" ca="1" si="390"/>
        <v>0</v>
      </c>
      <c r="P204" s="173">
        <f t="shared" ca="1" si="385"/>
        <v>14.791505265889141</v>
      </c>
      <c r="Q204" s="140">
        <f ca="1">VLOOKUP($D204,Curves!$N$2:$T$2600,4)*$B204</f>
        <v>14.389381512996444</v>
      </c>
      <c r="R204" s="141">
        <f ca="1">VLOOKUP($D204,Curves!$N$2:$T$2600,5)*$B204</f>
        <v>7.1946907564982219</v>
      </c>
      <c r="S204" s="181">
        <f t="shared" ca="1" si="391"/>
        <v>0</v>
      </c>
      <c r="T204" s="182">
        <f t="shared" ca="1" si="392"/>
        <v>0</v>
      </c>
      <c r="U204" s="151">
        <f t="shared" ca="1" si="393"/>
        <v>14.24864486818556</v>
      </c>
      <c r="V204" s="151">
        <f t="shared" ca="1" si="394"/>
        <v>14.791505265889141</v>
      </c>
      <c r="W204" s="151">
        <f t="shared" ca="1" si="395"/>
        <v>14.791505265889141</v>
      </c>
      <c r="X204" s="343">
        <f ca="1">VLOOKUP($D204,[2]CurveFetch!$D$8:$S$13000,16,0)*$B204</f>
        <v>14.389381512996444</v>
      </c>
      <c r="Y204" s="141">
        <f ca="1">VLOOKUP($D204,Curves!$N$2:$T$2600,7)*$B204</f>
        <v>7.1946907564982219</v>
      </c>
      <c r="Z204" s="200">
        <f t="shared" ca="1" si="396"/>
        <v>1</v>
      </c>
      <c r="AA204" s="181">
        <f t="shared" ca="1" si="397"/>
        <v>0</v>
      </c>
      <c r="AB204" s="181">
        <f t="shared" ca="1" si="398"/>
        <v>0</v>
      </c>
      <c r="AC204" s="181">
        <f t="shared" ca="1" si="398"/>
        <v>0</v>
      </c>
      <c r="AD204" s="181">
        <f t="shared" ca="1" si="399"/>
        <v>0</v>
      </c>
      <c r="AE204" s="182">
        <f t="shared" ca="1" si="400"/>
        <v>0</v>
      </c>
      <c r="AF204" s="23">
        <f t="shared" ca="1" si="292"/>
        <v>0</v>
      </c>
      <c r="AG204" s="23">
        <f t="shared" ca="1" si="293"/>
        <v>0</v>
      </c>
      <c r="AH204" s="23">
        <f t="shared" ca="1" si="310"/>
        <v>0</v>
      </c>
      <c r="AI204" s="23">
        <f t="shared" ca="1" si="311"/>
        <v>0</v>
      </c>
      <c r="AJ204" s="23">
        <f t="shared" ca="1" si="330"/>
        <v>0</v>
      </c>
      <c r="AK204" s="23">
        <f t="shared" ca="1" si="331"/>
        <v>0</v>
      </c>
      <c r="AL204" s="23">
        <f t="shared" ca="1" si="332"/>
        <v>0</v>
      </c>
      <c r="AM204" s="23">
        <f t="shared" ca="1" si="333"/>
        <v>0</v>
      </c>
      <c r="AN204" s="23">
        <f t="shared" ca="1" si="334"/>
        <v>0</v>
      </c>
      <c r="AO204" s="23">
        <f t="shared" ca="1" si="335"/>
        <v>0</v>
      </c>
      <c r="AP204" s="23">
        <f t="shared" ca="1" si="350"/>
        <v>0</v>
      </c>
      <c r="AQ204" s="23">
        <f t="shared" ca="1" si="351"/>
        <v>0</v>
      </c>
      <c r="AR204" s="23">
        <f t="shared" ca="1" si="363"/>
        <v>0</v>
      </c>
      <c r="AS204" s="23">
        <f t="shared" ca="1" si="364"/>
        <v>0</v>
      </c>
      <c r="AT204" s="228">
        <f t="shared" ca="1" si="404"/>
        <v>0</v>
      </c>
      <c r="AU204" s="26">
        <f t="shared" ca="1" si="405"/>
        <v>0</v>
      </c>
      <c r="AV204" s="228">
        <f t="shared" ca="1" si="406"/>
        <v>0</v>
      </c>
      <c r="AW204" s="23">
        <f t="shared" ca="1" si="306"/>
        <v>0</v>
      </c>
      <c r="AX204" s="23">
        <f t="shared" ca="1" si="307"/>
        <v>0</v>
      </c>
      <c r="AY204" s="23">
        <f t="shared" ca="1" si="290"/>
        <v>0</v>
      </c>
      <c r="AZ204" s="23">
        <f t="shared" ca="1" si="291"/>
        <v>0</v>
      </c>
      <c r="BA204" s="23">
        <f t="shared" ca="1" si="294"/>
        <v>0</v>
      </c>
      <c r="BB204" s="23">
        <f t="shared" ca="1" si="295"/>
        <v>0</v>
      </c>
      <c r="BC204" s="23">
        <f t="shared" ca="1" si="302"/>
        <v>0</v>
      </c>
      <c r="BD204" s="23">
        <f t="shared" ca="1" si="303"/>
        <v>0</v>
      </c>
      <c r="BE204" s="23">
        <f t="shared" ca="1" si="312"/>
        <v>0</v>
      </c>
      <c r="BF204" s="23">
        <f t="shared" ca="1" si="313"/>
        <v>0</v>
      </c>
      <c r="BG204" s="23">
        <f t="shared" ca="1" si="322"/>
        <v>0</v>
      </c>
      <c r="BH204" s="23">
        <f t="shared" ca="1" si="323"/>
        <v>0</v>
      </c>
      <c r="BI204" s="23">
        <f t="shared" ca="1" si="328"/>
        <v>0</v>
      </c>
      <c r="BJ204" s="23">
        <f t="shared" ca="1" si="329"/>
        <v>0</v>
      </c>
      <c r="BK204" s="23">
        <f t="shared" ca="1" si="336"/>
        <v>0</v>
      </c>
      <c r="BL204" s="23">
        <f t="shared" ca="1" si="337"/>
        <v>0</v>
      </c>
      <c r="BM204" s="23">
        <f t="shared" ca="1" si="348"/>
        <v>0</v>
      </c>
      <c r="BN204" s="23">
        <f t="shared" ca="1" si="349"/>
        <v>0</v>
      </c>
      <c r="BO204" s="23">
        <f t="shared" ca="1" si="352"/>
        <v>0</v>
      </c>
      <c r="BP204" s="23">
        <f t="shared" ca="1" si="353"/>
        <v>0</v>
      </c>
      <c r="BQ204" s="23">
        <f t="shared" ca="1" si="359"/>
        <v>0</v>
      </c>
      <c r="BR204" s="23">
        <f t="shared" ca="1" si="360"/>
        <v>0</v>
      </c>
      <c r="BS204" s="23">
        <f t="shared" ca="1" si="377"/>
        <v>0</v>
      </c>
      <c r="BT204" s="23">
        <f t="shared" ca="1" si="378"/>
        <v>0</v>
      </c>
      <c r="BU204" s="23">
        <f t="shared" ca="1" si="379"/>
        <v>0</v>
      </c>
      <c r="BV204" s="23">
        <f t="shared" ca="1" si="380"/>
        <v>0</v>
      </c>
      <c r="BW204" s="389">
        <f t="shared" ca="1" si="407"/>
        <v>0</v>
      </c>
      <c r="BX204" s="224">
        <f t="shared" ca="1" si="408"/>
        <v>0</v>
      </c>
      <c r="BY204" s="93">
        <f t="shared" ca="1" si="409"/>
        <v>0</v>
      </c>
      <c r="BZ204" s="23">
        <f t="shared" ca="1" si="308"/>
        <v>0</v>
      </c>
      <c r="CA204" s="23">
        <f t="shared" ca="1" si="309"/>
        <v>0</v>
      </c>
      <c r="CB204" s="23">
        <f t="shared" ca="1" si="338"/>
        <v>0</v>
      </c>
      <c r="CC204" s="23">
        <f t="shared" ca="1" si="339"/>
        <v>0</v>
      </c>
      <c r="CD204" s="23">
        <f t="shared" ca="1" si="365"/>
        <v>0</v>
      </c>
      <c r="CE204" s="23">
        <f t="shared" ca="1" si="366"/>
        <v>0</v>
      </c>
      <c r="CF204" s="228">
        <f t="shared" ca="1" si="410"/>
        <v>0</v>
      </c>
      <c r="CG204" s="224">
        <f t="shared" ca="1" si="411"/>
        <v>0</v>
      </c>
      <c r="CH204" s="228">
        <f t="shared" ca="1" si="412"/>
        <v>0</v>
      </c>
      <c r="CI204" s="23">
        <f t="shared" ca="1" si="298"/>
        <v>0</v>
      </c>
      <c r="CJ204" s="23">
        <f t="shared" ca="1" si="299"/>
        <v>0</v>
      </c>
      <c r="CK204" s="23">
        <f t="shared" ca="1" si="300"/>
        <v>0</v>
      </c>
      <c r="CL204" s="23">
        <f t="shared" ca="1" si="301"/>
        <v>0</v>
      </c>
      <c r="CM204" s="23">
        <f t="shared" ca="1" si="296"/>
        <v>0</v>
      </c>
      <c r="CN204" s="23">
        <f t="shared" ca="1" si="297"/>
        <v>0</v>
      </c>
      <c r="CO204" s="23">
        <f t="shared" ca="1" si="304"/>
        <v>0</v>
      </c>
      <c r="CP204" s="23">
        <f t="shared" ca="1" si="305"/>
        <v>0</v>
      </c>
      <c r="CQ204" s="23">
        <f t="shared" ca="1" si="314"/>
        <v>0</v>
      </c>
      <c r="CR204" s="23">
        <f t="shared" ca="1" si="315"/>
        <v>0</v>
      </c>
      <c r="CS204" s="23">
        <f t="shared" ca="1" si="316"/>
        <v>0</v>
      </c>
      <c r="CT204" s="23">
        <f t="shared" ca="1" si="317"/>
        <v>0</v>
      </c>
      <c r="CU204" s="23">
        <f t="shared" ca="1" si="320"/>
        <v>0</v>
      </c>
      <c r="CV204" s="23">
        <f t="shared" ca="1" si="321"/>
        <v>0</v>
      </c>
      <c r="CW204" s="23">
        <f t="shared" ca="1" si="367"/>
        <v>0</v>
      </c>
      <c r="CX204" s="23">
        <f t="shared" ca="1" si="368"/>
        <v>0</v>
      </c>
      <c r="CY204" s="23">
        <f t="shared" ca="1" si="324"/>
        <v>0</v>
      </c>
      <c r="CZ204" s="23">
        <f t="shared" ca="1" si="325"/>
        <v>0</v>
      </c>
      <c r="DA204" s="23">
        <f t="shared" ca="1" si="340"/>
        <v>0</v>
      </c>
      <c r="DB204" s="23">
        <f t="shared" ca="1" si="341"/>
        <v>0</v>
      </c>
      <c r="DC204" s="23"/>
      <c r="DD204" s="23"/>
      <c r="DE204" s="23">
        <f t="shared" ca="1" si="342"/>
        <v>0</v>
      </c>
      <c r="DF204" s="23">
        <f t="shared" ca="1" si="343"/>
        <v>0</v>
      </c>
      <c r="DG204" s="23">
        <f t="shared" ca="1" si="344"/>
        <v>0</v>
      </c>
      <c r="DH204" s="23">
        <f t="shared" ca="1" si="345"/>
        <v>0</v>
      </c>
      <c r="DI204" s="23">
        <f t="shared" ca="1" si="354"/>
        <v>0</v>
      </c>
      <c r="DJ204" s="23">
        <f t="shared" ca="1" si="355"/>
        <v>0</v>
      </c>
      <c r="DK204" s="23">
        <f t="shared" ca="1" si="361"/>
        <v>0</v>
      </c>
      <c r="DL204" s="23">
        <f t="shared" ca="1" si="362"/>
        <v>0</v>
      </c>
      <c r="DM204" s="23">
        <f t="shared" ca="1" si="369"/>
        <v>0</v>
      </c>
      <c r="DN204" s="23">
        <f t="shared" ca="1" si="370"/>
        <v>0</v>
      </c>
      <c r="DO204" s="23">
        <f t="shared" ca="1" si="371"/>
        <v>0</v>
      </c>
      <c r="DP204" s="23">
        <f t="shared" ca="1" si="372"/>
        <v>0</v>
      </c>
      <c r="DQ204" s="23">
        <f t="shared" ca="1" si="383"/>
        <v>0</v>
      </c>
      <c r="DR204" s="23">
        <f t="shared" ca="1" si="384"/>
        <v>0</v>
      </c>
      <c r="DS204" s="228">
        <f t="shared" ca="1" si="413"/>
        <v>0</v>
      </c>
      <c r="DT204" s="93">
        <f t="shared" ca="1" si="414"/>
        <v>0</v>
      </c>
      <c r="DU204" s="228">
        <f t="shared" ca="1" si="415"/>
        <v>0</v>
      </c>
      <c r="DZ204" s="23">
        <f t="shared" ca="1" si="318"/>
        <v>0</v>
      </c>
      <c r="EA204" s="23">
        <f t="shared" ca="1" si="319"/>
        <v>0</v>
      </c>
      <c r="EB204" s="23">
        <f t="shared" ca="1" si="326"/>
        <v>0</v>
      </c>
      <c r="EC204" s="23">
        <f t="shared" ca="1" si="327"/>
        <v>0</v>
      </c>
      <c r="ED204" s="23">
        <f t="shared" ca="1" si="346"/>
        <v>0</v>
      </c>
      <c r="EE204" s="23">
        <f t="shared" ca="1" si="347"/>
        <v>0</v>
      </c>
      <c r="EF204" s="23">
        <f t="shared" ca="1" si="375"/>
        <v>0</v>
      </c>
      <c r="EG204" s="23">
        <f t="shared" ca="1" si="376"/>
        <v>0</v>
      </c>
      <c r="EH204" s="23">
        <f t="shared" ca="1" si="356"/>
        <v>0</v>
      </c>
      <c r="EI204" s="23">
        <f t="shared" ca="1" si="357"/>
        <v>0</v>
      </c>
      <c r="EJ204" s="23">
        <f t="shared" ca="1" si="373"/>
        <v>0</v>
      </c>
      <c r="EK204" s="23">
        <f t="shared" ca="1" si="374"/>
        <v>0</v>
      </c>
      <c r="EL204" s="23">
        <f t="shared" ca="1" si="381"/>
        <v>0</v>
      </c>
      <c r="EM204" s="23">
        <f t="shared" ca="1" si="382"/>
        <v>0</v>
      </c>
      <c r="EN204" s="228">
        <f t="shared" ca="1" si="401"/>
        <v>0</v>
      </c>
      <c r="EO204" s="93">
        <f t="shared" ca="1" si="402"/>
        <v>0</v>
      </c>
      <c r="EP204" s="93">
        <f t="shared" ca="1" si="403"/>
        <v>0</v>
      </c>
    </row>
    <row r="205" spans="1:146" x14ac:dyDescent="0.2">
      <c r="A205" s="172">
        <f ca="1">VLOOKUP($D205,Curves!$A$2:$I$1700,9)</f>
        <v>6.0115954634849998E-2</v>
      </c>
      <c r="B205" s="86">
        <f t="shared" ca="1" si="386"/>
        <v>0.37887539682032267</v>
      </c>
      <c r="C205" s="86">
        <f t="shared" si="387"/>
        <v>30</v>
      </c>
      <c r="D205" s="139">
        <v>42887</v>
      </c>
      <c r="E205" s="173">
        <f ca="1">VLOOKUP($D205,Curves!$A$2:$H$1700,2)*$B205</f>
        <v>1.7072125380723742</v>
      </c>
      <c r="F205" s="172">
        <f ca="1">VLOOKUP($D205,Curves!$A$2:$H$1700,3)*$B205</f>
        <v>0.11176824206199518</v>
      </c>
      <c r="G205" s="172">
        <f ca="1">VLOOKUP($D205,Curves!$A$2:$H$1700,7)*$B205</f>
        <v>-7.1986325395861306E-2</v>
      </c>
      <c r="H205" s="172">
        <f ca="1">VLOOKUP($D205,Curves!$A$2:$H$1700,5)*$B205</f>
        <v>0</v>
      </c>
      <c r="I205" s="172">
        <f ca="1">VLOOKUP($D205,Curves!$A$2:$H$1700,4)*$B205</f>
        <v>0</v>
      </c>
      <c r="J205" s="174">
        <f ca="1">VLOOKUP($D205,Curves!$A$2:$H$1700,8)*$B205</f>
        <v>0</v>
      </c>
      <c r="K205" s="172">
        <f t="shared" ca="1" si="388"/>
        <v>14.804094035542807</v>
      </c>
      <c r="L205" s="140">
        <f ca="1">VLOOKUP($D205,Curves!$N$2:$T$2600,2)*$B205</f>
        <v>23.782728521665614</v>
      </c>
      <c r="M205" s="141">
        <f ca="1">VLOOKUP($D205,Curves!$N$2:$T$2600,3)*$B205</f>
        <v>11.891364260832807</v>
      </c>
      <c r="N205" s="181">
        <f t="shared" ca="1" si="389"/>
        <v>1</v>
      </c>
      <c r="O205" s="182">
        <f t="shared" ca="1" si="390"/>
        <v>0</v>
      </c>
      <c r="P205" s="173">
        <f t="shared" ca="1" si="385"/>
        <v>14.804094035542807</v>
      </c>
      <c r="Q205" s="140">
        <f ca="1">VLOOKUP($D205,Curves!$N$2:$T$2600,4)*$B205</f>
        <v>23.782728521665614</v>
      </c>
      <c r="R205" s="141">
        <f ca="1">VLOOKUP($D205,Curves!$N$2:$T$2600,5)*$B205</f>
        <v>11.891364260832807</v>
      </c>
      <c r="S205" s="181">
        <f t="shared" ca="1" si="391"/>
        <v>1</v>
      </c>
      <c r="T205" s="182">
        <f t="shared" ca="1" si="392"/>
        <v>0</v>
      </c>
      <c r="U205" s="151">
        <f t="shared" ca="1" si="393"/>
        <v>14.264196595073846</v>
      </c>
      <c r="V205" s="151">
        <f t="shared" ca="1" si="394"/>
        <v>14.804094035542807</v>
      </c>
      <c r="W205" s="151">
        <f t="shared" ca="1" si="395"/>
        <v>14.804094035542807</v>
      </c>
      <c r="X205" s="343">
        <f ca="1">VLOOKUP($D205,[2]CurveFetch!$D$8:$S$13000,16,0)*$B205</f>
        <v>23.782728521665614</v>
      </c>
      <c r="Y205" s="141">
        <f ca="1">VLOOKUP($D205,Curves!$N$2:$T$2600,7)*$B205</f>
        <v>11.891364260832807</v>
      </c>
      <c r="Z205" s="200">
        <f t="shared" ca="1" si="396"/>
        <v>1</v>
      </c>
      <c r="AA205" s="181">
        <f t="shared" ca="1" si="397"/>
        <v>0</v>
      </c>
      <c r="AB205" s="181">
        <f t="shared" ca="1" si="398"/>
        <v>1</v>
      </c>
      <c r="AC205" s="181">
        <f t="shared" ca="1" si="398"/>
        <v>1</v>
      </c>
      <c r="AD205" s="181">
        <f t="shared" ca="1" si="399"/>
        <v>1</v>
      </c>
      <c r="AE205" s="182">
        <f t="shared" ca="1" si="400"/>
        <v>0</v>
      </c>
      <c r="AF205" s="23">
        <f t="shared" ca="1" si="292"/>
        <v>5880</v>
      </c>
      <c r="AG205" s="23">
        <f t="shared" ca="1" si="293"/>
        <v>0</v>
      </c>
      <c r="AH205" s="23">
        <f t="shared" ca="1" si="310"/>
        <v>48000</v>
      </c>
      <c r="AI205" s="23">
        <f t="shared" ca="1" si="311"/>
        <v>0</v>
      </c>
      <c r="AJ205" s="23">
        <f t="shared" ca="1" si="330"/>
        <v>54000</v>
      </c>
      <c r="AK205" s="23">
        <f t="shared" ca="1" si="331"/>
        <v>0</v>
      </c>
      <c r="AL205" s="23">
        <f t="shared" ca="1" si="332"/>
        <v>60000</v>
      </c>
      <c r="AM205" s="23">
        <f t="shared" ca="1" si="333"/>
        <v>0</v>
      </c>
      <c r="AN205" s="23">
        <f t="shared" ca="1" si="334"/>
        <v>60000</v>
      </c>
      <c r="AO205" s="23">
        <f t="shared" ca="1" si="335"/>
        <v>0</v>
      </c>
      <c r="AP205" s="23">
        <f t="shared" ca="1" si="350"/>
        <v>61200</v>
      </c>
      <c r="AQ205" s="23">
        <f t="shared" ca="1" si="351"/>
        <v>0</v>
      </c>
      <c r="AR205" s="23">
        <f t="shared" ca="1" si="363"/>
        <v>132000</v>
      </c>
      <c r="AS205" s="23">
        <f t="shared" ca="1" si="364"/>
        <v>0</v>
      </c>
      <c r="AT205" s="228">
        <f t="shared" ca="1" si="404"/>
        <v>65880</v>
      </c>
      <c r="AU205" s="26">
        <f t="shared" ca="1" si="405"/>
        <v>361080</v>
      </c>
      <c r="AV205" s="228">
        <f t="shared" ca="1" si="406"/>
        <v>421080</v>
      </c>
      <c r="AW205" s="23">
        <f t="shared" ca="1" si="306"/>
        <v>62400</v>
      </c>
      <c r="AX205" s="23">
        <f t="shared" ca="1" si="307"/>
        <v>0</v>
      </c>
      <c r="AY205" s="23">
        <f t="shared" ref="AY205:AY268" ca="1" si="416">$AY$7*$J$2*$J$5*$S205</f>
        <v>60000</v>
      </c>
      <c r="AZ205" s="23">
        <f t="shared" ref="AZ205:AZ268" ca="1" si="417">$AY$7*$J$3*$J$5*$T205</f>
        <v>0</v>
      </c>
      <c r="BA205" s="23">
        <f t="shared" ca="1" si="294"/>
        <v>10560</v>
      </c>
      <c r="BB205" s="23">
        <f t="shared" ca="1" si="295"/>
        <v>0</v>
      </c>
      <c r="BC205" s="23">
        <f t="shared" ca="1" si="302"/>
        <v>6120</v>
      </c>
      <c r="BD205" s="23">
        <f t="shared" ca="1" si="303"/>
        <v>0</v>
      </c>
      <c r="BE205" s="23">
        <f t="shared" ca="1" si="312"/>
        <v>20400</v>
      </c>
      <c r="BF205" s="23">
        <f t="shared" ca="1" si="313"/>
        <v>0</v>
      </c>
      <c r="BG205" s="23">
        <f t="shared" ca="1" si="322"/>
        <v>105600</v>
      </c>
      <c r="BH205" s="23">
        <f t="shared" ca="1" si="323"/>
        <v>0</v>
      </c>
      <c r="BI205" s="23">
        <f t="shared" ca="1" si="328"/>
        <v>127200</v>
      </c>
      <c r="BJ205" s="23">
        <f t="shared" ca="1" si="329"/>
        <v>0</v>
      </c>
      <c r="BK205" s="23">
        <f t="shared" ca="1" si="336"/>
        <v>60000</v>
      </c>
      <c r="BL205" s="23">
        <f t="shared" ca="1" si="337"/>
        <v>0</v>
      </c>
      <c r="BM205" s="23">
        <f t="shared" ca="1" si="348"/>
        <v>63600</v>
      </c>
      <c r="BN205" s="23">
        <f t="shared" ca="1" si="349"/>
        <v>0</v>
      </c>
      <c r="BO205" s="23">
        <f t="shared" ca="1" si="352"/>
        <v>86400</v>
      </c>
      <c r="BP205" s="23">
        <f t="shared" ca="1" si="353"/>
        <v>0</v>
      </c>
      <c r="BQ205" s="23">
        <f t="shared" ca="1" si="359"/>
        <v>62400</v>
      </c>
      <c r="BR205" s="23">
        <f t="shared" ca="1" si="360"/>
        <v>0</v>
      </c>
      <c r="BS205" s="23">
        <f t="shared" ca="1" si="377"/>
        <v>132000</v>
      </c>
      <c r="BT205" s="23">
        <f t="shared" ca="1" si="378"/>
        <v>0</v>
      </c>
      <c r="BU205" s="23">
        <f t="shared" ca="1" si="379"/>
        <v>120000</v>
      </c>
      <c r="BV205" s="23">
        <f t="shared" ca="1" si="380"/>
        <v>0</v>
      </c>
      <c r="BW205" s="389">
        <f t="shared" ca="1" si="407"/>
        <v>458280</v>
      </c>
      <c r="BX205" s="224">
        <f t="shared" ca="1" si="408"/>
        <v>710280</v>
      </c>
      <c r="BY205" s="93">
        <f t="shared" ca="1" si="409"/>
        <v>916680</v>
      </c>
      <c r="BZ205" s="23">
        <f t="shared" ca="1" si="308"/>
        <v>125760</v>
      </c>
      <c r="CA205" s="23">
        <f t="shared" ca="1" si="309"/>
        <v>0</v>
      </c>
      <c r="CB205" s="23">
        <f t="shared" ca="1" si="338"/>
        <v>115200</v>
      </c>
      <c r="CC205" s="23">
        <f t="shared" ca="1" si="339"/>
        <v>0</v>
      </c>
      <c r="CD205" s="23">
        <f t="shared" ca="1" si="365"/>
        <v>120000</v>
      </c>
      <c r="CE205" s="23">
        <f t="shared" ca="1" si="366"/>
        <v>0</v>
      </c>
      <c r="CF205" s="228">
        <f t="shared" ca="1" si="410"/>
        <v>125760</v>
      </c>
      <c r="CG205" s="224">
        <f t="shared" ca="1" si="411"/>
        <v>240960</v>
      </c>
      <c r="CH205" s="228">
        <f t="shared" ca="1" si="412"/>
        <v>360960</v>
      </c>
      <c r="CI205" s="23">
        <f t="shared" ca="1" si="298"/>
        <v>65400</v>
      </c>
      <c r="CJ205" s="23">
        <f t="shared" ca="1" si="299"/>
        <v>32700</v>
      </c>
      <c r="CK205" s="23">
        <f t="shared" ca="1" si="300"/>
        <v>62400</v>
      </c>
      <c r="CL205" s="23">
        <f t="shared" ca="1" si="301"/>
        <v>31200</v>
      </c>
      <c r="CM205" s="23">
        <f t="shared" ca="1" si="296"/>
        <v>60000</v>
      </c>
      <c r="CN205" s="23">
        <f t="shared" ca="1" si="297"/>
        <v>30000</v>
      </c>
      <c r="CO205" s="23">
        <f t="shared" ca="1" si="304"/>
        <v>8400</v>
      </c>
      <c r="CP205" s="23">
        <f t="shared" ca="1" si="305"/>
        <v>4200</v>
      </c>
      <c r="CQ205" s="23">
        <f t="shared" ca="1" si="314"/>
        <v>27000</v>
      </c>
      <c r="CR205" s="23">
        <f t="shared" ca="1" si="315"/>
        <v>13500</v>
      </c>
      <c r="CS205" s="23">
        <f t="shared" ca="1" si="316"/>
        <v>15600</v>
      </c>
      <c r="CT205" s="23">
        <f t="shared" ca="1" si="317"/>
        <v>7800</v>
      </c>
      <c r="CU205" s="23">
        <f t="shared" ca="1" si="320"/>
        <v>42000</v>
      </c>
      <c r="CV205" s="23">
        <f t="shared" ca="1" si="321"/>
        <v>21000</v>
      </c>
      <c r="CW205" s="23">
        <f t="shared" ca="1" si="367"/>
        <v>60000</v>
      </c>
      <c r="CX205" s="23">
        <f t="shared" ca="1" si="368"/>
        <v>30000</v>
      </c>
      <c r="CY205" s="23">
        <f t="shared" ca="1" si="324"/>
        <v>72000</v>
      </c>
      <c r="CZ205" s="23">
        <f t="shared" ca="1" si="325"/>
        <v>36000</v>
      </c>
      <c r="DA205" s="23">
        <f t="shared" ca="1" si="340"/>
        <v>99000</v>
      </c>
      <c r="DB205" s="23">
        <f t="shared" ca="1" si="341"/>
        <v>49500</v>
      </c>
      <c r="DC205" s="23"/>
      <c r="DD205" s="23"/>
      <c r="DE205" s="23">
        <f t="shared" ca="1" si="342"/>
        <v>240000</v>
      </c>
      <c r="DF205" s="23">
        <f t="shared" ca="1" si="343"/>
        <v>120000</v>
      </c>
      <c r="DG205" s="23">
        <f t="shared" ca="1" si="344"/>
        <v>120000</v>
      </c>
      <c r="DH205" s="23">
        <f t="shared" ca="1" si="345"/>
        <v>60000</v>
      </c>
      <c r="DI205" s="23">
        <f t="shared" ca="1" si="354"/>
        <v>63600</v>
      </c>
      <c r="DJ205" s="23">
        <f t="shared" ca="1" si="355"/>
        <v>31800</v>
      </c>
      <c r="DK205" s="23">
        <f t="shared" ca="1" si="361"/>
        <v>63600</v>
      </c>
      <c r="DL205" s="23">
        <f t="shared" ca="1" si="362"/>
        <v>31800</v>
      </c>
      <c r="DM205" s="23">
        <f t="shared" ca="1" si="369"/>
        <v>120000</v>
      </c>
      <c r="DN205" s="23">
        <f t="shared" ca="1" si="370"/>
        <v>60000</v>
      </c>
      <c r="DO205" s="23">
        <f t="shared" ca="1" si="371"/>
        <v>66000</v>
      </c>
      <c r="DP205" s="23">
        <f t="shared" ca="1" si="372"/>
        <v>33000</v>
      </c>
      <c r="DQ205" s="23">
        <f t="shared" ca="1" si="383"/>
        <v>129600</v>
      </c>
      <c r="DR205" s="23">
        <f t="shared" ca="1" si="384"/>
        <v>64800</v>
      </c>
      <c r="DS205" s="228">
        <f t="shared" ca="1" si="413"/>
        <v>604800</v>
      </c>
      <c r="DT205" s="93">
        <f t="shared" ca="1" si="414"/>
        <v>1350000</v>
      </c>
      <c r="DU205" s="228">
        <f t="shared" ca="1" si="415"/>
        <v>1971900</v>
      </c>
      <c r="DZ205" s="23">
        <f t="shared" ca="1" si="318"/>
        <v>60000</v>
      </c>
      <c r="EA205" s="23">
        <f t="shared" ca="1" si="319"/>
        <v>30000</v>
      </c>
      <c r="EB205" s="23">
        <f t="shared" ca="1" si="326"/>
        <v>26400</v>
      </c>
      <c r="EC205" s="23">
        <f t="shared" ca="1" si="327"/>
        <v>13200</v>
      </c>
      <c r="ED205" s="23">
        <f t="shared" ca="1" si="346"/>
        <v>120000</v>
      </c>
      <c r="EE205" s="23">
        <f t="shared" ca="1" si="347"/>
        <v>60000</v>
      </c>
      <c r="EF205" s="23">
        <f t="shared" ca="1" si="375"/>
        <v>168000</v>
      </c>
      <c r="EG205" s="23">
        <f t="shared" ca="1" si="376"/>
        <v>84000</v>
      </c>
      <c r="EH205" s="23">
        <f t="shared" ca="1" si="356"/>
        <v>60000</v>
      </c>
      <c r="EI205" s="23">
        <f t="shared" ca="1" si="357"/>
        <v>30000</v>
      </c>
      <c r="EJ205" s="23">
        <f t="shared" ca="1" si="373"/>
        <v>60000</v>
      </c>
      <c r="EK205" s="23">
        <f t="shared" ca="1" si="374"/>
        <v>30000</v>
      </c>
      <c r="EL205" s="23">
        <f t="shared" ca="1" si="381"/>
        <v>120000</v>
      </c>
      <c r="EM205" s="23">
        <f t="shared" ca="1" si="382"/>
        <v>60000</v>
      </c>
      <c r="EN205" s="228">
        <f t="shared" ca="1" si="401"/>
        <v>39600</v>
      </c>
      <c r="EO205" s="93">
        <f t="shared" ca="1" si="402"/>
        <v>489600</v>
      </c>
      <c r="EP205" s="93">
        <f t="shared" ca="1" si="403"/>
        <v>921600</v>
      </c>
    </row>
    <row r="206" spans="1:146" x14ac:dyDescent="0.2">
      <c r="A206" s="172">
        <f ca="1">VLOOKUP($D206,Curves!$A$2:$I$1700,9)</f>
        <v>6.0143223505351999E-2</v>
      </c>
      <c r="B206" s="86">
        <f t="shared" ca="1" si="386"/>
        <v>0.37687234385142676</v>
      </c>
      <c r="C206" s="86">
        <f t="shared" si="387"/>
        <v>31</v>
      </c>
      <c r="D206" s="139">
        <v>42917</v>
      </c>
      <c r="E206" s="173">
        <f ca="1">VLOOKUP($D206,Curves!$A$2:$H$1700,2)*$B206</f>
        <v>1.7094929517100717</v>
      </c>
      <c r="F206" s="172">
        <f ca="1">VLOOKUP($D206,Curves!$A$2:$H$1700,3)*$B206</f>
        <v>0.11117734143617089</v>
      </c>
      <c r="G206" s="172">
        <f ca="1">VLOOKUP($D206,Curves!$A$2:$H$1700,7)*$B206</f>
        <v>-7.1605745331771081E-2</v>
      </c>
      <c r="H206" s="172">
        <f ca="1">VLOOKUP($D206,Curves!$A$2:$H$1700,5)*$B206</f>
        <v>0</v>
      </c>
      <c r="I206" s="172">
        <f ca="1">VLOOKUP($D206,Curves!$A$2:$H$1700,4)*$B206</f>
        <v>0</v>
      </c>
      <c r="J206" s="174">
        <f ca="1">VLOOKUP($D206,Curves!$A$2:$H$1700,8)*$B206</f>
        <v>0</v>
      </c>
      <c r="K206" s="172">
        <f t="shared" ca="1" si="388"/>
        <v>14.821197137825537</v>
      </c>
      <c r="L206" s="140">
        <f ca="1">VLOOKUP($D206,Curves!$N$2:$T$2600,2)*$B206</f>
        <v>19.608705737824117</v>
      </c>
      <c r="M206" s="141">
        <f ca="1">VLOOKUP($D206,Curves!$N$2:$T$2600,3)*$B206</f>
        <v>9.8043528689120585</v>
      </c>
      <c r="N206" s="181">
        <f t="shared" ca="1" si="389"/>
        <v>1</v>
      </c>
      <c r="O206" s="182">
        <f t="shared" ca="1" si="390"/>
        <v>0</v>
      </c>
      <c r="P206" s="173">
        <f t="shared" ca="1" si="385"/>
        <v>14.821197137825537</v>
      </c>
      <c r="Q206" s="140">
        <f ca="1">VLOOKUP($D206,Curves!$N$2:$T$2600,4)*$B206</f>
        <v>19.608705737824117</v>
      </c>
      <c r="R206" s="141">
        <f ca="1">VLOOKUP($D206,Curves!$N$2:$T$2600,5)*$B206</f>
        <v>9.8043528689120585</v>
      </c>
      <c r="S206" s="181">
        <f t="shared" ca="1" si="391"/>
        <v>1</v>
      </c>
      <c r="T206" s="182">
        <f t="shared" ca="1" si="392"/>
        <v>0</v>
      </c>
      <c r="U206" s="151">
        <f t="shared" ca="1" si="393"/>
        <v>14.284154047837253</v>
      </c>
      <c r="V206" s="151">
        <f t="shared" ca="1" si="394"/>
        <v>14.821197137825537</v>
      </c>
      <c r="W206" s="151">
        <f t="shared" ca="1" si="395"/>
        <v>14.821197137825537</v>
      </c>
      <c r="X206" s="343">
        <f ca="1">VLOOKUP($D206,[2]CurveFetch!$D$8:$S$13000,16,0)*$B206</f>
        <v>19.608705737824117</v>
      </c>
      <c r="Y206" s="141">
        <f ca="1">VLOOKUP($D206,Curves!$N$2:$T$2600,7)*$B206</f>
        <v>9.8043528689120585</v>
      </c>
      <c r="Z206" s="200">
        <f t="shared" ca="1" si="396"/>
        <v>1</v>
      </c>
      <c r="AA206" s="181">
        <f t="shared" ca="1" si="397"/>
        <v>0</v>
      </c>
      <c r="AB206" s="181">
        <f t="shared" ca="1" si="398"/>
        <v>1</v>
      </c>
      <c r="AC206" s="181">
        <f t="shared" ca="1" si="398"/>
        <v>1</v>
      </c>
      <c r="AD206" s="181">
        <f t="shared" ca="1" si="399"/>
        <v>1</v>
      </c>
      <c r="AE206" s="182">
        <f t="shared" ca="1" si="400"/>
        <v>0</v>
      </c>
      <c r="AF206" s="23">
        <f t="shared" ref="AF206:AF269" ca="1" si="418">$AF$7*$J$2*$J$5*$N206</f>
        <v>5880</v>
      </c>
      <c r="AG206" s="23">
        <f t="shared" ref="AG206:AG269" ca="1" si="419">$AF$7*$J$2*$J$5*$O206</f>
        <v>0</v>
      </c>
      <c r="AH206" s="23">
        <f t="shared" ca="1" si="310"/>
        <v>48000</v>
      </c>
      <c r="AI206" s="23">
        <f t="shared" ca="1" si="311"/>
        <v>0</v>
      </c>
      <c r="AJ206" s="23">
        <f t="shared" ca="1" si="330"/>
        <v>54000</v>
      </c>
      <c r="AK206" s="23">
        <f t="shared" ca="1" si="331"/>
        <v>0</v>
      </c>
      <c r="AL206" s="23">
        <f t="shared" ca="1" si="332"/>
        <v>60000</v>
      </c>
      <c r="AM206" s="23">
        <f t="shared" ca="1" si="333"/>
        <v>0</v>
      </c>
      <c r="AN206" s="23">
        <f t="shared" ca="1" si="334"/>
        <v>60000</v>
      </c>
      <c r="AO206" s="23">
        <f t="shared" ca="1" si="335"/>
        <v>0</v>
      </c>
      <c r="AP206" s="23">
        <f t="shared" ca="1" si="350"/>
        <v>61200</v>
      </c>
      <c r="AQ206" s="23">
        <f t="shared" ca="1" si="351"/>
        <v>0</v>
      </c>
      <c r="AR206" s="23">
        <f t="shared" ca="1" si="363"/>
        <v>132000</v>
      </c>
      <c r="AS206" s="23">
        <f t="shared" ca="1" si="364"/>
        <v>0</v>
      </c>
      <c r="AT206" s="228">
        <f t="shared" ca="1" si="404"/>
        <v>65880</v>
      </c>
      <c r="AU206" s="26">
        <f t="shared" ca="1" si="405"/>
        <v>361080</v>
      </c>
      <c r="AV206" s="228">
        <f t="shared" ca="1" si="406"/>
        <v>421080</v>
      </c>
      <c r="AW206" s="23">
        <f t="shared" ca="1" si="306"/>
        <v>62400</v>
      </c>
      <c r="AX206" s="23">
        <f t="shared" ca="1" si="307"/>
        <v>0</v>
      </c>
      <c r="AY206" s="23">
        <f t="shared" ca="1" si="416"/>
        <v>60000</v>
      </c>
      <c r="AZ206" s="23">
        <f t="shared" ca="1" si="417"/>
        <v>0</v>
      </c>
      <c r="BA206" s="23">
        <f t="shared" ref="BA206:BA269" ca="1" si="420">$BA$7*$J$2*$J$5*$S206</f>
        <v>10560</v>
      </c>
      <c r="BB206" s="23">
        <f t="shared" ref="BB206:BB269" ca="1" si="421">$BA$7*$J$3*$J$5*$T206</f>
        <v>0</v>
      </c>
      <c r="BC206" s="23">
        <f t="shared" ca="1" si="302"/>
        <v>6120</v>
      </c>
      <c r="BD206" s="23">
        <f t="shared" ca="1" si="303"/>
        <v>0</v>
      </c>
      <c r="BE206" s="23">
        <f t="shared" ca="1" si="312"/>
        <v>20400</v>
      </c>
      <c r="BF206" s="23">
        <f t="shared" ca="1" si="313"/>
        <v>0</v>
      </c>
      <c r="BG206" s="23">
        <f t="shared" ca="1" si="322"/>
        <v>105600</v>
      </c>
      <c r="BH206" s="23">
        <f t="shared" ca="1" si="323"/>
        <v>0</v>
      </c>
      <c r="BI206" s="23">
        <f t="shared" ca="1" si="328"/>
        <v>127200</v>
      </c>
      <c r="BJ206" s="23">
        <f t="shared" ca="1" si="329"/>
        <v>0</v>
      </c>
      <c r="BK206" s="23">
        <f t="shared" ca="1" si="336"/>
        <v>60000</v>
      </c>
      <c r="BL206" s="23">
        <f t="shared" ca="1" si="337"/>
        <v>0</v>
      </c>
      <c r="BM206" s="23">
        <f t="shared" ca="1" si="348"/>
        <v>63600</v>
      </c>
      <c r="BN206" s="23">
        <f t="shared" ca="1" si="349"/>
        <v>0</v>
      </c>
      <c r="BO206" s="23">
        <f t="shared" ca="1" si="352"/>
        <v>86400</v>
      </c>
      <c r="BP206" s="23">
        <f t="shared" ca="1" si="353"/>
        <v>0</v>
      </c>
      <c r="BQ206" s="23">
        <f t="shared" ca="1" si="359"/>
        <v>62400</v>
      </c>
      <c r="BR206" s="23">
        <f t="shared" ca="1" si="360"/>
        <v>0</v>
      </c>
      <c r="BS206" s="23">
        <f t="shared" ca="1" si="377"/>
        <v>132000</v>
      </c>
      <c r="BT206" s="23">
        <f t="shared" ca="1" si="378"/>
        <v>0</v>
      </c>
      <c r="BU206" s="23">
        <f t="shared" ca="1" si="379"/>
        <v>120000</v>
      </c>
      <c r="BV206" s="23">
        <f t="shared" ca="1" si="380"/>
        <v>0</v>
      </c>
      <c r="BW206" s="389">
        <f t="shared" ca="1" si="407"/>
        <v>458280</v>
      </c>
      <c r="BX206" s="224">
        <f t="shared" ca="1" si="408"/>
        <v>710280</v>
      </c>
      <c r="BY206" s="93">
        <f t="shared" ca="1" si="409"/>
        <v>916680</v>
      </c>
      <c r="BZ206" s="23">
        <f t="shared" ca="1" si="308"/>
        <v>125760</v>
      </c>
      <c r="CA206" s="23">
        <f t="shared" ca="1" si="309"/>
        <v>0</v>
      </c>
      <c r="CB206" s="23">
        <f t="shared" ca="1" si="338"/>
        <v>115200</v>
      </c>
      <c r="CC206" s="23">
        <f t="shared" ca="1" si="339"/>
        <v>0</v>
      </c>
      <c r="CD206" s="23">
        <f t="shared" ca="1" si="365"/>
        <v>120000</v>
      </c>
      <c r="CE206" s="23">
        <f t="shared" ca="1" si="366"/>
        <v>0</v>
      </c>
      <c r="CF206" s="228">
        <f t="shared" ca="1" si="410"/>
        <v>125760</v>
      </c>
      <c r="CG206" s="224">
        <f t="shared" ca="1" si="411"/>
        <v>240960</v>
      </c>
      <c r="CH206" s="228">
        <f t="shared" ca="1" si="412"/>
        <v>360960</v>
      </c>
      <c r="CI206" s="23">
        <f t="shared" ca="1" si="298"/>
        <v>65400</v>
      </c>
      <c r="CJ206" s="23">
        <f t="shared" ca="1" si="299"/>
        <v>32700</v>
      </c>
      <c r="CK206" s="23">
        <f t="shared" ca="1" si="300"/>
        <v>62400</v>
      </c>
      <c r="CL206" s="23">
        <f t="shared" ca="1" si="301"/>
        <v>31200</v>
      </c>
      <c r="CM206" s="23">
        <f t="shared" ref="CM206:CM269" ca="1" si="422">$CM$7*$J$2*$J$5*$AB206</f>
        <v>60000</v>
      </c>
      <c r="CN206" s="23">
        <f t="shared" ref="CN206:CN269" ca="1" si="423">$CM$7*$J$3*$J$5*$AC206</f>
        <v>30000</v>
      </c>
      <c r="CO206" s="23">
        <f t="shared" ca="1" si="304"/>
        <v>8400</v>
      </c>
      <c r="CP206" s="23">
        <f t="shared" ca="1" si="305"/>
        <v>4200</v>
      </c>
      <c r="CQ206" s="23">
        <f t="shared" ca="1" si="314"/>
        <v>27000</v>
      </c>
      <c r="CR206" s="23">
        <f t="shared" ca="1" si="315"/>
        <v>13500</v>
      </c>
      <c r="CS206" s="23">
        <f t="shared" ca="1" si="316"/>
        <v>15600</v>
      </c>
      <c r="CT206" s="23">
        <f t="shared" ca="1" si="317"/>
        <v>7800</v>
      </c>
      <c r="CU206" s="23">
        <f t="shared" ca="1" si="320"/>
        <v>42000</v>
      </c>
      <c r="CV206" s="23">
        <f t="shared" ca="1" si="321"/>
        <v>21000</v>
      </c>
      <c r="CW206" s="23">
        <f t="shared" ca="1" si="367"/>
        <v>60000</v>
      </c>
      <c r="CX206" s="23">
        <f t="shared" ca="1" si="368"/>
        <v>30000</v>
      </c>
      <c r="CY206" s="23">
        <f t="shared" ca="1" si="324"/>
        <v>72000</v>
      </c>
      <c r="CZ206" s="23">
        <f t="shared" ca="1" si="325"/>
        <v>36000</v>
      </c>
      <c r="DA206" s="23">
        <f t="shared" ca="1" si="340"/>
        <v>99000</v>
      </c>
      <c r="DB206" s="23">
        <f t="shared" ca="1" si="341"/>
        <v>49500</v>
      </c>
      <c r="DC206" s="23"/>
      <c r="DD206" s="23"/>
      <c r="DE206" s="23">
        <f t="shared" ca="1" si="342"/>
        <v>240000</v>
      </c>
      <c r="DF206" s="23">
        <f t="shared" ca="1" si="343"/>
        <v>120000</v>
      </c>
      <c r="DG206" s="23">
        <f t="shared" ca="1" si="344"/>
        <v>120000</v>
      </c>
      <c r="DH206" s="23">
        <f t="shared" ca="1" si="345"/>
        <v>60000</v>
      </c>
      <c r="DI206" s="23">
        <f t="shared" ca="1" si="354"/>
        <v>63600</v>
      </c>
      <c r="DJ206" s="23">
        <f t="shared" ca="1" si="355"/>
        <v>31800</v>
      </c>
      <c r="DK206" s="23">
        <f t="shared" ca="1" si="361"/>
        <v>63600</v>
      </c>
      <c r="DL206" s="23">
        <f t="shared" ca="1" si="362"/>
        <v>31800</v>
      </c>
      <c r="DM206" s="23">
        <f t="shared" ca="1" si="369"/>
        <v>120000</v>
      </c>
      <c r="DN206" s="23">
        <f t="shared" ca="1" si="370"/>
        <v>60000</v>
      </c>
      <c r="DO206" s="23">
        <f t="shared" ca="1" si="371"/>
        <v>66000</v>
      </c>
      <c r="DP206" s="23">
        <f t="shared" ca="1" si="372"/>
        <v>33000</v>
      </c>
      <c r="DQ206" s="23">
        <f t="shared" ca="1" si="383"/>
        <v>129600</v>
      </c>
      <c r="DR206" s="23">
        <f t="shared" ca="1" si="384"/>
        <v>64800</v>
      </c>
      <c r="DS206" s="228">
        <f t="shared" ca="1" si="413"/>
        <v>604800</v>
      </c>
      <c r="DT206" s="93">
        <f t="shared" ca="1" si="414"/>
        <v>1350000</v>
      </c>
      <c r="DU206" s="228">
        <f t="shared" ca="1" si="415"/>
        <v>1971900</v>
      </c>
      <c r="DZ206" s="23">
        <f t="shared" ca="1" si="318"/>
        <v>60000</v>
      </c>
      <c r="EA206" s="23">
        <f t="shared" ca="1" si="319"/>
        <v>30000</v>
      </c>
      <c r="EB206" s="23">
        <f t="shared" ca="1" si="326"/>
        <v>26400</v>
      </c>
      <c r="EC206" s="23">
        <f t="shared" ca="1" si="327"/>
        <v>13200</v>
      </c>
      <c r="ED206" s="23">
        <f t="shared" ca="1" si="346"/>
        <v>120000</v>
      </c>
      <c r="EE206" s="23">
        <f t="shared" ca="1" si="347"/>
        <v>60000</v>
      </c>
      <c r="EF206" s="23">
        <f t="shared" ca="1" si="375"/>
        <v>168000</v>
      </c>
      <c r="EG206" s="23">
        <f t="shared" ca="1" si="376"/>
        <v>84000</v>
      </c>
      <c r="EH206" s="23">
        <f t="shared" ca="1" si="356"/>
        <v>60000</v>
      </c>
      <c r="EI206" s="23">
        <f t="shared" ca="1" si="357"/>
        <v>30000</v>
      </c>
      <c r="EJ206" s="23">
        <f t="shared" ca="1" si="373"/>
        <v>60000</v>
      </c>
      <c r="EK206" s="23">
        <f t="shared" ca="1" si="374"/>
        <v>30000</v>
      </c>
      <c r="EL206" s="23">
        <f t="shared" ca="1" si="381"/>
        <v>120000</v>
      </c>
      <c r="EM206" s="23">
        <f t="shared" ca="1" si="382"/>
        <v>60000</v>
      </c>
      <c r="EN206" s="228">
        <f t="shared" ca="1" si="401"/>
        <v>39600</v>
      </c>
      <c r="EO206" s="93">
        <f t="shared" ca="1" si="402"/>
        <v>489600</v>
      </c>
      <c r="EP206" s="93">
        <f t="shared" ca="1" si="403"/>
        <v>921600</v>
      </c>
    </row>
    <row r="207" spans="1:146" x14ac:dyDescent="0.2">
      <c r="A207" s="172">
        <f ca="1">VLOOKUP($D207,Curves!$A$2:$I$1700,9)</f>
        <v>6.0171401338463999E-2</v>
      </c>
      <c r="B207" s="86">
        <f t="shared" ca="1" si="386"/>
        <v>0.37481193690169895</v>
      </c>
      <c r="C207" s="86">
        <f t="shared" si="387"/>
        <v>31</v>
      </c>
      <c r="D207" s="139">
        <v>42948</v>
      </c>
      <c r="E207" s="173">
        <f ca="1">VLOOKUP($D207,Curves!$A$2:$H$1700,2)*$B207</f>
        <v>1.7076431845241404</v>
      </c>
      <c r="F207" s="172">
        <f ca="1">VLOOKUP($D207,Curves!$A$2:$H$1700,3)*$B207</f>
        <v>0.11056952138600118</v>
      </c>
      <c r="G207" s="172">
        <f ca="1">VLOOKUP($D207,Curves!$A$2:$H$1700,7)*$B207</f>
        <v>-7.1214268011322801E-2</v>
      </c>
      <c r="H207" s="172">
        <f ca="1">VLOOKUP($D207,Curves!$A$2:$H$1700,5)*$B207</f>
        <v>0</v>
      </c>
      <c r="I207" s="172">
        <f ca="1">VLOOKUP($D207,Curves!$A$2:$H$1700,4)*$B207</f>
        <v>0</v>
      </c>
      <c r="J207" s="174">
        <f ca="1">VLOOKUP($D207,Curves!$A$2:$H$1700,8)*$B207</f>
        <v>0</v>
      </c>
      <c r="K207" s="172">
        <f t="shared" ca="1" si="388"/>
        <v>14.807323883931053</v>
      </c>
      <c r="L207" s="140">
        <f ca="1">VLOOKUP($D207,Curves!$N$2:$T$2600,2)*$B207</f>
        <v>25.123681611714574</v>
      </c>
      <c r="M207" s="141">
        <f ca="1">VLOOKUP($D207,Curves!$N$2:$T$2600,3)*$B207</f>
        <v>12.561840805857287</v>
      </c>
      <c r="N207" s="181">
        <f t="shared" ca="1" si="389"/>
        <v>1</v>
      </c>
      <c r="O207" s="182">
        <f t="shared" ca="1" si="390"/>
        <v>0</v>
      </c>
      <c r="P207" s="173">
        <f t="shared" ca="1" si="385"/>
        <v>14.807323883931053</v>
      </c>
      <c r="Q207" s="140">
        <f ca="1">VLOOKUP($D207,Curves!$N$2:$T$2600,4)*$B207</f>
        <v>25.123681611714574</v>
      </c>
      <c r="R207" s="141">
        <f ca="1">VLOOKUP($D207,Curves!$N$2:$T$2600,5)*$B207</f>
        <v>12.561840805857287</v>
      </c>
      <c r="S207" s="181">
        <f t="shared" ca="1" si="391"/>
        <v>1</v>
      </c>
      <c r="T207" s="182">
        <f t="shared" ca="1" si="392"/>
        <v>0</v>
      </c>
      <c r="U207" s="151">
        <f t="shared" ca="1" si="393"/>
        <v>14.273216873846133</v>
      </c>
      <c r="V207" s="151">
        <f t="shared" ca="1" si="394"/>
        <v>14.807323883931053</v>
      </c>
      <c r="W207" s="151">
        <f t="shared" ca="1" si="395"/>
        <v>14.807323883931053</v>
      </c>
      <c r="X207" s="343">
        <f ca="1">VLOOKUP($D207,[2]CurveFetch!$D$8:$S$13000,16,0)*$B207</f>
        <v>25.123681611714574</v>
      </c>
      <c r="Y207" s="141">
        <f ca="1">VLOOKUP($D207,Curves!$N$2:$T$2600,7)*$B207</f>
        <v>12.561840805857287</v>
      </c>
      <c r="Z207" s="200">
        <f t="shared" ca="1" si="396"/>
        <v>1</v>
      </c>
      <c r="AA207" s="181">
        <f t="shared" ca="1" si="397"/>
        <v>0</v>
      </c>
      <c r="AB207" s="181">
        <f t="shared" ca="1" si="398"/>
        <v>1</v>
      </c>
      <c r="AC207" s="181">
        <f t="shared" ca="1" si="398"/>
        <v>1</v>
      </c>
      <c r="AD207" s="181">
        <f t="shared" ca="1" si="399"/>
        <v>1</v>
      </c>
      <c r="AE207" s="182">
        <f t="shared" ca="1" si="400"/>
        <v>0</v>
      </c>
      <c r="AF207" s="23">
        <f t="shared" ca="1" si="418"/>
        <v>5880</v>
      </c>
      <c r="AG207" s="23">
        <f t="shared" ca="1" si="419"/>
        <v>0</v>
      </c>
      <c r="AH207" s="23">
        <f t="shared" ca="1" si="310"/>
        <v>48000</v>
      </c>
      <c r="AI207" s="23">
        <f t="shared" ca="1" si="311"/>
        <v>0</v>
      </c>
      <c r="AJ207" s="23">
        <f t="shared" ca="1" si="330"/>
        <v>54000</v>
      </c>
      <c r="AK207" s="23">
        <f t="shared" ca="1" si="331"/>
        <v>0</v>
      </c>
      <c r="AL207" s="23">
        <f t="shared" ca="1" si="332"/>
        <v>60000</v>
      </c>
      <c r="AM207" s="23">
        <f t="shared" ca="1" si="333"/>
        <v>0</v>
      </c>
      <c r="AN207" s="23">
        <f t="shared" ca="1" si="334"/>
        <v>60000</v>
      </c>
      <c r="AO207" s="23">
        <f t="shared" ca="1" si="335"/>
        <v>0</v>
      </c>
      <c r="AP207" s="23">
        <f t="shared" ca="1" si="350"/>
        <v>61200</v>
      </c>
      <c r="AQ207" s="23">
        <f t="shared" ca="1" si="351"/>
        <v>0</v>
      </c>
      <c r="AR207" s="23">
        <f t="shared" ca="1" si="363"/>
        <v>132000</v>
      </c>
      <c r="AS207" s="23">
        <f t="shared" ca="1" si="364"/>
        <v>0</v>
      </c>
      <c r="AT207" s="228">
        <f t="shared" ca="1" si="404"/>
        <v>65880</v>
      </c>
      <c r="AU207" s="26">
        <f t="shared" ca="1" si="405"/>
        <v>361080</v>
      </c>
      <c r="AV207" s="228">
        <f t="shared" ca="1" si="406"/>
        <v>421080</v>
      </c>
      <c r="AW207" s="23">
        <f t="shared" ca="1" si="306"/>
        <v>62400</v>
      </c>
      <c r="AX207" s="23">
        <f t="shared" ca="1" si="307"/>
        <v>0</v>
      </c>
      <c r="AY207" s="23">
        <f t="shared" ca="1" si="416"/>
        <v>60000</v>
      </c>
      <c r="AZ207" s="23">
        <f t="shared" ca="1" si="417"/>
        <v>0</v>
      </c>
      <c r="BA207" s="23">
        <f t="shared" ca="1" si="420"/>
        <v>10560</v>
      </c>
      <c r="BB207" s="23">
        <f t="shared" ca="1" si="421"/>
        <v>0</v>
      </c>
      <c r="BC207" s="23">
        <f t="shared" ca="1" si="302"/>
        <v>6120</v>
      </c>
      <c r="BD207" s="23">
        <f t="shared" ca="1" si="303"/>
        <v>0</v>
      </c>
      <c r="BE207" s="23">
        <f t="shared" ca="1" si="312"/>
        <v>20400</v>
      </c>
      <c r="BF207" s="23">
        <f t="shared" ca="1" si="313"/>
        <v>0</v>
      </c>
      <c r="BG207" s="23">
        <f t="shared" ca="1" si="322"/>
        <v>105600</v>
      </c>
      <c r="BH207" s="23">
        <f t="shared" ca="1" si="323"/>
        <v>0</v>
      </c>
      <c r="BI207" s="23">
        <f t="shared" ca="1" si="328"/>
        <v>127200</v>
      </c>
      <c r="BJ207" s="23">
        <f t="shared" ca="1" si="329"/>
        <v>0</v>
      </c>
      <c r="BK207" s="23">
        <f t="shared" ca="1" si="336"/>
        <v>60000</v>
      </c>
      <c r="BL207" s="23">
        <f t="shared" ca="1" si="337"/>
        <v>0</v>
      </c>
      <c r="BM207" s="23">
        <f t="shared" ca="1" si="348"/>
        <v>63600</v>
      </c>
      <c r="BN207" s="23">
        <f t="shared" ca="1" si="349"/>
        <v>0</v>
      </c>
      <c r="BO207" s="23">
        <f t="shared" ca="1" si="352"/>
        <v>86400</v>
      </c>
      <c r="BP207" s="23">
        <f t="shared" ca="1" si="353"/>
        <v>0</v>
      </c>
      <c r="BQ207" s="23">
        <f t="shared" ca="1" si="359"/>
        <v>62400</v>
      </c>
      <c r="BR207" s="23">
        <f t="shared" ca="1" si="360"/>
        <v>0</v>
      </c>
      <c r="BS207" s="23">
        <f t="shared" ca="1" si="377"/>
        <v>132000</v>
      </c>
      <c r="BT207" s="23">
        <f t="shared" ca="1" si="378"/>
        <v>0</v>
      </c>
      <c r="BU207" s="23">
        <f t="shared" ca="1" si="379"/>
        <v>120000</v>
      </c>
      <c r="BV207" s="23">
        <f t="shared" ca="1" si="380"/>
        <v>0</v>
      </c>
      <c r="BW207" s="389">
        <f t="shared" ca="1" si="407"/>
        <v>458280</v>
      </c>
      <c r="BX207" s="224">
        <f t="shared" ca="1" si="408"/>
        <v>710280</v>
      </c>
      <c r="BY207" s="93">
        <f t="shared" ca="1" si="409"/>
        <v>916680</v>
      </c>
      <c r="BZ207" s="23">
        <f t="shared" ca="1" si="308"/>
        <v>125760</v>
      </c>
      <c r="CA207" s="23">
        <f t="shared" ca="1" si="309"/>
        <v>0</v>
      </c>
      <c r="CB207" s="23">
        <f t="shared" ca="1" si="338"/>
        <v>115200</v>
      </c>
      <c r="CC207" s="23">
        <f t="shared" ca="1" si="339"/>
        <v>0</v>
      </c>
      <c r="CD207" s="23">
        <f t="shared" ca="1" si="365"/>
        <v>120000</v>
      </c>
      <c r="CE207" s="23">
        <f t="shared" ca="1" si="366"/>
        <v>0</v>
      </c>
      <c r="CF207" s="228">
        <f t="shared" ca="1" si="410"/>
        <v>125760</v>
      </c>
      <c r="CG207" s="224">
        <f t="shared" ca="1" si="411"/>
        <v>240960</v>
      </c>
      <c r="CH207" s="228">
        <f t="shared" ca="1" si="412"/>
        <v>360960</v>
      </c>
      <c r="CI207" s="23">
        <f t="shared" ref="CI207:CI270" ca="1" si="424">$CI$7*$J$2*$J$5*$AB207</f>
        <v>65400</v>
      </c>
      <c r="CJ207" s="23">
        <f t="shared" ref="CJ207:CJ270" ca="1" si="425">$CI$7*$J$3*$J$5*$AC207</f>
        <v>32700</v>
      </c>
      <c r="CK207" s="23">
        <f t="shared" ref="CK207:CK270" ca="1" si="426">$CK$7*$J$2*$J$5*$AB207</f>
        <v>62400</v>
      </c>
      <c r="CL207" s="23">
        <f t="shared" ref="CL207:CL270" ca="1" si="427">$CK$7*$J$3*$J$5*$AC207</f>
        <v>31200</v>
      </c>
      <c r="CM207" s="23">
        <f t="shared" ca="1" si="422"/>
        <v>60000</v>
      </c>
      <c r="CN207" s="23">
        <f t="shared" ca="1" si="423"/>
        <v>30000</v>
      </c>
      <c r="CO207" s="23">
        <f t="shared" ca="1" si="304"/>
        <v>8400</v>
      </c>
      <c r="CP207" s="23">
        <f t="shared" ca="1" si="305"/>
        <v>4200</v>
      </c>
      <c r="CQ207" s="23">
        <f t="shared" ca="1" si="314"/>
        <v>27000</v>
      </c>
      <c r="CR207" s="23">
        <f t="shared" ca="1" si="315"/>
        <v>13500</v>
      </c>
      <c r="CS207" s="23">
        <f t="shared" ca="1" si="316"/>
        <v>15600</v>
      </c>
      <c r="CT207" s="23">
        <f t="shared" ca="1" si="317"/>
        <v>7800</v>
      </c>
      <c r="CU207" s="23">
        <f t="shared" ca="1" si="320"/>
        <v>42000</v>
      </c>
      <c r="CV207" s="23">
        <f t="shared" ca="1" si="321"/>
        <v>21000</v>
      </c>
      <c r="CW207" s="23">
        <f t="shared" ca="1" si="367"/>
        <v>60000</v>
      </c>
      <c r="CX207" s="23">
        <f t="shared" ca="1" si="368"/>
        <v>30000</v>
      </c>
      <c r="CY207" s="23">
        <f t="shared" ca="1" si="324"/>
        <v>72000</v>
      </c>
      <c r="CZ207" s="23">
        <f t="shared" ca="1" si="325"/>
        <v>36000</v>
      </c>
      <c r="DA207" s="23">
        <f t="shared" ca="1" si="340"/>
        <v>99000</v>
      </c>
      <c r="DB207" s="23">
        <f t="shared" ca="1" si="341"/>
        <v>49500</v>
      </c>
      <c r="DC207" s="23"/>
      <c r="DD207" s="23"/>
      <c r="DE207" s="23">
        <f t="shared" ca="1" si="342"/>
        <v>240000</v>
      </c>
      <c r="DF207" s="23">
        <f t="shared" ca="1" si="343"/>
        <v>120000</v>
      </c>
      <c r="DG207" s="23">
        <f t="shared" ca="1" si="344"/>
        <v>120000</v>
      </c>
      <c r="DH207" s="23">
        <f t="shared" ca="1" si="345"/>
        <v>60000</v>
      </c>
      <c r="DI207" s="23">
        <f t="shared" ca="1" si="354"/>
        <v>63600</v>
      </c>
      <c r="DJ207" s="23">
        <f t="shared" ca="1" si="355"/>
        <v>31800</v>
      </c>
      <c r="DK207" s="23">
        <f t="shared" ca="1" si="361"/>
        <v>63600</v>
      </c>
      <c r="DL207" s="23">
        <f t="shared" ca="1" si="362"/>
        <v>31800</v>
      </c>
      <c r="DM207" s="23">
        <f t="shared" ca="1" si="369"/>
        <v>120000</v>
      </c>
      <c r="DN207" s="23">
        <f t="shared" ca="1" si="370"/>
        <v>60000</v>
      </c>
      <c r="DO207" s="23">
        <f t="shared" ca="1" si="371"/>
        <v>66000</v>
      </c>
      <c r="DP207" s="23">
        <f t="shared" ca="1" si="372"/>
        <v>33000</v>
      </c>
      <c r="DQ207" s="23">
        <f t="shared" ca="1" si="383"/>
        <v>129600</v>
      </c>
      <c r="DR207" s="23">
        <f t="shared" ca="1" si="384"/>
        <v>64800</v>
      </c>
      <c r="DS207" s="228">
        <f t="shared" ca="1" si="413"/>
        <v>604800</v>
      </c>
      <c r="DT207" s="93">
        <f t="shared" ca="1" si="414"/>
        <v>1350000</v>
      </c>
      <c r="DU207" s="228">
        <f t="shared" ca="1" si="415"/>
        <v>1971900</v>
      </c>
      <c r="DZ207" s="23">
        <f t="shared" ca="1" si="318"/>
        <v>60000</v>
      </c>
      <c r="EA207" s="23">
        <f t="shared" ca="1" si="319"/>
        <v>30000</v>
      </c>
      <c r="EB207" s="23">
        <f t="shared" ca="1" si="326"/>
        <v>26400</v>
      </c>
      <c r="EC207" s="23">
        <f t="shared" ca="1" si="327"/>
        <v>13200</v>
      </c>
      <c r="ED207" s="23">
        <f t="shared" ca="1" si="346"/>
        <v>120000</v>
      </c>
      <c r="EE207" s="23">
        <f t="shared" ca="1" si="347"/>
        <v>60000</v>
      </c>
      <c r="EF207" s="23">
        <f t="shared" ca="1" si="375"/>
        <v>168000</v>
      </c>
      <c r="EG207" s="23">
        <f t="shared" ca="1" si="376"/>
        <v>84000</v>
      </c>
      <c r="EH207" s="23">
        <f t="shared" ca="1" si="356"/>
        <v>60000</v>
      </c>
      <c r="EI207" s="23">
        <f t="shared" ca="1" si="357"/>
        <v>30000</v>
      </c>
      <c r="EJ207" s="23">
        <f t="shared" ca="1" si="373"/>
        <v>60000</v>
      </c>
      <c r="EK207" s="23">
        <f t="shared" ca="1" si="374"/>
        <v>30000</v>
      </c>
      <c r="EL207" s="23">
        <f t="shared" ca="1" si="381"/>
        <v>120000</v>
      </c>
      <c r="EM207" s="23">
        <f t="shared" ca="1" si="382"/>
        <v>60000</v>
      </c>
      <c r="EN207" s="228">
        <f t="shared" ca="1" si="401"/>
        <v>39600</v>
      </c>
      <c r="EO207" s="93">
        <f t="shared" ca="1" si="402"/>
        <v>489600</v>
      </c>
      <c r="EP207" s="93">
        <f t="shared" ca="1" si="403"/>
        <v>921600</v>
      </c>
    </row>
    <row r="208" spans="1:146" x14ac:dyDescent="0.2">
      <c r="A208" s="172">
        <f ca="1">VLOOKUP($D208,Curves!$A$2:$I$1700,9)</f>
        <v>6.0199579171839997E-2</v>
      </c>
      <c r="B208" s="86">
        <f t="shared" ca="1" si="386"/>
        <v>0.3727610658732578</v>
      </c>
      <c r="C208" s="86">
        <f t="shared" si="387"/>
        <v>30</v>
      </c>
      <c r="D208" s="139">
        <v>42979</v>
      </c>
      <c r="E208" s="173">
        <f ca="1">VLOOKUP($D208,Curves!$A$2:$H$1700,2)*$B208</f>
        <v>1.706127398501901</v>
      </c>
      <c r="F208" s="172">
        <f ca="1">VLOOKUP($D208,Curves!$A$2:$H$1700,3)*$B208</f>
        <v>0.10996451443261104</v>
      </c>
      <c r="G208" s="172">
        <f ca="1">VLOOKUP($D208,Curves!$A$2:$H$1700,7)*$B208</f>
        <v>-7.0824602515918988E-2</v>
      </c>
      <c r="H208" s="172">
        <f ca="1">VLOOKUP($D208,Curves!$A$2:$H$1700,5)*$B208</f>
        <v>0</v>
      </c>
      <c r="I208" s="172">
        <f ca="1">VLOOKUP($D208,Curves!$A$2:$H$1700,4)*$B208</f>
        <v>0</v>
      </c>
      <c r="J208" s="174">
        <f ca="1">VLOOKUP($D208,Curves!$A$2:$H$1700,8)*$B208</f>
        <v>0</v>
      </c>
      <c r="K208" s="172">
        <f t="shared" ca="1" si="388"/>
        <v>14.795955488764257</v>
      </c>
      <c r="L208" s="140">
        <f ca="1">VLOOKUP($D208,Curves!$N$2:$T$2600,2)*$B208</f>
        <v>21.258600862858479</v>
      </c>
      <c r="M208" s="141">
        <f ca="1">VLOOKUP($D208,Curves!$N$2:$T$2600,3)*$B208</f>
        <v>10.62930043142924</v>
      </c>
      <c r="N208" s="181">
        <f t="shared" ca="1" si="389"/>
        <v>1</v>
      </c>
      <c r="O208" s="182">
        <f t="shared" ca="1" si="390"/>
        <v>0</v>
      </c>
      <c r="P208" s="173">
        <f t="shared" ca="1" si="385"/>
        <v>14.795955488764257</v>
      </c>
      <c r="Q208" s="140">
        <f ca="1">VLOOKUP($D208,Curves!$N$2:$T$2600,4)*$B208</f>
        <v>21.258600862858479</v>
      </c>
      <c r="R208" s="141">
        <f ca="1">VLOOKUP($D208,Curves!$N$2:$T$2600,5)*$B208</f>
        <v>10.62930043142924</v>
      </c>
      <c r="S208" s="181">
        <f t="shared" ca="1" si="391"/>
        <v>1</v>
      </c>
      <c r="T208" s="182">
        <f t="shared" ca="1" si="392"/>
        <v>0</v>
      </c>
      <c r="U208" s="151">
        <f t="shared" ca="1" si="393"/>
        <v>14.264770969894865</v>
      </c>
      <c r="V208" s="151">
        <f t="shared" ca="1" si="394"/>
        <v>14.795955488764257</v>
      </c>
      <c r="W208" s="151">
        <f t="shared" ca="1" si="395"/>
        <v>14.795955488764257</v>
      </c>
      <c r="X208" s="343">
        <f ca="1">VLOOKUP($D208,[2]CurveFetch!$D$8:$S$13000,16,0)*$B208</f>
        <v>21.258600862858479</v>
      </c>
      <c r="Y208" s="141">
        <f ca="1">VLOOKUP($D208,Curves!$N$2:$T$2600,7)*$B208</f>
        <v>10.62930043142924</v>
      </c>
      <c r="Z208" s="200">
        <f t="shared" ca="1" si="396"/>
        <v>1</v>
      </c>
      <c r="AA208" s="181">
        <f t="shared" ca="1" si="397"/>
        <v>0</v>
      </c>
      <c r="AB208" s="181">
        <f t="shared" ca="1" si="398"/>
        <v>1</v>
      </c>
      <c r="AC208" s="181">
        <f t="shared" ca="1" si="398"/>
        <v>1</v>
      </c>
      <c r="AD208" s="181">
        <f t="shared" ca="1" si="399"/>
        <v>1</v>
      </c>
      <c r="AE208" s="182">
        <f t="shared" ca="1" si="400"/>
        <v>0</v>
      </c>
      <c r="AF208" s="23">
        <f t="shared" ca="1" si="418"/>
        <v>5880</v>
      </c>
      <c r="AG208" s="23">
        <f t="shared" ca="1" si="419"/>
        <v>0</v>
      </c>
      <c r="AH208" s="23">
        <f t="shared" ca="1" si="310"/>
        <v>48000</v>
      </c>
      <c r="AI208" s="23">
        <f t="shared" ca="1" si="311"/>
        <v>0</v>
      </c>
      <c r="AJ208" s="23">
        <f t="shared" ca="1" si="330"/>
        <v>54000</v>
      </c>
      <c r="AK208" s="23">
        <f t="shared" ca="1" si="331"/>
        <v>0</v>
      </c>
      <c r="AL208" s="23">
        <f t="shared" ca="1" si="332"/>
        <v>60000</v>
      </c>
      <c r="AM208" s="23">
        <f t="shared" ca="1" si="333"/>
        <v>0</v>
      </c>
      <c r="AN208" s="23">
        <f t="shared" ca="1" si="334"/>
        <v>60000</v>
      </c>
      <c r="AO208" s="23">
        <f t="shared" ca="1" si="335"/>
        <v>0</v>
      </c>
      <c r="AP208" s="23">
        <f t="shared" ca="1" si="350"/>
        <v>61200</v>
      </c>
      <c r="AQ208" s="23">
        <f t="shared" ca="1" si="351"/>
        <v>0</v>
      </c>
      <c r="AR208" s="23">
        <f t="shared" ca="1" si="363"/>
        <v>132000</v>
      </c>
      <c r="AS208" s="23">
        <f t="shared" ca="1" si="364"/>
        <v>0</v>
      </c>
      <c r="AT208" s="228">
        <f t="shared" ca="1" si="404"/>
        <v>65880</v>
      </c>
      <c r="AU208" s="26">
        <f t="shared" ca="1" si="405"/>
        <v>361080</v>
      </c>
      <c r="AV208" s="228">
        <f t="shared" ca="1" si="406"/>
        <v>421080</v>
      </c>
      <c r="AW208" s="23">
        <f t="shared" ca="1" si="306"/>
        <v>62400</v>
      </c>
      <c r="AX208" s="23">
        <f t="shared" ca="1" si="307"/>
        <v>0</v>
      </c>
      <c r="AY208" s="23">
        <f t="shared" ca="1" si="416"/>
        <v>60000</v>
      </c>
      <c r="AZ208" s="23">
        <f t="shared" ca="1" si="417"/>
        <v>0</v>
      </c>
      <c r="BA208" s="23">
        <f t="shared" ca="1" si="420"/>
        <v>10560</v>
      </c>
      <c r="BB208" s="23">
        <f t="shared" ca="1" si="421"/>
        <v>0</v>
      </c>
      <c r="BC208" s="23">
        <f t="shared" ref="BC208:BC271" ca="1" si="428">$BC$7*$J$2*$J$5*$S208</f>
        <v>6120</v>
      </c>
      <c r="BD208" s="23">
        <f t="shared" ref="BD208:BD271" ca="1" si="429">$BC$7*$J$3*$J$5*$T208</f>
        <v>0</v>
      </c>
      <c r="BE208" s="23">
        <f t="shared" ca="1" si="312"/>
        <v>20400</v>
      </c>
      <c r="BF208" s="23">
        <f t="shared" ca="1" si="313"/>
        <v>0</v>
      </c>
      <c r="BG208" s="23">
        <f t="shared" ca="1" si="322"/>
        <v>105600</v>
      </c>
      <c r="BH208" s="23">
        <f t="shared" ca="1" si="323"/>
        <v>0</v>
      </c>
      <c r="BI208" s="23">
        <f t="shared" ca="1" si="328"/>
        <v>127200</v>
      </c>
      <c r="BJ208" s="23">
        <f t="shared" ca="1" si="329"/>
        <v>0</v>
      </c>
      <c r="BK208" s="23">
        <f t="shared" ca="1" si="336"/>
        <v>60000</v>
      </c>
      <c r="BL208" s="23">
        <f t="shared" ca="1" si="337"/>
        <v>0</v>
      </c>
      <c r="BM208" s="23">
        <f t="shared" ca="1" si="348"/>
        <v>63600</v>
      </c>
      <c r="BN208" s="23">
        <f t="shared" ca="1" si="349"/>
        <v>0</v>
      </c>
      <c r="BO208" s="23">
        <f t="shared" ca="1" si="352"/>
        <v>86400</v>
      </c>
      <c r="BP208" s="23">
        <f t="shared" ca="1" si="353"/>
        <v>0</v>
      </c>
      <c r="BQ208" s="23">
        <f t="shared" ca="1" si="359"/>
        <v>62400</v>
      </c>
      <c r="BR208" s="23">
        <f t="shared" ca="1" si="360"/>
        <v>0</v>
      </c>
      <c r="BS208" s="23">
        <f t="shared" ca="1" si="377"/>
        <v>132000</v>
      </c>
      <c r="BT208" s="23">
        <f t="shared" ca="1" si="378"/>
        <v>0</v>
      </c>
      <c r="BU208" s="23">
        <f t="shared" ca="1" si="379"/>
        <v>120000</v>
      </c>
      <c r="BV208" s="23">
        <f t="shared" ca="1" si="380"/>
        <v>0</v>
      </c>
      <c r="BW208" s="389">
        <f t="shared" ca="1" si="407"/>
        <v>458280</v>
      </c>
      <c r="BX208" s="224">
        <f t="shared" ca="1" si="408"/>
        <v>710280</v>
      </c>
      <c r="BY208" s="93">
        <f t="shared" ca="1" si="409"/>
        <v>916680</v>
      </c>
      <c r="BZ208" s="23">
        <f t="shared" ca="1" si="308"/>
        <v>125760</v>
      </c>
      <c r="CA208" s="23">
        <f t="shared" ca="1" si="309"/>
        <v>0</v>
      </c>
      <c r="CB208" s="23">
        <f t="shared" ca="1" si="338"/>
        <v>115200</v>
      </c>
      <c r="CC208" s="23">
        <f t="shared" ca="1" si="339"/>
        <v>0</v>
      </c>
      <c r="CD208" s="23">
        <f t="shared" ca="1" si="365"/>
        <v>120000</v>
      </c>
      <c r="CE208" s="23">
        <f t="shared" ca="1" si="366"/>
        <v>0</v>
      </c>
      <c r="CF208" s="228">
        <f t="shared" ca="1" si="410"/>
        <v>125760</v>
      </c>
      <c r="CG208" s="224">
        <f t="shared" ca="1" si="411"/>
        <v>240960</v>
      </c>
      <c r="CH208" s="228">
        <f t="shared" ca="1" si="412"/>
        <v>360960</v>
      </c>
      <c r="CI208" s="23">
        <f t="shared" ca="1" si="424"/>
        <v>65400</v>
      </c>
      <c r="CJ208" s="23">
        <f t="shared" ca="1" si="425"/>
        <v>32700</v>
      </c>
      <c r="CK208" s="23">
        <f t="shared" ca="1" si="426"/>
        <v>62400</v>
      </c>
      <c r="CL208" s="23">
        <f t="shared" ca="1" si="427"/>
        <v>31200</v>
      </c>
      <c r="CM208" s="23">
        <f t="shared" ca="1" si="422"/>
        <v>60000</v>
      </c>
      <c r="CN208" s="23">
        <f t="shared" ca="1" si="423"/>
        <v>30000</v>
      </c>
      <c r="CO208" s="23">
        <f t="shared" ref="CO208:CO271" ca="1" si="430">$CO$7*$J$2*$J$5*$AB208</f>
        <v>8400</v>
      </c>
      <c r="CP208" s="23">
        <f t="shared" ref="CP208:CP271" ca="1" si="431">$CO$7*$J$3*$J$5*$AC208</f>
        <v>4200</v>
      </c>
      <c r="CQ208" s="23">
        <f t="shared" ca="1" si="314"/>
        <v>27000</v>
      </c>
      <c r="CR208" s="23">
        <f t="shared" ca="1" si="315"/>
        <v>13500</v>
      </c>
      <c r="CS208" s="23">
        <f t="shared" ca="1" si="316"/>
        <v>15600</v>
      </c>
      <c r="CT208" s="23">
        <f t="shared" ca="1" si="317"/>
        <v>7800</v>
      </c>
      <c r="CU208" s="23">
        <f t="shared" ca="1" si="320"/>
        <v>42000</v>
      </c>
      <c r="CV208" s="23">
        <f t="shared" ca="1" si="321"/>
        <v>21000</v>
      </c>
      <c r="CW208" s="23">
        <f t="shared" ca="1" si="367"/>
        <v>60000</v>
      </c>
      <c r="CX208" s="23">
        <f t="shared" ca="1" si="368"/>
        <v>30000</v>
      </c>
      <c r="CY208" s="23">
        <f t="shared" ca="1" si="324"/>
        <v>72000</v>
      </c>
      <c r="CZ208" s="23">
        <f t="shared" ca="1" si="325"/>
        <v>36000</v>
      </c>
      <c r="DA208" s="23">
        <f t="shared" ca="1" si="340"/>
        <v>99000</v>
      </c>
      <c r="DB208" s="23">
        <f t="shared" ca="1" si="341"/>
        <v>49500</v>
      </c>
      <c r="DC208" s="23"/>
      <c r="DD208" s="23"/>
      <c r="DE208" s="23">
        <f t="shared" ca="1" si="342"/>
        <v>240000</v>
      </c>
      <c r="DF208" s="23">
        <f t="shared" ca="1" si="343"/>
        <v>120000</v>
      </c>
      <c r="DG208" s="23">
        <f t="shared" ca="1" si="344"/>
        <v>120000</v>
      </c>
      <c r="DH208" s="23">
        <f t="shared" ca="1" si="345"/>
        <v>60000</v>
      </c>
      <c r="DI208" s="23">
        <f t="shared" ca="1" si="354"/>
        <v>63600</v>
      </c>
      <c r="DJ208" s="23">
        <f t="shared" ca="1" si="355"/>
        <v>31800</v>
      </c>
      <c r="DK208" s="23">
        <f t="shared" ca="1" si="361"/>
        <v>63600</v>
      </c>
      <c r="DL208" s="23">
        <f t="shared" ca="1" si="362"/>
        <v>31800</v>
      </c>
      <c r="DM208" s="23">
        <f t="shared" ca="1" si="369"/>
        <v>120000</v>
      </c>
      <c r="DN208" s="23">
        <f t="shared" ca="1" si="370"/>
        <v>60000</v>
      </c>
      <c r="DO208" s="23">
        <f t="shared" ca="1" si="371"/>
        <v>66000</v>
      </c>
      <c r="DP208" s="23">
        <f t="shared" ca="1" si="372"/>
        <v>33000</v>
      </c>
      <c r="DQ208" s="23">
        <f t="shared" ca="1" si="383"/>
        <v>129600</v>
      </c>
      <c r="DR208" s="23">
        <f t="shared" ca="1" si="384"/>
        <v>64800</v>
      </c>
      <c r="DS208" s="228">
        <f t="shared" ca="1" si="413"/>
        <v>604800</v>
      </c>
      <c r="DT208" s="93">
        <f t="shared" ca="1" si="414"/>
        <v>1350000</v>
      </c>
      <c r="DU208" s="228">
        <f t="shared" ca="1" si="415"/>
        <v>1971900</v>
      </c>
      <c r="DZ208" s="23">
        <f t="shared" ca="1" si="318"/>
        <v>60000</v>
      </c>
      <c r="EA208" s="23">
        <f t="shared" ca="1" si="319"/>
        <v>30000</v>
      </c>
      <c r="EB208" s="23">
        <f t="shared" ca="1" si="326"/>
        <v>26400</v>
      </c>
      <c r="EC208" s="23">
        <f t="shared" ca="1" si="327"/>
        <v>13200</v>
      </c>
      <c r="ED208" s="23">
        <f t="shared" ca="1" si="346"/>
        <v>120000</v>
      </c>
      <c r="EE208" s="23">
        <f t="shared" ca="1" si="347"/>
        <v>60000</v>
      </c>
      <c r="EF208" s="23">
        <f t="shared" ca="1" si="375"/>
        <v>168000</v>
      </c>
      <c r="EG208" s="23">
        <f t="shared" ca="1" si="376"/>
        <v>84000</v>
      </c>
      <c r="EH208" s="23">
        <f t="shared" ca="1" si="356"/>
        <v>60000</v>
      </c>
      <c r="EI208" s="23">
        <f t="shared" ca="1" si="357"/>
        <v>30000</v>
      </c>
      <c r="EJ208" s="23">
        <f t="shared" ca="1" si="373"/>
        <v>60000</v>
      </c>
      <c r="EK208" s="23">
        <f t="shared" ca="1" si="374"/>
        <v>30000</v>
      </c>
      <c r="EL208" s="23">
        <f t="shared" ca="1" si="381"/>
        <v>120000</v>
      </c>
      <c r="EM208" s="23">
        <f t="shared" ca="1" si="382"/>
        <v>60000</v>
      </c>
      <c r="EN208" s="228">
        <f t="shared" ca="1" si="401"/>
        <v>39600</v>
      </c>
      <c r="EO208" s="93">
        <f t="shared" ca="1" si="402"/>
        <v>489600</v>
      </c>
      <c r="EP208" s="93">
        <f t="shared" ca="1" si="403"/>
        <v>921600</v>
      </c>
    </row>
    <row r="209" spans="1:146" x14ac:dyDescent="0.2">
      <c r="A209" s="172">
        <f ca="1">VLOOKUP($D209,Curves!$A$2:$I$1700,9)</f>
        <v>6.0226848043100002E-2</v>
      </c>
      <c r="B209" s="86">
        <f t="shared" ca="1" si="386"/>
        <v>0.37078540019493006</v>
      </c>
      <c r="C209" s="86">
        <f t="shared" si="387"/>
        <v>31</v>
      </c>
      <c r="D209" s="139">
        <v>43009</v>
      </c>
      <c r="E209" s="173">
        <f ca="1">VLOOKUP($D209,Curves!$A$2:$H$1700,2)*$B209</f>
        <v>1.7082083386980429</v>
      </c>
      <c r="F209" s="172">
        <f ca="1">VLOOKUP($D209,Curves!$A$2:$H$1700,3)*$B209</f>
        <v>0.10938169305750436</v>
      </c>
      <c r="G209" s="172">
        <f ca="1">VLOOKUP($D209,Curves!$A$2:$H$1700,7)*$B209</f>
        <v>-7.0449226037036711E-2</v>
      </c>
      <c r="H209" s="172">
        <f ca="1">VLOOKUP($D209,Curves!$A$2:$H$1700,5)*$B209</f>
        <v>0</v>
      </c>
      <c r="I209" s="172">
        <f ca="1">VLOOKUP($D209,Curves!$A$2:$H$1700,4)*$B209</f>
        <v>0</v>
      </c>
      <c r="J209" s="174">
        <f ca="1">VLOOKUP($D209,Curves!$A$2:$H$1700,8)*$B209</f>
        <v>0</v>
      </c>
      <c r="K209" s="172">
        <f t="shared" ca="1" si="388"/>
        <v>14.811562540235322</v>
      </c>
      <c r="L209" s="140">
        <f ca="1">VLOOKUP($D209,Curves!$N$2:$T$2600,2)*$B209</f>
        <v>25.411184145719218</v>
      </c>
      <c r="M209" s="141">
        <f ca="1">VLOOKUP($D209,Curves!$N$2:$T$2600,3)*$B209</f>
        <v>12.705592072859609</v>
      </c>
      <c r="N209" s="181">
        <f t="shared" ca="1" si="389"/>
        <v>1</v>
      </c>
      <c r="O209" s="182">
        <f t="shared" ca="1" si="390"/>
        <v>0</v>
      </c>
      <c r="P209" s="173">
        <f t="shared" ca="1" si="385"/>
        <v>14.811562540235322</v>
      </c>
      <c r="Q209" s="140">
        <f ca="1">VLOOKUP($D209,Curves!$N$2:$T$2600,4)*$B209</f>
        <v>25.411184145719218</v>
      </c>
      <c r="R209" s="141">
        <f ca="1">VLOOKUP($D209,Curves!$N$2:$T$2600,5)*$B209</f>
        <v>12.705592072859609</v>
      </c>
      <c r="S209" s="181">
        <f t="shared" ca="1" si="391"/>
        <v>1</v>
      </c>
      <c r="T209" s="182">
        <f t="shared" ca="1" si="392"/>
        <v>0</v>
      </c>
      <c r="U209" s="151">
        <f t="shared" ca="1" si="393"/>
        <v>14.283193344957548</v>
      </c>
      <c r="V209" s="151">
        <f t="shared" ca="1" si="394"/>
        <v>14.811562540235322</v>
      </c>
      <c r="W209" s="151">
        <f t="shared" ca="1" si="395"/>
        <v>14.811562540235322</v>
      </c>
      <c r="X209" s="343">
        <f ca="1">VLOOKUP($D209,[2]CurveFetch!$D$8:$S$13000,16,0)*$B209</f>
        <v>25.411184145719218</v>
      </c>
      <c r="Y209" s="141">
        <f ca="1">VLOOKUP($D209,Curves!$N$2:$T$2600,7)*$B209</f>
        <v>12.705592072859609</v>
      </c>
      <c r="Z209" s="200">
        <f t="shared" ca="1" si="396"/>
        <v>1</v>
      </c>
      <c r="AA209" s="181">
        <f t="shared" ca="1" si="397"/>
        <v>0</v>
      </c>
      <c r="AB209" s="181">
        <f t="shared" ca="1" si="398"/>
        <v>1</v>
      </c>
      <c r="AC209" s="181">
        <f t="shared" ca="1" si="398"/>
        <v>1</v>
      </c>
      <c r="AD209" s="181">
        <f t="shared" ca="1" si="399"/>
        <v>1</v>
      </c>
      <c r="AE209" s="182">
        <f t="shared" ca="1" si="400"/>
        <v>0</v>
      </c>
      <c r="AF209" s="23">
        <f t="shared" ca="1" si="418"/>
        <v>5880</v>
      </c>
      <c r="AG209" s="23">
        <f t="shared" ca="1" si="419"/>
        <v>0</v>
      </c>
      <c r="AH209" s="23">
        <f t="shared" ca="1" si="310"/>
        <v>48000</v>
      </c>
      <c r="AI209" s="23">
        <f t="shared" ca="1" si="311"/>
        <v>0</v>
      </c>
      <c r="AJ209" s="23">
        <f t="shared" ca="1" si="330"/>
        <v>54000</v>
      </c>
      <c r="AK209" s="23">
        <f t="shared" ca="1" si="331"/>
        <v>0</v>
      </c>
      <c r="AL209" s="23">
        <f t="shared" ca="1" si="332"/>
        <v>60000</v>
      </c>
      <c r="AM209" s="23">
        <f t="shared" ca="1" si="333"/>
        <v>0</v>
      </c>
      <c r="AN209" s="23">
        <f t="shared" ca="1" si="334"/>
        <v>60000</v>
      </c>
      <c r="AO209" s="23">
        <f t="shared" ca="1" si="335"/>
        <v>0</v>
      </c>
      <c r="AP209" s="23">
        <f t="shared" ca="1" si="350"/>
        <v>61200</v>
      </c>
      <c r="AQ209" s="23">
        <f t="shared" ca="1" si="351"/>
        <v>0</v>
      </c>
      <c r="AR209" s="23">
        <f t="shared" ca="1" si="363"/>
        <v>132000</v>
      </c>
      <c r="AS209" s="23">
        <f t="shared" ca="1" si="364"/>
        <v>0</v>
      </c>
      <c r="AT209" s="228">
        <f t="shared" ca="1" si="404"/>
        <v>65880</v>
      </c>
      <c r="AU209" s="26">
        <f t="shared" ca="1" si="405"/>
        <v>361080</v>
      </c>
      <c r="AV209" s="228">
        <f t="shared" ca="1" si="406"/>
        <v>421080</v>
      </c>
      <c r="AW209" s="23">
        <f t="shared" ref="AW209:AW272" ca="1" si="432">$AW$7*$J$2*$J$5*$S209</f>
        <v>62400</v>
      </c>
      <c r="AX209" s="23">
        <f t="shared" ref="AX209:AX272" ca="1" si="433">$AW$7*$J$3*$J$5*$T209</f>
        <v>0</v>
      </c>
      <c r="AY209" s="23">
        <f t="shared" ca="1" si="416"/>
        <v>60000</v>
      </c>
      <c r="AZ209" s="23">
        <f t="shared" ca="1" si="417"/>
        <v>0</v>
      </c>
      <c r="BA209" s="23">
        <f t="shared" ca="1" si="420"/>
        <v>10560</v>
      </c>
      <c r="BB209" s="23">
        <f t="shared" ca="1" si="421"/>
        <v>0</v>
      </c>
      <c r="BC209" s="23">
        <f t="shared" ca="1" si="428"/>
        <v>6120</v>
      </c>
      <c r="BD209" s="23">
        <f t="shared" ca="1" si="429"/>
        <v>0</v>
      </c>
      <c r="BE209" s="23">
        <f t="shared" ca="1" si="312"/>
        <v>20400</v>
      </c>
      <c r="BF209" s="23">
        <f t="shared" ca="1" si="313"/>
        <v>0</v>
      </c>
      <c r="BG209" s="23">
        <f t="shared" ca="1" si="322"/>
        <v>105600</v>
      </c>
      <c r="BH209" s="23">
        <f t="shared" ca="1" si="323"/>
        <v>0</v>
      </c>
      <c r="BI209" s="23">
        <f t="shared" ca="1" si="328"/>
        <v>127200</v>
      </c>
      <c r="BJ209" s="23">
        <f t="shared" ca="1" si="329"/>
        <v>0</v>
      </c>
      <c r="BK209" s="23">
        <f t="shared" ca="1" si="336"/>
        <v>60000</v>
      </c>
      <c r="BL209" s="23">
        <f t="shared" ca="1" si="337"/>
        <v>0</v>
      </c>
      <c r="BM209" s="23">
        <f t="shared" ca="1" si="348"/>
        <v>63600</v>
      </c>
      <c r="BN209" s="23">
        <f t="shared" ca="1" si="349"/>
        <v>0</v>
      </c>
      <c r="BO209" s="23">
        <f t="shared" ca="1" si="352"/>
        <v>86400</v>
      </c>
      <c r="BP209" s="23">
        <f t="shared" ca="1" si="353"/>
        <v>0</v>
      </c>
      <c r="BQ209" s="23">
        <f t="shared" ca="1" si="359"/>
        <v>62400</v>
      </c>
      <c r="BR209" s="23">
        <f t="shared" ca="1" si="360"/>
        <v>0</v>
      </c>
      <c r="BS209" s="23">
        <f t="shared" ca="1" si="377"/>
        <v>132000</v>
      </c>
      <c r="BT209" s="23">
        <f t="shared" ca="1" si="378"/>
        <v>0</v>
      </c>
      <c r="BU209" s="23">
        <f t="shared" ca="1" si="379"/>
        <v>120000</v>
      </c>
      <c r="BV209" s="23">
        <f t="shared" ca="1" si="380"/>
        <v>0</v>
      </c>
      <c r="BW209" s="389">
        <f t="shared" ca="1" si="407"/>
        <v>458280</v>
      </c>
      <c r="BX209" s="224">
        <f t="shared" ca="1" si="408"/>
        <v>710280</v>
      </c>
      <c r="BY209" s="93">
        <f t="shared" ca="1" si="409"/>
        <v>916680</v>
      </c>
      <c r="BZ209" s="23">
        <f t="shared" ref="BZ209:BZ272" ca="1" si="434">$BZ$7*$J$2*$J$5*$N209</f>
        <v>125760</v>
      </c>
      <c r="CA209" s="23">
        <f t="shared" ref="CA209:CA272" ca="1" si="435">$BZ$7*$J$3*$J$5*$O209</f>
        <v>0</v>
      </c>
      <c r="CB209" s="23">
        <f t="shared" ca="1" si="338"/>
        <v>115200</v>
      </c>
      <c r="CC209" s="23">
        <f t="shared" ca="1" si="339"/>
        <v>0</v>
      </c>
      <c r="CD209" s="23">
        <f t="shared" ca="1" si="365"/>
        <v>120000</v>
      </c>
      <c r="CE209" s="23">
        <f t="shared" ca="1" si="366"/>
        <v>0</v>
      </c>
      <c r="CF209" s="228">
        <f t="shared" ca="1" si="410"/>
        <v>125760</v>
      </c>
      <c r="CG209" s="224">
        <f t="shared" ca="1" si="411"/>
        <v>240960</v>
      </c>
      <c r="CH209" s="228">
        <f t="shared" ca="1" si="412"/>
        <v>360960</v>
      </c>
      <c r="CI209" s="23">
        <f t="shared" ca="1" si="424"/>
        <v>65400</v>
      </c>
      <c r="CJ209" s="23">
        <f t="shared" ca="1" si="425"/>
        <v>32700</v>
      </c>
      <c r="CK209" s="23">
        <f t="shared" ca="1" si="426"/>
        <v>62400</v>
      </c>
      <c r="CL209" s="23">
        <f t="shared" ca="1" si="427"/>
        <v>31200</v>
      </c>
      <c r="CM209" s="23">
        <f t="shared" ca="1" si="422"/>
        <v>60000</v>
      </c>
      <c r="CN209" s="23">
        <f t="shared" ca="1" si="423"/>
        <v>30000</v>
      </c>
      <c r="CO209" s="23">
        <f t="shared" ca="1" si="430"/>
        <v>8400</v>
      </c>
      <c r="CP209" s="23">
        <f t="shared" ca="1" si="431"/>
        <v>4200</v>
      </c>
      <c r="CQ209" s="23">
        <f t="shared" ca="1" si="314"/>
        <v>27000</v>
      </c>
      <c r="CR209" s="23">
        <f t="shared" ca="1" si="315"/>
        <v>13500</v>
      </c>
      <c r="CS209" s="23">
        <f t="shared" ca="1" si="316"/>
        <v>15600</v>
      </c>
      <c r="CT209" s="23">
        <f t="shared" ca="1" si="317"/>
        <v>7800</v>
      </c>
      <c r="CU209" s="23">
        <f t="shared" ca="1" si="320"/>
        <v>42000</v>
      </c>
      <c r="CV209" s="23">
        <f t="shared" ca="1" si="321"/>
        <v>21000</v>
      </c>
      <c r="CW209" s="23">
        <f t="shared" ca="1" si="367"/>
        <v>60000</v>
      </c>
      <c r="CX209" s="23">
        <f t="shared" ca="1" si="368"/>
        <v>30000</v>
      </c>
      <c r="CY209" s="23">
        <f t="shared" ca="1" si="324"/>
        <v>72000</v>
      </c>
      <c r="CZ209" s="23">
        <f t="shared" ca="1" si="325"/>
        <v>36000</v>
      </c>
      <c r="DA209" s="23">
        <f t="shared" ca="1" si="340"/>
        <v>99000</v>
      </c>
      <c r="DB209" s="23">
        <f t="shared" ca="1" si="341"/>
        <v>49500</v>
      </c>
      <c r="DC209" s="23"/>
      <c r="DD209" s="23"/>
      <c r="DE209" s="23">
        <f t="shared" ca="1" si="342"/>
        <v>240000</v>
      </c>
      <c r="DF209" s="23">
        <f t="shared" ca="1" si="343"/>
        <v>120000</v>
      </c>
      <c r="DG209" s="23">
        <f t="shared" ca="1" si="344"/>
        <v>120000</v>
      </c>
      <c r="DH209" s="23">
        <f t="shared" ca="1" si="345"/>
        <v>60000</v>
      </c>
      <c r="DI209" s="23">
        <f t="shared" ca="1" si="354"/>
        <v>63600</v>
      </c>
      <c r="DJ209" s="23">
        <f t="shared" ca="1" si="355"/>
        <v>31800</v>
      </c>
      <c r="DK209" s="23">
        <f t="shared" ca="1" si="361"/>
        <v>63600</v>
      </c>
      <c r="DL209" s="23">
        <f t="shared" ca="1" si="362"/>
        <v>31800</v>
      </c>
      <c r="DM209" s="23">
        <f t="shared" ca="1" si="369"/>
        <v>120000</v>
      </c>
      <c r="DN209" s="23">
        <f t="shared" ca="1" si="370"/>
        <v>60000</v>
      </c>
      <c r="DO209" s="23">
        <f t="shared" ca="1" si="371"/>
        <v>66000</v>
      </c>
      <c r="DP209" s="23">
        <f t="shared" ca="1" si="372"/>
        <v>33000</v>
      </c>
      <c r="DQ209" s="23">
        <f t="shared" ca="1" si="383"/>
        <v>129600</v>
      </c>
      <c r="DR209" s="23">
        <f t="shared" ca="1" si="384"/>
        <v>64800</v>
      </c>
      <c r="DS209" s="228">
        <f t="shared" ca="1" si="413"/>
        <v>604800</v>
      </c>
      <c r="DT209" s="93">
        <f t="shared" ca="1" si="414"/>
        <v>1350000</v>
      </c>
      <c r="DU209" s="228">
        <f t="shared" ca="1" si="415"/>
        <v>1971900</v>
      </c>
      <c r="DZ209" s="23">
        <f t="shared" ca="1" si="318"/>
        <v>60000</v>
      </c>
      <c r="EA209" s="23">
        <f t="shared" ca="1" si="319"/>
        <v>30000</v>
      </c>
      <c r="EB209" s="23">
        <f t="shared" ca="1" si="326"/>
        <v>26400</v>
      </c>
      <c r="EC209" s="23">
        <f t="shared" ca="1" si="327"/>
        <v>13200</v>
      </c>
      <c r="ED209" s="23">
        <f t="shared" ca="1" si="346"/>
        <v>120000</v>
      </c>
      <c r="EE209" s="23">
        <f t="shared" ca="1" si="347"/>
        <v>60000</v>
      </c>
      <c r="EF209" s="23">
        <f t="shared" ca="1" si="375"/>
        <v>168000</v>
      </c>
      <c r="EG209" s="23">
        <f t="shared" ca="1" si="376"/>
        <v>84000</v>
      </c>
      <c r="EH209" s="23">
        <f t="shared" ca="1" si="356"/>
        <v>60000</v>
      </c>
      <c r="EI209" s="23">
        <f t="shared" ca="1" si="357"/>
        <v>30000</v>
      </c>
      <c r="EJ209" s="23">
        <f t="shared" ca="1" si="373"/>
        <v>60000</v>
      </c>
      <c r="EK209" s="23">
        <f t="shared" ca="1" si="374"/>
        <v>30000</v>
      </c>
      <c r="EL209" s="23">
        <f t="shared" ca="1" si="381"/>
        <v>120000</v>
      </c>
      <c r="EM209" s="23">
        <f t="shared" ca="1" si="382"/>
        <v>60000</v>
      </c>
      <c r="EN209" s="228">
        <f t="shared" ca="1" si="401"/>
        <v>39600</v>
      </c>
      <c r="EO209" s="93">
        <f t="shared" ca="1" si="402"/>
        <v>489600</v>
      </c>
      <c r="EP209" s="93">
        <f t="shared" ca="1" si="403"/>
        <v>921600</v>
      </c>
    </row>
    <row r="210" spans="1:146" x14ac:dyDescent="0.2">
      <c r="A210" s="172">
        <f ca="1">VLOOKUP($D210,Curves!$A$2:$I$1700,9)</f>
        <v>6.0255025876999997E-2</v>
      </c>
      <c r="B210" s="86">
        <f t="shared" ca="1" si="386"/>
        <v>0.36875319658033046</v>
      </c>
      <c r="C210" s="86">
        <f t="shared" si="387"/>
        <v>30</v>
      </c>
      <c r="D210" s="139">
        <v>43040</v>
      </c>
      <c r="E210" s="173">
        <f ca="1">VLOOKUP($D210,Curves!$A$2:$H$1700,2)*$B210</f>
        <v>1.7504714241668287</v>
      </c>
      <c r="F210" s="172">
        <f ca="1">VLOOKUP($D210,Curves!$A$2:$H$1700,3)*$B210</f>
        <v>4.4250383589639654E-2</v>
      </c>
      <c r="G210" s="172">
        <f ca="1">VLOOKUP($D210,Curves!$A$2:$H$1700,7)*$B210</f>
        <v>-7.006310735026279E-2</v>
      </c>
      <c r="H210" s="172">
        <f ca="1">VLOOKUP($D210,Curves!$A$2:$H$1700,5)*$B210</f>
        <v>0</v>
      </c>
      <c r="I210" s="172">
        <f ca="1">VLOOKUP($D210,Curves!$A$2:$H$1700,4)*$B210</f>
        <v>0</v>
      </c>
      <c r="J210" s="174">
        <f ca="1">VLOOKUP($D210,Curves!$A$2:$H$1700,8)*$B210</f>
        <v>0</v>
      </c>
      <c r="K210" s="172">
        <f t="shared" ca="1" si="388"/>
        <v>15.128535681251215</v>
      </c>
      <c r="L210" s="140">
        <f ca="1">VLOOKUP($D210,Curves!$N$2:$T$2600,2)*$B210</f>
        <v>14.209314425108506</v>
      </c>
      <c r="M210" s="141">
        <f ca="1">VLOOKUP($D210,Curves!$N$2:$T$2600,3)*$B210</f>
        <v>7.1046572125542529</v>
      </c>
      <c r="N210" s="181">
        <f t="shared" ca="1" si="389"/>
        <v>0</v>
      </c>
      <c r="O210" s="182">
        <f t="shared" ca="1" si="390"/>
        <v>0</v>
      </c>
      <c r="P210" s="173">
        <f t="shared" ca="1" si="385"/>
        <v>15.128535681251215</v>
      </c>
      <c r="Q210" s="140">
        <f ca="1">VLOOKUP($D210,Curves!$N$2:$T$2600,4)*$B210</f>
        <v>14.209314425108506</v>
      </c>
      <c r="R210" s="141">
        <f ca="1">VLOOKUP($D210,Curves!$N$2:$T$2600,5)*$B210</f>
        <v>7.1046572125542529</v>
      </c>
      <c r="S210" s="181">
        <f t="shared" ca="1" si="391"/>
        <v>0</v>
      </c>
      <c r="T210" s="182">
        <f t="shared" ca="1" si="392"/>
        <v>0</v>
      </c>
      <c r="U210" s="151">
        <f t="shared" ca="1" si="393"/>
        <v>14.603062376124242</v>
      </c>
      <c r="V210" s="151">
        <f t="shared" ca="1" si="394"/>
        <v>15.128535681251215</v>
      </c>
      <c r="W210" s="151">
        <f t="shared" ca="1" si="395"/>
        <v>15.128535681251215</v>
      </c>
      <c r="X210" s="343">
        <f ca="1">VLOOKUP($D210,[2]CurveFetch!$D$8:$S$13000,16,0)*$B210</f>
        <v>14.209314425108506</v>
      </c>
      <c r="Y210" s="141">
        <f ca="1">VLOOKUP($D210,Curves!$N$2:$T$2600,7)*$B210</f>
        <v>7.1046572125542529</v>
      </c>
      <c r="Z210" s="200">
        <f t="shared" ca="1" si="396"/>
        <v>0</v>
      </c>
      <c r="AA210" s="181">
        <f t="shared" ca="1" si="397"/>
        <v>0</v>
      </c>
      <c r="AB210" s="181">
        <f t="shared" ca="1" si="398"/>
        <v>0</v>
      </c>
      <c r="AC210" s="181">
        <f t="shared" ca="1" si="398"/>
        <v>0</v>
      </c>
      <c r="AD210" s="181">
        <f t="shared" ca="1" si="399"/>
        <v>0</v>
      </c>
      <c r="AE210" s="182">
        <f t="shared" ca="1" si="400"/>
        <v>0</v>
      </c>
      <c r="AF210" s="23">
        <f t="shared" ca="1" si="418"/>
        <v>0</v>
      </c>
      <c r="AG210" s="23">
        <f t="shared" ca="1" si="419"/>
        <v>0</v>
      </c>
      <c r="AH210" s="23">
        <f t="shared" ca="1" si="310"/>
        <v>0</v>
      </c>
      <c r="AI210" s="23">
        <f t="shared" ca="1" si="311"/>
        <v>0</v>
      </c>
      <c r="AJ210" s="23">
        <f t="shared" ca="1" si="330"/>
        <v>0</v>
      </c>
      <c r="AK210" s="23">
        <f t="shared" ca="1" si="331"/>
        <v>0</v>
      </c>
      <c r="AL210" s="23">
        <f t="shared" ca="1" si="332"/>
        <v>0</v>
      </c>
      <c r="AM210" s="23">
        <f t="shared" ca="1" si="333"/>
        <v>0</v>
      </c>
      <c r="AN210" s="23">
        <f t="shared" ca="1" si="334"/>
        <v>0</v>
      </c>
      <c r="AO210" s="23">
        <f t="shared" ca="1" si="335"/>
        <v>0</v>
      </c>
      <c r="AP210" s="23">
        <f t="shared" ca="1" si="350"/>
        <v>0</v>
      </c>
      <c r="AQ210" s="23">
        <f t="shared" ca="1" si="351"/>
        <v>0</v>
      </c>
      <c r="AR210" s="23">
        <f t="shared" ca="1" si="363"/>
        <v>0</v>
      </c>
      <c r="AS210" s="23">
        <f t="shared" ca="1" si="364"/>
        <v>0</v>
      </c>
      <c r="AT210" s="228">
        <f t="shared" ca="1" si="404"/>
        <v>0</v>
      </c>
      <c r="AU210" s="26">
        <f t="shared" ca="1" si="405"/>
        <v>0</v>
      </c>
      <c r="AV210" s="228">
        <f t="shared" ca="1" si="406"/>
        <v>0</v>
      </c>
      <c r="AW210" s="23">
        <f t="shared" ca="1" si="432"/>
        <v>0</v>
      </c>
      <c r="AX210" s="23">
        <f t="shared" ca="1" si="433"/>
        <v>0</v>
      </c>
      <c r="AY210" s="23">
        <f t="shared" ca="1" si="416"/>
        <v>0</v>
      </c>
      <c r="AZ210" s="23">
        <f t="shared" ca="1" si="417"/>
        <v>0</v>
      </c>
      <c r="BA210" s="23">
        <f t="shared" ca="1" si="420"/>
        <v>0</v>
      </c>
      <c r="BB210" s="23">
        <f t="shared" ca="1" si="421"/>
        <v>0</v>
      </c>
      <c r="BC210" s="23">
        <f t="shared" ca="1" si="428"/>
        <v>0</v>
      </c>
      <c r="BD210" s="23">
        <f t="shared" ca="1" si="429"/>
        <v>0</v>
      </c>
      <c r="BE210" s="23">
        <f t="shared" ca="1" si="312"/>
        <v>0</v>
      </c>
      <c r="BF210" s="23">
        <f t="shared" ca="1" si="313"/>
        <v>0</v>
      </c>
      <c r="BG210" s="23">
        <f t="shared" ca="1" si="322"/>
        <v>0</v>
      </c>
      <c r="BH210" s="23">
        <f t="shared" ca="1" si="323"/>
        <v>0</v>
      </c>
      <c r="BI210" s="23">
        <f t="shared" ca="1" si="328"/>
        <v>0</v>
      </c>
      <c r="BJ210" s="23">
        <f t="shared" ca="1" si="329"/>
        <v>0</v>
      </c>
      <c r="BK210" s="23">
        <f t="shared" ca="1" si="336"/>
        <v>0</v>
      </c>
      <c r="BL210" s="23">
        <f t="shared" ca="1" si="337"/>
        <v>0</v>
      </c>
      <c r="BM210" s="23">
        <f t="shared" ca="1" si="348"/>
        <v>0</v>
      </c>
      <c r="BN210" s="23">
        <f t="shared" ca="1" si="349"/>
        <v>0</v>
      </c>
      <c r="BO210" s="23">
        <f t="shared" ca="1" si="352"/>
        <v>0</v>
      </c>
      <c r="BP210" s="23">
        <f t="shared" ca="1" si="353"/>
        <v>0</v>
      </c>
      <c r="BQ210" s="23">
        <f t="shared" ca="1" si="359"/>
        <v>0</v>
      </c>
      <c r="BR210" s="23">
        <f t="shared" ca="1" si="360"/>
        <v>0</v>
      </c>
      <c r="BS210" s="23">
        <f t="shared" ca="1" si="377"/>
        <v>0</v>
      </c>
      <c r="BT210" s="23">
        <f t="shared" ca="1" si="378"/>
        <v>0</v>
      </c>
      <c r="BU210" s="23">
        <f t="shared" ca="1" si="379"/>
        <v>0</v>
      </c>
      <c r="BV210" s="23">
        <f t="shared" ca="1" si="380"/>
        <v>0</v>
      </c>
      <c r="BW210" s="389">
        <f t="shared" ca="1" si="407"/>
        <v>0</v>
      </c>
      <c r="BX210" s="224">
        <f t="shared" ca="1" si="408"/>
        <v>0</v>
      </c>
      <c r="BY210" s="93">
        <f t="shared" ca="1" si="409"/>
        <v>0</v>
      </c>
      <c r="BZ210" s="23">
        <f t="shared" ca="1" si="434"/>
        <v>0</v>
      </c>
      <c r="CA210" s="23">
        <f t="shared" ca="1" si="435"/>
        <v>0</v>
      </c>
      <c r="CB210" s="23">
        <f t="shared" ca="1" si="338"/>
        <v>0</v>
      </c>
      <c r="CC210" s="23">
        <f t="shared" ca="1" si="339"/>
        <v>0</v>
      </c>
      <c r="CD210" s="23">
        <f t="shared" ca="1" si="365"/>
        <v>0</v>
      </c>
      <c r="CE210" s="23">
        <f t="shared" ca="1" si="366"/>
        <v>0</v>
      </c>
      <c r="CF210" s="228">
        <f t="shared" ca="1" si="410"/>
        <v>0</v>
      </c>
      <c r="CG210" s="224">
        <f t="shared" ca="1" si="411"/>
        <v>0</v>
      </c>
      <c r="CH210" s="228">
        <f t="shared" ca="1" si="412"/>
        <v>0</v>
      </c>
      <c r="CI210" s="23">
        <f t="shared" ca="1" si="424"/>
        <v>0</v>
      </c>
      <c r="CJ210" s="23">
        <f t="shared" ca="1" si="425"/>
        <v>0</v>
      </c>
      <c r="CK210" s="23">
        <f t="shared" ca="1" si="426"/>
        <v>0</v>
      </c>
      <c r="CL210" s="23">
        <f t="shared" ca="1" si="427"/>
        <v>0</v>
      </c>
      <c r="CM210" s="23">
        <f t="shared" ca="1" si="422"/>
        <v>0</v>
      </c>
      <c r="CN210" s="23">
        <f t="shared" ca="1" si="423"/>
        <v>0</v>
      </c>
      <c r="CO210" s="23">
        <f t="shared" ca="1" si="430"/>
        <v>0</v>
      </c>
      <c r="CP210" s="23">
        <f t="shared" ca="1" si="431"/>
        <v>0</v>
      </c>
      <c r="CQ210" s="23">
        <f t="shared" ca="1" si="314"/>
        <v>0</v>
      </c>
      <c r="CR210" s="23">
        <f t="shared" ca="1" si="315"/>
        <v>0</v>
      </c>
      <c r="CS210" s="23">
        <f t="shared" ca="1" si="316"/>
        <v>0</v>
      </c>
      <c r="CT210" s="23">
        <f t="shared" ca="1" si="317"/>
        <v>0</v>
      </c>
      <c r="CU210" s="23">
        <f t="shared" ca="1" si="320"/>
        <v>0</v>
      </c>
      <c r="CV210" s="23">
        <f t="shared" ca="1" si="321"/>
        <v>0</v>
      </c>
      <c r="CW210" s="23">
        <f t="shared" ca="1" si="367"/>
        <v>0</v>
      </c>
      <c r="CX210" s="23">
        <f t="shared" ca="1" si="368"/>
        <v>0</v>
      </c>
      <c r="CY210" s="23">
        <f t="shared" ca="1" si="324"/>
        <v>0</v>
      </c>
      <c r="CZ210" s="23">
        <f t="shared" ca="1" si="325"/>
        <v>0</v>
      </c>
      <c r="DA210" s="23">
        <f t="shared" ca="1" si="340"/>
        <v>0</v>
      </c>
      <c r="DB210" s="23">
        <f t="shared" ca="1" si="341"/>
        <v>0</v>
      </c>
      <c r="DC210" s="23"/>
      <c r="DD210" s="23"/>
      <c r="DE210" s="23">
        <f t="shared" ca="1" si="342"/>
        <v>0</v>
      </c>
      <c r="DF210" s="23">
        <f t="shared" ca="1" si="343"/>
        <v>0</v>
      </c>
      <c r="DG210" s="23">
        <f t="shared" ca="1" si="344"/>
        <v>0</v>
      </c>
      <c r="DH210" s="23">
        <f t="shared" ca="1" si="345"/>
        <v>0</v>
      </c>
      <c r="DI210" s="23">
        <f t="shared" ca="1" si="354"/>
        <v>0</v>
      </c>
      <c r="DJ210" s="23">
        <f t="shared" ca="1" si="355"/>
        <v>0</v>
      </c>
      <c r="DK210" s="23">
        <f t="shared" ca="1" si="361"/>
        <v>0</v>
      </c>
      <c r="DL210" s="23">
        <f t="shared" ca="1" si="362"/>
        <v>0</v>
      </c>
      <c r="DM210" s="23">
        <f t="shared" ca="1" si="369"/>
        <v>0</v>
      </c>
      <c r="DN210" s="23">
        <f t="shared" ca="1" si="370"/>
        <v>0</v>
      </c>
      <c r="DO210" s="23">
        <f t="shared" ca="1" si="371"/>
        <v>0</v>
      </c>
      <c r="DP210" s="23">
        <f t="shared" ca="1" si="372"/>
        <v>0</v>
      </c>
      <c r="DQ210" s="23">
        <f t="shared" ca="1" si="383"/>
        <v>0</v>
      </c>
      <c r="DR210" s="23">
        <f t="shared" ca="1" si="384"/>
        <v>0</v>
      </c>
      <c r="DS210" s="228">
        <f t="shared" ca="1" si="413"/>
        <v>0</v>
      </c>
      <c r="DT210" s="93">
        <f t="shared" ca="1" si="414"/>
        <v>0</v>
      </c>
      <c r="DU210" s="228">
        <f t="shared" ca="1" si="415"/>
        <v>0</v>
      </c>
      <c r="DZ210" s="23">
        <f t="shared" ca="1" si="318"/>
        <v>0</v>
      </c>
      <c r="EA210" s="23">
        <f t="shared" ca="1" si="319"/>
        <v>0</v>
      </c>
      <c r="EB210" s="23">
        <f t="shared" ca="1" si="326"/>
        <v>0</v>
      </c>
      <c r="EC210" s="23">
        <f t="shared" ca="1" si="327"/>
        <v>0</v>
      </c>
      <c r="ED210" s="23">
        <f t="shared" ca="1" si="346"/>
        <v>0</v>
      </c>
      <c r="EE210" s="23">
        <f t="shared" ca="1" si="347"/>
        <v>0</v>
      </c>
      <c r="EF210" s="23">
        <f t="shared" ca="1" si="375"/>
        <v>0</v>
      </c>
      <c r="EG210" s="23">
        <f t="shared" ca="1" si="376"/>
        <v>0</v>
      </c>
      <c r="EH210" s="23">
        <f t="shared" ca="1" si="356"/>
        <v>0</v>
      </c>
      <c r="EI210" s="23">
        <f t="shared" ca="1" si="357"/>
        <v>0</v>
      </c>
      <c r="EJ210" s="23">
        <f t="shared" ca="1" si="373"/>
        <v>0</v>
      </c>
      <c r="EK210" s="23">
        <f t="shared" ca="1" si="374"/>
        <v>0</v>
      </c>
      <c r="EL210" s="23">
        <f t="shared" ca="1" si="381"/>
        <v>0</v>
      </c>
      <c r="EM210" s="23">
        <f t="shared" ca="1" si="382"/>
        <v>0</v>
      </c>
      <c r="EN210" s="228">
        <f t="shared" ca="1" si="401"/>
        <v>0</v>
      </c>
      <c r="EO210" s="93">
        <f t="shared" ca="1" si="402"/>
        <v>0</v>
      </c>
      <c r="EP210" s="93">
        <f t="shared" ca="1" si="403"/>
        <v>0</v>
      </c>
    </row>
    <row r="211" spans="1:146" x14ac:dyDescent="0.2">
      <c r="A211" s="172">
        <f ca="1">VLOOKUP($D211,Curves!$A$2:$I$1700,9)</f>
        <v>6.0282294748757001E-2</v>
      </c>
      <c r="B211" s="86">
        <f t="shared" ca="1" si="386"/>
        <v>0.36679553412361349</v>
      </c>
      <c r="C211" s="86">
        <f t="shared" si="387"/>
        <v>31</v>
      </c>
      <c r="D211" s="139">
        <v>43070</v>
      </c>
      <c r="E211" s="173">
        <f ca="1">VLOOKUP($D211,Curves!$A$2:$H$1700,2)*$B211</f>
        <v>1.7870278422502448</v>
      </c>
      <c r="F211" s="172">
        <f ca="1">VLOOKUP($D211,Curves!$A$2:$H$1700,3)*$B211</f>
        <v>4.4015464094833617E-2</v>
      </c>
      <c r="G211" s="172">
        <f ca="1">VLOOKUP($D211,Curves!$A$2:$H$1700,7)*$B211</f>
        <v>-6.9691151483486563E-2</v>
      </c>
      <c r="H211" s="172">
        <f ca="1">VLOOKUP($D211,Curves!$A$2:$H$1700,5)*$B211</f>
        <v>0</v>
      </c>
      <c r="I211" s="172">
        <f ca="1">VLOOKUP($D211,Curves!$A$2:$H$1700,4)*$B211</f>
        <v>0</v>
      </c>
      <c r="J211" s="174">
        <f ca="1">VLOOKUP($D211,Curves!$A$2:$H$1700,8)*$B211</f>
        <v>0</v>
      </c>
      <c r="K211" s="172">
        <f t="shared" ca="1" si="388"/>
        <v>15.402708816876835</v>
      </c>
      <c r="L211" s="140">
        <f ca="1">VLOOKUP($D211,Curves!$N$2:$T$2600,2)*$B211</f>
        <v>8.6319460227446463</v>
      </c>
      <c r="M211" s="141">
        <f ca="1">VLOOKUP($D211,Curves!$N$2:$T$2600,3)*$B211</f>
        <v>4.3159730113723231</v>
      </c>
      <c r="N211" s="181">
        <f t="shared" ca="1" si="389"/>
        <v>0</v>
      </c>
      <c r="O211" s="182">
        <f t="shared" ca="1" si="390"/>
        <v>0</v>
      </c>
      <c r="P211" s="173">
        <f t="shared" ca="1" si="385"/>
        <v>15.402708816876835</v>
      </c>
      <c r="Q211" s="140">
        <f ca="1">VLOOKUP($D211,Curves!$N$2:$T$2600,4)*$B211</f>
        <v>8.6319460227446463</v>
      </c>
      <c r="R211" s="141">
        <f ca="1">VLOOKUP($D211,Curves!$N$2:$T$2600,5)*$B211</f>
        <v>4.3159730113723231</v>
      </c>
      <c r="S211" s="181">
        <f t="shared" ca="1" si="391"/>
        <v>0</v>
      </c>
      <c r="T211" s="182">
        <f t="shared" ca="1" si="392"/>
        <v>0</v>
      </c>
      <c r="U211" s="151">
        <f t="shared" ca="1" si="393"/>
        <v>14.880025180750687</v>
      </c>
      <c r="V211" s="151">
        <f t="shared" ca="1" si="394"/>
        <v>15.402708816876835</v>
      </c>
      <c r="W211" s="151">
        <f t="shared" ca="1" si="395"/>
        <v>15.402708816876835</v>
      </c>
      <c r="X211" s="343">
        <f ca="1">VLOOKUP($D211,[2]CurveFetch!$D$8:$S$13000,16,0)*$B211</f>
        <v>8.6319460227446463</v>
      </c>
      <c r="Y211" s="141">
        <f ca="1">VLOOKUP($D211,Curves!$N$2:$T$2600,7)*$B211</f>
        <v>4.3159730113723231</v>
      </c>
      <c r="Z211" s="200">
        <f t="shared" ca="1" si="396"/>
        <v>0</v>
      </c>
      <c r="AA211" s="181">
        <f t="shared" ca="1" si="397"/>
        <v>0</v>
      </c>
      <c r="AB211" s="181">
        <f t="shared" ca="1" si="398"/>
        <v>0</v>
      </c>
      <c r="AC211" s="181">
        <f t="shared" ca="1" si="398"/>
        <v>0</v>
      </c>
      <c r="AD211" s="181">
        <f t="shared" ca="1" si="399"/>
        <v>0</v>
      </c>
      <c r="AE211" s="182">
        <f t="shared" ca="1" si="400"/>
        <v>0</v>
      </c>
      <c r="AF211" s="23">
        <f t="shared" ca="1" si="418"/>
        <v>0</v>
      </c>
      <c r="AG211" s="23">
        <f t="shared" ca="1" si="419"/>
        <v>0</v>
      </c>
      <c r="AH211" s="23">
        <f t="shared" ca="1" si="310"/>
        <v>0</v>
      </c>
      <c r="AI211" s="23">
        <f t="shared" ca="1" si="311"/>
        <v>0</v>
      </c>
      <c r="AJ211" s="23">
        <f t="shared" ca="1" si="330"/>
        <v>0</v>
      </c>
      <c r="AK211" s="23">
        <f t="shared" ca="1" si="331"/>
        <v>0</v>
      </c>
      <c r="AL211" s="23">
        <f t="shared" ca="1" si="332"/>
        <v>0</v>
      </c>
      <c r="AM211" s="23">
        <f t="shared" ca="1" si="333"/>
        <v>0</v>
      </c>
      <c r="AN211" s="23">
        <f t="shared" ca="1" si="334"/>
        <v>0</v>
      </c>
      <c r="AO211" s="23">
        <f t="shared" ca="1" si="335"/>
        <v>0</v>
      </c>
      <c r="AP211" s="23">
        <f t="shared" ca="1" si="350"/>
        <v>0</v>
      </c>
      <c r="AQ211" s="23">
        <f t="shared" ca="1" si="351"/>
        <v>0</v>
      </c>
      <c r="AR211" s="23">
        <f t="shared" ca="1" si="363"/>
        <v>0</v>
      </c>
      <c r="AS211" s="23">
        <f t="shared" ca="1" si="364"/>
        <v>0</v>
      </c>
      <c r="AT211" s="228">
        <f t="shared" ca="1" si="404"/>
        <v>0</v>
      </c>
      <c r="AU211" s="26">
        <f t="shared" ca="1" si="405"/>
        <v>0</v>
      </c>
      <c r="AV211" s="228">
        <f t="shared" ca="1" si="406"/>
        <v>0</v>
      </c>
      <c r="AW211" s="23">
        <f t="shared" ca="1" si="432"/>
        <v>0</v>
      </c>
      <c r="AX211" s="23">
        <f t="shared" ca="1" si="433"/>
        <v>0</v>
      </c>
      <c r="AY211" s="23">
        <f t="shared" ca="1" si="416"/>
        <v>0</v>
      </c>
      <c r="AZ211" s="23">
        <f t="shared" ca="1" si="417"/>
        <v>0</v>
      </c>
      <c r="BA211" s="23">
        <f t="shared" ca="1" si="420"/>
        <v>0</v>
      </c>
      <c r="BB211" s="23">
        <f t="shared" ca="1" si="421"/>
        <v>0</v>
      </c>
      <c r="BC211" s="23">
        <f t="shared" ca="1" si="428"/>
        <v>0</v>
      </c>
      <c r="BD211" s="23">
        <f t="shared" ca="1" si="429"/>
        <v>0</v>
      </c>
      <c r="BE211" s="23">
        <f t="shared" ca="1" si="312"/>
        <v>0</v>
      </c>
      <c r="BF211" s="23">
        <f t="shared" ca="1" si="313"/>
        <v>0</v>
      </c>
      <c r="BG211" s="23">
        <f t="shared" ca="1" si="322"/>
        <v>0</v>
      </c>
      <c r="BH211" s="23">
        <f t="shared" ca="1" si="323"/>
        <v>0</v>
      </c>
      <c r="BI211" s="23">
        <f t="shared" ca="1" si="328"/>
        <v>0</v>
      </c>
      <c r="BJ211" s="23">
        <f t="shared" ca="1" si="329"/>
        <v>0</v>
      </c>
      <c r="BK211" s="23">
        <f t="shared" ca="1" si="336"/>
        <v>0</v>
      </c>
      <c r="BL211" s="23">
        <f t="shared" ca="1" si="337"/>
        <v>0</v>
      </c>
      <c r="BM211" s="23">
        <f t="shared" ca="1" si="348"/>
        <v>0</v>
      </c>
      <c r="BN211" s="23">
        <f t="shared" ca="1" si="349"/>
        <v>0</v>
      </c>
      <c r="BO211" s="23">
        <f t="shared" ca="1" si="352"/>
        <v>0</v>
      </c>
      <c r="BP211" s="23">
        <f t="shared" ca="1" si="353"/>
        <v>0</v>
      </c>
      <c r="BQ211" s="23">
        <f t="shared" ca="1" si="359"/>
        <v>0</v>
      </c>
      <c r="BR211" s="23">
        <f t="shared" ca="1" si="360"/>
        <v>0</v>
      </c>
      <c r="BS211" s="23">
        <f t="shared" ca="1" si="377"/>
        <v>0</v>
      </c>
      <c r="BT211" s="23">
        <f t="shared" ca="1" si="378"/>
        <v>0</v>
      </c>
      <c r="BU211" s="23">
        <f t="shared" ca="1" si="379"/>
        <v>0</v>
      </c>
      <c r="BV211" s="23">
        <f t="shared" ca="1" si="380"/>
        <v>0</v>
      </c>
      <c r="BW211" s="389">
        <f t="shared" ca="1" si="407"/>
        <v>0</v>
      </c>
      <c r="BX211" s="224">
        <f t="shared" ca="1" si="408"/>
        <v>0</v>
      </c>
      <c r="BY211" s="93">
        <f t="shared" ca="1" si="409"/>
        <v>0</v>
      </c>
      <c r="BZ211" s="23">
        <f t="shared" ca="1" si="434"/>
        <v>0</v>
      </c>
      <c r="CA211" s="23">
        <f t="shared" ca="1" si="435"/>
        <v>0</v>
      </c>
      <c r="CB211" s="23">
        <f t="shared" ca="1" si="338"/>
        <v>0</v>
      </c>
      <c r="CC211" s="23">
        <f t="shared" ca="1" si="339"/>
        <v>0</v>
      </c>
      <c r="CD211" s="23">
        <f t="shared" ca="1" si="365"/>
        <v>0</v>
      </c>
      <c r="CE211" s="23">
        <f t="shared" ca="1" si="366"/>
        <v>0</v>
      </c>
      <c r="CF211" s="228">
        <f t="shared" ca="1" si="410"/>
        <v>0</v>
      </c>
      <c r="CG211" s="224">
        <f t="shared" ca="1" si="411"/>
        <v>0</v>
      </c>
      <c r="CH211" s="228">
        <f t="shared" ca="1" si="412"/>
        <v>0</v>
      </c>
      <c r="CI211" s="23">
        <f t="shared" ca="1" si="424"/>
        <v>0</v>
      </c>
      <c r="CJ211" s="23">
        <f t="shared" ca="1" si="425"/>
        <v>0</v>
      </c>
      <c r="CK211" s="23">
        <f t="shared" ca="1" si="426"/>
        <v>0</v>
      </c>
      <c r="CL211" s="23">
        <f t="shared" ca="1" si="427"/>
        <v>0</v>
      </c>
      <c r="CM211" s="23">
        <f t="shared" ca="1" si="422"/>
        <v>0</v>
      </c>
      <c r="CN211" s="23">
        <f t="shared" ca="1" si="423"/>
        <v>0</v>
      </c>
      <c r="CO211" s="23">
        <f t="shared" ca="1" si="430"/>
        <v>0</v>
      </c>
      <c r="CP211" s="23">
        <f t="shared" ca="1" si="431"/>
        <v>0</v>
      </c>
      <c r="CQ211" s="23">
        <f t="shared" ca="1" si="314"/>
        <v>0</v>
      </c>
      <c r="CR211" s="23">
        <f t="shared" ca="1" si="315"/>
        <v>0</v>
      </c>
      <c r="CS211" s="23">
        <f t="shared" ca="1" si="316"/>
        <v>0</v>
      </c>
      <c r="CT211" s="23">
        <f t="shared" ca="1" si="317"/>
        <v>0</v>
      </c>
      <c r="CU211" s="23">
        <f t="shared" ca="1" si="320"/>
        <v>0</v>
      </c>
      <c r="CV211" s="23">
        <f t="shared" ca="1" si="321"/>
        <v>0</v>
      </c>
      <c r="CW211" s="23">
        <f t="shared" ca="1" si="367"/>
        <v>0</v>
      </c>
      <c r="CX211" s="23">
        <f t="shared" ca="1" si="368"/>
        <v>0</v>
      </c>
      <c r="CY211" s="23">
        <f t="shared" ca="1" si="324"/>
        <v>0</v>
      </c>
      <c r="CZ211" s="23">
        <f t="shared" ca="1" si="325"/>
        <v>0</v>
      </c>
      <c r="DA211" s="23">
        <f t="shared" ca="1" si="340"/>
        <v>0</v>
      </c>
      <c r="DB211" s="23">
        <f t="shared" ca="1" si="341"/>
        <v>0</v>
      </c>
      <c r="DC211" s="23"/>
      <c r="DD211" s="23"/>
      <c r="DE211" s="23">
        <f t="shared" ca="1" si="342"/>
        <v>0</v>
      </c>
      <c r="DF211" s="23">
        <f t="shared" ca="1" si="343"/>
        <v>0</v>
      </c>
      <c r="DG211" s="23">
        <f t="shared" ca="1" si="344"/>
        <v>0</v>
      </c>
      <c r="DH211" s="23">
        <f t="shared" ca="1" si="345"/>
        <v>0</v>
      </c>
      <c r="DI211" s="23">
        <f t="shared" ca="1" si="354"/>
        <v>0</v>
      </c>
      <c r="DJ211" s="23">
        <f t="shared" ca="1" si="355"/>
        <v>0</v>
      </c>
      <c r="DK211" s="23">
        <f t="shared" ca="1" si="361"/>
        <v>0</v>
      </c>
      <c r="DL211" s="23">
        <f t="shared" ca="1" si="362"/>
        <v>0</v>
      </c>
      <c r="DM211" s="23">
        <f t="shared" ca="1" si="369"/>
        <v>0</v>
      </c>
      <c r="DN211" s="23">
        <f t="shared" ca="1" si="370"/>
        <v>0</v>
      </c>
      <c r="DO211" s="23">
        <f t="shared" ca="1" si="371"/>
        <v>0</v>
      </c>
      <c r="DP211" s="23">
        <f t="shared" ca="1" si="372"/>
        <v>0</v>
      </c>
      <c r="DQ211" s="23">
        <f t="shared" ca="1" si="383"/>
        <v>0</v>
      </c>
      <c r="DR211" s="23">
        <f t="shared" ca="1" si="384"/>
        <v>0</v>
      </c>
      <c r="DS211" s="228">
        <f t="shared" ca="1" si="413"/>
        <v>0</v>
      </c>
      <c r="DT211" s="93">
        <f t="shared" ca="1" si="414"/>
        <v>0</v>
      </c>
      <c r="DU211" s="228">
        <f t="shared" ca="1" si="415"/>
        <v>0</v>
      </c>
      <c r="DZ211" s="23">
        <f t="shared" ca="1" si="318"/>
        <v>0</v>
      </c>
      <c r="EA211" s="23">
        <f t="shared" ca="1" si="319"/>
        <v>0</v>
      </c>
      <c r="EB211" s="23">
        <f t="shared" ca="1" si="326"/>
        <v>0</v>
      </c>
      <c r="EC211" s="23">
        <f t="shared" ca="1" si="327"/>
        <v>0</v>
      </c>
      <c r="ED211" s="23">
        <f t="shared" ca="1" si="346"/>
        <v>0</v>
      </c>
      <c r="EE211" s="23">
        <f t="shared" ca="1" si="347"/>
        <v>0</v>
      </c>
      <c r="EF211" s="23">
        <f t="shared" ca="1" si="375"/>
        <v>0</v>
      </c>
      <c r="EG211" s="23">
        <f t="shared" ca="1" si="376"/>
        <v>0</v>
      </c>
      <c r="EH211" s="23">
        <f t="shared" ca="1" si="356"/>
        <v>0</v>
      </c>
      <c r="EI211" s="23">
        <f t="shared" ca="1" si="357"/>
        <v>0</v>
      </c>
      <c r="EJ211" s="23">
        <f t="shared" ca="1" si="373"/>
        <v>0</v>
      </c>
      <c r="EK211" s="23">
        <f t="shared" ca="1" si="374"/>
        <v>0</v>
      </c>
      <c r="EL211" s="23">
        <f t="shared" ca="1" si="381"/>
        <v>0</v>
      </c>
      <c r="EM211" s="23">
        <f t="shared" ca="1" si="382"/>
        <v>0</v>
      </c>
      <c r="EN211" s="228">
        <f t="shared" ca="1" si="401"/>
        <v>0</v>
      </c>
      <c r="EO211" s="93">
        <f t="shared" ca="1" si="402"/>
        <v>0</v>
      </c>
      <c r="EP211" s="93">
        <f t="shared" ca="1" si="403"/>
        <v>0</v>
      </c>
    </row>
    <row r="212" spans="1:146" x14ac:dyDescent="0.2">
      <c r="A212" s="172">
        <f ca="1">VLOOKUP($D212,Curves!$A$2:$I$1700,9)</f>
        <v>6.0310472583170002E-2</v>
      </c>
      <c r="B212" s="86">
        <f t="shared" ca="1" si="386"/>
        <v>0.3647818698482812</v>
      </c>
      <c r="C212" s="86">
        <f t="shared" si="387"/>
        <v>31</v>
      </c>
      <c r="D212" s="139">
        <v>43101</v>
      </c>
      <c r="E212" s="173">
        <f ca="1">VLOOKUP($D212,Curves!$A$2:$H$1700,2)*$B212</f>
        <v>1.8337584597273096</v>
      </c>
      <c r="F212" s="172">
        <f ca="1">VLOOKUP($D212,Curves!$A$2:$H$1700,3)*$B212</f>
        <v>4.3773824381793745E-2</v>
      </c>
      <c r="G212" s="172">
        <f ca="1">VLOOKUP($D212,Curves!$A$2:$H$1700,7)*$B212</f>
        <v>-6.9308555271173425E-2</v>
      </c>
      <c r="H212" s="172">
        <f ca="1">VLOOKUP($D212,Curves!$A$2:$H$1700,5)*$B212</f>
        <v>0</v>
      </c>
      <c r="I212" s="172">
        <f ca="1">VLOOKUP($D212,Curves!$A$2:$H$1700,4)*$B212</f>
        <v>0</v>
      </c>
      <c r="J212" s="174">
        <f ca="1">VLOOKUP($D212,Curves!$A$2:$H$1700,8)*$B212</f>
        <v>0</v>
      </c>
      <c r="K212" s="172">
        <f t="shared" ca="1" si="388"/>
        <v>15.753188447954821</v>
      </c>
      <c r="L212" s="140">
        <f ca="1">VLOOKUP($D212,Curves!$N$2:$T$2600,2)*$B212</f>
        <v>19.751588559365988</v>
      </c>
      <c r="M212" s="141">
        <f ca="1">VLOOKUP($D212,Curves!$N$2:$T$2600,3)*$B212</f>
        <v>9.8757942796829941</v>
      </c>
      <c r="N212" s="181">
        <f t="shared" ca="1" si="389"/>
        <v>1</v>
      </c>
      <c r="O212" s="182">
        <f t="shared" ca="1" si="390"/>
        <v>0</v>
      </c>
      <c r="P212" s="173">
        <f t="shared" ca="1" si="385"/>
        <v>15.753188447954821</v>
      </c>
      <c r="Q212" s="140">
        <f ca="1">VLOOKUP($D212,Curves!$N$2:$T$2600,4)*$B212</f>
        <v>19.751588559365988</v>
      </c>
      <c r="R212" s="141">
        <f ca="1">VLOOKUP($D212,Curves!$N$2:$T$2600,5)*$B212</f>
        <v>9.8757942796829941</v>
      </c>
      <c r="S212" s="181">
        <f t="shared" ca="1" si="391"/>
        <v>1</v>
      </c>
      <c r="T212" s="182">
        <f t="shared" ca="1" si="392"/>
        <v>0</v>
      </c>
      <c r="U212" s="151">
        <f t="shared" ca="1" si="393"/>
        <v>15.233374283421021</v>
      </c>
      <c r="V212" s="151">
        <f t="shared" ca="1" si="394"/>
        <v>15.753188447954821</v>
      </c>
      <c r="W212" s="151">
        <f t="shared" ca="1" si="395"/>
        <v>15.753188447954821</v>
      </c>
      <c r="X212" s="343">
        <f ca="1">VLOOKUP($D212,[2]CurveFetch!$D$8:$S$13000,16,0)*$B212</f>
        <v>19.751588559365988</v>
      </c>
      <c r="Y212" s="141">
        <f ca="1">VLOOKUP($D212,Curves!$N$2:$T$2600,7)*$B212</f>
        <v>9.8757942796829941</v>
      </c>
      <c r="Z212" s="200">
        <f t="shared" ca="1" si="396"/>
        <v>1</v>
      </c>
      <c r="AA212" s="181">
        <f t="shared" ca="1" si="397"/>
        <v>0</v>
      </c>
      <c r="AB212" s="181">
        <f t="shared" ca="1" si="398"/>
        <v>1</v>
      </c>
      <c r="AC212" s="181">
        <f t="shared" ca="1" si="398"/>
        <v>1</v>
      </c>
      <c r="AD212" s="181">
        <f t="shared" ca="1" si="399"/>
        <v>1</v>
      </c>
      <c r="AE212" s="182">
        <f t="shared" ca="1" si="400"/>
        <v>0</v>
      </c>
      <c r="AF212" s="23">
        <f t="shared" ca="1" si="418"/>
        <v>5880</v>
      </c>
      <c r="AG212" s="23">
        <f t="shared" ca="1" si="419"/>
        <v>0</v>
      </c>
      <c r="AH212" s="23">
        <f t="shared" ref="AH212:AH275" ca="1" si="436">$AH$7*$J$2*$J$5*$N212</f>
        <v>48000</v>
      </c>
      <c r="AI212" s="23">
        <f t="shared" ref="AI212:AI275" ca="1" si="437">$AH$7*$J$2*$J$5*$O212</f>
        <v>0</v>
      </c>
      <c r="AJ212" s="23">
        <f t="shared" ca="1" si="330"/>
        <v>54000</v>
      </c>
      <c r="AK212" s="23">
        <f t="shared" ca="1" si="331"/>
        <v>0</v>
      </c>
      <c r="AL212" s="23">
        <f t="shared" ca="1" si="332"/>
        <v>60000</v>
      </c>
      <c r="AM212" s="23">
        <f t="shared" ca="1" si="333"/>
        <v>0</v>
      </c>
      <c r="AN212" s="23">
        <f t="shared" ca="1" si="334"/>
        <v>60000</v>
      </c>
      <c r="AO212" s="23">
        <f t="shared" ca="1" si="335"/>
        <v>0</v>
      </c>
      <c r="AP212" s="23">
        <f t="shared" ca="1" si="350"/>
        <v>61200</v>
      </c>
      <c r="AQ212" s="23">
        <f t="shared" ca="1" si="351"/>
        <v>0</v>
      </c>
      <c r="AR212" s="23">
        <f t="shared" ca="1" si="363"/>
        <v>132000</v>
      </c>
      <c r="AS212" s="23">
        <f t="shared" ca="1" si="364"/>
        <v>0</v>
      </c>
      <c r="AT212" s="228">
        <f t="shared" ca="1" si="404"/>
        <v>65880</v>
      </c>
      <c r="AU212" s="26">
        <f t="shared" ca="1" si="405"/>
        <v>361080</v>
      </c>
      <c r="AV212" s="228">
        <f t="shared" ca="1" si="406"/>
        <v>421080</v>
      </c>
      <c r="AW212" s="23">
        <f t="shared" ca="1" si="432"/>
        <v>62400</v>
      </c>
      <c r="AX212" s="23">
        <f t="shared" ca="1" si="433"/>
        <v>0</v>
      </c>
      <c r="AY212" s="23">
        <f t="shared" ca="1" si="416"/>
        <v>60000</v>
      </c>
      <c r="AZ212" s="23">
        <f t="shared" ca="1" si="417"/>
        <v>0</v>
      </c>
      <c r="BA212" s="23">
        <f t="shared" ca="1" si="420"/>
        <v>10560</v>
      </c>
      <c r="BB212" s="23">
        <f t="shared" ca="1" si="421"/>
        <v>0</v>
      </c>
      <c r="BC212" s="23">
        <f t="shared" ca="1" si="428"/>
        <v>6120</v>
      </c>
      <c r="BD212" s="23">
        <f t="shared" ca="1" si="429"/>
        <v>0</v>
      </c>
      <c r="BE212" s="23">
        <f t="shared" ref="BE212:BE275" ca="1" si="438">$BE$7*$J$2*$J$5*$S212</f>
        <v>20400</v>
      </c>
      <c r="BF212" s="23">
        <f t="shared" ref="BF212:BF275" ca="1" si="439">$BE$7*$J$3*$J$5*$T212</f>
        <v>0</v>
      </c>
      <c r="BG212" s="23">
        <f t="shared" ca="1" si="322"/>
        <v>105600</v>
      </c>
      <c r="BH212" s="23">
        <f t="shared" ca="1" si="323"/>
        <v>0</v>
      </c>
      <c r="BI212" s="23">
        <f t="shared" ca="1" si="328"/>
        <v>127200</v>
      </c>
      <c r="BJ212" s="23">
        <f t="shared" ca="1" si="329"/>
        <v>0</v>
      </c>
      <c r="BK212" s="23">
        <f t="shared" ca="1" si="336"/>
        <v>60000</v>
      </c>
      <c r="BL212" s="23">
        <f t="shared" ca="1" si="337"/>
        <v>0</v>
      </c>
      <c r="BM212" s="23">
        <f t="shared" ca="1" si="348"/>
        <v>63600</v>
      </c>
      <c r="BN212" s="23">
        <f t="shared" ca="1" si="349"/>
        <v>0</v>
      </c>
      <c r="BO212" s="23">
        <f t="shared" ca="1" si="352"/>
        <v>86400</v>
      </c>
      <c r="BP212" s="23">
        <f t="shared" ca="1" si="353"/>
        <v>0</v>
      </c>
      <c r="BQ212" s="23">
        <f t="shared" ca="1" si="359"/>
        <v>62400</v>
      </c>
      <c r="BR212" s="23">
        <f t="shared" ca="1" si="360"/>
        <v>0</v>
      </c>
      <c r="BS212" s="23">
        <f t="shared" ca="1" si="377"/>
        <v>132000</v>
      </c>
      <c r="BT212" s="23">
        <f t="shared" ca="1" si="378"/>
        <v>0</v>
      </c>
      <c r="BU212" s="23">
        <f t="shared" ca="1" si="379"/>
        <v>120000</v>
      </c>
      <c r="BV212" s="23">
        <f t="shared" ca="1" si="380"/>
        <v>0</v>
      </c>
      <c r="BW212" s="389">
        <f t="shared" ca="1" si="407"/>
        <v>458280</v>
      </c>
      <c r="BX212" s="224">
        <f t="shared" ca="1" si="408"/>
        <v>710280</v>
      </c>
      <c r="BY212" s="93">
        <f t="shared" ca="1" si="409"/>
        <v>916680</v>
      </c>
      <c r="BZ212" s="23">
        <f t="shared" ca="1" si="434"/>
        <v>125760</v>
      </c>
      <c r="CA212" s="23">
        <f t="shared" ca="1" si="435"/>
        <v>0</v>
      </c>
      <c r="CB212" s="23">
        <f t="shared" ca="1" si="338"/>
        <v>115200</v>
      </c>
      <c r="CC212" s="23">
        <f t="shared" ca="1" si="339"/>
        <v>0</v>
      </c>
      <c r="CD212" s="23">
        <f t="shared" ca="1" si="365"/>
        <v>120000</v>
      </c>
      <c r="CE212" s="23">
        <f t="shared" ca="1" si="366"/>
        <v>0</v>
      </c>
      <c r="CF212" s="228">
        <f t="shared" ca="1" si="410"/>
        <v>125760</v>
      </c>
      <c r="CG212" s="224">
        <f t="shared" ca="1" si="411"/>
        <v>240960</v>
      </c>
      <c r="CH212" s="228">
        <f t="shared" ca="1" si="412"/>
        <v>360960</v>
      </c>
      <c r="CI212" s="23">
        <f t="shared" ca="1" si="424"/>
        <v>65400</v>
      </c>
      <c r="CJ212" s="23">
        <f t="shared" ca="1" si="425"/>
        <v>32700</v>
      </c>
      <c r="CK212" s="23">
        <f t="shared" ca="1" si="426"/>
        <v>62400</v>
      </c>
      <c r="CL212" s="23">
        <f t="shared" ca="1" si="427"/>
        <v>31200</v>
      </c>
      <c r="CM212" s="23">
        <f t="shared" ca="1" si="422"/>
        <v>60000</v>
      </c>
      <c r="CN212" s="23">
        <f t="shared" ca="1" si="423"/>
        <v>30000</v>
      </c>
      <c r="CO212" s="23">
        <f t="shared" ca="1" si="430"/>
        <v>8400</v>
      </c>
      <c r="CP212" s="23">
        <f t="shared" ca="1" si="431"/>
        <v>4200</v>
      </c>
      <c r="CQ212" s="23">
        <f t="shared" ref="CQ212:CQ275" ca="1" si="440">$CQ$7*$J$2*$J$5*$AB212</f>
        <v>27000</v>
      </c>
      <c r="CR212" s="23">
        <f t="shared" ref="CR212:CR275" ca="1" si="441">$CQ$7*$J$3*$J$5*$AC212</f>
        <v>13500</v>
      </c>
      <c r="CS212" s="23">
        <f t="shared" ref="CS212:CS275" ca="1" si="442">$CS$7*$J$2*$J$5*$AB212</f>
        <v>15600</v>
      </c>
      <c r="CT212" s="23">
        <f t="shared" ref="CT212:CT275" ca="1" si="443">$CS$7*$J$3*$J$5*$AC212</f>
        <v>7800</v>
      </c>
      <c r="CU212" s="23">
        <f t="shared" ca="1" si="320"/>
        <v>42000</v>
      </c>
      <c r="CV212" s="23">
        <f t="shared" ca="1" si="321"/>
        <v>21000</v>
      </c>
      <c r="CW212" s="23">
        <f t="shared" ca="1" si="367"/>
        <v>60000</v>
      </c>
      <c r="CX212" s="23">
        <f t="shared" ca="1" si="368"/>
        <v>30000</v>
      </c>
      <c r="CY212" s="23">
        <f t="shared" ca="1" si="324"/>
        <v>72000</v>
      </c>
      <c r="CZ212" s="23">
        <f t="shared" ca="1" si="325"/>
        <v>36000</v>
      </c>
      <c r="DA212" s="23">
        <f t="shared" ca="1" si="340"/>
        <v>99000</v>
      </c>
      <c r="DB212" s="23">
        <f t="shared" ca="1" si="341"/>
        <v>49500</v>
      </c>
      <c r="DC212" s="23"/>
      <c r="DD212" s="23"/>
      <c r="DE212" s="23">
        <f t="shared" ca="1" si="342"/>
        <v>240000</v>
      </c>
      <c r="DF212" s="23">
        <f t="shared" ca="1" si="343"/>
        <v>120000</v>
      </c>
      <c r="DG212" s="23">
        <f t="shared" ca="1" si="344"/>
        <v>120000</v>
      </c>
      <c r="DH212" s="23">
        <f t="shared" ca="1" si="345"/>
        <v>60000</v>
      </c>
      <c r="DI212" s="23">
        <f t="shared" ca="1" si="354"/>
        <v>63600</v>
      </c>
      <c r="DJ212" s="23">
        <f t="shared" ca="1" si="355"/>
        <v>31800</v>
      </c>
      <c r="DK212" s="23">
        <f t="shared" ca="1" si="361"/>
        <v>63600</v>
      </c>
      <c r="DL212" s="23">
        <f t="shared" ca="1" si="362"/>
        <v>31800</v>
      </c>
      <c r="DM212" s="23">
        <f t="shared" ca="1" si="369"/>
        <v>120000</v>
      </c>
      <c r="DN212" s="23">
        <f t="shared" ca="1" si="370"/>
        <v>60000</v>
      </c>
      <c r="DO212" s="23">
        <f t="shared" ca="1" si="371"/>
        <v>66000</v>
      </c>
      <c r="DP212" s="23">
        <f t="shared" ca="1" si="372"/>
        <v>33000</v>
      </c>
      <c r="DQ212" s="23">
        <f t="shared" ca="1" si="383"/>
        <v>129600</v>
      </c>
      <c r="DR212" s="23">
        <f t="shared" ca="1" si="384"/>
        <v>64800</v>
      </c>
      <c r="DS212" s="228">
        <f t="shared" ca="1" si="413"/>
        <v>604800</v>
      </c>
      <c r="DT212" s="93">
        <f t="shared" ca="1" si="414"/>
        <v>1350000</v>
      </c>
      <c r="DU212" s="228">
        <f t="shared" ca="1" si="415"/>
        <v>1971900</v>
      </c>
      <c r="DZ212" s="23">
        <f t="shared" ref="DZ212:DZ275" ca="1" si="444">$DZ$7*$J$2*$J$5*$AB212</f>
        <v>60000</v>
      </c>
      <c r="EA212" s="23">
        <f t="shared" ref="EA212:EA275" ca="1" si="445">$DZ$7*$J$3*$J$5*$AC212</f>
        <v>30000</v>
      </c>
      <c r="EB212" s="23">
        <f t="shared" ca="1" si="326"/>
        <v>26400</v>
      </c>
      <c r="EC212" s="23">
        <f t="shared" ca="1" si="327"/>
        <v>13200</v>
      </c>
      <c r="ED212" s="23">
        <f t="shared" ca="1" si="346"/>
        <v>120000</v>
      </c>
      <c r="EE212" s="23">
        <f t="shared" ca="1" si="347"/>
        <v>60000</v>
      </c>
      <c r="EF212" s="23">
        <f t="shared" ca="1" si="375"/>
        <v>168000</v>
      </c>
      <c r="EG212" s="23">
        <f t="shared" ca="1" si="376"/>
        <v>84000</v>
      </c>
      <c r="EH212" s="23">
        <f t="shared" ca="1" si="356"/>
        <v>60000</v>
      </c>
      <c r="EI212" s="23">
        <f t="shared" ca="1" si="357"/>
        <v>30000</v>
      </c>
      <c r="EJ212" s="23">
        <f t="shared" ca="1" si="373"/>
        <v>60000</v>
      </c>
      <c r="EK212" s="23">
        <f t="shared" ca="1" si="374"/>
        <v>30000</v>
      </c>
      <c r="EL212" s="23">
        <f t="shared" ca="1" si="381"/>
        <v>120000</v>
      </c>
      <c r="EM212" s="23">
        <f t="shared" ca="1" si="382"/>
        <v>60000</v>
      </c>
      <c r="EN212" s="228">
        <f t="shared" ca="1" si="401"/>
        <v>39600</v>
      </c>
      <c r="EO212" s="93">
        <f t="shared" ca="1" si="402"/>
        <v>489600</v>
      </c>
      <c r="EP212" s="93">
        <f t="shared" ca="1" si="403"/>
        <v>921600</v>
      </c>
    </row>
    <row r="213" spans="1:146" x14ac:dyDescent="0.2">
      <c r="A213" s="172">
        <f ca="1">VLOOKUP($D213,Curves!$A$2:$I$1700,9)</f>
        <v>6.0338650417848E-2</v>
      </c>
      <c r="B213" s="86">
        <f t="shared" ca="1" si="386"/>
        <v>0.36277757824419782</v>
      </c>
      <c r="C213" s="86">
        <f t="shared" si="387"/>
        <v>28</v>
      </c>
      <c r="D213" s="139">
        <v>43132</v>
      </c>
      <c r="E213" s="173">
        <f ca="1">VLOOKUP($D213,Curves!$A$2:$H$1700,2)*$B213</f>
        <v>1.7888562383221394</v>
      </c>
      <c r="F213" s="172">
        <f ca="1">VLOOKUP($D213,Curves!$A$2:$H$1700,3)*$B213</f>
        <v>4.3533309389303734E-2</v>
      </c>
      <c r="G213" s="172">
        <f ca="1">VLOOKUP($D213,Curves!$A$2:$H$1700,7)*$B213</f>
        <v>-6.892773986639758E-2</v>
      </c>
      <c r="H213" s="172">
        <f ca="1">VLOOKUP($D213,Curves!$A$2:$H$1700,5)*$B213</f>
        <v>0</v>
      </c>
      <c r="I213" s="172">
        <f ca="1">VLOOKUP($D213,Curves!$A$2:$H$1700,4)*$B213</f>
        <v>0</v>
      </c>
      <c r="J213" s="174">
        <f ca="1">VLOOKUP($D213,Curves!$A$2:$H$1700,8)*$B213</f>
        <v>0</v>
      </c>
      <c r="K213" s="172">
        <f t="shared" ca="1" si="388"/>
        <v>15.416421787416045</v>
      </c>
      <c r="L213" s="140">
        <f ca="1">VLOOKUP($D213,Curves!$N$2:$T$2600,2)*$B213</f>
        <v>16.015287802441829</v>
      </c>
      <c r="M213" s="141">
        <f ca="1">VLOOKUP($D213,Curves!$N$2:$T$2600,3)*$B213</f>
        <v>8.0076439012209146</v>
      </c>
      <c r="N213" s="181">
        <f t="shared" ca="1" si="389"/>
        <v>1</v>
      </c>
      <c r="O213" s="182">
        <f t="shared" ca="1" si="390"/>
        <v>0</v>
      </c>
      <c r="P213" s="173">
        <f t="shared" ca="1" si="385"/>
        <v>15.416421787416045</v>
      </c>
      <c r="Q213" s="140">
        <f ca="1">VLOOKUP($D213,Curves!$N$2:$T$2600,4)*$B213</f>
        <v>16.015287802441829</v>
      </c>
      <c r="R213" s="141">
        <f ca="1">VLOOKUP($D213,Curves!$N$2:$T$2600,5)*$B213</f>
        <v>8.0076439012209146</v>
      </c>
      <c r="S213" s="181">
        <f t="shared" ca="1" si="391"/>
        <v>1</v>
      </c>
      <c r="T213" s="182">
        <f t="shared" ca="1" si="392"/>
        <v>0</v>
      </c>
      <c r="U213" s="151">
        <f t="shared" ca="1" si="393"/>
        <v>14.899463738418063</v>
      </c>
      <c r="V213" s="151">
        <f t="shared" ca="1" si="394"/>
        <v>15.416421787416045</v>
      </c>
      <c r="W213" s="151">
        <f t="shared" ca="1" si="395"/>
        <v>15.416421787416045</v>
      </c>
      <c r="X213" s="343">
        <f ca="1">VLOOKUP($D213,[2]CurveFetch!$D$8:$S$13000,16,0)*$B213</f>
        <v>16.015287802441829</v>
      </c>
      <c r="Y213" s="141">
        <f ca="1">VLOOKUP($D213,Curves!$N$2:$T$2600,7)*$B213</f>
        <v>8.0076439012209146</v>
      </c>
      <c r="Z213" s="200">
        <f t="shared" ca="1" si="396"/>
        <v>1</v>
      </c>
      <c r="AA213" s="181">
        <f t="shared" ca="1" si="397"/>
        <v>0</v>
      </c>
      <c r="AB213" s="181">
        <f t="shared" ca="1" si="398"/>
        <v>1</v>
      </c>
      <c r="AC213" s="181">
        <f t="shared" ca="1" si="398"/>
        <v>1</v>
      </c>
      <c r="AD213" s="181">
        <f t="shared" ca="1" si="399"/>
        <v>1</v>
      </c>
      <c r="AE213" s="182">
        <f t="shared" ca="1" si="400"/>
        <v>0</v>
      </c>
      <c r="AF213" s="23">
        <f t="shared" ca="1" si="418"/>
        <v>5880</v>
      </c>
      <c r="AG213" s="23">
        <f t="shared" ca="1" si="419"/>
        <v>0</v>
      </c>
      <c r="AH213" s="23">
        <f t="shared" ca="1" si="436"/>
        <v>48000</v>
      </c>
      <c r="AI213" s="23">
        <f t="shared" ca="1" si="437"/>
        <v>0</v>
      </c>
      <c r="AJ213" s="23">
        <f t="shared" ca="1" si="330"/>
        <v>54000</v>
      </c>
      <c r="AK213" s="23">
        <f t="shared" ca="1" si="331"/>
        <v>0</v>
      </c>
      <c r="AL213" s="23">
        <f t="shared" ca="1" si="332"/>
        <v>60000</v>
      </c>
      <c r="AM213" s="23">
        <f t="shared" ca="1" si="333"/>
        <v>0</v>
      </c>
      <c r="AN213" s="23">
        <f t="shared" ca="1" si="334"/>
        <v>60000</v>
      </c>
      <c r="AO213" s="23">
        <f t="shared" ca="1" si="335"/>
        <v>0</v>
      </c>
      <c r="AP213" s="23">
        <f t="shared" ca="1" si="350"/>
        <v>61200</v>
      </c>
      <c r="AQ213" s="23">
        <f t="shared" ca="1" si="351"/>
        <v>0</v>
      </c>
      <c r="AR213" s="23">
        <f t="shared" ca="1" si="363"/>
        <v>132000</v>
      </c>
      <c r="AS213" s="23">
        <f t="shared" ca="1" si="364"/>
        <v>0</v>
      </c>
      <c r="AT213" s="228">
        <f t="shared" ca="1" si="404"/>
        <v>65880</v>
      </c>
      <c r="AU213" s="26">
        <f t="shared" ca="1" si="405"/>
        <v>361080</v>
      </c>
      <c r="AV213" s="228">
        <f t="shared" ca="1" si="406"/>
        <v>421080</v>
      </c>
      <c r="AW213" s="23">
        <f t="shared" ca="1" si="432"/>
        <v>62400</v>
      </c>
      <c r="AX213" s="23">
        <f t="shared" ca="1" si="433"/>
        <v>0</v>
      </c>
      <c r="AY213" s="23">
        <f t="shared" ca="1" si="416"/>
        <v>60000</v>
      </c>
      <c r="AZ213" s="23">
        <f t="shared" ca="1" si="417"/>
        <v>0</v>
      </c>
      <c r="BA213" s="23">
        <f t="shared" ca="1" si="420"/>
        <v>10560</v>
      </c>
      <c r="BB213" s="23">
        <f t="shared" ca="1" si="421"/>
        <v>0</v>
      </c>
      <c r="BC213" s="23">
        <f t="shared" ca="1" si="428"/>
        <v>6120</v>
      </c>
      <c r="BD213" s="23">
        <f t="shared" ca="1" si="429"/>
        <v>0</v>
      </c>
      <c r="BE213" s="23">
        <f t="shared" ca="1" si="438"/>
        <v>20400</v>
      </c>
      <c r="BF213" s="23">
        <f t="shared" ca="1" si="439"/>
        <v>0</v>
      </c>
      <c r="BG213" s="23">
        <f t="shared" ca="1" si="322"/>
        <v>105600</v>
      </c>
      <c r="BH213" s="23">
        <f t="shared" ca="1" si="323"/>
        <v>0</v>
      </c>
      <c r="BI213" s="23">
        <f t="shared" ca="1" si="328"/>
        <v>127200</v>
      </c>
      <c r="BJ213" s="23">
        <f t="shared" ca="1" si="329"/>
        <v>0</v>
      </c>
      <c r="BK213" s="23">
        <f t="shared" ca="1" si="336"/>
        <v>60000</v>
      </c>
      <c r="BL213" s="23">
        <f t="shared" ca="1" si="337"/>
        <v>0</v>
      </c>
      <c r="BM213" s="23">
        <f t="shared" ca="1" si="348"/>
        <v>63600</v>
      </c>
      <c r="BN213" s="23">
        <f t="shared" ca="1" si="349"/>
        <v>0</v>
      </c>
      <c r="BO213" s="23">
        <f t="shared" ca="1" si="352"/>
        <v>86400</v>
      </c>
      <c r="BP213" s="23">
        <f t="shared" ca="1" si="353"/>
        <v>0</v>
      </c>
      <c r="BQ213" s="23">
        <f t="shared" ca="1" si="359"/>
        <v>62400</v>
      </c>
      <c r="BR213" s="23">
        <f t="shared" ca="1" si="360"/>
        <v>0</v>
      </c>
      <c r="BS213" s="23">
        <f t="shared" ca="1" si="377"/>
        <v>132000</v>
      </c>
      <c r="BT213" s="23">
        <f t="shared" ca="1" si="378"/>
        <v>0</v>
      </c>
      <c r="BU213" s="23">
        <f t="shared" ca="1" si="379"/>
        <v>120000</v>
      </c>
      <c r="BV213" s="23">
        <f t="shared" ca="1" si="380"/>
        <v>0</v>
      </c>
      <c r="BW213" s="389">
        <f t="shared" ca="1" si="407"/>
        <v>458280</v>
      </c>
      <c r="BX213" s="224">
        <f t="shared" ca="1" si="408"/>
        <v>710280</v>
      </c>
      <c r="BY213" s="93">
        <f t="shared" ca="1" si="409"/>
        <v>916680</v>
      </c>
      <c r="BZ213" s="23">
        <f t="shared" ca="1" si="434"/>
        <v>125760</v>
      </c>
      <c r="CA213" s="23">
        <f t="shared" ca="1" si="435"/>
        <v>0</v>
      </c>
      <c r="CB213" s="23">
        <f t="shared" ca="1" si="338"/>
        <v>115200</v>
      </c>
      <c r="CC213" s="23">
        <f t="shared" ca="1" si="339"/>
        <v>0</v>
      </c>
      <c r="CD213" s="23">
        <f t="shared" ca="1" si="365"/>
        <v>120000</v>
      </c>
      <c r="CE213" s="23">
        <f t="shared" ca="1" si="366"/>
        <v>0</v>
      </c>
      <c r="CF213" s="228">
        <f t="shared" ca="1" si="410"/>
        <v>125760</v>
      </c>
      <c r="CG213" s="224">
        <f t="shared" ca="1" si="411"/>
        <v>240960</v>
      </c>
      <c r="CH213" s="228">
        <f t="shared" ca="1" si="412"/>
        <v>360960</v>
      </c>
      <c r="CI213" s="23">
        <f t="shared" ca="1" si="424"/>
        <v>65400</v>
      </c>
      <c r="CJ213" s="23">
        <f t="shared" ca="1" si="425"/>
        <v>32700</v>
      </c>
      <c r="CK213" s="23">
        <f t="shared" ca="1" si="426"/>
        <v>62400</v>
      </c>
      <c r="CL213" s="23">
        <f t="shared" ca="1" si="427"/>
        <v>31200</v>
      </c>
      <c r="CM213" s="23">
        <f t="shared" ca="1" si="422"/>
        <v>60000</v>
      </c>
      <c r="CN213" s="23">
        <f t="shared" ca="1" si="423"/>
        <v>30000</v>
      </c>
      <c r="CO213" s="23">
        <f t="shared" ca="1" si="430"/>
        <v>8400</v>
      </c>
      <c r="CP213" s="23">
        <f t="shared" ca="1" si="431"/>
        <v>4200</v>
      </c>
      <c r="CQ213" s="23">
        <f t="shared" ca="1" si="440"/>
        <v>27000</v>
      </c>
      <c r="CR213" s="23">
        <f t="shared" ca="1" si="441"/>
        <v>13500</v>
      </c>
      <c r="CS213" s="23">
        <f t="shared" ca="1" si="442"/>
        <v>15600</v>
      </c>
      <c r="CT213" s="23">
        <f t="shared" ca="1" si="443"/>
        <v>7800</v>
      </c>
      <c r="CU213" s="23">
        <f t="shared" ca="1" si="320"/>
        <v>42000</v>
      </c>
      <c r="CV213" s="23">
        <f t="shared" ca="1" si="321"/>
        <v>21000</v>
      </c>
      <c r="CW213" s="23">
        <f t="shared" ca="1" si="367"/>
        <v>60000</v>
      </c>
      <c r="CX213" s="23">
        <f t="shared" ca="1" si="368"/>
        <v>30000</v>
      </c>
      <c r="CY213" s="23">
        <f t="shared" ca="1" si="324"/>
        <v>72000</v>
      </c>
      <c r="CZ213" s="23">
        <f t="shared" ca="1" si="325"/>
        <v>36000</v>
      </c>
      <c r="DA213" s="23">
        <f t="shared" ca="1" si="340"/>
        <v>99000</v>
      </c>
      <c r="DB213" s="23">
        <f t="shared" ca="1" si="341"/>
        <v>49500</v>
      </c>
      <c r="DC213" s="23"/>
      <c r="DD213" s="23"/>
      <c r="DE213" s="23">
        <f t="shared" ca="1" si="342"/>
        <v>240000</v>
      </c>
      <c r="DF213" s="23">
        <f t="shared" ca="1" si="343"/>
        <v>120000</v>
      </c>
      <c r="DG213" s="23">
        <f t="shared" ca="1" si="344"/>
        <v>120000</v>
      </c>
      <c r="DH213" s="23">
        <f t="shared" ca="1" si="345"/>
        <v>60000</v>
      </c>
      <c r="DI213" s="23">
        <f t="shared" ca="1" si="354"/>
        <v>63600</v>
      </c>
      <c r="DJ213" s="23">
        <f t="shared" ca="1" si="355"/>
        <v>31800</v>
      </c>
      <c r="DK213" s="23">
        <f t="shared" ca="1" si="361"/>
        <v>63600</v>
      </c>
      <c r="DL213" s="23">
        <f t="shared" ca="1" si="362"/>
        <v>31800</v>
      </c>
      <c r="DM213" s="23">
        <f t="shared" ca="1" si="369"/>
        <v>120000</v>
      </c>
      <c r="DN213" s="23">
        <f t="shared" ca="1" si="370"/>
        <v>60000</v>
      </c>
      <c r="DO213" s="23">
        <f t="shared" ca="1" si="371"/>
        <v>66000</v>
      </c>
      <c r="DP213" s="23">
        <f t="shared" ca="1" si="372"/>
        <v>33000</v>
      </c>
      <c r="DQ213" s="23">
        <f t="shared" ca="1" si="383"/>
        <v>129600</v>
      </c>
      <c r="DR213" s="23">
        <f t="shared" ca="1" si="384"/>
        <v>64800</v>
      </c>
      <c r="DS213" s="228">
        <f t="shared" ca="1" si="413"/>
        <v>604800</v>
      </c>
      <c r="DT213" s="93">
        <f t="shared" ca="1" si="414"/>
        <v>1350000</v>
      </c>
      <c r="DU213" s="228">
        <f t="shared" ca="1" si="415"/>
        <v>1971900</v>
      </c>
      <c r="DZ213" s="23">
        <f t="shared" ca="1" si="444"/>
        <v>60000</v>
      </c>
      <c r="EA213" s="23">
        <f t="shared" ca="1" si="445"/>
        <v>30000</v>
      </c>
      <c r="EB213" s="23">
        <f t="shared" ca="1" si="326"/>
        <v>26400</v>
      </c>
      <c r="EC213" s="23">
        <f t="shared" ca="1" si="327"/>
        <v>13200</v>
      </c>
      <c r="ED213" s="23">
        <f t="shared" ca="1" si="346"/>
        <v>120000</v>
      </c>
      <c r="EE213" s="23">
        <f t="shared" ca="1" si="347"/>
        <v>60000</v>
      </c>
      <c r="EF213" s="23">
        <f t="shared" ca="1" si="375"/>
        <v>168000</v>
      </c>
      <c r="EG213" s="23">
        <f t="shared" ca="1" si="376"/>
        <v>84000</v>
      </c>
      <c r="EH213" s="23">
        <f t="shared" ca="1" si="356"/>
        <v>60000</v>
      </c>
      <c r="EI213" s="23">
        <f t="shared" ca="1" si="357"/>
        <v>30000</v>
      </c>
      <c r="EJ213" s="23">
        <f t="shared" ca="1" si="373"/>
        <v>60000</v>
      </c>
      <c r="EK213" s="23">
        <f t="shared" ca="1" si="374"/>
        <v>30000</v>
      </c>
      <c r="EL213" s="23">
        <f t="shared" ca="1" si="381"/>
        <v>120000</v>
      </c>
      <c r="EM213" s="23">
        <f t="shared" ca="1" si="382"/>
        <v>60000</v>
      </c>
      <c r="EN213" s="228">
        <f t="shared" ca="1" si="401"/>
        <v>39600</v>
      </c>
      <c r="EO213" s="93">
        <f t="shared" ca="1" si="402"/>
        <v>489600</v>
      </c>
      <c r="EP213" s="93">
        <f t="shared" ca="1" si="403"/>
        <v>921600</v>
      </c>
    </row>
    <row r="214" spans="1:146" x14ac:dyDescent="0.2">
      <c r="A214" s="172">
        <f ca="1">VLOOKUP($D214,Curves!$A$2:$I$1700,9)</f>
        <v>6.0364101365525002E-2</v>
      </c>
      <c r="B214" s="86">
        <f t="shared" ca="1" si="386"/>
        <v>0.36097527896412612</v>
      </c>
      <c r="C214" s="86">
        <f t="shared" si="387"/>
        <v>31</v>
      </c>
      <c r="D214" s="139">
        <v>43160</v>
      </c>
      <c r="E214" s="173">
        <f ca="1">VLOOKUP($D214,Curves!$A$2:$H$1700,2)*$B214</f>
        <v>1.7305154873540205</v>
      </c>
      <c r="F214" s="172">
        <f ca="1">VLOOKUP($D214,Curves!$A$2:$H$1700,3)*$B214</f>
        <v>4.3317033475695134E-2</v>
      </c>
      <c r="G214" s="172">
        <f ca="1">VLOOKUP($D214,Curves!$A$2:$H$1700,7)*$B214</f>
        <v>-6.8585303003183967E-2</v>
      </c>
      <c r="H214" s="172">
        <f ca="1">VLOOKUP($D214,Curves!$A$2:$H$1700,5)*$B214</f>
        <v>0</v>
      </c>
      <c r="I214" s="172">
        <f ca="1">VLOOKUP($D214,Curves!$A$2:$H$1700,4)*$B214</f>
        <v>0</v>
      </c>
      <c r="J214" s="174">
        <f ca="1">VLOOKUP($D214,Curves!$A$2:$H$1700,8)*$B214</f>
        <v>0</v>
      </c>
      <c r="K214" s="172">
        <f t="shared" ca="1" si="388"/>
        <v>14.978866155155155</v>
      </c>
      <c r="L214" s="140">
        <f ca="1">VLOOKUP($D214,Curves!$N$2:$T$2600,2)*$B214</f>
        <v>12.325970168092738</v>
      </c>
      <c r="M214" s="141">
        <f ca="1">VLOOKUP($D214,Curves!$N$2:$T$2600,3)*$B214</f>
        <v>6.1629850840463689</v>
      </c>
      <c r="N214" s="181">
        <f t="shared" ca="1" si="389"/>
        <v>0</v>
      </c>
      <c r="O214" s="182">
        <f t="shared" ca="1" si="390"/>
        <v>0</v>
      </c>
      <c r="P214" s="173">
        <f t="shared" ca="1" si="385"/>
        <v>14.978866155155155</v>
      </c>
      <c r="Q214" s="140">
        <f ca="1">VLOOKUP($D214,Curves!$N$2:$T$2600,4)*$B214</f>
        <v>12.325970168092738</v>
      </c>
      <c r="R214" s="141">
        <f ca="1">VLOOKUP($D214,Curves!$N$2:$T$2600,5)*$B214</f>
        <v>6.1629850840463689</v>
      </c>
      <c r="S214" s="181">
        <f t="shared" ca="1" si="391"/>
        <v>0</v>
      </c>
      <c r="T214" s="182">
        <f t="shared" ca="1" si="392"/>
        <v>0</v>
      </c>
      <c r="U214" s="151">
        <f t="shared" ca="1" si="393"/>
        <v>14.464476382631274</v>
      </c>
      <c r="V214" s="151">
        <f t="shared" ca="1" si="394"/>
        <v>14.978866155155155</v>
      </c>
      <c r="W214" s="151">
        <f t="shared" ca="1" si="395"/>
        <v>14.978866155155155</v>
      </c>
      <c r="X214" s="343">
        <f ca="1">VLOOKUP($D214,[2]CurveFetch!$D$8:$S$13000,16,0)*$B214</f>
        <v>12.325970168092738</v>
      </c>
      <c r="Y214" s="141">
        <f ca="1">VLOOKUP($D214,Curves!$N$2:$T$2600,7)*$B214</f>
        <v>6.1629850840463689</v>
      </c>
      <c r="Z214" s="200">
        <f t="shared" ca="1" si="396"/>
        <v>0</v>
      </c>
      <c r="AA214" s="181">
        <f t="shared" ca="1" si="397"/>
        <v>0</v>
      </c>
      <c r="AB214" s="181">
        <f t="shared" ca="1" si="398"/>
        <v>0</v>
      </c>
      <c r="AC214" s="181">
        <f t="shared" ca="1" si="398"/>
        <v>0</v>
      </c>
      <c r="AD214" s="181">
        <f t="shared" ca="1" si="399"/>
        <v>0</v>
      </c>
      <c r="AE214" s="182">
        <f t="shared" ca="1" si="400"/>
        <v>0</v>
      </c>
      <c r="AF214" s="23">
        <f t="shared" ca="1" si="418"/>
        <v>0</v>
      </c>
      <c r="AG214" s="23">
        <f t="shared" ca="1" si="419"/>
        <v>0</v>
      </c>
      <c r="AH214" s="23">
        <f t="shared" ca="1" si="436"/>
        <v>0</v>
      </c>
      <c r="AI214" s="23">
        <f t="shared" ca="1" si="437"/>
        <v>0</v>
      </c>
      <c r="AJ214" s="23">
        <f t="shared" ca="1" si="330"/>
        <v>0</v>
      </c>
      <c r="AK214" s="23">
        <f t="shared" ca="1" si="331"/>
        <v>0</v>
      </c>
      <c r="AL214" s="23">
        <f t="shared" ca="1" si="332"/>
        <v>0</v>
      </c>
      <c r="AM214" s="23">
        <f t="shared" ca="1" si="333"/>
        <v>0</v>
      </c>
      <c r="AN214" s="23">
        <f t="shared" ca="1" si="334"/>
        <v>0</v>
      </c>
      <c r="AO214" s="23">
        <f t="shared" ca="1" si="335"/>
        <v>0</v>
      </c>
      <c r="AP214" s="23">
        <f t="shared" ca="1" si="350"/>
        <v>0</v>
      </c>
      <c r="AQ214" s="23">
        <f t="shared" ca="1" si="351"/>
        <v>0</v>
      </c>
      <c r="AR214" s="23">
        <f t="shared" ca="1" si="363"/>
        <v>0</v>
      </c>
      <c r="AS214" s="23">
        <f t="shared" ca="1" si="364"/>
        <v>0</v>
      </c>
      <c r="AT214" s="228">
        <f t="shared" ca="1" si="404"/>
        <v>0</v>
      </c>
      <c r="AU214" s="26">
        <f t="shared" ca="1" si="405"/>
        <v>0</v>
      </c>
      <c r="AV214" s="228">
        <f t="shared" ca="1" si="406"/>
        <v>0</v>
      </c>
      <c r="AW214" s="23">
        <f t="shared" ca="1" si="432"/>
        <v>0</v>
      </c>
      <c r="AX214" s="23">
        <f t="shared" ca="1" si="433"/>
        <v>0</v>
      </c>
      <c r="AY214" s="23">
        <f t="shared" ca="1" si="416"/>
        <v>0</v>
      </c>
      <c r="AZ214" s="23">
        <f t="shared" ca="1" si="417"/>
        <v>0</v>
      </c>
      <c r="BA214" s="23">
        <f t="shared" ca="1" si="420"/>
        <v>0</v>
      </c>
      <c r="BB214" s="23">
        <f t="shared" ca="1" si="421"/>
        <v>0</v>
      </c>
      <c r="BC214" s="23">
        <f t="shared" ca="1" si="428"/>
        <v>0</v>
      </c>
      <c r="BD214" s="23">
        <f t="shared" ca="1" si="429"/>
        <v>0</v>
      </c>
      <c r="BE214" s="23">
        <f t="shared" ca="1" si="438"/>
        <v>0</v>
      </c>
      <c r="BF214" s="23">
        <f t="shared" ca="1" si="439"/>
        <v>0</v>
      </c>
      <c r="BG214" s="23">
        <f t="shared" ca="1" si="322"/>
        <v>0</v>
      </c>
      <c r="BH214" s="23">
        <f t="shared" ca="1" si="323"/>
        <v>0</v>
      </c>
      <c r="BI214" s="23">
        <f t="shared" ca="1" si="328"/>
        <v>0</v>
      </c>
      <c r="BJ214" s="23">
        <f t="shared" ca="1" si="329"/>
        <v>0</v>
      </c>
      <c r="BK214" s="23">
        <f t="shared" ca="1" si="336"/>
        <v>0</v>
      </c>
      <c r="BL214" s="23">
        <f t="shared" ca="1" si="337"/>
        <v>0</v>
      </c>
      <c r="BM214" s="23">
        <f t="shared" ca="1" si="348"/>
        <v>0</v>
      </c>
      <c r="BN214" s="23">
        <f t="shared" ca="1" si="349"/>
        <v>0</v>
      </c>
      <c r="BO214" s="23">
        <f t="shared" ca="1" si="352"/>
        <v>0</v>
      </c>
      <c r="BP214" s="23">
        <f t="shared" ca="1" si="353"/>
        <v>0</v>
      </c>
      <c r="BQ214" s="23">
        <f t="shared" ca="1" si="359"/>
        <v>0</v>
      </c>
      <c r="BR214" s="23">
        <f t="shared" ca="1" si="360"/>
        <v>0</v>
      </c>
      <c r="BS214" s="23">
        <f t="shared" ca="1" si="377"/>
        <v>0</v>
      </c>
      <c r="BT214" s="23">
        <f t="shared" ca="1" si="378"/>
        <v>0</v>
      </c>
      <c r="BU214" s="23">
        <f t="shared" ca="1" si="379"/>
        <v>0</v>
      </c>
      <c r="BV214" s="23">
        <f t="shared" ca="1" si="380"/>
        <v>0</v>
      </c>
      <c r="BW214" s="389">
        <f t="shared" ca="1" si="407"/>
        <v>0</v>
      </c>
      <c r="BX214" s="224">
        <f t="shared" ca="1" si="408"/>
        <v>0</v>
      </c>
      <c r="BY214" s="93">
        <f t="shared" ca="1" si="409"/>
        <v>0</v>
      </c>
      <c r="BZ214" s="23">
        <f t="shared" ca="1" si="434"/>
        <v>0</v>
      </c>
      <c r="CA214" s="23">
        <f t="shared" ca="1" si="435"/>
        <v>0</v>
      </c>
      <c r="CB214" s="23">
        <f t="shared" ca="1" si="338"/>
        <v>0</v>
      </c>
      <c r="CC214" s="23">
        <f t="shared" ca="1" si="339"/>
        <v>0</v>
      </c>
      <c r="CD214" s="23">
        <f t="shared" ca="1" si="365"/>
        <v>0</v>
      </c>
      <c r="CE214" s="23">
        <f t="shared" ca="1" si="366"/>
        <v>0</v>
      </c>
      <c r="CF214" s="228">
        <f t="shared" ca="1" si="410"/>
        <v>0</v>
      </c>
      <c r="CG214" s="224">
        <f t="shared" ca="1" si="411"/>
        <v>0</v>
      </c>
      <c r="CH214" s="228">
        <f t="shared" ca="1" si="412"/>
        <v>0</v>
      </c>
      <c r="CI214" s="23">
        <f t="shared" ca="1" si="424"/>
        <v>0</v>
      </c>
      <c r="CJ214" s="23">
        <f t="shared" ca="1" si="425"/>
        <v>0</v>
      </c>
      <c r="CK214" s="23">
        <f t="shared" ca="1" si="426"/>
        <v>0</v>
      </c>
      <c r="CL214" s="23">
        <f t="shared" ca="1" si="427"/>
        <v>0</v>
      </c>
      <c r="CM214" s="23">
        <f t="shared" ca="1" si="422"/>
        <v>0</v>
      </c>
      <c r="CN214" s="23">
        <f t="shared" ca="1" si="423"/>
        <v>0</v>
      </c>
      <c r="CO214" s="23">
        <f t="shared" ca="1" si="430"/>
        <v>0</v>
      </c>
      <c r="CP214" s="23">
        <f t="shared" ca="1" si="431"/>
        <v>0</v>
      </c>
      <c r="CQ214" s="23">
        <f t="shared" ca="1" si="440"/>
        <v>0</v>
      </c>
      <c r="CR214" s="23">
        <f t="shared" ca="1" si="441"/>
        <v>0</v>
      </c>
      <c r="CS214" s="23">
        <f t="shared" ca="1" si="442"/>
        <v>0</v>
      </c>
      <c r="CT214" s="23">
        <f t="shared" ca="1" si="443"/>
        <v>0</v>
      </c>
      <c r="CU214" s="23">
        <f t="shared" ca="1" si="320"/>
        <v>0</v>
      </c>
      <c r="CV214" s="23">
        <f t="shared" ca="1" si="321"/>
        <v>0</v>
      </c>
      <c r="CW214" s="23">
        <f t="shared" ca="1" si="367"/>
        <v>0</v>
      </c>
      <c r="CX214" s="23">
        <f t="shared" ca="1" si="368"/>
        <v>0</v>
      </c>
      <c r="CY214" s="23">
        <f t="shared" ca="1" si="324"/>
        <v>0</v>
      </c>
      <c r="CZ214" s="23">
        <f t="shared" ca="1" si="325"/>
        <v>0</v>
      </c>
      <c r="DA214" s="23">
        <f t="shared" ca="1" si="340"/>
        <v>0</v>
      </c>
      <c r="DB214" s="23">
        <f t="shared" ca="1" si="341"/>
        <v>0</v>
      </c>
      <c r="DC214" s="23"/>
      <c r="DD214" s="23"/>
      <c r="DE214" s="23">
        <f t="shared" ca="1" si="342"/>
        <v>0</v>
      </c>
      <c r="DF214" s="23">
        <f t="shared" ca="1" si="343"/>
        <v>0</v>
      </c>
      <c r="DG214" s="23">
        <f t="shared" ca="1" si="344"/>
        <v>0</v>
      </c>
      <c r="DH214" s="23">
        <f t="shared" ca="1" si="345"/>
        <v>0</v>
      </c>
      <c r="DI214" s="23">
        <f t="shared" ca="1" si="354"/>
        <v>0</v>
      </c>
      <c r="DJ214" s="23">
        <f t="shared" ca="1" si="355"/>
        <v>0</v>
      </c>
      <c r="DK214" s="23">
        <f t="shared" ca="1" si="361"/>
        <v>0</v>
      </c>
      <c r="DL214" s="23">
        <f t="shared" ca="1" si="362"/>
        <v>0</v>
      </c>
      <c r="DM214" s="23">
        <f t="shared" ca="1" si="369"/>
        <v>0</v>
      </c>
      <c r="DN214" s="23">
        <f t="shared" ca="1" si="370"/>
        <v>0</v>
      </c>
      <c r="DO214" s="23">
        <f t="shared" ca="1" si="371"/>
        <v>0</v>
      </c>
      <c r="DP214" s="23">
        <f t="shared" ca="1" si="372"/>
        <v>0</v>
      </c>
      <c r="DQ214" s="23">
        <f t="shared" ca="1" si="383"/>
        <v>0</v>
      </c>
      <c r="DR214" s="23">
        <f t="shared" ca="1" si="384"/>
        <v>0</v>
      </c>
      <c r="DS214" s="228">
        <f t="shared" ca="1" si="413"/>
        <v>0</v>
      </c>
      <c r="DT214" s="93">
        <f t="shared" ca="1" si="414"/>
        <v>0</v>
      </c>
      <c r="DU214" s="228">
        <f t="shared" ca="1" si="415"/>
        <v>0</v>
      </c>
      <c r="DZ214" s="23">
        <f t="shared" ca="1" si="444"/>
        <v>0</v>
      </c>
      <c r="EA214" s="23">
        <f t="shared" ca="1" si="445"/>
        <v>0</v>
      </c>
      <c r="EB214" s="23">
        <f t="shared" ca="1" si="326"/>
        <v>0</v>
      </c>
      <c r="EC214" s="23">
        <f t="shared" ca="1" si="327"/>
        <v>0</v>
      </c>
      <c r="ED214" s="23">
        <f t="shared" ca="1" si="346"/>
        <v>0</v>
      </c>
      <c r="EE214" s="23">
        <f t="shared" ca="1" si="347"/>
        <v>0</v>
      </c>
      <c r="EF214" s="23">
        <f t="shared" ca="1" si="375"/>
        <v>0</v>
      </c>
      <c r="EG214" s="23">
        <f t="shared" ca="1" si="376"/>
        <v>0</v>
      </c>
      <c r="EH214" s="23">
        <f t="shared" ca="1" si="356"/>
        <v>0</v>
      </c>
      <c r="EI214" s="23">
        <f t="shared" ca="1" si="357"/>
        <v>0</v>
      </c>
      <c r="EJ214" s="23">
        <f t="shared" ca="1" si="373"/>
        <v>0</v>
      </c>
      <c r="EK214" s="23">
        <f t="shared" ca="1" si="374"/>
        <v>0</v>
      </c>
      <c r="EL214" s="23">
        <f t="shared" ca="1" si="381"/>
        <v>0</v>
      </c>
      <c r="EM214" s="23">
        <f t="shared" ca="1" si="382"/>
        <v>0</v>
      </c>
      <c r="EN214" s="228">
        <f t="shared" ca="1" si="401"/>
        <v>0</v>
      </c>
      <c r="EO214" s="93">
        <f t="shared" ca="1" si="402"/>
        <v>0</v>
      </c>
      <c r="EP214" s="93">
        <f t="shared" ca="1" si="403"/>
        <v>0</v>
      </c>
    </row>
    <row r="215" spans="1:146" x14ac:dyDescent="0.2">
      <c r="A215" s="172">
        <f ca="1">VLOOKUP($D215,Curves!$A$2:$I$1700,9)</f>
        <v>6.0392279200705001E-2</v>
      </c>
      <c r="B215" s="86">
        <f t="shared" ca="1" si="386"/>
        <v>0.35898873473998788</v>
      </c>
      <c r="C215" s="86">
        <f t="shared" si="387"/>
        <v>30</v>
      </c>
      <c r="D215" s="139">
        <v>43191</v>
      </c>
      <c r="E215" s="173">
        <f ca="1">VLOOKUP($D215,Curves!$A$2:$H$1700,2)*$B215</f>
        <v>1.6556560446208242</v>
      </c>
      <c r="F215" s="172">
        <f ca="1">VLOOKUP($D215,Curves!$A$2:$H$1700,3)*$B215</f>
        <v>0.10590167674829642</v>
      </c>
      <c r="G215" s="172">
        <f ca="1">VLOOKUP($D215,Curves!$A$2:$H$1700,7)*$B215</f>
        <v>-6.8207859600597692E-2</v>
      </c>
      <c r="H215" s="172">
        <f ca="1">VLOOKUP($D215,Curves!$A$2:$H$1700,5)*$B215</f>
        <v>0</v>
      </c>
      <c r="I215" s="172">
        <f ca="1">VLOOKUP($D215,Curves!$A$2:$H$1700,4)*$B215</f>
        <v>0</v>
      </c>
      <c r="J215" s="174">
        <f ca="1">VLOOKUP($D215,Curves!$A$2:$H$1700,8)*$B215</f>
        <v>0</v>
      </c>
      <c r="K215" s="172">
        <f t="shared" ca="1" si="388"/>
        <v>14.417420334656182</v>
      </c>
      <c r="L215" s="140">
        <f ca="1">VLOOKUP($D215,Curves!$N$2:$T$2600,2)*$B215</f>
        <v>11.847382122762554</v>
      </c>
      <c r="M215" s="141">
        <f ca="1">VLOOKUP($D215,Curves!$N$2:$T$2600,3)*$B215</f>
        <v>5.9236910613812768</v>
      </c>
      <c r="N215" s="181">
        <f t="shared" ca="1" si="389"/>
        <v>0</v>
      </c>
      <c r="O215" s="182">
        <f t="shared" ca="1" si="390"/>
        <v>0</v>
      </c>
      <c r="P215" s="173">
        <f t="shared" ca="1" si="385"/>
        <v>14.417420334656182</v>
      </c>
      <c r="Q215" s="140">
        <f ca="1">VLOOKUP($D215,Curves!$N$2:$T$2600,4)*$B215</f>
        <v>11.847382122762554</v>
      </c>
      <c r="R215" s="141">
        <f ca="1">VLOOKUP($D215,Curves!$N$2:$T$2600,5)*$B215</f>
        <v>5.9236910613812768</v>
      </c>
      <c r="S215" s="181">
        <f t="shared" ca="1" si="391"/>
        <v>0</v>
      </c>
      <c r="T215" s="182">
        <f t="shared" ca="1" si="392"/>
        <v>0</v>
      </c>
      <c r="U215" s="151">
        <f t="shared" ca="1" si="393"/>
        <v>13.905861387651699</v>
      </c>
      <c r="V215" s="151">
        <f t="shared" ca="1" si="394"/>
        <v>14.417420334656182</v>
      </c>
      <c r="W215" s="151">
        <f t="shared" ca="1" si="395"/>
        <v>14.417420334656182</v>
      </c>
      <c r="X215" s="343">
        <f ca="1">VLOOKUP($D215,[2]CurveFetch!$D$8:$S$13000,16,0)*$B215</f>
        <v>11.847382122762554</v>
      </c>
      <c r="Y215" s="141">
        <f ca="1">VLOOKUP($D215,Curves!$N$2:$T$2600,7)*$B215</f>
        <v>5.9236910613812768</v>
      </c>
      <c r="Z215" s="200">
        <f t="shared" ca="1" si="396"/>
        <v>0</v>
      </c>
      <c r="AA215" s="181">
        <f t="shared" ca="1" si="397"/>
        <v>0</v>
      </c>
      <c r="AB215" s="181">
        <f t="shared" ca="1" si="398"/>
        <v>0</v>
      </c>
      <c r="AC215" s="181">
        <f t="shared" ca="1" si="398"/>
        <v>0</v>
      </c>
      <c r="AD215" s="181">
        <f t="shared" ca="1" si="399"/>
        <v>0</v>
      </c>
      <c r="AE215" s="182">
        <f t="shared" ca="1" si="400"/>
        <v>0</v>
      </c>
      <c r="AF215" s="23">
        <f t="shared" ca="1" si="418"/>
        <v>0</v>
      </c>
      <c r="AG215" s="23">
        <f t="shared" ca="1" si="419"/>
        <v>0</v>
      </c>
      <c r="AH215" s="23">
        <f t="shared" ca="1" si="436"/>
        <v>0</v>
      </c>
      <c r="AI215" s="23">
        <f t="shared" ca="1" si="437"/>
        <v>0</v>
      </c>
      <c r="AJ215" s="23">
        <f t="shared" ca="1" si="330"/>
        <v>0</v>
      </c>
      <c r="AK215" s="23">
        <f t="shared" ca="1" si="331"/>
        <v>0</v>
      </c>
      <c r="AL215" s="23">
        <f t="shared" ca="1" si="332"/>
        <v>0</v>
      </c>
      <c r="AM215" s="23">
        <f t="shared" ca="1" si="333"/>
        <v>0</v>
      </c>
      <c r="AN215" s="23">
        <f t="shared" ca="1" si="334"/>
        <v>0</v>
      </c>
      <c r="AO215" s="23">
        <f t="shared" ca="1" si="335"/>
        <v>0</v>
      </c>
      <c r="AP215" s="23">
        <f t="shared" ca="1" si="350"/>
        <v>0</v>
      </c>
      <c r="AQ215" s="23">
        <f t="shared" ca="1" si="351"/>
        <v>0</v>
      </c>
      <c r="AR215" s="23">
        <f t="shared" ca="1" si="363"/>
        <v>0</v>
      </c>
      <c r="AS215" s="23">
        <f t="shared" ca="1" si="364"/>
        <v>0</v>
      </c>
      <c r="AT215" s="228">
        <f t="shared" ca="1" si="404"/>
        <v>0</v>
      </c>
      <c r="AU215" s="26">
        <f t="shared" ca="1" si="405"/>
        <v>0</v>
      </c>
      <c r="AV215" s="228">
        <f t="shared" ca="1" si="406"/>
        <v>0</v>
      </c>
      <c r="AW215" s="23">
        <f t="shared" ca="1" si="432"/>
        <v>0</v>
      </c>
      <c r="AX215" s="23">
        <f t="shared" ca="1" si="433"/>
        <v>0</v>
      </c>
      <c r="AY215" s="23">
        <f t="shared" ca="1" si="416"/>
        <v>0</v>
      </c>
      <c r="AZ215" s="23">
        <f t="shared" ca="1" si="417"/>
        <v>0</v>
      </c>
      <c r="BA215" s="23">
        <f t="shared" ca="1" si="420"/>
        <v>0</v>
      </c>
      <c r="BB215" s="23">
        <f t="shared" ca="1" si="421"/>
        <v>0</v>
      </c>
      <c r="BC215" s="23">
        <f t="shared" ca="1" si="428"/>
        <v>0</v>
      </c>
      <c r="BD215" s="23">
        <f t="shared" ca="1" si="429"/>
        <v>0</v>
      </c>
      <c r="BE215" s="23">
        <f t="shared" ca="1" si="438"/>
        <v>0</v>
      </c>
      <c r="BF215" s="23">
        <f t="shared" ca="1" si="439"/>
        <v>0</v>
      </c>
      <c r="BG215" s="23">
        <f t="shared" ca="1" si="322"/>
        <v>0</v>
      </c>
      <c r="BH215" s="23">
        <f t="shared" ca="1" si="323"/>
        <v>0</v>
      </c>
      <c r="BI215" s="23">
        <f t="shared" ca="1" si="328"/>
        <v>0</v>
      </c>
      <c r="BJ215" s="23">
        <f t="shared" ca="1" si="329"/>
        <v>0</v>
      </c>
      <c r="BK215" s="23">
        <f t="shared" ca="1" si="336"/>
        <v>0</v>
      </c>
      <c r="BL215" s="23">
        <f t="shared" ca="1" si="337"/>
        <v>0</v>
      </c>
      <c r="BM215" s="23">
        <f t="shared" ca="1" si="348"/>
        <v>0</v>
      </c>
      <c r="BN215" s="23">
        <f t="shared" ca="1" si="349"/>
        <v>0</v>
      </c>
      <c r="BO215" s="23">
        <f t="shared" ca="1" si="352"/>
        <v>0</v>
      </c>
      <c r="BP215" s="23">
        <f t="shared" ca="1" si="353"/>
        <v>0</v>
      </c>
      <c r="BQ215" s="23">
        <f t="shared" ca="1" si="359"/>
        <v>0</v>
      </c>
      <c r="BR215" s="23">
        <f t="shared" ca="1" si="360"/>
        <v>0</v>
      </c>
      <c r="BS215" s="23">
        <f t="shared" ca="1" si="377"/>
        <v>0</v>
      </c>
      <c r="BT215" s="23">
        <f t="shared" ca="1" si="378"/>
        <v>0</v>
      </c>
      <c r="BU215" s="23">
        <f t="shared" ca="1" si="379"/>
        <v>0</v>
      </c>
      <c r="BV215" s="23">
        <f t="shared" ca="1" si="380"/>
        <v>0</v>
      </c>
      <c r="BW215" s="389">
        <f t="shared" ca="1" si="407"/>
        <v>0</v>
      </c>
      <c r="BX215" s="224">
        <f t="shared" ca="1" si="408"/>
        <v>0</v>
      </c>
      <c r="BY215" s="93">
        <f t="shared" ca="1" si="409"/>
        <v>0</v>
      </c>
      <c r="BZ215" s="23">
        <f t="shared" ca="1" si="434"/>
        <v>0</v>
      </c>
      <c r="CA215" s="23">
        <f t="shared" ca="1" si="435"/>
        <v>0</v>
      </c>
      <c r="CB215" s="23">
        <f t="shared" ca="1" si="338"/>
        <v>0</v>
      </c>
      <c r="CC215" s="23">
        <f t="shared" ca="1" si="339"/>
        <v>0</v>
      </c>
      <c r="CD215" s="23">
        <f t="shared" ca="1" si="365"/>
        <v>0</v>
      </c>
      <c r="CE215" s="23">
        <f t="shared" ca="1" si="366"/>
        <v>0</v>
      </c>
      <c r="CF215" s="228">
        <f t="shared" ca="1" si="410"/>
        <v>0</v>
      </c>
      <c r="CG215" s="224">
        <f t="shared" ca="1" si="411"/>
        <v>0</v>
      </c>
      <c r="CH215" s="228">
        <f t="shared" ca="1" si="412"/>
        <v>0</v>
      </c>
      <c r="CI215" s="23">
        <f t="shared" ca="1" si="424"/>
        <v>0</v>
      </c>
      <c r="CJ215" s="23">
        <f t="shared" ca="1" si="425"/>
        <v>0</v>
      </c>
      <c r="CK215" s="23">
        <f t="shared" ca="1" si="426"/>
        <v>0</v>
      </c>
      <c r="CL215" s="23">
        <f t="shared" ca="1" si="427"/>
        <v>0</v>
      </c>
      <c r="CM215" s="23">
        <f t="shared" ca="1" si="422"/>
        <v>0</v>
      </c>
      <c r="CN215" s="23">
        <f t="shared" ca="1" si="423"/>
        <v>0</v>
      </c>
      <c r="CO215" s="23">
        <f t="shared" ca="1" si="430"/>
        <v>0</v>
      </c>
      <c r="CP215" s="23">
        <f t="shared" ca="1" si="431"/>
        <v>0</v>
      </c>
      <c r="CQ215" s="23">
        <f t="shared" ca="1" si="440"/>
        <v>0</v>
      </c>
      <c r="CR215" s="23">
        <f t="shared" ca="1" si="441"/>
        <v>0</v>
      </c>
      <c r="CS215" s="23">
        <f t="shared" ca="1" si="442"/>
        <v>0</v>
      </c>
      <c r="CT215" s="23">
        <f t="shared" ca="1" si="443"/>
        <v>0</v>
      </c>
      <c r="CU215" s="23">
        <f t="shared" ref="CU215:CU278" ca="1" si="446">$CU$7*$J$2*$J$5*$AB215</f>
        <v>0</v>
      </c>
      <c r="CV215" s="23">
        <f t="shared" ref="CV215:CV278" ca="1" si="447">$CU$7*$J$3*$J$5*$AC215</f>
        <v>0</v>
      </c>
      <c r="CW215" s="23">
        <f t="shared" ca="1" si="367"/>
        <v>0</v>
      </c>
      <c r="CX215" s="23">
        <f t="shared" ca="1" si="368"/>
        <v>0</v>
      </c>
      <c r="CY215" s="23">
        <f t="shared" ca="1" si="324"/>
        <v>0</v>
      </c>
      <c r="CZ215" s="23">
        <f t="shared" ca="1" si="325"/>
        <v>0</v>
      </c>
      <c r="DA215" s="23">
        <f t="shared" ca="1" si="340"/>
        <v>0</v>
      </c>
      <c r="DB215" s="23">
        <f t="shared" ca="1" si="341"/>
        <v>0</v>
      </c>
      <c r="DC215" s="23"/>
      <c r="DD215" s="23"/>
      <c r="DE215" s="23">
        <f t="shared" ca="1" si="342"/>
        <v>0</v>
      </c>
      <c r="DF215" s="23">
        <f t="shared" ca="1" si="343"/>
        <v>0</v>
      </c>
      <c r="DG215" s="23">
        <f t="shared" ca="1" si="344"/>
        <v>0</v>
      </c>
      <c r="DH215" s="23">
        <f t="shared" ca="1" si="345"/>
        <v>0</v>
      </c>
      <c r="DI215" s="23">
        <f t="shared" ca="1" si="354"/>
        <v>0</v>
      </c>
      <c r="DJ215" s="23">
        <f t="shared" ca="1" si="355"/>
        <v>0</v>
      </c>
      <c r="DK215" s="23">
        <f t="shared" ca="1" si="361"/>
        <v>0</v>
      </c>
      <c r="DL215" s="23">
        <f t="shared" ca="1" si="362"/>
        <v>0</v>
      </c>
      <c r="DM215" s="23">
        <f t="shared" ca="1" si="369"/>
        <v>0</v>
      </c>
      <c r="DN215" s="23">
        <f t="shared" ca="1" si="370"/>
        <v>0</v>
      </c>
      <c r="DO215" s="23">
        <f t="shared" ca="1" si="371"/>
        <v>0</v>
      </c>
      <c r="DP215" s="23">
        <f t="shared" ca="1" si="372"/>
        <v>0</v>
      </c>
      <c r="DQ215" s="23">
        <f t="shared" ca="1" si="383"/>
        <v>0</v>
      </c>
      <c r="DR215" s="23">
        <f t="shared" ca="1" si="384"/>
        <v>0</v>
      </c>
      <c r="DS215" s="228">
        <f t="shared" ca="1" si="413"/>
        <v>0</v>
      </c>
      <c r="DT215" s="93">
        <f t="shared" ca="1" si="414"/>
        <v>0</v>
      </c>
      <c r="DU215" s="228">
        <f t="shared" ca="1" si="415"/>
        <v>0</v>
      </c>
      <c r="DZ215" s="23">
        <f t="shared" ca="1" si="444"/>
        <v>0</v>
      </c>
      <c r="EA215" s="23">
        <f t="shared" ca="1" si="445"/>
        <v>0</v>
      </c>
      <c r="EB215" s="23">
        <f t="shared" ca="1" si="326"/>
        <v>0</v>
      </c>
      <c r="EC215" s="23">
        <f t="shared" ca="1" si="327"/>
        <v>0</v>
      </c>
      <c r="ED215" s="23">
        <f t="shared" ca="1" si="346"/>
        <v>0</v>
      </c>
      <c r="EE215" s="23">
        <f t="shared" ca="1" si="347"/>
        <v>0</v>
      </c>
      <c r="EF215" s="23">
        <f t="shared" ca="1" si="375"/>
        <v>0</v>
      </c>
      <c r="EG215" s="23">
        <f t="shared" ca="1" si="376"/>
        <v>0</v>
      </c>
      <c r="EH215" s="23">
        <f t="shared" ca="1" si="356"/>
        <v>0</v>
      </c>
      <c r="EI215" s="23">
        <f t="shared" ca="1" si="357"/>
        <v>0</v>
      </c>
      <c r="EJ215" s="23">
        <f t="shared" ca="1" si="373"/>
        <v>0</v>
      </c>
      <c r="EK215" s="23">
        <f t="shared" ca="1" si="374"/>
        <v>0</v>
      </c>
      <c r="EL215" s="23">
        <f t="shared" ca="1" si="381"/>
        <v>0</v>
      </c>
      <c r="EM215" s="23">
        <f t="shared" ca="1" si="382"/>
        <v>0</v>
      </c>
      <c r="EN215" s="228">
        <f t="shared" ca="1" si="401"/>
        <v>0</v>
      </c>
      <c r="EO215" s="93">
        <f t="shared" ca="1" si="402"/>
        <v>0</v>
      </c>
      <c r="EP215" s="93">
        <f t="shared" ca="1" si="403"/>
        <v>0</v>
      </c>
    </row>
    <row r="216" spans="1:146" x14ac:dyDescent="0.2">
      <c r="A216" s="172">
        <f ca="1">VLOOKUP($D216,Curves!$A$2:$I$1700,9)</f>
        <v>6.041954807371E-2</v>
      </c>
      <c r="B216" s="86">
        <f t="shared" ca="1" si="386"/>
        <v>0.35707510606692905</v>
      </c>
      <c r="C216" s="86">
        <f t="shared" si="387"/>
        <v>31</v>
      </c>
      <c r="D216" s="139">
        <v>43221</v>
      </c>
      <c r="E216" s="173">
        <f ca="1">VLOOKUP($D216,Curves!$A$2:$H$1700,2)*$B216</f>
        <v>1.6379035115290035</v>
      </c>
      <c r="F216" s="172">
        <f ca="1">VLOOKUP($D216,Curves!$A$2:$H$1700,3)*$B216</f>
        <v>0.10533715628974406</v>
      </c>
      <c r="G216" s="172">
        <f ca="1">VLOOKUP($D216,Curves!$A$2:$H$1700,7)*$B216</f>
        <v>-6.7844270152716518E-2</v>
      </c>
      <c r="H216" s="172">
        <f ca="1">VLOOKUP($D216,Curves!$A$2:$H$1700,5)*$B216</f>
        <v>0</v>
      </c>
      <c r="I216" s="172">
        <f ca="1">VLOOKUP($D216,Curves!$A$2:$H$1700,4)*$B216</f>
        <v>0</v>
      </c>
      <c r="J216" s="174">
        <f ca="1">VLOOKUP($D216,Curves!$A$2:$H$1700,8)*$B216</f>
        <v>0</v>
      </c>
      <c r="K216" s="172">
        <f t="shared" ca="1" si="388"/>
        <v>14.284276336467526</v>
      </c>
      <c r="L216" s="140">
        <f ca="1">VLOOKUP($D216,Curves!$N$2:$T$2600,2)*$B216</f>
        <v>13.569603888266045</v>
      </c>
      <c r="M216" s="141">
        <f ca="1">VLOOKUP($D216,Curves!$N$2:$T$2600,3)*$B216</f>
        <v>6.7848019441330223</v>
      </c>
      <c r="N216" s="181">
        <f t="shared" ca="1" si="389"/>
        <v>0</v>
      </c>
      <c r="O216" s="182">
        <f t="shared" ca="1" si="390"/>
        <v>0</v>
      </c>
      <c r="P216" s="173">
        <f t="shared" ca="1" si="385"/>
        <v>14.284276336467526</v>
      </c>
      <c r="Q216" s="140">
        <f ca="1">VLOOKUP($D216,Curves!$N$2:$T$2600,4)*$B216</f>
        <v>13.569603888266045</v>
      </c>
      <c r="R216" s="141">
        <f ca="1">VLOOKUP($D216,Curves!$N$2:$T$2600,5)*$B216</f>
        <v>6.7848019441330223</v>
      </c>
      <c r="S216" s="181">
        <f t="shared" ca="1" si="391"/>
        <v>0</v>
      </c>
      <c r="T216" s="182">
        <f t="shared" ca="1" si="392"/>
        <v>0</v>
      </c>
      <c r="U216" s="151">
        <f t="shared" ca="1" si="393"/>
        <v>13.775444310322152</v>
      </c>
      <c r="V216" s="151">
        <f t="shared" ca="1" si="394"/>
        <v>14.284276336467526</v>
      </c>
      <c r="W216" s="151">
        <f t="shared" ca="1" si="395"/>
        <v>14.284276336467526</v>
      </c>
      <c r="X216" s="343">
        <f ca="1">VLOOKUP($D216,[2]CurveFetch!$D$8:$S$13000,16,0)*$B216</f>
        <v>13.569603888266045</v>
      </c>
      <c r="Y216" s="141">
        <f ca="1">VLOOKUP($D216,Curves!$N$2:$T$2600,7)*$B216</f>
        <v>6.7848019441330223</v>
      </c>
      <c r="Z216" s="200">
        <f t="shared" ca="1" si="396"/>
        <v>0</v>
      </c>
      <c r="AA216" s="181">
        <f t="shared" ca="1" si="397"/>
        <v>0</v>
      </c>
      <c r="AB216" s="181">
        <f t="shared" ca="1" si="398"/>
        <v>0</v>
      </c>
      <c r="AC216" s="181">
        <f t="shared" ca="1" si="398"/>
        <v>0</v>
      </c>
      <c r="AD216" s="181">
        <f t="shared" ca="1" si="399"/>
        <v>0</v>
      </c>
      <c r="AE216" s="182">
        <f t="shared" ca="1" si="400"/>
        <v>0</v>
      </c>
      <c r="AF216" s="23">
        <f t="shared" ca="1" si="418"/>
        <v>0</v>
      </c>
      <c r="AG216" s="23">
        <f t="shared" ca="1" si="419"/>
        <v>0</v>
      </c>
      <c r="AH216" s="23">
        <f t="shared" ca="1" si="436"/>
        <v>0</v>
      </c>
      <c r="AI216" s="23">
        <f t="shared" ca="1" si="437"/>
        <v>0</v>
      </c>
      <c r="AJ216" s="23">
        <f t="shared" ca="1" si="330"/>
        <v>0</v>
      </c>
      <c r="AK216" s="23">
        <f t="shared" ca="1" si="331"/>
        <v>0</v>
      </c>
      <c r="AL216" s="23">
        <f t="shared" ca="1" si="332"/>
        <v>0</v>
      </c>
      <c r="AM216" s="23">
        <f t="shared" ca="1" si="333"/>
        <v>0</v>
      </c>
      <c r="AN216" s="23">
        <f t="shared" ca="1" si="334"/>
        <v>0</v>
      </c>
      <c r="AO216" s="23">
        <f t="shared" ca="1" si="335"/>
        <v>0</v>
      </c>
      <c r="AP216" s="23">
        <f t="shared" ca="1" si="350"/>
        <v>0</v>
      </c>
      <c r="AQ216" s="23">
        <f t="shared" ca="1" si="351"/>
        <v>0</v>
      </c>
      <c r="AR216" s="23">
        <f t="shared" ca="1" si="363"/>
        <v>0</v>
      </c>
      <c r="AS216" s="23">
        <f t="shared" ca="1" si="364"/>
        <v>0</v>
      </c>
      <c r="AT216" s="228">
        <f t="shared" ca="1" si="404"/>
        <v>0</v>
      </c>
      <c r="AU216" s="26">
        <f t="shared" ca="1" si="405"/>
        <v>0</v>
      </c>
      <c r="AV216" s="228">
        <f t="shared" ca="1" si="406"/>
        <v>0</v>
      </c>
      <c r="AW216" s="23">
        <f t="shared" ca="1" si="432"/>
        <v>0</v>
      </c>
      <c r="AX216" s="23">
        <f t="shared" ca="1" si="433"/>
        <v>0</v>
      </c>
      <c r="AY216" s="23">
        <f t="shared" ca="1" si="416"/>
        <v>0</v>
      </c>
      <c r="AZ216" s="23">
        <f t="shared" ca="1" si="417"/>
        <v>0</v>
      </c>
      <c r="BA216" s="23">
        <f t="shared" ca="1" si="420"/>
        <v>0</v>
      </c>
      <c r="BB216" s="23">
        <f t="shared" ca="1" si="421"/>
        <v>0</v>
      </c>
      <c r="BC216" s="23">
        <f t="shared" ca="1" si="428"/>
        <v>0</v>
      </c>
      <c r="BD216" s="23">
        <f t="shared" ca="1" si="429"/>
        <v>0</v>
      </c>
      <c r="BE216" s="23">
        <f t="shared" ca="1" si="438"/>
        <v>0</v>
      </c>
      <c r="BF216" s="23">
        <f t="shared" ca="1" si="439"/>
        <v>0</v>
      </c>
      <c r="BG216" s="23">
        <f t="shared" ca="1" si="322"/>
        <v>0</v>
      </c>
      <c r="BH216" s="23">
        <f t="shared" ca="1" si="323"/>
        <v>0</v>
      </c>
      <c r="BI216" s="23">
        <f t="shared" ca="1" si="328"/>
        <v>0</v>
      </c>
      <c r="BJ216" s="23">
        <f t="shared" ca="1" si="329"/>
        <v>0</v>
      </c>
      <c r="BK216" s="23">
        <f t="shared" ca="1" si="336"/>
        <v>0</v>
      </c>
      <c r="BL216" s="23">
        <f t="shared" ca="1" si="337"/>
        <v>0</v>
      </c>
      <c r="BM216" s="23">
        <f t="shared" ca="1" si="348"/>
        <v>0</v>
      </c>
      <c r="BN216" s="23">
        <f t="shared" ca="1" si="349"/>
        <v>0</v>
      </c>
      <c r="BO216" s="23">
        <f t="shared" ca="1" si="352"/>
        <v>0</v>
      </c>
      <c r="BP216" s="23">
        <f t="shared" ca="1" si="353"/>
        <v>0</v>
      </c>
      <c r="BQ216" s="23">
        <f t="shared" ca="1" si="359"/>
        <v>0</v>
      </c>
      <c r="BR216" s="23">
        <f t="shared" ca="1" si="360"/>
        <v>0</v>
      </c>
      <c r="BS216" s="23">
        <f t="shared" ca="1" si="377"/>
        <v>0</v>
      </c>
      <c r="BT216" s="23">
        <f t="shared" ca="1" si="378"/>
        <v>0</v>
      </c>
      <c r="BU216" s="23">
        <f t="shared" ca="1" si="379"/>
        <v>0</v>
      </c>
      <c r="BV216" s="23">
        <f t="shared" ca="1" si="380"/>
        <v>0</v>
      </c>
      <c r="BW216" s="389">
        <f t="shared" ca="1" si="407"/>
        <v>0</v>
      </c>
      <c r="BX216" s="224">
        <f t="shared" ca="1" si="408"/>
        <v>0</v>
      </c>
      <c r="BY216" s="93">
        <f t="shared" ca="1" si="409"/>
        <v>0</v>
      </c>
      <c r="BZ216" s="23">
        <f t="shared" ca="1" si="434"/>
        <v>0</v>
      </c>
      <c r="CA216" s="23">
        <f t="shared" ca="1" si="435"/>
        <v>0</v>
      </c>
      <c r="CB216" s="23">
        <f t="shared" ca="1" si="338"/>
        <v>0</v>
      </c>
      <c r="CC216" s="23">
        <f t="shared" ca="1" si="339"/>
        <v>0</v>
      </c>
      <c r="CD216" s="23">
        <f t="shared" ca="1" si="365"/>
        <v>0</v>
      </c>
      <c r="CE216" s="23">
        <f t="shared" ca="1" si="366"/>
        <v>0</v>
      </c>
      <c r="CF216" s="228">
        <f t="shared" ca="1" si="410"/>
        <v>0</v>
      </c>
      <c r="CG216" s="224">
        <f t="shared" ca="1" si="411"/>
        <v>0</v>
      </c>
      <c r="CH216" s="228">
        <f t="shared" ca="1" si="412"/>
        <v>0</v>
      </c>
      <c r="CI216" s="23">
        <f t="shared" ca="1" si="424"/>
        <v>0</v>
      </c>
      <c r="CJ216" s="23">
        <f t="shared" ca="1" si="425"/>
        <v>0</v>
      </c>
      <c r="CK216" s="23">
        <f t="shared" ca="1" si="426"/>
        <v>0</v>
      </c>
      <c r="CL216" s="23">
        <f t="shared" ca="1" si="427"/>
        <v>0</v>
      </c>
      <c r="CM216" s="23">
        <f t="shared" ca="1" si="422"/>
        <v>0</v>
      </c>
      <c r="CN216" s="23">
        <f t="shared" ca="1" si="423"/>
        <v>0</v>
      </c>
      <c r="CO216" s="23">
        <f t="shared" ca="1" si="430"/>
        <v>0</v>
      </c>
      <c r="CP216" s="23">
        <f t="shared" ca="1" si="431"/>
        <v>0</v>
      </c>
      <c r="CQ216" s="23">
        <f t="shared" ca="1" si="440"/>
        <v>0</v>
      </c>
      <c r="CR216" s="23">
        <f t="shared" ca="1" si="441"/>
        <v>0</v>
      </c>
      <c r="CS216" s="23">
        <f t="shared" ca="1" si="442"/>
        <v>0</v>
      </c>
      <c r="CT216" s="23">
        <f t="shared" ca="1" si="443"/>
        <v>0</v>
      </c>
      <c r="CU216" s="23">
        <f t="shared" ca="1" si="446"/>
        <v>0</v>
      </c>
      <c r="CV216" s="23">
        <f t="shared" ca="1" si="447"/>
        <v>0</v>
      </c>
      <c r="CW216" s="23">
        <f t="shared" ca="1" si="367"/>
        <v>0</v>
      </c>
      <c r="CX216" s="23">
        <f t="shared" ca="1" si="368"/>
        <v>0</v>
      </c>
      <c r="CY216" s="23">
        <f t="shared" ca="1" si="324"/>
        <v>0</v>
      </c>
      <c r="CZ216" s="23">
        <f t="shared" ca="1" si="325"/>
        <v>0</v>
      </c>
      <c r="DA216" s="23">
        <f t="shared" ca="1" si="340"/>
        <v>0</v>
      </c>
      <c r="DB216" s="23">
        <f t="shared" ca="1" si="341"/>
        <v>0</v>
      </c>
      <c r="DC216" s="23"/>
      <c r="DD216" s="23"/>
      <c r="DE216" s="23">
        <f t="shared" ca="1" si="342"/>
        <v>0</v>
      </c>
      <c r="DF216" s="23">
        <f t="shared" ca="1" si="343"/>
        <v>0</v>
      </c>
      <c r="DG216" s="23">
        <f t="shared" ca="1" si="344"/>
        <v>0</v>
      </c>
      <c r="DH216" s="23">
        <f t="shared" ca="1" si="345"/>
        <v>0</v>
      </c>
      <c r="DI216" s="23">
        <f t="shared" ca="1" si="354"/>
        <v>0</v>
      </c>
      <c r="DJ216" s="23">
        <f t="shared" ca="1" si="355"/>
        <v>0</v>
      </c>
      <c r="DK216" s="23">
        <f t="shared" ca="1" si="361"/>
        <v>0</v>
      </c>
      <c r="DL216" s="23">
        <f t="shared" ca="1" si="362"/>
        <v>0</v>
      </c>
      <c r="DM216" s="23">
        <f t="shared" ca="1" si="369"/>
        <v>0</v>
      </c>
      <c r="DN216" s="23">
        <f t="shared" ca="1" si="370"/>
        <v>0</v>
      </c>
      <c r="DO216" s="23">
        <f t="shared" ca="1" si="371"/>
        <v>0</v>
      </c>
      <c r="DP216" s="23">
        <f t="shared" ca="1" si="372"/>
        <v>0</v>
      </c>
      <c r="DQ216" s="23">
        <f t="shared" ca="1" si="383"/>
        <v>0</v>
      </c>
      <c r="DR216" s="23">
        <f t="shared" ca="1" si="384"/>
        <v>0</v>
      </c>
      <c r="DS216" s="228">
        <f t="shared" ca="1" si="413"/>
        <v>0</v>
      </c>
      <c r="DT216" s="93">
        <f t="shared" ca="1" si="414"/>
        <v>0</v>
      </c>
      <c r="DU216" s="228">
        <f t="shared" ca="1" si="415"/>
        <v>0</v>
      </c>
      <c r="DZ216" s="23">
        <f t="shared" ca="1" si="444"/>
        <v>0</v>
      </c>
      <c r="EA216" s="23">
        <f t="shared" ca="1" si="445"/>
        <v>0</v>
      </c>
      <c r="EB216" s="23">
        <f t="shared" ca="1" si="326"/>
        <v>0</v>
      </c>
      <c r="EC216" s="23">
        <f t="shared" ca="1" si="327"/>
        <v>0</v>
      </c>
      <c r="ED216" s="23">
        <f t="shared" ca="1" si="346"/>
        <v>0</v>
      </c>
      <c r="EE216" s="23">
        <f t="shared" ca="1" si="347"/>
        <v>0</v>
      </c>
      <c r="EF216" s="23">
        <f t="shared" ca="1" si="375"/>
        <v>0</v>
      </c>
      <c r="EG216" s="23">
        <f t="shared" ca="1" si="376"/>
        <v>0</v>
      </c>
      <c r="EH216" s="23">
        <f t="shared" ca="1" si="356"/>
        <v>0</v>
      </c>
      <c r="EI216" s="23">
        <f t="shared" ca="1" si="357"/>
        <v>0</v>
      </c>
      <c r="EJ216" s="23">
        <f t="shared" ca="1" si="373"/>
        <v>0</v>
      </c>
      <c r="EK216" s="23">
        <f t="shared" ca="1" si="374"/>
        <v>0</v>
      </c>
      <c r="EL216" s="23">
        <f t="shared" ca="1" si="381"/>
        <v>0</v>
      </c>
      <c r="EM216" s="23">
        <f t="shared" ca="1" si="382"/>
        <v>0</v>
      </c>
      <c r="EN216" s="228">
        <f t="shared" ca="1" si="401"/>
        <v>0</v>
      </c>
      <c r="EO216" s="93">
        <f t="shared" ca="1" si="402"/>
        <v>0</v>
      </c>
      <c r="EP216" s="93">
        <f t="shared" ca="1" si="403"/>
        <v>0</v>
      </c>
    </row>
    <row r="217" spans="1:146" x14ac:dyDescent="0.2">
      <c r="A217" s="172">
        <f ca="1">VLOOKUP($D217,Curves!$A$2:$I$1700,9)</f>
        <v>6.0447725909409E-2</v>
      </c>
      <c r="B217" s="86">
        <f t="shared" ca="1" si="386"/>
        <v>0.35510678579519533</v>
      </c>
      <c r="C217" s="86">
        <f t="shared" si="387"/>
        <v>30</v>
      </c>
      <c r="D217" s="139">
        <v>43252</v>
      </c>
      <c r="E217" s="173">
        <f ca="1">VLOOKUP($D217,Curves!$A$2:$H$1700,2)*$B217</f>
        <v>1.6391729232306216</v>
      </c>
      <c r="F217" s="172">
        <f ca="1">VLOOKUP($D217,Curves!$A$2:$H$1700,3)*$B217</f>
        <v>0.10475650180958263</v>
      </c>
      <c r="G217" s="172">
        <f ca="1">VLOOKUP($D217,Curves!$A$2:$H$1700,7)*$B217</f>
        <v>-6.7470289301087116E-2</v>
      </c>
      <c r="H217" s="172">
        <f ca="1">VLOOKUP($D217,Curves!$A$2:$H$1700,5)*$B217</f>
        <v>0</v>
      </c>
      <c r="I217" s="172">
        <f ca="1">VLOOKUP($D217,Curves!$A$2:$H$1700,4)*$B217</f>
        <v>0</v>
      </c>
      <c r="J217" s="174">
        <f ca="1">VLOOKUP($D217,Curves!$A$2:$H$1700,8)*$B217</f>
        <v>0</v>
      </c>
      <c r="K217" s="172">
        <f t="shared" ca="1" si="388"/>
        <v>14.293796924229662</v>
      </c>
      <c r="L217" s="140">
        <f ca="1">VLOOKUP($D217,Curves!$N$2:$T$2600,2)*$B217</f>
        <v>22.372473229347474</v>
      </c>
      <c r="M217" s="141">
        <f ca="1">VLOOKUP($D217,Curves!$N$2:$T$2600,3)*$B217</f>
        <v>11.186236614673737</v>
      </c>
      <c r="N217" s="181">
        <f t="shared" ca="1" si="389"/>
        <v>1</v>
      </c>
      <c r="O217" s="182">
        <f t="shared" ca="1" si="390"/>
        <v>0</v>
      </c>
      <c r="P217" s="173">
        <f t="shared" ca="1" si="385"/>
        <v>14.293796924229662</v>
      </c>
      <c r="Q217" s="140">
        <f ca="1">VLOOKUP($D217,Curves!$N$2:$T$2600,4)*$B217</f>
        <v>22.372473229347474</v>
      </c>
      <c r="R217" s="141">
        <f ca="1">VLOOKUP($D217,Curves!$N$2:$T$2600,5)*$B217</f>
        <v>11.186236614673737</v>
      </c>
      <c r="S217" s="181">
        <f t="shared" ca="1" si="391"/>
        <v>1</v>
      </c>
      <c r="T217" s="182">
        <f t="shared" ca="1" si="392"/>
        <v>0</v>
      </c>
      <c r="U217" s="151">
        <f t="shared" ca="1" si="393"/>
        <v>13.787769754471508</v>
      </c>
      <c r="V217" s="151">
        <f t="shared" ca="1" si="394"/>
        <v>14.293796924229662</v>
      </c>
      <c r="W217" s="151">
        <f t="shared" ca="1" si="395"/>
        <v>14.293796924229662</v>
      </c>
      <c r="X217" s="343">
        <f ca="1">VLOOKUP($D217,[2]CurveFetch!$D$8:$S$13000,16,0)*$B217</f>
        <v>22.372473229347474</v>
      </c>
      <c r="Y217" s="141">
        <f ca="1">VLOOKUP($D217,Curves!$N$2:$T$2600,7)*$B217</f>
        <v>11.186236614673737</v>
      </c>
      <c r="Z217" s="200">
        <f t="shared" ca="1" si="396"/>
        <v>1</v>
      </c>
      <c r="AA217" s="181">
        <f t="shared" ca="1" si="397"/>
        <v>0</v>
      </c>
      <c r="AB217" s="181">
        <f t="shared" ca="1" si="398"/>
        <v>1</v>
      </c>
      <c r="AC217" s="181">
        <f t="shared" ca="1" si="398"/>
        <v>1</v>
      </c>
      <c r="AD217" s="181">
        <f t="shared" ca="1" si="399"/>
        <v>1</v>
      </c>
      <c r="AE217" s="182">
        <f t="shared" ca="1" si="400"/>
        <v>0</v>
      </c>
      <c r="AF217" s="23">
        <f t="shared" ca="1" si="418"/>
        <v>5880</v>
      </c>
      <c r="AG217" s="23">
        <f t="shared" ca="1" si="419"/>
        <v>0</v>
      </c>
      <c r="AH217" s="23">
        <f t="shared" ca="1" si="436"/>
        <v>48000</v>
      </c>
      <c r="AI217" s="23">
        <f t="shared" ca="1" si="437"/>
        <v>0</v>
      </c>
      <c r="AJ217" s="23">
        <f t="shared" ca="1" si="330"/>
        <v>54000</v>
      </c>
      <c r="AK217" s="23">
        <f t="shared" ca="1" si="331"/>
        <v>0</v>
      </c>
      <c r="AL217" s="23">
        <f t="shared" ca="1" si="332"/>
        <v>60000</v>
      </c>
      <c r="AM217" s="23">
        <f t="shared" ca="1" si="333"/>
        <v>0</v>
      </c>
      <c r="AN217" s="23">
        <f t="shared" ca="1" si="334"/>
        <v>60000</v>
      </c>
      <c r="AO217" s="23">
        <f t="shared" ca="1" si="335"/>
        <v>0</v>
      </c>
      <c r="AP217" s="23">
        <f t="shared" ca="1" si="350"/>
        <v>61200</v>
      </c>
      <c r="AQ217" s="23">
        <f t="shared" ca="1" si="351"/>
        <v>0</v>
      </c>
      <c r="AR217" s="23">
        <f t="shared" ca="1" si="363"/>
        <v>132000</v>
      </c>
      <c r="AS217" s="23">
        <f t="shared" ca="1" si="364"/>
        <v>0</v>
      </c>
      <c r="AT217" s="228">
        <f t="shared" ca="1" si="404"/>
        <v>65880</v>
      </c>
      <c r="AU217" s="26">
        <f t="shared" ca="1" si="405"/>
        <v>361080</v>
      </c>
      <c r="AV217" s="228">
        <f t="shared" ca="1" si="406"/>
        <v>421080</v>
      </c>
      <c r="AW217" s="23">
        <f t="shared" ca="1" si="432"/>
        <v>62400</v>
      </c>
      <c r="AX217" s="23">
        <f t="shared" ca="1" si="433"/>
        <v>0</v>
      </c>
      <c r="AY217" s="23">
        <f t="shared" ca="1" si="416"/>
        <v>60000</v>
      </c>
      <c r="AZ217" s="23">
        <f t="shared" ca="1" si="417"/>
        <v>0</v>
      </c>
      <c r="BA217" s="23">
        <f t="shared" ca="1" si="420"/>
        <v>10560</v>
      </c>
      <c r="BB217" s="23">
        <f t="shared" ca="1" si="421"/>
        <v>0</v>
      </c>
      <c r="BC217" s="23">
        <f t="shared" ca="1" si="428"/>
        <v>6120</v>
      </c>
      <c r="BD217" s="23">
        <f t="shared" ca="1" si="429"/>
        <v>0</v>
      </c>
      <c r="BE217" s="23">
        <f t="shared" ca="1" si="438"/>
        <v>20400</v>
      </c>
      <c r="BF217" s="23">
        <f t="shared" ca="1" si="439"/>
        <v>0</v>
      </c>
      <c r="BG217" s="23">
        <f t="shared" ref="BG217:BG279" ca="1" si="448">$BG$7*$J$2*$J$5*$S217</f>
        <v>105600</v>
      </c>
      <c r="BH217" s="23">
        <f t="shared" ref="BH217:BH279" ca="1" si="449">$BG$7*$J$3*$J$5*$T217</f>
        <v>0</v>
      </c>
      <c r="BI217" s="23">
        <f t="shared" ca="1" si="328"/>
        <v>127200</v>
      </c>
      <c r="BJ217" s="23">
        <f t="shared" ca="1" si="329"/>
        <v>0</v>
      </c>
      <c r="BK217" s="23">
        <f t="shared" ca="1" si="336"/>
        <v>60000</v>
      </c>
      <c r="BL217" s="23">
        <f t="shared" ca="1" si="337"/>
        <v>0</v>
      </c>
      <c r="BM217" s="23">
        <f t="shared" ca="1" si="348"/>
        <v>63600</v>
      </c>
      <c r="BN217" s="23">
        <f t="shared" ca="1" si="349"/>
        <v>0</v>
      </c>
      <c r="BO217" s="23">
        <f t="shared" ca="1" si="352"/>
        <v>86400</v>
      </c>
      <c r="BP217" s="23">
        <f t="shared" ca="1" si="353"/>
        <v>0</v>
      </c>
      <c r="BQ217" s="23">
        <f t="shared" ca="1" si="359"/>
        <v>62400</v>
      </c>
      <c r="BR217" s="23">
        <f t="shared" ca="1" si="360"/>
        <v>0</v>
      </c>
      <c r="BS217" s="23">
        <f t="shared" ca="1" si="377"/>
        <v>132000</v>
      </c>
      <c r="BT217" s="23">
        <f t="shared" ca="1" si="378"/>
        <v>0</v>
      </c>
      <c r="BU217" s="23">
        <f t="shared" ca="1" si="379"/>
        <v>120000</v>
      </c>
      <c r="BV217" s="23">
        <f t="shared" ca="1" si="380"/>
        <v>0</v>
      </c>
      <c r="BW217" s="389">
        <f t="shared" ca="1" si="407"/>
        <v>458280</v>
      </c>
      <c r="BX217" s="224">
        <f t="shared" ca="1" si="408"/>
        <v>710280</v>
      </c>
      <c r="BY217" s="93">
        <f t="shared" ca="1" si="409"/>
        <v>916680</v>
      </c>
      <c r="BZ217" s="23">
        <f t="shared" ca="1" si="434"/>
        <v>125760</v>
      </c>
      <c r="CA217" s="23">
        <f t="shared" ca="1" si="435"/>
        <v>0</v>
      </c>
      <c r="CB217" s="23">
        <f t="shared" ca="1" si="338"/>
        <v>115200</v>
      </c>
      <c r="CC217" s="23">
        <f t="shared" ca="1" si="339"/>
        <v>0</v>
      </c>
      <c r="CD217" s="23">
        <f t="shared" ca="1" si="365"/>
        <v>120000</v>
      </c>
      <c r="CE217" s="23">
        <f t="shared" ca="1" si="366"/>
        <v>0</v>
      </c>
      <c r="CF217" s="228">
        <f t="shared" ca="1" si="410"/>
        <v>125760</v>
      </c>
      <c r="CG217" s="224">
        <f t="shared" ca="1" si="411"/>
        <v>240960</v>
      </c>
      <c r="CH217" s="228">
        <f t="shared" ca="1" si="412"/>
        <v>360960</v>
      </c>
      <c r="CI217" s="23">
        <f t="shared" ca="1" si="424"/>
        <v>65400</v>
      </c>
      <c r="CJ217" s="23">
        <f t="shared" ca="1" si="425"/>
        <v>32700</v>
      </c>
      <c r="CK217" s="23">
        <f t="shared" ca="1" si="426"/>
        <v>62400</v>
      </c>
      <c r="CL217" s="23">
        <f t="shared" ca="1" si="427"/>
        <v>31200</v>
      </c>
      <c r="CM217" s="23">
        <f t="shared" ca="1" si="422"/>
        <v>60000</v>
      </c>
      <c r="CN217" s="23">
        <f t="shared" ca="1" si="423"/>
        <v>30000</v>
      </c>
      <c r="CO217" s="23">
        <f t="shared" ca="1" si="430"/>
        <v>8400</v>
      </c>
      <c r="CP217" s="23">
        <f t="shared" ca="1" si="431"/>
        <v>4200</v>
      </c>
      <c r="CQ217" s="23">
        <f t="shared" ca="1" si="440"/>
        <v>27000</v>
      </c>
      <c r="CR217" s="23">
        <f t="shared" ca="1" si="441"/>
        <v>13500</v>
      </c>
      <c r="CS217" s="23">
        <f t="shared" ca="1" si="442"/>
        <v>15600</v>
      </c>
      <c r="CT217" s="23">
        <f t="shared" ca="1" si="443"/>
        <v>7800</v>
      </c>
      <c r="CU217" s="23">
        <f t="shared" ca="1" si="446"/>
        <v>42000</v>
      </c>
      <c r="CV217" s="23">
        <f t="shared" ca="1" si="447"/>
        <v>21000</v>
      </c>
      <c r="CW217" s="23">
        <f t="shared" ca="1" si="367"/>
        <v>60000</v>
      </c>
      <c r="CX217" s="23">
        <f t="shared" ca="1" si="368"/>
        <v>30000</v>
      </c>
      <c r="CY217" s="23">
        <f t="shared" ca="1" si="324"/>
        <v>72000</v>
      </c>
      <c r="CZ217" s="23">
        <f t="shared" ca="1" si="325"/>
        <v>36000</v>
      </c>
      <c r="DA217" s="23">
        <f t="shared" ca="1" si="340"/>
        <v>99000</v>
      </c>
      <c r="DB217" s="23">
        <f t="shared" ca="1" si="341"/>
        <v>49500</v>
      </c>
      <c r="DC217" s="23"/>
      <c r="DD217" s="23"/>
      <c r="DE217" s="23">
        <f t="shared" ca="1" si="342"/>
        <v>240000</v>
      </c>
      <c r="DF217" s="23">
        <f t="shared" ca="1" si="343"/>
        <v>120000</v>
      </c>
      <c r="DG217" s="23">
        <f t="shared" ca="1" si="344"/>
        <v>120000</v>
      </c>
      <c r="DH217" s="23">
        <f t="shared" ca="1" si="345"/>
        <v>60000</v>
      </c>
      <c r="DI217" s="23">
        <f t="shared" ca="1" si="354"/>
        <v>63600</v>
      </c>
      <c r="DJ217" s="23">
        <f t="shared" ca="1" si="355"/>
        <v>31800</v>
      </c>
      <c r="DK217" s="23">
        <f t="shared" ca="1" si="361"/>
        <v>63600</v>
      </c>
      <c r="DL217" s="23">
        <f t="shared" ca="1" si="362"/>
        <v>31800</v>
      </c>
      <c r="DM217" s="23">
        <f t="shared" ca="1" si="369"/>
        <v>120000</v>
      </c>
      <c r="DN217" s="23">
        <f t="shared" ca="1" si="370"/>
        <v>60000</v>
      </c>
      <c r="DO217" s="23">
        <f t="shared" ca="1" si="371"/>
        <v>66000</v>
      </c>
      <c r="DP217" s="23">
        <f t="shared" ca="1" si="372"/>
        <v>33000</v>
      </c>
      <c r="DQ217" s="23">
        <f t="shared" ca="1" si="383"/>
        <v>129600</v>
      </c>
      <c r="DR217" s="23">
        <f t="shared" ca="1" si="384"/>
        <v>64800</v>
      </c>
      <c r="DS217" s="228">
        <f t="shared" ca="1" si="413"/>
        <v>604800</v>
      </c>
      <c r="DT217" s="93">
        <f t="shared" ca="1" si="414"/>
        <v>1350000</v>
      </c>
      <c r="DU217" s="228">
        <f t="shared" ca="1" si="415"/>
        <v>1971900</v>
      </c>
      <c r="DZ217" s="23">
        <f t="shared" ca="1" si="444"/>
        <v>60000</v>
      </c>
      <c r="EA217" s="23">
        <f t="shared" ca="1" si="445"/>
        <v>30000</v>
      </c>
      <c r="EB217" s="23">
        <f t="shared" ca="1" si="326"/>
        <v>26400</v>
      </c>
      <c r="EC217" s="23">
        <f t="shared" ca="1" si="327"/>
        <v>13200</v>
      </c>
      <c r="ED217" s="23">
        <f t="shared" ca="1" si="346"/>
        <v>120000</v>
      </c>
      <c r="EE217" s="23">
        <f t="shared" ca="1" si="347"/>
        <v>60000</v>
      </c>
      <c r="EF217" s="23">
        <f t="shared" ca="1" si="375"/>
        <v>168000</v>
      </c>
      <c r="EG217" s="23">
        <f t="shared" ca="1" si="376"/>
        <v>84000</v>
      </c>
      <c r="EH217" s="23">
        <f t="shared" ca="1" si="356"/>
        <v>60000</v>
      </c>
      <c r="EI217" s="23">
        <f t="shared" ca="1" si="357"/>
        <v>30000</v>
      </c>
      <c r="EJ217" s="23">
        <f t="shared" ca="1" si="373"/>
        <v>60000</v>
      </c>
      <c r="EK217" s="23">
        <f t="shared" ca="1" si="374"/>
        <v>30000</v>
      </c>
      <c r="EL217" s="23">
        <f t="shared" ca="1" si="381"/>
        <v>120000</v>
      </c>
      <c r="EM217" s="23">
        <f t="shared" ca="1" si="382"/>
        <v>60000</v>
      </c>
      <c r="EN217" s="228">
        <f t="shared" ca="1" si="401"/>
        <v>39600</v>
      </c>
      <c r="EO217" s="93">
        <f t="shared" ca="1" si="402"/>
        <v>489600</v>
      </c>
      <c r="EP217" s="93">
        <f t="shared" ca="1" si="403"/>
        <v>921600</v>
      </c>
    </row>
    <row r="218" spans="1:146" x14ac:dyDescent="0.2">
      <c r="A218" s="172">
        <f ca="1">VLOOKUP($D218,Curves!$A$2:$I$1700,9)</f>
        <v>6.0474994782916999E-2</v>
      </c>
      <c r="B218" s="86">
        <f t="shared" ca="1" si="386"/>
        <v>0.35321073183684681</v>
      </c>
      <c r="C218" s="86">
        <f t="shared" si="387"/>
        <v>31</v>
      </c>
      <c r="D218" s="139">
        <v>43282</v>
      </c>
      <c r="E218" s="173">
        <f ca="1">VLOOKUP($D218,Curves!$A$2:$H$1700,2)*$B218</f>
        <v>1.6410170601139902</v>
      </c>
      <c r="F218" s="172">
        <f ca="1">VLOOKUP($D218,Curves!$A$2:$H$1700,3)*$B218</f>
        <v>0.10419716589186981</v>
      </c>
      <c r="G218" s="172">
        <f ca="1">VLOOKUP($D218,Curves!$A$2:$H$1700,7)*$B218</f>
        <v>-6.7110039049000897E-2</v>
      </c>
      <c r="H218" s="172">
        <f ca="1">VLOOKUP($D218,Curves!$A$2:$H$1700,5)*$B218</f>
        <v>0</v>
      </c>
      <c r="I218" s="172">
        <f ca="1">VLOOKUP($D218,Curves!$A$2:$H$1700,4)*$B218</f>
        <v>0</v>
      </c>
      <c r="J218" s="174">
        <f ca="1">VLOOKUP($D218,Curves!$A$2:$H$1700,8)*$B218</f>
        <v>0</v>
      </c>
      <c r="K218" s="172">
        <f t="shared" ca="1" si="388"/>
        <v>14.307627950854926</v>
      </c>
      <c r="L218" s="140">
        <f ca="1">VLOOKUP($D218,Curves!$N$2:$T$2600,2)*$B218</f>
        <v>18.4975753841493</v>
      </c>
      <c r="M218" s="141">
        <f ca="1">VLOOKUP($D218,Curves!$N$2:$T$2600,3)*$B218</f>
        <v>9.2487876920746501</v>
      </c>
      <c r="N218" s="181">
        <f t="shared" ca="1" si="389"/>
        <v>1</v>
      </c>
      <c r="O218" s="182">
        <f t="shared" ca="1" si="390"/>
        <v>0</v>
      </c>
      <c r="P218" s="173">
        <f t="shared" ca="1" si="385"/>
        <v>14.307627950854926</v>
      </c>
      <c r="Q218" s="140">
        <f ca="1">VLOOKUP($D218,Curves!$N$2:$T$2600,4)*$B218</f>
        <v>18.4975753841493</v>
      </c>
      <c r="R218" s="141">
        <f ca="1">VLOOKUP($D218,Curves!$N$2:$T$2600,5)*$B218</f>
        <v>9.2487876920746501</v>
      </c>
      <c r="S218" s="181">
        <f t="shared" ca="1" si="391"/>
        <v>1</v>
      </c>
      <c r="T218" s="182">
        <f t="shared" ca="1" si="392"/>
        <v>0</v>
      </c>
      <c r="U218" s="151">
        <f t="shared" ca="1" si="393"/>
        <v>13.804302657987419</v>
      </c>
      <c r="V218" s="151">
        <f t="shared" ca="1" si="394"/>
        <v>14.307627950854926</v>
      </c>
      <c r="W218" s="151">
        <f t="shared" ca="1" si="395"/>
        <v>14.307627950854926</v>
      </c>
      <c r="X218" s="343">
        <f ca="1">VLOOKUP($D218,[2]CurveFetch!$D$8:$S$13000,16,0)*$B218</f>
        <v>18.4975753841493</v>
      </c>
      <c r="Y218" s="141">
        <f ca="1">VLOOKUP($D218,Curves!$N$2:$T$2600,7)*$B218</f>
        <v>9.2487876920746501</v>
      </c>
      <c r="Z218" s="200">
        <f t="shared" ca="1" si="396"/>
        <v>1</v>
      </c>
      <c r="AA218" s="181">
        <f t="shared" ca="1" si="397"/>
        <v>0</v>
      </c>
      <c r="AB218" s="181">
        <f t="shared" ca="1" si="398"/>
        <v>1</v>
      </c>
      <c r="AC218" s="181">
        <f t="shared" ca="1" si="398"/>
        <v>1</v>
      </c>
      <c r="AD218" s="181">
        <f t="shared" ca="1" si="399"/>
        <v>1</v>
      </c>
      <c r="AE218" s="182">
        <f t="shared" ca="1" si="400"/>
        <v>0</v>
      </c>
      <c r="AF218" s="23">
        <f t="shared" ca="1" si="418"/>
        <v>5880</v>
      </c>
      <c r="AG218" s="23">
        <f t="shared" ca="1" si="419"/>
        <v>0</v>
      </c>
      <c r="AH218" s="23">
        <f t="shared" ca="1" si="436"/>
        <v>48000</v>
      </c>
      <c r="AI218" s="23">
        <f t="shared" ca="1" si="437"/>
        <v>0</v>
      </c>
      <c r="AJ218" s="23">
        <f t="shared" ca="1" si="330"/>
        <v>54000</v>
      </c>
      <c r="AK218" s="23">
        <f t="shared" ca="1" si="331"/>
        <v>0</v>
      </c>
      <c r="AL218" s="23">
        <f t="shared" ca="1" si="332"/>
        <v>60000</v>
      </c>
      <c r="AM218" s="23">
        <f t="shared" ca="1" si="333"/>
        <v>0</v>
      </c>
      <c r="AN218" s="23">
        <f t="shared" ca="1" si="334"/>
        <v>60000</v>
      </c>
      <c r="AO218" s="23">
        <f t="shared" ca="1" si="335"/>
        <v>0</v>
      </c>
      <c r="AP218" s="23">
        <f t="shared" ca="1" si="350"/>
        <v>61200</v>
      </c>
      <c r="AQ218" s="23">
        <f t="shared" ca="1" si="351"/>
        <v>0</v>
      </c>
      <c r="AR218" s="23">
        <f t="shared" ca="1" si="363"/>
        <v>132000</v>
      </c>
      <c r="AS218" s="23">
        <f t="shared" ca="1" si="364"/>
        <v>0</v>
      </c>
      <c r="AT218" s="228">
        <f t="shared" ca="1" si="404"/>
        <v>65880</v>
      </c>
      <c r="AU218" s="26">
        <f t="shared" ca="1" si="405"/>
        <v>361080</v>
      </c>
      <c r="AV218" s="228">
        <f t="shared" ca="1" si="406"/>
        <v>421080</v>
      </c>
      <c r="AW218" s="23">
        <f t="shared" ca="1" si="432"/>
        <v>62400</v>
      </c>
      <c r="AX218" s="23">
        <f t="shared" ca="1" si="433"/>
        <v>0</v>
      </c>
      <c r="AY218" s="23">
        <f t="shared" ca="1" si="416"/>
        <v>60000</v>
      </c>
      <c r="AZ218" s="23">
        <f t="shared" ca="1" si="417"/>
        <v>0</v>
      </c>
      <c r="BA218" s="23">
        <f t="shared" ca="1" si="420"/>
        <v>10560</v>
      </c>
      <c r="BB218" s="23">
        <f t="shared" ca="1" si="421"/>
        <v>0</v>
      </c>
      <c r="BC218" s="23">
        <f t="shared" ca="1" si="428"/>
        <v>6120</v>
      </c>
      <c r="BD218" s="23">
        <f t="shared" ca="1" si="429"/>
        <v>0</v>
      </c>
      <c r="BE218" s="23">
        <f t="shared" ca="1" si="438"/>
        <v>20400</v>
      </c>
      <c r="BF218" s="23">
        <f t="shared" ca="1" si="439"/>
        <v>0</v>
      </c>
      <c r="BG218" s="23">
        <f t="shared" ca="1" si="448"/>
        <v>105600</v>
      </c>
      <c r="BH218" s="23">
        <f t="shared" ca="1" si="449"/>
        <v>0</v>
      </c>
      <c r="BI218" s="23">
        <f t="shared" ca="1" si="328"/>
        <v>127200</v>
      </c>
      <c r="BJ218" s="23">
        <f t="shared" ca="1" si="329"/>
        <v>0</v>
      </c>
      <c r="BK218" s="23">
        <f t="shared" ca="1" si="336"/>
        <v>60000</v>
      </c>
      <c r="BL218" s="23">
        <f t="shared" ca="1" si="337"/>
        <v>0</v>
      </c>
      <c r="BM218" s="23">
        <f t="shared" ca="1" si="348"/>
        <v>63600</v>
      </c>
      <c r="BN218" s="23">
        <f t="shared" ca="1" si="349"/>
        <v>0</v>
      </c>
      <c r="BO218" s="23">
        <f t="shared" ca="1" si="352"/>
        <v>86400</v>
      </c>
      <c r="BP218" s="23">
        <f t="shared" ca="1" si="353"/>
        <v>0</v>
      </c>
      <c r="BQ218" s="23">
        <f t="shared" ca="1" si="359"/>
        <v>62400</v>
      </c>
      <c r="BR218" s="23">
        <f t="shared" ca="1" si="360"/>
        <v>0</v>
      </c>
      <c r="BS218" s="23">
        <f t="shared" ca="1" si="377"/>
        <v>132000</v>
      </c>
      <c r="BT218" s="23">
        <f t="shared" ca="1" si="378"/>
        <v>0</v>
      </c>
      <c r="BU218" s="23">
        <f t="shared" ca="1" si="379"/>
        <v>120000</v>
      </c>
      <c r="BV218" s="23">
        <f t="shared" ca="1" si="380"/>
        <v>0</v>
      </c>
      <c r="BW218" s="389">
        <f t="shared" ca="1" si="407"/>
        <v>458280</v>
      </c>
      <c r="BX218" s="224">
        <f t="shared" ca="1" si="408"/>
        <v>710280</v>
      </c>
      <c r="BY218" s="93">
        <f t="shared" ca="1" si="409"/>
        <v>916680</v>
      </c>
      <c r="BZ218" s="23">
        <f t="shared" ca="1" si="434"/>
        <v>125760</v>
      </c>
      <c r="CA218" s="23">
        <f t="shared" ca="1" si="435"/>
        <v>0</v>
      </c>
      <c r="CB218" s="23">
        <f t="shared" ca="1" si="338"/>
        <v>115200</v>
      </c>
      <c r="CC218" s="23">
        <f t="shared" ca="1" si="339"/>
        <v>0</v>
      </c>
      <c r="CD218" s="23">
        <f t="shared" ca="1" si="365"/>
        <v>120000</v>
      </c>
      <c r="CE218" s="23">
        <f t="shared" ca="1" si="366"/>
        <v>0</v>
      </c>
      <c r="CF218" s="228">
        <f t="shared" ca="1" si="410"/>
        <v>125760</v>
      </c>
      <c r="CG218" s="224">
        <f t="shared" ca="1" si="411"/>
        <v>240960</v>
      </c>
      <c r="CH218" s="228">
        <f t="shared" ca="1" si="412"/>
        <v>360960</v>
      </c>
      <c r="CI218" s="23">
        <f t="shared" ca="1" si="424"/>
        <v>65400</v>
      </c>
      <c r="CJ218" s="23">
        <f t="shared" ca="1" si="425"/>
        <v>32700</v>
      </c>
      <c r="CK218" s="23">
        <f t="shared" ca="1" si="426"/>
        <v>62400</v>
      </c>
      <c r="CL218" s="23">
        <f t="shared" ca="1" si="427"/>
        <v>31200</v>
      </c>
      <c r="CM218" s="23">
        <f t="shared" ca="1" si="422"/>
        <v>60000</v>
      </c>
      <c r="CN218" s="23">
        <f t="shared" ca="1" si="423"/>
        <v>30000</v>
      </c>
      <c r="CO218" s="23">
        <f t="shared" ca="1" si="430"/>
        <v>8400</v>
      </c>
      <c r="CP218" s="23">
        <f t="shared" ca="1" si="431"/>
        <v>4200</v>
      </c>
      <c r="CQ218" s="23">
        <f t="shared" ca="1" si="440"/>
        <v>27000</v>
      </c>
      <c r="CR218" s="23">
        <f t="shared" ca="1" si="441"/>
        <v>13500</v>
      </c>
      <c r="CS218" s="23">
        <f t="shared" ca="1" si="442"/>
        <v>15600</v>
      </c>
      <c r="CT218" s="23">
        <f t="shared" ca="1" si="443"/>
        <v>7800</v>
      </c>
      <c r="CU218" s="23">
        <f t="shared" ca="1" si="446"/>
        <v>42000</v>
      </c>
      <c r="CV218" s="23">
        <f t="shared" ca="1" si="447"/>
        <v>21000</v>
      </c>
      <c r="CW218" s="23">
        <f t="shared" ca="1" si="367"/>
        <v>60000</v>
      </c>
      <c r="CX218" s="23">
        <f t="shared" ca="1" si="368"/>
        <v>30000</v>
      </c>
      <c r="CY218" s="23">
        <f t="shared" ref="CY218:CY278" ca="1" si="450">$CY$7*$J$2*$J$5*$AB218</f>
        <v>72000</v>
      </c>
      <c r="CZ218" s="23">
        <f t="shared" ref="CZ218:CZ278" ca="1" si="451">$CY$7*$J$3*$J$5*$AC218</f>
        <v>36000</v>
      </c>
      <c r="DA218" s="23">
        <f t="shared" ca="1" si="340"/>
        <v>99000</v>
      </c>
      <c r="DB218" s="23">
        <f t="shared" ca="1" si="341"/>
        <v>49500</v>
      </c>
      <c r="DC218" s="23"/>
      <c r="DD218" s="23"/>
      <c r="DE218" s="23">
        <f t="shared" ca="1" si="342"/>
        <v>240000</v>
      </c>
      <c r="DF218" s="23">
        <f t="shared" ca="1" si="343"/>
        <v>120000</v>
      </c>
      <c r="DG218" s="23">
        <f t="shared" ca="1" si="344"/>
        <v>120000</v>
      </c>
      <c r="DH218" s="23">
        <f t="shared" ca="1" si="345"/>
        <v>60000</v>
      </c>
      <c r="DI218" s="23">
        <f t="shared" ca="1" si="354"/>
        <v>63600</v>
      </c>
      <c r="DJ218" s="23">
        <f t="shared" ca="1" si="355"/>
        <v>31800</v>
      </c>
      <c r="DK218" s="23">
        <f t="shared" ca="1" si="361"/>
        <v>63600</v>
      </c>
      <c r="DL218" s="23">
        <f t="shared" ca="1" si="362"/>
        <v>31800</v>
      </c>
      <c r="DM218" s="23">
        <f t="shared" ca="1" si="369"/>
        <v>120000</v>
      </c>
      <c r="DN218" s="23">
        <f t="shared" ca="1" si="370"/>
        <v>60000</v>
      </c>
      <c r="DO218" s="23">
        <f t="shared" ca="1" si="371"/>
        <v>66000</v>
      </c>
      <c r="DP218" s="23">
        <f t="shared" ca="1" si="372"/>
        <v>33000</v>
      </c>
      <c r="DQ218" s="23">
        <f t="shared" ca="1" si="383"/>
        <v>129600</v>
      </c>
      <c r="DR218" s="23">
        <f t="shared" ca="1" si="384"/>
        <v>64800</v>
      </c>
      <c r="DS218" s="228">
        <f t="shared" ca="1" si="413"/>
        <v>604800</v>
      </c>
      <c r="DT218" s="93">
        <f t="shared" ca="1" si="414"/>
        <v>1350000</v>
      </c>
      <c r="DU218" s="228">
        <f t="shared" ca="1" si="415"/>
        <v>1971900</v>
      </c>
      <c r="DZ218" s="23">
        <f t="shared" ca="1" si="444"/>
        <v>60000</v>
      </c>
      <c r="EA218" s="23">
        <f t="shared" ca="1" si="445"/>
        <v>30000</v>
      </c>
      <c r="EB218" s="23">
        <f t="shared" ref="EB218:EB280" ca="1" si="452">$EB$7*$J$2*$J$5*$AB218</f>
        <v>26400</v>
      </c>
      <c r="EC218" s="23">
        <f t="shared" ref="EC218:EC280" ca="1" si="453">$EB$7*$J$3*$J$5*$AC218</f>
        <v>13200</v>
      </c>
      <c r="ED218" s="23">
        <f t="shared" ca="1" si="346"/>
        <v>120000</v>
      </c>
      <c r="EE218" s="23">
        <f t="shared" ca="1" si="347"/>
        <v>60000</v>
      </c>
      <c r="EF218" s="23">
        <f t="shared" ca="1" si="375"/>
        <v>168000</v>
      </c>
      <c r="EG218" s="23">
        <f t="shared" ca="1" si="376"/>
        <v>84000</v>
      </c>
      <c r="EH218" s="23">
        <f t="shared" ca="1" si="356"/>
        <v>60000</v>
      </c>
      <c r="EI218" s="23">
        <f t="shared" ca="1" si="357"/>
        <v>30000</v>
      </c>
      <c r="EJ218" s="23">
        <f t="shared" ca="1" si="373"/>
        <v>60000</v>
      </c>
      <c r="EK218" s="23">
        <f t="shared" ca="1" si="374"/>
        <v>30000</v>
      </c>
      <c r="EL218" s="23">
        <f t="shared" ca="1" si="381"/>
        <v>120000</v>
      </c>
      <c r="EM218" s="23">
        <f t="shared" ca="1" si="382"/>
        <v>60000</v>
      </c>
      <c r="EN218" s="228">
        <f t="shared" ca="1" si="401"/>
        <v>39600</v>
      </c>
      <c r="EO218" s="93">
        <f t="shared" ca="1" si="402"/>
        <v>489600</v>
      </c>
      <c r="EP218" s="93">
        <f t="shared" ca="1" si="403"/>
        <v>921600</v>
      </c>
    </row>
    <row r="219" spans="1:146" x14ac:dyDescent="0.2">
      <c r="A219" s="172">
        <f ca="1">VLOOKUP($D219,Curves!$A$2:$I$1700,9)</f>
        <v>6.0503172619134002E-2</v>
      </c>
      <c r="B219" s="86">
        <f t="shared" ca="1" si="386"/>
        <v>0.35126050878935394</v>
      </c>
      <c r="C219" s="86">
        <f t="shared" si="387"/>
        <v>31</v>
      </c>
      <c r="D219" s="139">
        <v>43313</v>
      </c>
      <c r="E219" s="173">
        <f ca="1">VLOOKUP($D219,Curves!$A$2:$H$1700,2)*$B219</f>
        <v>1.6389815340111256</v>
      </c>
      <c r="F219" s="172">
        <f ca="1">VLOOKUP($D219,Curves!$A$2:$H$1700,3)*$B219</f>
        <v>0.1036218500928594</v>
      </c>
      <c r="G219" s="172">
        <f ca="1">VLOOKUP($D219,Curves!$A$2:$H$1700,7)*$B219</f>
        <v>-6.673949666997725E-2</v>
      </c>
      <c r="H219" s="172">
        <f ca="1">VLOOKUP($D219,Curves!$A$2:$H$1700,5)*$B219</f>
        <v>0</v>
      </c>
      <c r="I219" s="172">
        <f ca="1">VLOOKUP($D219,Curves!$A$2:$H$1700,4)*$B219</f>
        <v>0</v>
      </c>
      <c r="J219" s="174">
        <f ca="1">VLOOKUP($D219,Curves!$A$2:$H$1700,8)*$B219</f>
        <v>0</v>
      </c>
      <c r="K219" s="172">
        <f t="shared" ca="1" si="388"/>
        <v>14.292361505083441</v>
      </c>
      <c r="L219" s="140">
        <f ca="1">VLOOKUP($D219,Curves!$N$2:$T$2600,2)*$B219</f>
        <v>23.664350225037015</v>
      </c>
      <c r="M219" s="141">
        <f ca="1">VLOOKUP($D219,Curves!$N$2:$T$2600,3)*$B219</f>
        <v>11.832175112518508</v>
      </c>
      <c r="N219" s="181">
        <f t="shared" ca="1" si="389"/>
        <v>1</v>
      </c>
      <c r="O219" s="182">
        <f t="shared" ca="1" si="390"/>
        <v>0</v>
      </c>
      <c r="P219" s="173">
        <f t="shared" ca="1" si="385"/>
        <v>14.292361505083441</v>
      </c>
      <c r="Q219" s="140">
        <f ca="1">VLOOKUP($D219,Curves!$N$2:$T$2600,4)*$B219</f>
        <v>23.664350225037015</v>
      </c>
      <c r="R219" s="141">
        <f ca="1">VLOOKUP($D219,Curves!$N$2:$T$2600,5)*$B219</f>
        <v>11.832175112518508</v>
      </c>
      <c r="S219" s="181">
        <f t="shared" ca="1" si="391"/>
        <v>1</v>
      </c>
      <c r="T219" s="182">
        <f t="shared" ca="1" si="392"/>
        <v>0</v>
      </c>
      <c r="U219" s="151">
        <f t="shared" ca="1" si="393"/>
        <v>13.791815280058612</v>
      </c>
      <c r="V219" s="151">
        <f t="shared" ca="1" si="394"/>
        <v>14.292361505083441</v>
      </c>
      <c r="W219" s="151">
        <f t="shared" ca="1" si="395"/>
        <v>14.292361505083441</v>
      </c>
      <c r="X219" s="343">
        <f ca="1">VLOOKUP($D219,[2]CurveFetch!$D$8:$S$13000,16,0)*$B219</f>
        <v>23.664350225037015</v>
      </c>
      <c r="Y219" s="141">
        <f ca="1">VLOOKUP($D219,Curves!$N$2:$T$2600,7)*$B219</f>
        <v>11.832175112518508</v>
      </c>
      <c r="Z219" s="200">
        <f t="shared" ca="1" si="396"/>
        <v>1</v>
      </c>
      <c r="AA219" s="181">
        <f t="shared" ca="1" si="397"/>
        <v>0</v>
      </c>
      <c r="AB219" s="181">
        <f t="shared" ca="1" si="398"/>
        <v>1</v>
      </c>
      <c r="AC219" s="181">
        <f t="shared" ca="1" si="398"/>
        <v>1</v>
      </c>
      <c r="AD219" s="181">
        <f t="shared" ca="1" si="399"/>
        <v>1</v>
      </c>
      <c r="AE219" s="182">
        <f t="shared" ca="1" si="400"/>
        <v>0</v>
      </c>
      <c r="AF219" s="23">
        <f t="shared" ca="1" si="418"/>
        <v>5880</v>
      </c>
      <c r="AG219" s="23">
        <f t="shared" ca="1" si="419"/>
        <v>0</v>
      </c>
      <c r="AH219" s="23">
        <f t="shared" ca="1" si="436"/>
        <v>48000</v>
      </c>
      <c r="AI219" s="23">
        <f t="shared" ca="1" si="437"/>
        <v>0</v>
      </c>
      <c r="AJ219" s="23">
        <f t="shared" ca="1" si="330"/>
        <v>54000</v>
      </c>
      <c r="AK219" s="23">
        <f t="shared" ca="1" si="331"/>
        <v>0</v>
      </c>
      <c r="AL219" s="23">
        <f t="shared" ca="1" si="332"/>
        <v>60000</v>
      </c>
      <c r="AM219" s="23">
        <f t="shared" ca="1" si="333"/>
        <v>0</v>
      </c>
      <c r="AN219" s="23">
        <f t="shared" ca="1" si="334"/>
        <v>60000</v>
      </c>
      <c r="AO219" s="23">
        <f t="shared" ca="1" si="335"/>
        <v>0</v>
      </c>
      <c r="AP219" s="23">
        <f t="shared" ca="1" si="350"/>
        <v>61200</v>
      </c>
      <c r="AQ219" s="23">
        <f t="shared" ca="1" si="351"/>
        <v>0</v>
      </c>
      <c r="AR219" s="23">
        <f t="shared" ca="1" si="363"/>
        <v>132000</v>
      </c>
      <c r="AS219" s="23">
        <f t="shared" ca="1" si="364"/>
        <v>0</v>
      </c>
      <c r="AT219" s="228">
        <f t="shared" ca="1" si="404"/>
        <v>65880</v>
      </c>
      <c r="AU219" s="26">
        <f t="shared" ca="1" si="405"/>
        <v>361080</v>
      </c>
      <c r="AV219" s="228">
        <f t="shared" ca="1" si="406"/>
        <v>421080</v>
      </c>
      <c r="AW219" s="23">
        <f t="shared" ca="1" si="432"/>
        <v>62400</v>
      </c>
      <c r="AX219" s="23">
        <f t="shared" ca="1" si="433"/>
        <v>0</v>
      </c>
      <c r="AY219" s="23">
        <f t="shared" ca="1" si="416"/>
        <v>60000</v>
      </c>
      <c r="AZ219" s="23">
        <f t="shared" ca="1" si="417"/>
        <v>0</v>
      </c>
      <c r="BA219" s="23">
        <f t="shared" ca="1" si="420"/>
        <v>10560</v>
      </c>
      <c r="BB219" s="23">
        <f t="shared" ca="1" si="421"/>
        <v>0</v>
      </c>
      <c r="BC219" s="23">
        <f t="shared" ca="1" si="428"/>
        <v>6120</v>
      </c>
      <c r="BD219" s="23">
        <f t="shared" ca="1" si="429"/>
        <v>0</v>
      </c>
      <c r="BE219" s="23">
        <f t="shared" ca="1" si="438"/>
        <v>20400</v>
      </c>
      <c r="BF219" s="23">
        <f t="shared" ca="1" si="439"/>
        <v>0</v>
      </c>
      <c r="BG219" s="23">
        <f t="shared" ca="1" si="448"/>
        <v>105600</v>
      </c>
      <c r="BH219" s="23">
        <f t="shared" ca="1" si="449"/>
        <v>0</v>
      </c>
      <c r="BI219" s="23">
        <f t="shared" ref="BI219:BI277" ca="1" si="454">$BI$7*$J$2*$J$5*$S219</f>
        <v>127200</v>
      </c>
      <c r="BJ219" s="23">
        <f t="shared" ref="BJ219:BJ277" ca="1" si="455">$BI$7*$J$3*$J$5*$T219</f>
        <v>0</v>
      </c>
      <c r="BK219" s="23">
        <f t="shared" ca="1" si="336"/>
        <v>60000</v>
      </c>
      <c r="BL219" s="23">
        <f t="shared" ca="1" si="337"/>
        <v>0</v>
      </c>
      <c r="BM219" s="23">
        <f t="shared" ca="1" si="348"/>
        <v>63600</v>
      </c>
      <c r="BN219" s="23">
        <f t="shared" ca="1" si="349"/>
        <v>0</v>
      </c>
      <c r="BO219" s="23">
        <f t="shared" ca="1" si="352"/>
        <v>86400</v>
      </c>
      <c r="BP219" s="23">
        <f t="shared" ca="1" si="353"/>
        <v>0</v>
      </c>
      <c r="BQ219" s="23">
        <f t="shared" ca="1" si="359"/>
        <v>62400</v>
      </c>
      <c r="BR219" s="23">
        <f t="shared" ca="1" si="360"/>
        <v>0</v>
      </c>
      <c r="BS219" s="23">
        <f t="shared" ca="1" si="377"/>
        <v>132000</v>
      </c>
      <c r="BT219" s="23">
        <f t="shared" ca="1" si="378"/>
        <v>0</v>
      </c>
      <c r="BU219" s="23">
        <f t="shared" ca="1" si="379"/>
        <v>120000</v>
      </c>
      <c r="BV219" s="23">
        <f t="shared" ca="1" si="380"/>
        <v>0</v>
      </c>
      <c r="BW219" s="389">
        <f t="shared" ca="1" si="407"/>
        <v>458280</v>
      </c>
      <c r="BX219" s="224">
        <f t="shared" ca="1" si="408"/>
        <v>710280</v>
      </c>
      <c r="BY219" s="93">
        <f t="shared" ca="1" si="409"/>
        <v>916680</v>
      </c>
      <c r="BZ219" s="23">
        <f t="shared" ca="1" si="434"/>
        <v>125760</v>
      </c>
      <c r="CA219" s="23">
        <f t="shared" ca="1" si="435"/>
        <v>0</v>
      </c>
      <c r="CB219" s="23">
        <f t="shared" ca="1" si="338"/>
        <v>115200</v>
      </c>
      <c r="CC219" s="23">
        <f t="shared" ca="1" si="339"/>
        <v>0</v>
      </c>
      <c r="CD219" s="23">
        <f t="shared" ca="1" si="365"/>
        <v>120000</v>
      </c>
      <c r="CE219" s="23">
        <f t="shared" ca="1" si="366"/>
        <v>0</v>
      </c>
      <c r="CF219" s="228">
        <f t="shared" ca="1" si="410"/>
        <v>125760</v>
      </c>
      <c r="CG219" s="224">
        <f t="shared" ca="1" si="411"/>
        <v>240960</v>
      </c>
      <c r="CH219" s="228">
        <f t="shared" ca="1" si="412"/>
        <v>360960</v>
      </c>
      <c r="CI219" s="23">
        <f t="shared" ca="1" si="424"/>
        <v>65400</v>
      </c>
      <c r="CJ219" s="23">
        <f t="shared" ca="1" si="425"/>
        <v>32700</v>
      </c>
      <c r="CK219" s="23">
        <f t="shared" ca="1" si="426"/>
        <v>62400</v>
      </c>
      <c r="CL219" s="23">
        <f t="shared" ca="1" si="427"/>
        <v>31200</v>
      </c>
      <c r="CM219" s="23">
        <f t="shared" ca="1" si="422"/>
        <v>60000</v>
      </c>
      <c r="CN219" s="23">
        <f t="shared" ca="1" si="423"/>
        <v>30000</v>
      </c>
      <c r="CO219" s="23">
        <f t="shared" ca="1" si="430"/>
        <v>8400</v>
      </c>
      <c r="CP219" s="23">
        <f t="shared" ca="1" si="431"/>
        <v>4200</v>
      </c>
      <c r="CQ219" s="23">
        <f t="shared" ca="1" si="440"/>
        <v>27000</v>
      </c>
      <c r="CR219" s="23">
        <f t="shared" ca="1" si="441"/>
        <v>13500</v>
      </c>
      <c r="CS219" s="23">
        <f t="shared" ca="1" si="442"/>
        <v>15600</v>
      </c>
      <c r="CT219" s="23">
        <f t="shared" ca="1" si="443"/>
        <v>7800</v>
      </c>
      <c r="CU219" s="23">
        <f t="shared" ca="1" si="446"/>
        <v>42000</v>
      </c>
      <c r="CV219" s="23">
        <f t="shared" ca="1" si="447"/>
        <v>21000</v>
      </c>
      <c r="CW219" s="23">
        <f t="shared" ca="1" si="367"/>
        <v>60000</v>
      </c>
      <c r="CX219" s="23">
        <f t="shared" ca="1" si="368"/>
        <v>30000</v>
      </c>
      <c r="CY219" s="23">
        <f t="shared" ca="1" si="450"/>
        <v>72000</v>
      </c>
      <c r="CZ219" s="23">
        <f t="shared" ca="1" si="451"/>
        <v>36000</v>
      </c>
      <c r="DA219" s="23">
        <f t="shared" ca="1" si="340"/>
        <v>99000</v>
      </c>
      <c r="DB219" s="23">
        <f t="shared" ca="1" si="341"/>
        <v>49500</v>
      </c>
      <c r="DC219" s="23"/>
      <c r="DD219" s="23"/>
      <c r="DE219" s="23">
        <f t="shared" ca="1" si="342"/>
        <v>240000</v>
      </c>
      <c r="DF219" s="23">
        <f t="shared" ca="1" si="343"/>
        <v>120000</v>
      </c>
      <c r="DG219" s="23">
        <f t="shared" ca="1" si="344"/>
        <v>120000</v>
      </c>
      <c r="DH219" s="23">
        <f t="shared" ca="1" si="345"/>
        <v>60000</v>
      </c>
      <c r="DI219" s="23">
        <f t="shared" ca="1" si="354"/>
        <v>63600</v>
      </c>
      <c r="DJ219" s="23">
        <f t="shared" ca="1" si="355"/>
        <v>31800</v>
      </c>
      <c r="DK219" s="23">
        <f t="shared" ca="1" si="361"/>
        <v>63600</v>
      </c>
      <c r="DL219" s="23">
        <f t="shared" ca="1" si="362"/>
        <v>31800</v>
      </c>
      <c r="DM219" s="23">
        <f t="shared" ca="1" si="369"/>
        <v>120000</v>
      </c>
      <c r="DN219" s="23">
        <f t="shared" ca="1" si="370"/>
        <v>60000</v>
      </c>
      <c r="DO219" s="23">
        <f t="shared" ca="1" si="371"/>
        <v>66000</v>
      </c>
      <c r="DP219" s="23">
        <f t="shared" ca="1" si="372"/>
        <v>33000</v>
      </c>
      <c r="DQ219" s="23">
        <f t="shared" ca="1" si="383"/>
        <v>129600</v>
      </c>
      <c r="DR219" s="23">
        <f t="shared" ca="1" si="384"/>
        <v>64800</v>
      </c>
      <c r="DS219" s="228">
        <f t="shared" ca="1" si="413"/>
        <v>604800</v>
      </c>
      <c r="DT219" s="93">
        <f t="shared" ca="1" si="414"/>
        <v>1350000</v>
      </c>
      <c r="DU219" s="228">
        <f t="shared" ca="1" si="415"/>
        <v>1971900</v>
      </c>
      <c r="DZ219" s="23">
        <f t="shared" ca="1" si="444"/>
        <v>60000</v>
      </c>
      <c r="EA219" s="23">
        <f t="shared" ca="1" si="445"/>
        <v>30000</v>
      </c>
      <c r="EB219" s="23">
        <f t="shared" ca="1" si="452"/>
        <v>26400</v>
      </c>
      <c r="EC219" s="23">
        <f t="shared" ca="1" si="453"/>
        <v>13200</v>
      </c>
      <c r="ED219" s="23">
        <f t="shared" ca="1" si="346"/>
        <v>120000</v>
      </c>
      <c r="EE219" s="23">
        <f t="shared" ca="1" si="347"/>
        <v>60000</v>
      </c>
      <c r="EF219" s="23">
        <f t="shared" ca="1" si="375"/>
        <v>168000</v>
      </c>
      <c r="EG219" s="23">
        <f t="shared" ca="1" si="376"/>
        <v>84000</v>
      </c>
      <c r="EH219" s="23">
        <f t="shared" ca="1" si="356"/>
        <v>60000</v>
      </c>
      <c r="EI219" s="23">
        <f t="shared" ca="1" si="357"/>
        <v>30000</v>
      </c>
      <c r="EJ219" s="23">
        <f t="shared" ca="1" si="373"/>
        <v>60000</v>
      </c>
      <c r="EK219" s="23">
        <f t="shared" ca="1" si="374"/>
        <v>30000</v>
      </c>
      <c r="EL219" s="23">
        <f t="shared" ca="1" si="381"/>
        <v>120000</v>
      </c>
      <c r="EM219" s="23">
        <f t="shared" ca="1" si="382"/>
        <v>60000</v>
      </c>
      <c r="EN219" s="228">
        <f t="shared" ca="1" si="401"/>
        <v>39600</v>
      </c>
      <c r="EO219" s="93">
        <f t="shared" ca="1" si="402"/>
        <v>489600</v>
      </c>
      <c r="EP219" s="93">
        <f t="shared" ca="1" si="403"/>
        <v>921600</v>
      </c>
    </row>
    <row r="220" spans="1:146" x14ac:dyDescent="0.2">
      <c r="A220" s="172">
        <f ca="1">VLOOKUP($D220,Curves!$A$2:$I$1700,9)</f>
        <v>6.0531350455615002E-2</v>
      </c>
      <c r="B220" s="86">
        <f t="shared" ca="1" si="386"/>
        <v>0.34931943425329182</v>
      </c>
      <c r="C220" s="86">
        <f t="shared" si="387"/>
        <v>30</v>
      </c>
      <c r="D220" s="139">
        <v>43344</v>
      </c>
      <c r="E220" s="173">
        <f ca="1">VLOOKUP($D220,Curves!$A$2:$H$1700,2)*$B220</f>
        <v>1.6372601883451789</v>
      </c>
      <c r="F220" s="172">
        <f ca="1">VLOOKUP($D220,Curves!$A$2:$H$1700,3)*$B220</f>
        <v>0.10304923310472108</v>
      </c>
      <c r="G220" s="172">
        <f ca="1">VLOOKUP($D220,Curves!$A$2:$H$1700,7)*$B220</f>
        <v>-6.637069250812544E-2</v>
      </c>
      <c r="H220" s="172">
        <f ca="1">VLOOKUP($D220,Curves!$A$2:$H$1700,5)*$B220</f>
        <v>0</v>
      </c>
      <c r="I220" s="172">
        <f ca="1">VLOOKUP($D220,Curves!$A$2:$H$1700,4)*$B220</f>
        <v>0</v>
      </c>
      <c r="J220" s="174">
        <f ca="1">VLOOKUP($D220,Curves!$A$2:$H$1700,8)*$B220</f>
        <v>0</v>
      </c>
      <c r="K220" s="172">
        <f t="shared" ca="1" si="388"/>
        <v>14.279451412588841</v>
      </c>
      <c r="L220" s="140">
        <f ca="1">VLOOKUP($D220,Curves!$N$2:$T$2600,2)*$B220</f>
        <v>20.040386079224501</v>
      </c>
      <c r="M220" s="141">
        <f ca="1">VLOOKUP($D220,Curves!$N$2:$T$2600,3)*$B220</f>
        <v>10.02019303961225</v>
      </c>
      <c r="N220" s="181">
        <f t="shared" ca="1" si="389"/>
        <v>1</v>
      </c>
      <c r="O220" s="182">
        <f t="shared" ca="1" si="390"/>
        <v>0</v>
      </c>
      <c r="P220" s="173">
        <f t="shared" ca="1" si="385"/>
        <v>14.279451412588841</v>
      </c>
      <c r="Q220" s="140">
        <f ca="1">VLOOKUP($D220,Curves!$N$2:$T$2600,4)*$B220</f>
        <v>20.040386079224501</v>
      </c>
      <c r="R220" s="141">
        <f ca="1">VLOOKUP($D220,Curves!$N$2:$T$2600,5)*$B220</f>
        <v>10.02019303961225</v>
      </c>
      <c r="S220" s="181">
        <f t="shared" ca="1" si="391"/>
        <v>1</v>
      </c>
      <c r="T220" s="182">
        <f t="shared" ca="1" si="392"/>
        <v>0</v>
      </c>
      <c r="U220" s="151">
        <f t="shared" ca="1" si="393"/>
        <v>13.7816712187779</v>
      </c>
      <c r="V220" s="151">
        <f t="shared" ca="1" si="394"/>
        <v>14.279451412588841</v>
      </c>
      <c r="W220" s="151">
        <f t="shared" ca="1" si="395"/>
        <v>14.279451412588841</v>
      </c>
      <c r="X220" s="343">
        <f ca="1">VLOOKUP($D220,[2]CurveFetch!$D$8:$S$13000,16,0)*$B220</f>
        <v>20.040386079224501</v>
      </c>
      <c r="Y220" s="141">
        <f ca="1">VLOOKUP($D220,Curves!$N$2:$T$2600,7)*$B220</f>
        <v>10.02019303961225</v>
      </c>
      <c r="Z220" s="200">
        <f t="shared" ca="1" si="396"/>
        <v>1</v>
      </c>
      <c r="AA220" s="181">
        <f t="shared" ca="1" si="397"/>
        <v>0</v>
      </c>
      <c r="AB220" s="181">
        <f t="shared" ca="1" si="398"/>
        <v>1</v>
      </c>
      <c r="AC220" s="181">
        <f t="shared" ca="1" si="398"/>
        <v>1</v>
      </c>
      <c r="AD220" s="181">
        <f t="shared" ca="1" si="399"/>
        <v>1</v>
      </c>
      <c r="AE220" s="182">
        <f t="shared" ca="1" si="400"/>
        <v>0</v>
      </c>
      <c r="AF220" s="23">
        <f t="shared" ca="1" si="418"/>
        <v>5880</v>
      </c>
      <c r="AG220" s="23">
        <f t="shared" ca="1" si="419"/>
        <v>0</v>
      </c>
      <c r="AH220" s="23">
        <f t="shared" ca="1" si="436"/>
        <v>48000</v>
      </c>
      <c r="AI220" s="23">
        <f t="shared" ca="1" si="437"/>
        <v>0</v>
      </c>
      <c r="AJ220" s="23">
        <f t="shared" ref="AJ220:AJ282" ca="1" si="456">$AJ$7*$J$2*$J$5*$N220</f>
        <v>54000</v>
      </c>
      <c r="AK220" s="23">
        <f t="shared" ref="AK220:AK282" ca="1" si="457">$AJ$7*$J$2*$J$5*$O220</f>
        <v>0</v>
      </c>
      <c r="AL220" s="23">
        <f t="shared" ca="1" si="332"/>
        <v>60000</v>
      </c>
      <c r="AM220" s="23">
        <f t="shared" ca="1" si="333"/>
        <v>0</v>
      </c>
      <c r="AN220" s="23">
        <f t="shared" ca="1" si="334"/>
        <v>60000</v>
      </c>
      <c r="AO220" s="23">
        <f t="shared" ca="1" si="335"/>
        <v>0</v>
      </c>
      <c r="AP220" s="23">
        <f t="shared" ca="1" si="350"/>
        <v>61200</v>
      </c>
      <c r="AQ220" s="23">
        <f t="shared" ca="1" si="351"/>
        <v>0</v>
      </c>
      <c r="AR220" s="23">
        <f t="shared" ca="1" si="363"/>
        <v>132000</v>
      </c>
      <c r="AS220" s="23">
        <f t="shared" ca="1" si="364"/>
        <v>0</v>
      </c>
      <c r="AT220" s="228">
        <f t="shared" ca="1" si="404"/>
        <v>65880</v>
      </c>
      <c r="AU220" s="26">
        <f t="shared" ca="1" si="405"/>
        <v>361080</v>
      </c>
      <c r="AV220" s="228">
        <f t="shared" ca="1" si="406"/>
        <v>421080</v>
      </c>
      <c r="AW220" s="23">
        <f t="shared" ca="1" si="432"/>
        <v>62400</v>
      </c>
      <c r="AX220" s="23">
        <f t="shared" ca="1" si="433"/>
        <v>0</v>
      </c>
      <c r="AY220" s="23">
        <f t="shared" ca="1" si="416"/>
        <v>60000</v>
      </c>
      <c r="AZ220" s="23">
        <f t="shared" ca="1" si="417"/>
        <v>0</v>
      </c>
      <c r="BA220" s="23">
        <f t="shared" ca="1" si="420"/>
        <v>10560</v>
      </c>
      <c r="BB220" s="23">
        <f t="shared" ca="1" si="421"/>
        <v>0</v>
      </c>
      <c r="BC220" s="23">
        <f t="shared" ca="1" si="428"/>
        <v>6120</v>
      </c>
      <c r="BD220" s="23">
        <f t="shared" ca="1" si="429"/>
        <v>0</v>
      </c>
      <c r="BE220" s="23">
        <f t="shared" ca="1" si="438"/>
        <v>20400</v>
      </c>
      <c r="BF220" s="23">
        <f t="shared" ca="1" si="439"/>
        <v>0</v>
      </c>
      <c r="BG220" s="23">
        <f t="shared" ca="1" si="448"/>
        <v>105600</v>
      </c>
      <c r="BH220" s="23">
        <f t="shared" ca="1" si="449"/>
        <v>0</v>
      </c>
      <c r="BI220" s="23">
        <f t="shared" ca="1" si="454"/>
        <v>127200</v>
      </c>
      <c r="BJ220" s="23">
        <f t="shared" ca="1" si="455"/>
        <v>0</v>
      </c>
      <c r="BK220" s="23">
        <f t="shared" ca="1" si="336"/>
        <v>60000</v>
      </c>
      <c r="BL220" s="23">
        <f t="shared" ca="1" si="337"/>
        <v>0</v>
      </c>
      <c r="BM220" s="23">
        <f t="shared" ca="1" si="348"/>
        <v>63600</v>
      </c>
      <c r="BN220" s="23">
        <f t="shared" ca="1" si="349"/>
        <v>0</v>
      </c>
      <c r="BO220" s="23">
        <f t="shared" ca="1" si="352"/>
        <v>86400</v>
      </c>
      <c r="BP220" s="23">
        <f t="shared" ca="1" si="353"/>
        <v>0</v>
      </c>
      <c r="BQ220" s="23">
        <f t="shared" ca="1" si="359"/>
        <v>62400</v>
      </c>
      <c r="BR220" s="23">
        <f t="shared" ca="1" si="360"/>
        <v>0</v>
      </c>
      <c r="BS220" s="23">
        <f t="shared" ca="1" si="377"/>
        <v>132000</v>
      </c>
      <c r="BT220" s="23">
        <f t="shared" ca="1" si="378"/>
        <v>0</v>
      </c>
      <c r="BU220" s="23">
        <f t="shared" ca="1" si="379"/>
        <v>120000</v>
      </c>
      <c r="BV220" s="23">
        <f t="shared" ca="1" si="380"/>
        <v>0</v>
      </c>
      <c r="BW220" s="389">
        <f t="shared" ca="1" si="407"/>
        <v>458280</v>
      </c>
      <c r="BX220" s="224">
        <f t="shared" ca="1" si="408"/>
        <v>710280</v>
      </c>
      <c r="BY220" s="93">
        <f t="shared" ca="1" si="409"/>
        <v>916680</v>
      </c>
      <c r="BZ220" s="23">
        <f t="shared" ca="1" si="434"/>
        <v>125760</v>
      </c>
      <c r="CA220" s="23">
        <f t="shared" ca="1" si="435"/>
        <v>0</v>
      </c>
      <c r="CB220" s="23">
        <f t="shared" ca="1" si="338"/>
        <v>115200</v>
      </c>
      <c r="CC220" s="23">
        <f t="shared" ca="1" si="339"/>
        <v>0</v>
      </c>
      <c r="CD220" s="23">
        <f t="shared" ca="1" si="365"/>
        <v>120000</v>
      </c>
      <c r="CE220" s="23">
        <f t="shared" ca="1" si="366"/>
        <v>0</v>
      </c>
      <c r="CF220" s="228">
        <f t="shared" ca="1" si="410"/>
        <v>125760</v>
      </c>
      <c r="CG220" s="224">
        <f t="shared" ca="1" si="411"/>
        <v>240960</v>
      </c>
      <c r="CH220" s="228">
        <f t="shared" ca="1" si="412"/>
        <v>360960</v>
      </c>
      <c r="CI220" s="23">
        <f t="shared" ca="1" si="424"/>
        <v>65400</v>
      </c>
      <c r="CJ220" s="23">
        <f t="shared" ca="1" si="425"/>
        <v>32700</v>
      </c>
      <c r="CK220" s="23">
        <f t="shared" ca="1" si="426"/>
        <v>62400</v>
      </c>
      <c r="CL220" s="23">
        <f t="shared" ca="1" si="427"/>
        <v>31200</v>
      </c>
      <c r="CM220" s="23">
        <f t="shared" ca="1" si="422"/>
        <v>60000</v>
      </c>
      <c r="CN220" s="23">
        <f t="shared" ca="1" si="423"/>
        <v>30000</v>
      </c>
      <c r="CO220" s="23">
        <f t="shared" ca="1" si="430"/>
        <v>8400</v>
      </c>
      <c r="CP220" s="23">
        <f t="shared" ca="1" si="431"/>
        <v>4200</v>
      </c>
      <c r="CQ220" s="23">
        <f t="shared" ca="1" si="440"/>
        <v>27000</v>
      </c>
      <c r="CR220" s="23">
        <f t="shared" ca="1" si="441"/>
        <v>13500</v>
      </c>
      <c r="CS220" s="23">
        <f t="shared" ca="1" si="442"/>
        <v>15600</v>
      </c>
      <c r="CT220" s="23">
        <f t="shared" ca="1" si="443"/>
        <v>7800</v>
      </c>
      <c r="CU220" s="23">
        <f t="shared" ca="1" si="446"/>
        <v>42000</v>
      </c>
      <c r="CV220" s="23">
        <f t="shared" ca="1" si="447"/>
        <v>21000</v>
      </c>
      <c r="CW220" s="23">
        <f t="shared" ca="1" si="367"/>
        <v>60000</v>
      </c>
      <c r="CX220" s="23">
        <f t="shared" ca="1" si="368"/>
        <v>30000</v>
      </c>
      <c r="CY220" s="23">
        <f t="shared" ca="1" si="450"/>
        <v>72000</v>
      </c>
      <c r="CZ220" s="23">
        <f t="shared" ca="1" si="451"/>
        <v>36000</v>
      </c>
      <c r="DA220" s="23">
        <f t="shared" ca="1" si="340"/>
        <v>99000</v>
      </c>
      <c r="DB220" s="23">
        <f t="shared" ca="1" si="341"/>
        <v>49500</v>
      </c>
      <c r="DC220" s="23"/>
      <c r="DD220" s="23"/>
      <c r="DE220" s="23">
        <f t="shared" ca="1" si="342"/>
        <v>240000</v>
      </c>
      <c r="DF220" s="23">
        <f t="shared" ca="1" si="343"/>
        <v>120000</v>
      </c>
      <c r="DG220" s="23">
        <f t="shared" ca="1" si="344"/>
        <v>120000</v>
      </c>
      <c r="DH220" s="23">
        <f t="shared" ca="1" si="345"/>
        <v>60000</v>
      </c>
      <c r="DI220" s="23">
        <f t="shared" ca="1" si="354"/>
        <v>63600</v>
      </c>
      <c r="DJ220" s="23">
        <f t="shared" ca="1" si="355"/>
        <v>31800</v>
      </c>
      <c r="DK220" s="23">
        <f t="shared" ca="1" si="361"/>
        <v>63600</v>
      </c>
      <c r="DL220" s="23">
        <f t="shared" ca="1" si="362"/>
        <v>31800</v>
      </c>
      <c r="DM220" s="23">
        <f t="shared" ca="1" si="369"/>
        <v>120000</v>
      </c>
      <c r="DN220" s="23">
        <f t="shared" ca="1" si="370"/>
        <v>60000</v>
      </c>
      <c r="DO220" s="23">
        <f t="shared" ca="1" si="371"/>
        <v>66000</v>
      </c>
      <c r="DP220" s="23">
        <f t="shared" ca="1" si="372"/>
        <v>33000</v>
      </c>
      <c r="DQ220" s="23">
        <f t="shared" ca="1" si="383"/>
        <v>129600</v>
      </c>
      <c r="DR220" s="23">
        <f t="shared" ca="1" si="384"/>
        <v>64800</v>
      </c>
      <c r="DS220" s="228">
        <f t="shared" ca="1" si="413"/>
        <v>604800</v>
      </c>
      <c r="DT220" s="93">
        <f t="shared" ca="1" si="414"/>
        <v>1350000</v>
      </c>
      <c r="DU220" s="228">
        <f t="shared" ca="1" si="415"/>
        <v>1971900</v>
      </c>
      <c r="DZ220" s="23">
        <f t="shared" ca="1" si="444"/>
        <v>60000</v>
      </c>
      <c r="EA220" s="23">
        <f t="shared" ca="1" si="445"/>
        <v>30000</v>
      </c>
      <c r="EB220" s="23">
        <f t="shared" ca="1" si="452"/>
        <v>26400</v>
      </c>
      <c r="EC220" s="23">
        <f t="shared" ca="1" si="453"/>
        <v>13200</v>
      </c>
      <c r="ED220" s="23">
        <f t="shared" ca="1" si="346"/>
        <v>120000</v>
      </c>
      <c r="EE220" s="23">
        <f t="shared" ca="1" si="347"/>
        <v>60000</v>
      </c>
      <c r="EF220" s="23">
        <f t="shared" ca="1" si="375"/>
        <v>168000</v>
      </c>
      <c r="EG220" s="23">
        <f t="shared" ca="1" si="376"/>
        <v>84000</v>
      </c>
      <c r="EH220" s="23">
        <f t="shared" ca="1" si="356"/>
        <v>60000</v>
      </c>
      <c r="EI220" s="23">
        <f t="shared" ca="1" si="357"/>
        <v>30000</v>
      </c>
      <c r="EJ220" s="23">
        <f t="shared" ca="1" si="373"/>
        <v>60000</v>
      </c>
      <c r="EK220" s="23">
        <f t="shared" ca="1" si="374"/>
        <v>30000</v>
      </c>
      <c r="EL220" s="23">
        <f t="shared" ca="1" si="381"/>
        <v>120000</v>
      </c>
      <c r="EM220" s="23">
        <f t="shared" ca="1" si="382"/>
        <v>60000</v>
      </c>
      <c r="EN220" s="228">
        <f t="shared" ca="1" si="401"/>
        <v>39600</v>
      </c>
      <c r="EO220" s="93">
        <f t="shared" ca="1" si="402"/>
        <v>489600</v>
      </c>
      <c r="EP220" s="93">
        <f t="shared" ca="1" si="403"/>
        <v>921600</v>
      </c>
    </row>
    <row r="221" spans="1:146" x14ac:dyDescent="0.2">
      <c r="A221" s="172">
        <f ca="1">VLOOKUP($D221,Curves!$A$2:$I$1700,9)</f>
        <v>6.0558619329880999E-2</v>
      </c>
      <c r="B221" s="86">
        <f t="shared" ca="1" si="386"/>
        <v>0.34744965494484442</v>
      </c>
      <c r="C221" s="86">
        <f t="shared" si="387"/>
        <v>31</v>
      </c>
      <c r="D221" s="139">
        <v>43374</v>
      </c>
      <c r="E221" s="173">
        <f ca="1">VLOOKUP($D221,Curves!$A$2:$H$1700,2)*$B221</f>
        <v>1.638920022374831</v>
      </c>
      <c r="F221" s="172">
        <f ca="1">VLOOKUP($D221,Curves!$A$2:$H$1700,3)*$B221</f>
        <v>0.1024976482087291</v>
      </c>
      <c r="G221" s="172">
        <f ca="1">VLOOKUP($D221,Curves!$A$2:$H$1700,7)*$B221</f>
        <v>-6.6015434439520446E-2</v>
      </c>
      <c r="H221" s="172">
        <f ca="1">VLOOKUP($D221,Curves!$A$2:$H$1700,5)*$B221</f>
        <v>0</v>
      </c>
      <c r="I221" s="172">
        <f ca="1">VLOOKUP($D221,Curves!$A$2:$H$1700,4)*$B221</f>
        <v>0</v>
      </c>
      <c r="J221" s="174">
        <f ca="1">VLOOKUP($D221,Curves!$A$2:$H$1700,8)*$B221</f>
        <v>0</v>
      </c>
      <c r="K221" s="172">
        <f t="shared" ca="1" si="388"/>
        <v>14.291900167811233</v>
      </c>
      <c r="L221" s="140">
        <f ca="1">VLOOKUP($D221,Curves!$N$2:$T$2600,2)*$B221</f>
        <v>23.886781582837617</v>
      </c>
      <c r="M221" s="141">
        <f ca="1">VLOOKUP($D221,Curves!$N$2:$T$2600,3)*$B221</f>
        <v>11.943390791418809</v>
      </c>
      <c r="N221" s="181">
        <f t="shared" ca="1" si="389"/>
        <v>1</v>
      </c>
      <c r="O221" s="182">
        <f t="shared" ca="1" si="390"/>
        <v>0</v>
      </c>
      <c r="P221" s="173">
        <f t="shared" ca="1" si="385"/>
        <v>14.291900167811233</v>
      </c>
      <c r="Q221" s="140">
        <f ca="1">VLOOKUP($D221,Curves!$N$2:$T$2600,4)*$B221</f>
        <v>23.886781582837617</v>
      </c>
      <c r="R221" s="141">
        <f ca="1">VLOOKUP($D221,Curves!$N$2:$T$2600,5)*$B221</f>
        <v>11.943390791418809</v>
      </c>
      <c r="S221" s="181">
        <f t="shared" ca="1" si="391"/>
        <v>1</v>
      </c>
      <c r="T221" s="182">
        <f t="shared" ca="1" si="392"/>
        <v>0</v>
      </c>
      <c r="U221" s="151">
        <f t="shared" ca="1" si="393"/>
        <v>13.796784409514828</v>
      </c>
      <c r="V221" s="151">
        <f t="shared" ca="1" si="394"/>
        <v>14.291900167811233</v>
      </c>
      <c r="W221" s="151">
        <f t="shared" ca="1" si="395"/>
        <v>14.291900167811233</v>
      </c>
      <c r="X221" s="343">
        <f ca="1">VLOOKUP($D221,[2]CurveFetch!$D$8:$S$13000,16,0)*$B221</f>
        <v>23.886781582837617</v>
      </c>
      <c r="Y221" s="141">
        <f ca="1">VLOOKUP($D221,Curves!$N$2:$T$2600,7)*$B221</f>
        <v>11.943390791418809</v>
      </c>
      <c r="Z221" s="200">
        <f t="shared" ca="1" si="396"/>
        <v>1</v>
      </c>
      <c r="AA221" s="181">
        <f t="shared" ca="1" si="397"/>
        <v>0</v>
      </c>
      <c r="AB221" s="181">
        <f t="shared" ca="1" si="398"/>
        <v>1</v>
      </c>
      <c r="AC221" s="181">
        <f t="shared" ca="1" si="398"/>
        <v>1</v>
      </c>
      <c r="AD221" s="181">
        <f t="shared" ca="1" si="399"/>
        <v>1</v>
      </c>
      <c r="AE221" s="182">
        <f t="shared" ca="1" si="400"/>
        <v>0</v>
      </c>
      <c r="AF221" s="23">
        <f t="shared" ca="1" si="418"/>
        <v>5880</v>
      </c>
      <c r="AG221" s="23">
        <f t="shared" ca="1" si="419"/>
        <v>0</v>
      </c>
      <c r="AH221" s="23">
        <f t="shared" ca="1" si="436"/>
        <v>48000</v>
      </c>
      <c r="AI221" s="23">
        <f t="shared" ca="1" si="437"/>
        <v>0</v>
      </c>
      <c r="AJ221" s="23">
        <f t="shared" ca="1" si="456"/>
        <v>54000</v>
      </c>
      <c r="AK221" s="23">
        <f t="shared" ca="1" si="457"/>
        <v>0</v>
      </c>
      <c r="AL221" s="23">
        <f t="shared" ca="1" si="332"/>
        <v>60000</v>
      </c>
      <c r="AM221" s="23">
        <f t="shared" ca="1" si="333"/>
        <v>0</v>
      </c>
      <c r="AN221" s="23">
        <f t="shared" ca="1" si="334"/>
        <v>60000</v>
      </c>
      <c r="AO221" s="23">
        <f t="shared" ca="1" si="335"/>
        <v>0</v>
      </c>
      <c r="AP221" s="23">
        <f t="shared" ca="1" si="350"/>
        <v>61200</v>
      </c>
      <c r="AQ221" s="23">
        <f t="shared" ca="1" si="351"/>
        <v>0</v>
      </c>
      <c r="AR221" s="23">
        <f t="shared" ca="1" si="363"/>
        <v>132000</v>
      </c>
      <c r="AS221" s="23">
        <f t="shared" ca="1" si="364"/>
        <v>0</v>
      </c>
      <c r="AT221" s="228">
        <f t="shared" ca="1" si="404"/>
        <v>65880</v>
      </c>
      <c r="AU221" s="26">
        <f t="shared" ca="1" si="405"/>
        <v>361080</v>
      </c>
      <c r="AV221" s="228">
        <f t="shared" ca="1" si="406"/>
        <v>421080</v>
      </c>
      <c r="AW221" s="23">
        <f t="shared" ca="1" si="432"/>
        <v>62400</v>
      </c>
      <c r="AX221" s="23">
        <f t="shared" ca="1" si="433"/>
        <v>0</v>
      </c>
      <c r="AY221" s="23">
        <f t="shared" ca="1" si="416"/>
        <v>60000</v>
      </c>
      <c r="AZ221" s="23">
        <f t="shared" ca="1" si="417"/>
        <v>0</v>
      </c>
      <c r="BA221" s="23">
        <f t="shared" ca="1" si="420"/>
        <v>10560</v>
      </c>
      <c r="BB221" s="23">
        <f t="shared" ca="1" si="421"/>
        <v>0</v>
      </c>
      <c r="BC221" s="23">
        <f t="shared" ca="1" si="428"/>
        <v>6120</v>
      </c>
      <c r="BD221" s="23">
        <f t="shared" ca="1" si="429"/>
        <v>0</v>
      </c>
      <c r="BE221" s="23">
        <f t="shared" ca="1" si="438"/>
        <v>20400</v>
      </c>
      <c r="BF221" s="23">
        <f t="shared" ca="1" si="439"/>
        <v>0</v>
      </c>
      <c r="BG221" s="23">
        <f t="shared" ca="1" si="448"/>
        <v>105600</v>
      </c>
      <c r="BH221" s="23">
        <f t="shared" ca="1" si="449"/>
        <v>0</v>
      </c>
      <c r="BI221" s="23">
        <f t="shared" ca="1" si="454"/>
        <v>127200</v>
      </c>
      <c r="BJ221" s="23">
        <f t="shared" ca="1" si="455"/>
        <v>0</v>
      </c>
      <c r="BK221" s="23">
        <f t="shared" ca="1" si="336"/>
        <v>60000</v>
      </c>
      <c r="BL221" s="23">
        <f t="shared" ca="1" si="337"/>
        <v>0</v>
      </c>
      <c r="BM221" s="23">
        <f t="shared" ca="1" si="348"/>
        <v>63600</v>
      </c>
      <c r="BN221" s="23">
        <f t="shared" ca="1" si="349"/>
        <v>0</v>
      </c>
      <c r="BO221" s="23">
        <f t="shared" ca="1" si="352"/>
        <v>86400</v>
      </c>
      <c r="BP221" s="23">
        <f t="shared" ca="1" si="353"/>
        <v>0</v>
      </c>
      <c r="BQ221" s="23">
        <f t="shared" ca="1" si="359"/>
        <v>62400</v>
      </c>
      <c r="BR221" s="23">
        <f t="shared" ca="1" si="360"/>
        <v>0</v>
      </c>
      <c r="BS221" s="23">
        <f t="shared" ca="1" si="377"/>
        <v>132000</v>
      </c>
      <c r="BT221" s="23">
        <f t="shared" ca="1" si="378"/>
        <v>0</v>
      </c>
      <c r="BU221" s="23">
        <f t="shared" ca="1" si="379"/>
        <v>120000</v>
      </c>
      <c r="BV221" s="23">
        <f t="shared" ca="1" si="380"/>
        <v>0</v>
      </c>
      <c r="BW221" s="389">
        <f t="shared" ca="1" si="407"/>
        <v>458280</v>
      </c>
      <c r="BX221" s="224">
        <f t="shared" ca="1" si="408"/>
        <v>710280</v>
      </c>
      <c r="BY221" s="93">
        <f t="shared" ca="1" si="409"/>
        <v>916680</v>
      </c>
      <c r="BZ221" s="23">
        <f t="shared" ca="1" si="434"/>
        <v>125760</v>
      </c>
      <c r="CA221" s="23">
        <f t="shared" ca="1" si="435"/>
        <v>0</v>
      </c>
      <c r="CB221" s="23">
        <f t="shared" ca="1" si="338"/>
        <v>115200</v>
      </c>
      <c r="CC221" s="23">
        <f t="shared" ca="1" si="339"/>
        <v>0</v>
      </c>
      <c r="CD221" s="23">
        <f t="shared" ca="1" si="365"/>
        <v>120000</v>
      </c>
      <c r="CE221" s="23">
        <f t="shared" ca="1" si="366"/>
        <v>0</v>
      </c>
      <c r="CF221" s="228">
        <f t="shared" ca="1" si="410"/>
        <v>125760</v>
      </c>
      <c r="CG221" s="224">
        <f t="shared" ca="1" si="411"/>
        <v>240960</v>
      </c>
      <c r="CH221" s="228">
        <f t="shared" ca="1" si="412"/>
        <v>360960</v>
      </c>
      <c r="CI221" s="23">
        <f t="shared" ca="1" si="424"/>
        <v>65400</v>
      </c>
      <c r="CJ221" s="23">
        <f t="shared" ca="1" si="425"/>
        <v>32700</v>
      </c>
      <c r="CK221" s="23">
        <f t="shared" ca="1" si="426"/>
        <v>62400</v>
      </c>
      <c r="CL221" s="23">
        <f t="shared" ca="1" si="427"/>
        <v>31200</v>
      </c>
      <c r="CM221" s="23">
        <f t="shared" ca="1" si="422"/>
        <v>60000</v>
      </c>
      <c r="CN221" s="23">
        <f t="shared" ca="1" si="423"/>
        <v>30000</v>
      </c>
      <c r="CO221" s="23">
        <f t="shared" ca="1" si="430"/>
        <v>8400</v>
      </c>
      <c r="CP221" s="23">
        <f t="shared" ca="1" si="431"/>
        <v>4200</v>
      </c>
      <c r="CQ221" s="23">
        <f t="shared" ca="1" si="440"/>
        <v>27000</v>
      </c>
      <c r="CR221" s="23">
        <f t="shared" ca="1" si="441"/>
        <v>13500</v>
      </c>
      <c r="CS221" s="23">
        <f t="shared" ca="1" si="442"/>
        <v>15600</v>
      </c>
      <c r="CT221" s="23">
        <f t="shared" ca="1" si="443"/>
        <v>7800</v>
      </c>
      <c r="CU221" s="23">
        <f t="shared" ca="1" si="446"/>
        <v>42000</v>
      </c>
      <c r="CV221" s="23">
        <f t="shared" ca="1" si="447"/>
        <v>21000</v>
      </c>
      <c r="CW221" s="23">
        <f t="shared" ca="1" si="367"/>
        <v>60000</v>
      </c>
      <c r="CX221" s="23">
        <f t="shared" ca="1" si="368"/>
        <v>30000</v>
      </c>
      <c r="CY221" s="23">
        <f t="shared" ca="1" si="450"/>
        <v>72000</v>
      </c>
      <c r="CZ221" s="23">
        <f t="shared" ca="1" si="451"/>
        <v>36000</v>
      </c>
      <c r="DA221" s="23">
        <f t="shared" ca="1" si="340"/>
        <v>99000</v>
      </c>
      <c r="DB221" s="23">
        <f t="shared" ca="1" si="341"/>
        <v>49500</v>
      </c>
      <c r="DC221" s="23"/>
      <c r="DD221" s="23"/>
      <c r="DE221" s="23">
        <f t="shared" ca="1" si="342"/>
        <v>240000</v>
      </c>
      <c r="DF221" s="23">
        <f t="shared" ca="1" si="343"/>
        <v>120000</v>
      </c>
      <c r="DG221" s="23">
        <f t="shared" ca="1" si="344"/>
        <v>120000</v>
      </c>
      <c r="DH221" s="23">
        <f t="shared" ca="1" si="345"/>
        <v>60000</v>
      </c>
      <c r="DI221" s="23">
        <f t="shared" ca="1" si="354"/>
        <v>63600</v>
      </c>
      <c r="DJ221" s="23">
        <f t="shared" ca="1" si="355"/>
        <v>31800</v>
      </c>
      <c r="DK221" s="23">
        <f t="shared" ca="1" si="361"/>
        <v>63600</v>
      </c>
      <c r="DL221" s="23">
        <f t="shared" ca="1" si="362"/>
        <v>31800</v>
      </c>
      <c r="DM221" s="23">
        <f t="shared" ca="1" si="369"/>
        <v>120000</v>
      </c>
      <c r="DN221" s="23">
        <f t="shared" ca="1" si="370"/>
        <v>60000</v>
      </c>
      <c r="DO221" s="23">
        <f t="shared" ca="1" si="371"/>
        <v>66000</v>
      </c>
      <c r="DP221" s="23">
        <f t="shared" ca="1" si="372"/>
        <v>33000</v>
      </c>
      <c r="DQ221" s="23">
        <f t="shared" ca="1" si="383"/>
        <v>129600</v>
      </c>
      <c r="DR221" s="23">
        <f t="shared" ca="1" si="384"/>
        <v>64800</v>
      </c>
      <c r="DS221" s="228">
        <f t="shared" ca="1" si="413"/>
        <v>604800</v>
      </c>
      <c r="DT221" s="93">
        <f t="shared" ca="1" si="414"/>
        <v>1350000</v>
      </c>
      <c r="DU221" s="228">
        <f t="shared" ca="1" si="415"/>
        <v>1971900</v>
      </c>
      <c r="DZ221" s="23">
        <f t="shared" ca="1" si="444"/>
        <v>60000</v>
      </c>
      <c r="EA221" s="23">
        <f t="shared" ca="1" si="445"/>
        <v>30000</v>
      </c>
      <c r="EB221" s="23">
        <f t="shared" ca="1" si="452"/>
        <v>26400</v>
      </c>
      <c r="EC221" s="23">
        <f t="shared" ca="1" si="453"/>
        <v>13200</v>
      </c>
      <c r="ED221" s="23">
        <f t="shared" ca="1" si="346"/>
        <v>120000</v>
      </c>
      <c r="EE221" s="23">
        <f t="shared" ca="1" si="347"/>
        <v>60000</v>
      </c>
      <c r="EF221" s="23">
        <f t="shared" ca="1" si="375"/>
        <v>168000</v>
      </c>
      <c r="EG221" s="23">
        <f t="shared" ca="1" si="376"/>
        <v>84000</v>
      </c>
      <c r="EH221" s="23">
        <f t="shared" ca="1" si="356"/>
        <v>60000</v>
      </c>
      <c r="EI221" s="23">
        <f t="shared" ca="1" si="357"/>
        <v>30000</v>
      </c>
      <c r="EJ221" s="23">
        <f t="shared" ca="1" si="373"/>
        <v>60000</v>
      </c>
      <c r="EK221" s="23">
        <f t="shared" ca="1" si="374"/>
        <v>30000</v>
      </c>
      <c r="EL221" s="23">
        <f t="shared" ca="1" si="381"/>
        <v>120000</v>
      </c>
      <c r="EM221" s="23">
        <f t="shared" ca="1" si="382"/>
        <v>60000</v>
      </c>
      <c r="EN221" s="228">
        <f t="shared" ca="1" si="401"/>
        <v>39600</v>
      </c>
      <c r="EO221" s="93">
        <f t="shared" ca="1" si="402"/>
        <v>489600</v>
      </c>
      <c r="EP221" s="93">
        <f t="shared" ca="1" si="403"/>
        <v>921600</v>
      </c>
    </row>
    <row r="222" spans="1:146" x14ac:dyDescent="0.2">
      <c r="A222" s="172">
        <f ca="1">VLOOKUP($D222,Curves!$A$2:$I$1700,9)</f>
        <v>6.0586797166881E-2</v>
      </c>
      <c r="B222" s="86">
        <f t="shared" ca="1" si="386"/>
        <v>0.34552648725725998</v>
      </c>
      <c r="C222" s="86">
        <f t="shared" si="387"/>
        <v>30</v>
      </c>
      <c r="D222" s="139">
        <v>43405</v>
      </c>
      <c r="E222" s="173">
        <f ca="1">VLOOKUP($D222,Curves!$A$2:$H$1700,2)*$B222</f>
        <v>1.6782221486085118</v>
      </c>
      <c r="F222" s="172">
        <f ca="1">VLOOKUP($D222,Curves!$A$2:$H$1700,3)*$B222</f>
        <v>4.14631784708712E-2</v>
      </c>
      <c r="G222" s="172">
        <f ca="1">VLOOKUP($D222,Curves!$A$2:$H$1700,7)*$B222</f>
        <v>-6.56500325788794E-2</v>
      </c>
      <c r="H222" s="172">
        <f ca="1">VLOOKUP($D222,Curves!$A$2:$H$1700,5)*$B222</f>
        <v>0</v>
      </c>
      <c r="I222" s="172">
        <f ca="1">VLOOKUP($D222,Curves!$A$2:$H$1700,4)*$B222</f>
        <v>0</v>
      </c>
      <c r="J222" s="174">
        <f ca="1">VLOOKUP($D222,Curves!$A$2:$H$1700,8)*$B222</f>
        <v>0</v>
      </c>
      <c r="K222" s="172">
        <f t="shared" ca="1" si="388"/>
        <v>14.586666114563839</v>
      </c>
      <c r="L222" s="140">
        <f ca="1">VLOOKUP($D222,Curves!$N$2:$T$2600,2)*$B222</f>
        <v>13.388771302082841</v>
      </c>
      <c r="M222" s="141">
        <f ca="1">VLOOKUP($D222,Curves!$N$2:$T$2600,3)*$B222</f>
        <v>6.6943856510414204</v>
      </c>
      <c r="N222" s="181">
        <f t="shared" ca="1" si="389"/>
        <v>0</v>
      </c>
      <c r="O222" s="182">
        <f t="shared" ca="1" si="390"/>
        <v>0</v>
      </c>
      <c r="P222" s="173">
        <f t="shared" ca="1" si="385"/>
        <v>14.586666114563839</v>
      </c>
      <c r="Q222" s="140">
        <f ca="1">VLOOKUP($D222,Curves!$N$2:$T$2600,4)*$B222</f>
        <v>13.388771302082841</v>
      </c>
      <c r="R222" s="141">
        <f ca="1">VLOOKUP($D222,Curves!$N$2:$T$2600,5)*$B222</f>
        <v>6.6943856510414204</v>
      </c>
      <c r="S222" s="181">
        <f t="shared" ca="1" si="391"/>
        <v>0</v>
      </c>
      <c r="T222" s="182">
        <f t="shared" ca="1" si="392"/>
        <v>0</v>
      </c>
      <c r="U222" s="151">
        <f t="shared" ca="1" si="393"/>
        <v>14.094290870222244</v>
      </c>
      <c r="V222" s="151">
        <f t="shared" ca="1" si="394"/>
        <v>14.586666114563839</v>
      </c>
      <c r="W222" s="151">
        <f t="shared" ca="1" si="395"/>
        <v>14.586666114563839</v>
      </c>
      <c r="X222" s="343">
        <f ca="1">VLOOKUP($D222,[2]CurveFetch!$D$8:$S$13000,16,0)*$B222</f>
        <v>13.388771302082841</v>
      </c>
      <c r="Y222" s="141">
        <f ca="1">VLOOKUP($D222,Curves!$N$2:$T$2600,7)*$B222</f>
        <v>6.6943856510414204</v>
      </c>
      <c r="Z222" s="200">
        <f t="shared" ca="1" si="396"/>
        <v>0</v>
      </c>
      <c r="AA222" s="181">
        <f t="shared" ca="1" si="397"/>
        <v>0</v>
      </c>
      <c r="AB222" s="181">
        <f t="shared" ca="1" si="398"/>
        <v>0</v>
      </c>
      <c r="AC222" s="181">
        <f t="shared" ca="1" si="398"/>
        <v>0</v>
      </c>
      <c r="AD222" s="181">
        <f t="shared" ca="1" si="399"/>
        <v>0</v>
      </c>
      <c r="AE222" s="182">
        <f t="shared" ca="1" si="400"/>
        <v>0</v>
      </c>
      <c r="AF222" s="23">
        <f t="shared" ca="1" si="418"/>
        <v>0</v>
      </c>
      <c r="AG222" s="23">
        <f t="shared" ca="1" si="419"/>
        <v>0</v>
      </c>
      <c r="AH222" s="23">
        <f t="shared" ca="1" si="436"/>
        <v>0</v>
      </c>
      <c r="AI222" s="23">
        <f t="shared" ca="1" si="437"/>
        <v>0</v>
      </c>
      <c r="AJ222" s="23">
        <f t="shared" ca="1" si="456"/>
        <v>0</v>
      </c>
      <c r="AK222" s="23">
        <f t="shared" ca="1" si="457"/>
        <v>0</v>
      </c>
      <c r="AL222" s="23">
        <f t="shared" ca="1" si="332"/>
        <v>0</v>
      </c>
      <c r="AM222" s="23">
        <f t="shared" ca="1" si="333"/>
        <v>0</v>
      </c>
      <c r="AN222" s="23">
        <f t="shared" ca="1" si="334"/>
        <v>0</v>
      </c>
      <c r="AO222" s="23">
        <f t="shared" ca="1" si="335"/>
        <v>0</v>
      </c>
      <c r="AP222" s="23">
        <f t="shared" ca="1" si="350"/>
        <v>0</v>
      </c>
      <c r="AQ222" s="23">
        <f t="shared" ca="1" si="351"/>
        <v>0</v>
      </c>
      <c r="AR222" s="23">
        <f t="shared" ca="1" si="363"/>
        <v>0</v>
      </c>
      <c r="AS222" s="23">
        <f t="shared" ca="1" si="364"/>
        <v>0</v>
      </c>
      <c r="AT222" s="228">
        <f t="shared" ca="1" si="404"/>
        <v>0</v>
      </c>
      <c r="AU222" s="26">
        <f t="shared" ca="1" si="405"/>
        <v>0</v>
      </c>
      <c r="AV222" s="228">
        <f t="shared" ca="1" si="406"/>
        <v>0</v>
      </c>
      <c r="AW222" s="23">
        <f t="shared" ca="1" si="432"/>
        <v>0</v>
      </c>
      <c r="AX222" s="23">
        <f t="shared" ca="1" si="433"/>
        <v>0</v>
      </c>
      <c r="AY222" s="23">
        <f t="shared" ca="1" si="416"/>
        <v>0</v>
      </c>
      <c r="AZ222" s="23">
        <f t="shared" ca="1" si="417"/>
        <v>0</v>
      </c>
      <c r="BA222" s="23">
        <f t="shared" ca="1" si="420"/>
        <v>0</v>
      </c>
      <c r="BB222" s="23">
        <f t="shared" ca="1" si="421"/>
        <v>0</v>
      </c>
      <c r="BC222" s="23">
        <f t="shared" ca="1" si="428"/>
        <v>0</v>
      </c>
      <c r="BD222" s="23">
        <f t="shared" ca="1" si="429"/>
        <v>0</v>
      </c>
      <c r="BE222" s="23">
        <f t="shared" ca="1" si="438"/>
        <v>0</v>
      </c>
      <c r="BF222" s="23">
        <f t="shared" ca="1" si="439"/>
        <v>0</v>
      </c>
      <c r="BG222" s="23">
        <f t="shared" ca="1" si="448"/>
        <v>0</v>
      </c>
      <c r="BH222" s="23">
        <f t="shared" ca="1" si="449"/>
        <v>0</v>
      </c>
      <c r="BI222" s="23">
        <f t="shared" ca="1" si="454"/>
        <v>0</v>
      </c>
      <c r="BJ222" s="23">
        <f t="shared" ca="1" si="455"/>
        <v>0</v>
      </c>
      <c r="BK222" s="23">
        <f t="shared" ca="1" si="336"/>
        <v>0</v>
      </c>
      <c r="BL222" s="23">
        <f t="shared" ca="1" si="337"/>
        <v>0</v>
      </c>
      <c r="BM222" s="23">
        <f t="shared" ca="1" si="348"/>
        <v>0</v>
      </c>
      <c r="BN222" s="23">
        <f t="shared" ca="1" si="349"/>
        <v>0</v>
      </c>
      <c r="BO222" s="23">
        <f t="shared" ca="1" si="352"/>
        <v>0</v>
      </c>
      <c r="BP222" s="23">
        <f t="shared" ca="1" si="353"/>
        <v>0</v>
      </c>
      <c r="BQ222" s="23">
        <f t="shared" ca="1" si="359"/>
        <v>0</v>
      </c>
      <c r="BR222" s="23">
        <f t="shared" ca="1" si="360"/>
        <v>0</v>
      </c>
      <c r="BS222" s="23">
        <f t="shared" ca="1" si="377"/>
        <v>0</v>
      </c>
      <c r="BT222" s="23">
        <f t="shared" ca="1" si="378"/>
        <v>0</v>
      </c>
      <c r="BU222" s="23">
        <f t="shared" ca="1" si="379"/>
        <v>0</v>
      </c>
      <c r="BV222" s="23">
        <f t="shared" ca="1" si="380"/>
        <v>0</v>
      </c>
      <c r="BW222" s="389">
        <f t="shared" ca="1" si="407"/>
        <v>0</v>
      </c>
      <c r="BX222" s="224">
        <f t="shared" ca="1" si="408"/>
        <v>0</v>
      </c>
      <c r="BY222" s="93">
        <f t="shared" ca="1" si="409"/>
        <v>0</v>
      </c>
      <c r="BZ222" s="23">
        <f t="shared" ca="1" si="434"/>
        <v>0</v>
      </c>
      <c r="CA222" s="23">
        <f t="shared" ca="1" si="435"/>
        <v>0</v>
      </c>
      <c r="CB222" s="23">
        <f t="shared" ca="1" si="338"/>
        <v>0</v>
      </c>
      <c r="CC222" s="23">
        <f t="shared" ca="1" si="339"/>
        <v>0</v>
      </c>
      <c r="CD222" s="23">
        <f t="shared" ca="1" si="365"/>
        <v>0</v>
      </c>
      <c r="CE222" s="23">
        <f t="shared" ca="1" si="366"/>
        <v>0</v>
      </c>
      <c r="CF222" s="228">
        <f t="shared" ca="1" si="410"/>
        <v>0</v>
      </c>
      <c r="CG222" s="224">
        <f t="shared" ca="1" si="411"/>
        <v>0</v>
      </c>
      <c r="CH222" s="228">
        <f t="shared" ca="1" si="412"/>
        <v>0</v>
      </c>
      <c r="CI222" s="23">
        <f t="shared" ca="1" si="424"/>
        <v>0</v>
      </c>
      <c r="CJ222" s="23">
        <f t="shared" ca="1" si="425"/>
        <v>0</v>
      </c>
      <c r="CK222" s="23">
        <f t="shared" ca="1" si="426"/>
        <v>0</v>
      </c>
      <c r="CL222" s="23">
        <f t="shared" ca="1" si="427"/>
        <v>0</v>
      </c>
      <c r="CM222" s="23">
        <f t="shared" ca="1" si="422"/>
        <v>0</v>
      </c>
      <c r="CN222" s="23">
        <f t="shared" ca="1" si="423"/>
        <v>0</v>
      </c>
      <c r="CO222" s="23">
        <f t="shared" ca="1" si="430"/>
        <v>0</v>
      </c>
      <c r="CP222" s="23">
        <f t="shared" ca="1" si="431"/>
        <v>0</v>
      </c>
      <c r="CQ222" s="23">
        <f t="shared" ca="1" si="440"/>
        <v>0</v>
      </c>
      <c r="CR222" s="23">
        <f t="shared" ca="1" si="441"/>
        <v>0</v>
      </c>
      <c r="CS222" s="23">
        <f t="shared" ca="1" si="442"/>
        <v>0</v>
      </c>
      <c r="CT222" s="23">
        <f t="shared" ca="1" si="443"/>
        <v>0</v>
      </c>
      <c r="CU222" s="23">
        <f t="shared" ca="1" si="446"/>
        <v>0</v>
      </c>
      <c r="CV222" s="23">
        <f t="shared" ca="1" si="447"/>
        <v>0</v>
      </c>
      <c r="CW222" s="23">
        <f t="shared" ca="1" si="367"/>
        <v>0</v>
      </c>
      <c r="CX222" s="23">
        <f t="shared" ca="1" si="368"/>
        <v>0</v>
      </c>
      <c r="CY222" s="23">
        <f t="shared" ca="1" si="450"/>
        <v>0</v>
      </c>
      <c r="CZ222" s="23">
        <f t="shared" ca="1" si="451"/>
        <v>0</v>
      </c>
      <c r="DA222" s="23">
        <f t="shared" ca="1" si="340"/>
        <v>0</v>
      </c>
      <c r="DB222" s="23">
        <f t="shared" ca="1" si="341"/>
        <v>0</v>
      </c>
      <c r="DC222" s="23"/>
      <c r="DD222" s="23"/>
      <c r="DE222" s="23">
        <f t="shared" ca="1" si="342"/>
        <v>0</v>
      </c>
      <c r="DF222" s="23">
        <f t="shared" ca="1" si="343"/>
        <v>0</v>
      </c>
      <c r="DG222" s="23">
        <f t="shared" ca="1" si="344"/>
        <v>0</v>
      </c>
      <c r="DH222" s="23">
        <f t="shared" ca="1" si="345"/>
        <v>0</v>
      </c>
      <c r="DI222" s="23">
        <f t="shared" ca="1" si="354"/>
        <v>0</v>
      </c>
      <c r="DJ222" s="23">
        <f t="shared" ca="1" si="355"/>
        <v>0</v>
      </c>
      <c r="DK222" s="23">
        <f t="shared" ca="1" si="361"/>
        <v>0</v>
      </c>
      <c r="DL222" s="23">
        <f t="shared" ca="1" si="362"/>
        <v>0</v>
      </c>
      <c r="DM222" s="23">
        <f t="shared" ca="1" si="369"/>
        <v>0</v>
      </c>
      <c r="DN222" s="23">
        <f t="shared" ca="1" si="370"/>
        <v>0</v>
      </c>
      <c r="DO222" s="23">
        <f t="shared" ca="1" si="371"/>
        <v>0</v>
      </c>
      <c r="DP222" s="23">
        <f t="shared" ca="1" si="372"/>
        <v>0</v>
      </c>
      <c r="DQ222" s="23">
        <f t="shared" ca="1" si="383"/>
        <v>0</v>
      </c>
      <c r="DR222" s="23">
        <f t="shared" ca="1" si="384"/>
        <v>0</v>
      </c>
      <c r="DS222" s="228">
        <f t="shared" ca="1" si="413"/>
        <v>0</v>
      </c>
      <c r="DT222" s="93">
        <f t="shared" ca="1" si="414"/>
        <v>0</v>
      </c>
      <c r="DU222" s="228">
        <f t="shared" ca="1" si="415"/>
        <v>0</v>
      </c>
      <c r="DZ222" s="23">
        <f t="shared" ca="1" si="444"/>
        <v>0</v>
      </c>
      <c r="EA222" s="23">
        <f t="shared" ca="1" si="445"/>
        <v>0</v>
      </c>
      <c r="EB222" s="23">
        <f t="shared" ca="1" si="452"/>
        <v>0</v>
      </c>
      <c r="EC222" s="23">
        <f t="shared" ca="1" si="453"/>
        <v>0</v>
      </c>
      <c r="ED222" s="23">
        <f t="shared" ca="1" si="346"/>
        <v>0</v>
      </c>
      <c r="EE222" s="23">
        <f t="shared" ca="1" si="347"/>
        <v>0</v>
      </c>
      <c r="EF222" s="23">
        <f t="shared" ca="1" si="375"/>
        <v>0</v>
      </c>
      <c r="EG222" s="23">
        <f t="shared" ca="1" si="376"/>
        <v>0</v>
      </c>
      <c r="EH222" s="23">
        <f t="shared" ca="1" si="356"/>
        <v>0</v>
      </c>
      <c r="EI222" s="23">
        <f t="shared" ca="1" si="357"/>
        <v>0</v>
      </c>
      <c r="EJ222" s="23">
        <f t="shared" ca="1" si="373"/>
        <v>0</v>
      </c>
      <c r="EK222" s="23">
        <f t="shared" ca="1" si="374"/>
        <v>0</v>
      </c>
      <c r="EL222" s="23">
        <f t="shared" ca="1" si="381"/>
        <v>0</v>
      </c>
      <c r="EM222" s="23">
        <f t="shared" ca="1" si="382"/>
        <v>0</v>
      </c>
      <c r="EN222" s="228">
        <f t="shared" ca="1" si="401"/>
        <v>0</v>
      </c>
      <c r="EO222" s="93">
        <f t="shared" ca="1" si="402"/>
        <v>0</v>
      </c>
      <c r="EP222" s="93">
        <f t="shared" ca="1" si="403"/>
        <v>0</v>
      </c>
    </row>
    <row r="223" spans="1:146" x14ac:dyDescent="0.2">
      <c r="A223" s="172">
        <f ca="1">VLOOKUP($D223,Curves!$A$2:$I$1700,9)</f>
        <v>6.0614066041647999E-2</v>
      </c>
      <c r="B223" s="86">
        <f t="shared" ca="1" si="386"/>
        <v>0.34367397627531138</v>
      </c>
      <c r="C223" s="86">
        <f t="shared" si="387"/>
        <v>31</v>
      </c>
      <c r="D223" s="139">
        <v>43435</v>
      </c>
      <c r="E223" s="173">
        <f ca="1">VLOOKUP($D223,Curves!$A$2:$H$1700,2)*$B223</f>
        <v>1.7121837498036014</v>
      </c>
      <c r="F223" s="172">
        <f ca="1">VLOOKUP($D223,Curves!$A$2:$H$1700,3)*$B223</f>
        <v>4.1240877153037363E-2</v>
      </c>
      <c r="G223" s="172">
        <f ca="1">VLOOKUP($D223,Curves!$A$2:$H$1700,7)*$B223</f>
        <v>-6.5298055492309159E-2</v>
      </c>
      <c r="H223" s="172">
        <f ca="1">VLOOKUP($D223,Curves!$A$2:$H$1700,5)*$B223</f>
        <v>0</v>
      </c>
      <c r="I223" s="172">
        <f ca="1">VLOOKUP($D223,Curves!$A$2:$H$1700,4)*$B223</f>
        <v>0</v>
      </c>
      <c r="J223" s="174">
        <f ca="1">VLOOKUP($D223,Curves!$A$2:$H$1700,8)*$B223</f>
        <v>0</v>
      </c>
      <c r="K223" s="172">
        <f t="shared" ca="1" si="388"/>
        <v>14.841378123527011</v>
      </c>
      <c r="L223" s="140">
        <f ca="1">VLOOKUP($D223,Curves!$N$2:$T$2600,2)*$B223</f>
        <v>8.1618788951647421</v>
      </c>
      <c r="M223" s="141">
        <f ca="1">VLOOKUP($D223,Curves!$N$2:$T$2600,3)*$B223</f>
        <v>4.080939447582371</v>
      </c>
      <c r="N223" s="181">
        <f t="shared" ca="1" si="389"/>
        <v>0</v>
      </c>
      <c r="O223" s="182">
        <f t="shared" ca="1" si="390"/>
        <v>0</v>
      </c>
      <c r="P223" s="173">
        <f t="shared" ca="1" si="385"/>
        <v>14.841378123527011</v>
      </c>
      <c r="Q223" s="140">
        <f ca="1">VLOOKUP($D223,Curves!$N$2:$T$2600,4)*$B223</f>
        <v>8.1618788951647421</v>
      </c>
      <c r="R223" s="141">
        <f ca="1">VLOOKUP($D223,Curves!$N$2:$T$2600,5)*$B223</f>
        <v>4.080939447582371</v>
      </c>
      <c r="S223" s="181">
        <f t="shared" ca="1" si="391"/>
        <v>0</v>
      </c>
      <c r="T223" s="182">
        <f t="shared" ca="1" si="392"/>
        <v>0</v>
      </c>
      <c r="U223" s="151">
        <f t="shared" ca="1" si="393"/>
        <v>14.35164270733469</v>
      </c>
      <c r="V223" s="151">
        <f t="shared" ca="1" si="394"/>
        <v>14.841378123527011</v>
      </c>
      <c r="W223" s="151">
        <f t="shared" ca="1" si="395"/>
        <v>14.841378123527011</v>
      </c>
      <c r="X223" s="343">
        <f ca="1">VLOOKUP($D223,[2]CurveFetch!$D$8:$S$13000,16,0)*$B223</f>
        <v>8.1618788951647421</v>
      </c>
      <c r="Y223" s="141">
        <f ca="1">VLOOKUP($D223,Curves!$N$2:$T$2600,7)*$B223</f>
        <v>4.080939447582371</v>
      </c>
      <c r="Z223" s="200">
        <f t="shared" ca="1" si="396"/>
        <v>0</v>
      </c>
      <c r="AA223" s="181">
        <f t="shared" ca="1" si="397"/>
        <v>0</v>
      </c>
      <c r="AB223" s="181">
        <f t="shared" ca="1" si="398"/>
        <v>0</v>
      </c>
      <c r="AC223" s="181">
        <f t="shared" ca="1" si="398"/>
        <v>0</v>
      </c>
      <c r="AD223" s="181">
        <f t="shared" ca="1" si="399"/>
        <v>0</v>
      </c>
      <c r="AE223" s="182">
        <f t="shared" ca="1" si="400"/>
        <v>0</v>
      </c>
      <c r="AF223" s="23">
        <f t="shared" ca="1" si="418"/>
        <v>0</v>
      </c>
      <c r="AG223" s="23">
        <f t="shared" ca="1" si="419"/>
        <v>0</v>
      </c>
      <c r="AH223" s="23">
        <f t="shared" ca="1" si="436"/>
        <v>0</v>
      </c>
      <c r="AI223" s="23">
        <f t="shared" ca="1" si="437"/>
        <v>0</v>
      </c>
      <c r="AJ223" s="23">
        <f t="shared" ca="1" si="456"/>
        <v>0</v>
      </c>
      <c r="AK223" s="23">
        <f t="shared" ca="1" si="457"/>
        <v>0</v>
      </c>
      <c r="AL223" s="23">
        <f t="shared" ca="1" si="332"/>
        <v>0</v>
      </c>
      <c r="AM223" s="23">
        <f t="shared" ca="1" si="333"/>
        <v>0</v>
      </c>
      <c r="AN223" s="23">
        <f t="shared" ca="1" si="334"/>
        <v>0</v>
      </c>
      <c r="AO223" s="23">
        <f t="shared" ca="1" si="335"/>
        <v>0</v>
      </c>
      <c r="AP223" s="23">
        <f t="shared" ca="1" si="350"/>
        <v>0</v>
      </c>
      <c r="AQ223" s="23">
        <f t="shared" ca="1" si="351"/>
        <v>0</v>
      </c>
      <c r="AR223" s="23">
        <f t="shared" ca="1" si="363"/>
        <v>0</v>
      </c>
      <c r="AS223" s="23">
        <f t="shared" ca="1" si="364"/>
        <v>0</v>
      </c>
      <c r="AT223" s="228">
        <f t="shared" ca="1" si="404"/>
        <v>0</v>
      </c>
      <c r="AU223" s="26">
        <f t="shared" ca="1" si="405"/>
        <v>0</v>
      </c>
      <c r="AV223" s="228">
        <f t="shared" ca="1" si="406"/>
        <v>0</v>
      </c>
      <c r="AW223" s="23">
        <f t="shared" ca="1" si="432"/>
        <v>0</v>
      </c>
      <c r="AX223" s="23">
        <f t="shared" ca="1" si="433"/>
        <v>0</v>
      </c>
      <c r="AY223" s="23">
        <f t="shared" ca="1" si="416"/>
        <v>0</v>
      </c>
      <c r="AZ223" s="23">
        <f t="shared" ca="1" si="417"/>
        <v>0</v>
      </c>
      <c r="BA223" s="23">
        <f t="shared" ca="1" si="420"/>
        <v>0</v>
      </c>
      <c r="BB223" s="23">
        <f t="shared" ca="1" si="421"/>
        <v>0</v>
      </c>
      <c r="BC223" s="23">
        <f t="shared" ca="1" si="428"/>
        <v>0</v>
      </c>
      <c r="BD223" s="23">
        <f t="shared" ca="1" si="429"/>
        <v>0</v>
      </c>
      <c r="BE223" s="23">
        <f t="shared" ca="1" si="438"/>
        <v>0</v>
      </c>
      <c r="BF223" s="23">
        <f t="shared" ca="1" si="439"/>
        <v>0</v>
      </c>
      <c r="BG223" s="23">
        <f t="shared" ca="1" si="448"/>
        <v>0</v>
      </c>
      <c r="BH223" s="23">
        <f t="shared" ca="1" si="449"/>
        <v>0</v>
      </c>
      <c r="BI223" s="23">
        <f t="shared" ca="1" si="454"/>
        <v>0</v>
      </c>
      <c r="BJ223" s="23">
        <f t="shared" ca="1" si="455"/>
        <v>0</v>
      </c>
      <c r="BK223" s="23">
        <f t="shared" ca="1" si="336"/>
        <v>0</v>
      </c>
      <c r="BL223" s="23">
        <f t="shared" ca="1" si="337"/>
        <v>0</v>
      </c>
      <c r="BM223" s="23">
        <f t="shared" ca="1" si="348"/>
        <v>0</v>
      </c>
      <c r="BN223" s="23">
        <f t="shared" ca="1" si="349"/>
        <v>0</v>
      </c>
      <c r="BO223" s="23">
        <f t="shared" ca="1" si="352"/>
        <v>0</v>
      </c>
      <c r="BP223" s="23">
        <f t="shared" ca="1" si="353"/>
        <v>0</v>
      </c>
      <c r="BQ223" s="23">
        <f t="shared" ca="1" si="359"/>
        <v>0</v>
      </c>
      <c r="BR223" s="23">
        <f t="shared" ca="1" si="360"/>
        <v>0</v>
      </c>
      <c r="BS223" s="23">
        <f t="shared" ca="1" si="377"/>
        <v>0</v>
      </c>
      <c r="BT223" s="23">
        <f t="shared" ca="1" si="378"/>
        <v>0</v>
      </c>
      <c r="BU223" s="23">
        <f t="shared" ca="1" si="379"/>
        <v>0</v>
      </c>
      <c r="BV223" s="23">
        <f t="shared" ca="1" si="380"/>
        <v>0</v>
      </c>
      <c r="BW223" s="389">
        <f t="shared" ca="1" si="407"/>
        <v>0</v>
      </c>
      <c r="BX223" s="224">
        <f t="shared" ca="1" si="408"/>
        <v>0</v>
      </c>
      <c r="BY223" s="93">
        <f t="shared" ca="1" si="409"/>
        <v>0</v>
      </c>
      <c r="BZ223" s="23">
        <f t="shared" ca="1" si="434"/>
        <v>0</v>
      </c>
      <c r="CA223" s="23">
        <f t="shared" ca="1" si="435"/>
        <v>0</v>
      </c>
      <c r="CB223" s="23">
        <f t="shared" ca="1" si="338"/>
        <v>0</v>
      </c>
      <c r="CC223" s="23">
        <f t="shared" ca="1" si="339"/>
        <v>0</v>
      </c>
      <c r="CD223" s="23">
        <f t="shared" ca="1" si="365"/>
        <v>0</v>
      </c>
      <c r="CE223" s="23">
        <f t="shared" ca="1" si="366"/>
        <v>0</v>
      </c>
      <c r="CF223" s="228">
        <f t="shared" ca="1" si="410"/>
        <v>0</v>
      </c>
      <c r="CG223" s="224">
        <f t="shared" ca="1" si="411"/>
        <v>0</v>
      </c>
      <c r="CH223" s="228">
        <f t="shared" ca="1" si="412"/>
        <v>0</v>
      </c>
      <c r="CI223" s="23">
        <f t="shared" ca="1" si="424"/>
        <v>0</v>
      </c>
      <c r="CJ223" s="23">
        <f t="shared" ca="1" si="425"/>
        <v>0</v>
      </c>
      <c r="CK223" s="23">
        <f t="shared" ca="1" si="426"/>
        <v>0</v>
      </c>
      <c r="CL223" s="23">
        <f t="shared" ca="1" si="427"/>
        <v>0</v>
      </c>
      <c r="CM223" s="23">
        <f t="shared" ca="1" si="422"/>
        <v>0</v>
      </c>
      <c r="CN223" s="23">
        <f t="shared" ca="1" si="423"/>
        <v>0</v>
      </c>
      <c r="CO223" s="23">
        <f t="shared" ca="1" si="430"/>
        <v>0</v>
      </c>
      <c r="CP223" s="23">
        <f t="shared" ca="1" si="431"/>
        <v>0</v>
      </c>
      <c r="CQ223" s="23">
        <f t="shared" ca="1" si="440"/>
        <v>0</v>
      </c>
      <c r="CR223" s="23">
        <f t="shared" ca="1" si="441"/>
        <v>0</v>
      </c>
      <c r="CS223" s="23">
        <f t="shared" ca="1" si="442"/>
        <v>0</v>
      </c>
      <c r="CT223" s="23">
        <f t="shared" ca="1" si="443"/>
        <v>0</v>
      </c>
      <c r="CU223" s="23">
        <f t="shared" ca="1" si="446"/>
        <v>0</v>
      </c>
      <c r="CV223" s="23">
        <f t="shared" ca="1" si="447"/>
        <v>0</v>
      </c>
      <c r="CW223" s="23">
        <f t="shared" ca="1" si="367"/>
        <v>0</v>
      </c>
      <c r="CX223" s="23">
        <f t="shared" ca="1" si="368"/>
        <v>0</v>
      </c>
      <c r="CY223" s="23">
        <f t="shared" ca="1" si="450"/>
        <v>0</v>
      </c>
      <c r="CZ223" s="23">
        <f t="shared" ca="1" si="451"/>
        <v>0</v>
      </c>
      <c r="DA223" s="23">
        <f t="shared" ca="1" si="340"/>
        <v>0</v>
      </c>
      <c r="DB223" s="23">
        <f t="shared" ca="1" si="341"/>
        <v>0</v>
      </c>
      <c r="DC223" s="23"/>
      <c r="DD223" s="23"/>
      <c r="DE223" s="23">
        <f t="shared" ca="1" si="342"/>
        <v>0</v>
      </c>
      <c r="DF223" s="23">
        <f t="shared" ca="1" si="343"/>
        <v>0</v>
      </c>
      <c r="DG223" s="23">
        <f t="shared" ca="1" si="344"/>
        <v>0</v>
      </c>
      <c r="DH223" s="23">
        <f t="shared" ca="1" si="345"/>
        <v>0</v>
      </c>
      <c r="DI223" s="23">
        <f t="shared" ca="1" si="354"/>
        <v>0</v>
      </c>
      <c r="DJ223" s="23">
        <f t="shared" ca="1" si="355"/>
        <v>0</v>
      </c>
      <c r="DK223" s="23">
        <f t="shared" ca="1" si="361"/>
        <v>0</v>
      </c>
      <c r="DL223" s="23">
        <f t="shared" ca="1" si="362"/>
        <v>0</v>
      </c>
      <c r="DM223" s="23">
        <f t="shared" ca="1" si="369"/>
        <v>0</v>
      </c>
      <c r="DN223" s="23">
        <f t="shared" ca="1" si="370"/>
        <v>0</v>
      </c>
      <c r="DO223" s="23">
        <f t="shared" ca="1" si="371"/>
        <v>0</v>
      </c>
      <c r="DP223" s="23">
        <f t="shared" ca="1" si="372"/>
        <v>0</v>
      </c>
      <c r="DQ223" s="23">
        <f t="shared" ca="1" si="383"/>
        <v>0</v>
      </c>
      <c r="DR223" s="23">
        <f t="shared" ca="1" si="384"/>
        <v>0</v>
      </c>
      <c r="DS223" s="228">
        <f t="shared" ca="1" si="413"/>
        <v>0</v>
      </c>
      <c r="DT223" s="93">
        <f t="shared" ca="1" si="414"/>
        <v>0</v>
      </c>
      <c r="DU223" s="228">
        <f t="shared" ca="1" si="415"/>
        <v>0</v>
      </c>
      <c r="DZ223" s="23">
        <f t="shared" ca="1" si="444"/>
        <v>0</v>
      </c>
      <c r="EA223" s="23">
        <f t="shared" ca="1" si="445"/>
        <v>0</v>
      </c>
      <c r="EB223" s="23">
        <f t="shared" ca="1" si="452"/>
        <v>0</v>
      </c>
      <c r="EC223" s="23">
        <f t="shared" ca="1" si="453"/>
        <v>0</v>
      </c>
      <c r="ED223" s="23">
        <f t="shared" ca="1" si="346"/>
        <v>0</v>
      </c>
      <c r="EE223" s="23">
        <f t="shared" ca="1" si="347"/>
        <v>0</v>
      </c>
      <c r="EF223" s="23">
        <f t="shared" ca="1" si="375"/>
        <v>0</v>
      </c>
      <c r="EG223" s="23">
        <f t="shared" ca="1" si="376"/>
        <v>0</v>
      </c>
      <c r="EH223" s="23">
        <f t="shared" ca="1" si="356"/>
        <v>0</v>
      </c>
      <c r="EI223" s="23">
        <f t="shared" ca="1" si="357"/>
        <v>0</v>
      </c>
      <c r="EJ223" s="23">
        <f t="shared" ca="1" si="373"/>
        <v>0</v>
      </c>
      <c r="EK223" s="23">
        <f t="shared" ca="1" si="374"/>
        <v>0</v>
      </c>
      <c r="EL223" s="23">
        <f t="shared" ca="1" si="381"/>
        <v>0</v>
      </c>
      <c r="EM223" s="23">
        <f t="shared" ca="1" si="382"/>
        <v>0</v>
      </c>
      <c r="EN223" s="228">
        <f t="shared" ca="1" si="401"/>
        <v>0</v>
      </c>
      <c r="EO223" s="93">
        <f t="shared" ca="1" si="402"/>
        <v>0</v>
      </c>
      <c r="EP223" s="93">
        <f t="shared" ca="1" si="403"/>
        <v>0</v>
      </c>
    </row>
    <row r="224" spans="1:146" x14ac:dyDescent="0.2">
      <c r="A224" s="172">
        <f ca="1">VLOOKUP($D224,Curves!$A$2:$I$1700,9)</f>
        <v>6.0642243879168001E-2</v>
      </c>
      <c r="B224" s="86">
        <f t="shared" ca="1" si="386"/>
        <v>0.34176858971654511</v>
      </c>
      <c r="C224" s="86">
        <f t="shared" si="387"/>
        <v>31</v>
      </c>
      <c r="D224" s="139">
        <v>43466</v>
      </c>
      <c r="E224" s="173">
        <f ca="1">VLOOKUP($D224,Curves!$A$2:$H$1700,2)*$B224</f>
        <v>1.7556652453738921</v>
      </c>
      <c r="F224" s="172">
        <f ca="1">VLOOKUP($D224,Curves!$A$2:$H$1700,3)*$B224</f>
        <v>4.1012230765985411E-2</v>
      </c>
      <c r="G224" s="172">
        <f ca="1">VLOOKUP($D224,Curves!$A$2:$H$1700,7)*$B224</f>
        <v>-6.4936032046143566E-2</v>
      </c>
      <c r="H224" s="172">
        <f ca="1">VLOOKUP($D224,Curves!$A$2:$H$1700,5)*$B224</f>
        <v>0</v>
      </c>
      <c r="I224" s="172">
        <f ca="1">VLOOKUP($D224,Curves!$A$2:$H$1700,4)*$B224</f>
        <v>0</v>
      </c>
      <c r="J224" s="174">
        <f ca="1">VLOOKUP($D224,Curves!$A$2:$H$1700,8)*$B224</f>
        <v>0</v>
      </c>
      <c r="K224" s="172">
        <f t="shared" ca="1" si="388"/>
        <v>15.167489340304192</v>
      </c>
      <c r="L224" s="140">
        <f ca="1">VLOOKUP($D224,Curves!$N$2:$T$2600,2)*$B224</f>
        <v>18.582675936926965</v>
      </c>
      <c r="M224" s="141">
        <f ca="1">VLOOKUP($D224,Curves!$N$2:$T$2600,3)*$B224</f>
        <v>9.2913379684634823</v>
      </c>
      <c r="N224" s="181">
        <f t="shared" ca="1" si="389"/>
        <v>1</v>
      </c>
      <c r="O224" s="182">
        <f t="shared" ca="1" si="390"/>
        <v>0</v>
      </c>
      <c r="P224" s="173">
        <f t="shared" ca="1" si="385"/>
        <v>15.167489340304192</v>
      </c>
      <c r="Q224" s="140">
        <f ca="1">VLOOKUP($D224,Curves!$N$2:$T$2600,4)*$B224</f>
        <v>18.582675936926965</v>
      </c>
      <c r="R224" s="141">
        <f ca="1">VLOOKUP($D224,Curves!$N$2:$T$2600,5)*$B224</f>
        <v>9.2913379684634823</v>
      </c>
      <c r="S224" s="181">
        <f t="shared" ca="1" si="391"/>
        <v>1</v>
      </c>
      <c r="T224" s="182">
        <f t="shared" ca="1" si="392"/>
        <v>0</v>
      </c>
      <c r="U224" s="151">
        <f t="shared" ca="1" si="393"/>
        <v>14.680469099958113</v>
      </c>
      <c r="V224" s="151">
        <f t="shared" ca="1" si="394"/>
        <v>15.167489340304192</v>
      </c>
      <c r="W224" s="151">
        <f t="shared" ca="1" si="395"/>
        <v>15.167489340304192</v>
      </c>
      <c r="X224" s="343">
        <f ca="1">VLOOKUP($D224,[2]CurveFetch!$D$8:$S$13000,16,0)*$B224</f>
        <v>18.582675936926965</v>
      </c>
      <c r="Y224" s="141">
        <f ca="1">VLOOKUP($D224,Curves!$N$2:$T$2600,7)*$B224</f>
        <v>9.2913379684634823</v>
      </c>
      <c r="Z224" s="200">
        <f t="shared" ca="1" si="396"/>
        <v>1</v>
      </c>
      <c r="AA224" s="181">
        <f t="shared" ca="1" si="397"/>
        <v>0</v>
      </c>
      <c r="AB224" s="181">
        <f t="shared" ca="1" si="398"/>
        <v>1</v>
      </c>
      <c r="AC224" s="181">
        <f t="shared" ca="1" si="398"/>
        <v>1</v>
      </c>
      <c r="AD224" s="181">
        <f t="shared" ca="1" si="399"/>
        <v>1</v>
      </c>
      <c r="AE224" s="182">
        <f t="shared" ca="1" si="400"/>
        <v>0</v>
      </c>
      <c r="AF224" s="23">
        <f t="shared" ca="1" si="418"/>
        <v>5880</v>
      </c>
      <c r="AG224" s="23">
        <f t="shared" ca="1" si="419"/>
        <v>0</v>
      </c>
      <c r="AH224" s="23">
        <f t="shared" ca="1" si="436"/>
        <v>48000</v>
      </c>
      <c r="AI224" s="23">
        <f t="shared" ca="1" si="437"/>
        <v>0</v>
      </c>
      <c r="AJ224" s="23">
        <f t="shared" ca="1" si="456"/>
        <v>54000</v>
      </c>
      <c r="AK224" s="23">
        <f t="shared" ca="1" si="457"/>
        <v>0</v>
      </c>
      <c r="AL224" s="23">
        <f t="shared" ref="AL224:AL279" ca="1" si="458">$AL$7*$J$2*$J$5*$N224</f>
        <v>60000</v>
      </c>
      <c r="AM224" s="23">
        <f t="shared" ref="AM224:AM279" ca="1" si="459">$AL$7*$J$3*$J$5*$O224</f>
        <v>0</v>
      </c>
      <c r="AN224" s="23">
        <f t="shared" ref="AN224:AN279" ca="1" si="460">$AN$7*$J$2*$J$5*$N224</f>
        <v>60000</v>
      </c>
      <c r="AO224" s="23">
        <f t="shared" ref="AO224:AO279" ca="1" si="461">$AN$7*$J$3*$J$5*$O224</f>
        <v>0</v>
      </c>
      <c r="AP224" s="23">
        <f t="shared" ca="1" si="350"/>
        <v>61200</v>
      </c>
      <c r="AQ224" s="23">
        <f t="shared" ca="1" si="351"/>
        <v>0</v>
      </c>
      <c r="AR224" s="23">
        <f t="shared" ca="1" si="363"/>
        <v>132000</v>
      </c>
      <c r="AS224" s="23">
        <f t="shared" ca="1" si="364"/>
        <v>0</v>
      </c>
      <c r="AT224" s="228">
        <f t="shared" ca="1" si="404"/>
        <v>65880</v>
      </c>
      <c r="AU224" s="26">
        <f t="shared" ca="1" si="405"/>
        <v>361080</v>
      </c>
      <c r="AV224" s="228">
        <f t="shared" ca="1" si="406"/>
        <v>421080</v>
      </c>
      <c r="AW224" s="23">
        <f t="shared" ca="1" si="432"/>
        <v>62400</v>
      </c>
      <c r="AX224" s="23">
        <f t="shared" ca="1" si="433"/>
        <v>0</v>
      </c>
      <c r="AY224" s="23">
        <f t="shared" ca="1" si="416"/>
        <v>60000</v>
      </c>
      <c r="AZ224" s="23">
        <f t="shared" ca="1" si="417"/>
        <v>0</v>
      </c>
      <c r="BA224" s="23">
        <f t="shared" ca="1" si="420"/>
        <v>10560</v>
      </c>
      <c r="BB224" s="23">
        <f t="shared" ca="1" si="421"/>
        <v>0</v>
      </c>
      <c r="BC224" s="23">
        <f t="shared" ca="1" si="428"/>
        <v>6120</v>
      </c>
      <c r="BD224" s="23">
        <f t="shared" ca="1" si="429"/>
        <v>0</v>
      </c>
      <c r="BE224" s="23">
        <f t="shared" ca="1" si="438"/>
        <v>20400</v>
      </c>
      <c r="BF224" s="23">
        <f t="shared" ca="1" si="439"/>
        <v>0</v>
      </c>
      <c r="BG224" s="23">
        <f t="shared" ca="1" si="448"/>
        <v>105600</v>
      </c>
      <c r="BH224" s="23">
        <f t="shared" ca="1" si="449"/>
        <v>0</v>
      </c>
      <c r="BI224" s="23">
        <f t="shared" ca="1" si="454"/>
        <v>127200</v>
      </c>
      <c r="BJ224" s="23">
        <f t="shared" ca="1" si="455"/>
        <v>0</v>
      </c>
      <c r="BK224" s="23">
        <f t="shared" ref="BK224:BK279" ca="1" si="462">$BK$7*$J$2*$J$5*$S224</f>
        <v>60000</v>
      </c>
      <c r="BL224" s="23">
        <f t="shared" ref="BL224:BL279" ca="1" si="463">$BK$7*$J$3*$J$5*$T224</f>
        <v>0</v>
      </c>
      <c r="BM224" s="23">
        <f t="shared" ca="1" si="348"/>
        <v>63600</v>
      </c>
      <c r="BN224" s="23">
        <f t="shared" ca="1" si="349"/>
        <v>0</v>
      </c>
      <c r="BO224" s="23">
        <f t="shared" ca="1" si="352"/>
        <v>86400</v>
      </c>
      <c r="BP224" s="23">
        <f t="shared" ca="1" si="353"/>
        <v>0</v>
      </c>
      <c r="BQ224" s="23">
        <f t="shared" ca="1" si="359"/>
        <v>62400</v>
      </c>
      <c r="BR224" s="23">
        <f t="shared" ca="1" si="360"/>
        <v>0</v>
      </c>
      <c r="BS224" s="23">
        <f t="shared" ca="1" si="377"/>
        <v>132000</v>
      </c>
      <c r="BT224" s="23">
        <f t="shared" ca="1" si="378"/>
        <v>0</v>
      </c>
      <c r="BU224" s="23">
        <f t="shared" ca="1" si="379"/>
        <v>120000</v>
      </c>
      <c r="BV224" s="23">
        <f t="shared" ca="1" si="380"/>
        <v>0</v>
      </c>
      <c r="BW224" s="389">
        <f t="shared" ca="1" si="407"/>
        <v>458280</v>
      </c>
      <c r="BX224" s="224">
        <f t="shared" ca="1" si="408"/>
        <v>710280</v>
      </c>
      <c r="BY224" s="93">
        <f t="shared" ca="1" si="409"/>
        <v>916680</v>
      </c>
      <c r="BZ224" s="23">
        <f t="shared" ca="1" si="434"/>
        <v>125760</v>
      </c>
      <c r="CA224" s="23">
        <f t="shared" ca="1" si="435"/>
        <v>0</v>
      </c>
      <c r="CB224" s="23">
        <f t="shared" ref="CB224:CB280" ca="1" si="464">$CB$7*$J$2*$J$5*$N224</f>
        <v>115200</v>
      </c>
      <c r="CC224" s="23">
        <f t="shared" ref="CC224:CC280" ca="1" si="465">$CB$7*$J$3*$J$5*$O224</f>
        <v>0</v>
      </c>
      <c r="CD224" s="23">
        <f t="shared" ca="1" si="365"/>
        <v>120000</v>
      </c>
      <c r="CE224" s="23">
        <f t="shared" ca="1" si="366"/>
        <v>0</v>
      </c>
      <c r="CF224" s="228">
        <f t="shared" ca="1" si="410"/>
        <v>125760</v>
      </c>
      <c r="CG224" s="224">
        <f t="shared" ca="1" si="411"/>
        <v>240960</v>
      </c>
      <c r="CH224" s="228">
        <f t="shared" ca="1" si="412"/>
        <v>360960</v>
      </c>
      <c r="CI224" s="23">
        <f t="shared" ca="1" si="424"/>
        <v>65400</v>
      </c>
      <c r="CJ224" s="23">
        <f t="shared" ca="1" si="425"/>
        <v>32700</v>
      </c>
      <c r="CK224" s="23">
        <f t="shared" ca="1" si="426"/>
        <v>62400</v>
      </c>
      <c r="CL224" s="23">
        <f t="shared" ca="1" si="427"/>
        <v>31200</v>
      </c>
      <c r="CM224" s="23">
        <f t="shared" ca="1" si="422"/>
        <v>60000</v>
      </c>
      <c r="CN224" s="23">
        <f t="shared" ca="1" si="423"/>
        <v>30000</v>
      </c>
      <c r="CO224" s="23">
        <f t="shared" ca="1" si="430"/>
        <v>8400</v>
      </c>
      <c r="CP224" s="23">
        <f t="shared" ca="1" si="431"/>
        <v>4200</v>
      </c>
      <c r="CQ224" s="23">
        <f t="shared" ca="1" si="440"/>
        <v>27000</v>
      </c>
      <c r="CR224" s="23">
        <f t="shared" ca="1" si="441"/>
        <v>13500</v>
      </c>
      <c r="CS224" s="23">
        <f t="shared" ca="1" si="442"/>
        <v>15600</v>
      </c>
      <c r="CT224" s="23">
        <f t="shared" ca="1" si="443"/>
        <v>7800</v>
      </c>
      <c r="CU224" s="23">
        <f t="shared" ca="1" si="446"/>
        <v>42000</v>
      </c>
      <c r="CV224" s="23">
        <f t="shared" ca="1" si="447"/>
        <v>21000</v>
      </c>
      <c r="CW224" s="23">
        <f t="shared" ca="1" si="367"/>
        <v>60000</v>
      </c>
      <c r="CX224" s="23">
        <f t="shared" ca="1" si="368"/>
        <v>30000</v>
      </c>
      <c r="CY224" s="23">
        <f t="shared" ca="1" si="450"/>
        <v>72000</v>
      </c>
      <c r="CZ224" s="23">
        <f t="shared" ca="1" si="451"/>
        <v>36000</v>
      </c>
      <c r="DA224" s="23">
        <f t="shared" ref="DA224:DA278" ca="1" si="466">$DA$7*$J$2*$J$5*$AB224</f>
        <v>99000</v>
      </c>
      <c r="DB224" s="23">
        <f t="shared" ref="DB224:DB278" ca="1" si="467">$DA$7*$J$3*$J$5*$AC224</f>
        <v>49500</v>
      </c>
      <c r="DC224" s="23"/>
      <c r="DD224" s="23"/>
      <c r="DE224" s="23">
        <f t="shared" ref="DE224:DE268" ca="1" si="468">$DF$7*$J$2*$J$5*$AB224</f>
        <v>240000</v>
      </c>
      <c r="DF224" s="23">
        <f t="shared" ref="DF224:DF268" ca="1" si="469">$DF$7*$J$3*$J$5*$AC224</f>
        <v>120000</v>
      </c>
      <c r="DG224" s="23">
        <f t="shared" ca="1" si="344"/>
        <v>120000</v>
      </c>
      <c r="DH224" s="23">
        <f t="shared" ca="1" si="345"/>
        <v>60000</v>
      </c>
      <c r="DI224" s="23">
        <f t="shared" ca="1" si="354"/>
        <v>63600</v>
      </c>
      <c r="DJ224" s="23">
        <f t="shared" ca="1" si="355"/>
        <v>31800</v>
      </c>
      <c r="DK224" s="23">
        <f t="shared" ca="1" si="361"/>
        <v>63600</v>
      </c>
      <c r="DL224" s="23">
        <f t="shared" ca="1" si="362"/>
        <v>31800</v>
      </c>
      <c r="DM224" s="23">
        <f t="shared" ca="1" si="369"/>
        <v>120000</v>
      </c>
      <c r="DN224" s="23">
        <f t="shared" ca="1" si="370"/>
        <v>60000</v>
      </c>
      <c r="DO224" s="23">
        <f t="shared" ca="1" si="371"/>
        <v>66000</v>
      </c>
      <c r="DP224" s="23">
        <f t="shared" ca="1" si="372"/>
        <v>33000</v>
      </c>
      <c r="DQ224" s="23">
        <f t="shared" ca="1" si="383"/>
        <v>129600</v>
      </c>
      <c r="DR224" s="23">
        <f t="shared" ca="1" si="384"/>
        <v>64800</v>
      </c>
      <c r="DS224" s="228">
        <f t="shared" ca="1" si="413"/>
        <v>604800</v>
      </c>
      <c r="DT224" s="93">
        <f t="shared" ca="1" si="414"/>
        <v>1350000</v>
      </c>
      <c r="DU224" s="228">
        <f t="shared" ca="1" si="415"/>
        <v>1971900</v>
      </c>
      <c r="DZ224" s="23">
        <f t="shared" ca="1" si="444"/>
        <v>60000</v>
      </c>
      <c r="EA224" s="23">
        <f t="shared" ca="1" si="445"/>
        <v>30000</v>
      </c>
      <c r="EB224" s="23">
        <f t="shared" ca="1" si="452"/>
        <v>26400</v>
      </c>
      <c r="EC224" s="23">
        <f t="shared" ca="1" si="453"/>
        <v>13200</v>
      </c>
      <c r="ED224" s="23">
        <f t="shared" ca="1" si="346"/>
        <v>120000</v>
      </c>
      <c r="EE224" s="23">
        <f t="shared" ca="1" si="347"/>
        <v>60000</v>
      </c>
      <c r="EF224" s="23">
        <f t="shared" ca="1" si="375"/>
        <v>168000</v>
      </c>
      <c r="EG224" s="23">
        <f t="shared" ca="1" si="376"/>
        <v>84000</v>
      </c>
      <c r="EH224" s="23">
        <f t="shared" ca="1" si="356"/>
        <v>60000</v>
      </c>
      <c r="EI224" s="23">
        <f t="shared" ca="1" si="357"/>
        <v>30000</v>
      </c>
      <c r="EJ224" s="23">
        <f t="shared" ca="1" si="373"/>
        <v>60000</v>
      </c>
      <c r="EK224" s="23">
        <f t="shared" ca="1" si="374"/>
        <v>30000</v>
      </c>
      <c r="EL224" s="23">
        <f t="shared" ca="1" si="381"/>
        <v>120000</v>
      </c>
      <c r="EM224" s="23">
        <f t="shared" ca="1" si="382"/>
        <v>60000</v>
      </c>
      <c r="EN224" s="228">
        <f t="shared" ca="1" si="401"/>
        <v>39600</v>
      </c>
      <c r="EO224" s="93">
        <f t="shared" ca="1" si="402"/>
        <v>489600</v>
      </c>
      <c r="EP224" s="93">
        <f t="shared" ca="1" si="403"/>
        <v>921600</v>
      </c>
    </row>
    <row r="225" spans="1:146" x14ac:dyDescent="0.2">
      <c r="A225" s="172">
        <f ca="1">VLOOKUP($D225,Curves!$A$2:$I$1700,9)</f>
        <v>6.0670421716950002E-2</v>
      </c>
      <c r="B225" s="86">
        <f t="shared" ca="1" si="386"/>
        <v>0.33987219142086739</v>
      </c>
      <c r="C225" s="86">
        <f t="shared" si="387"/>
        <v>28</v>
      </c>
      <c r="D225" s="139">
        <v>43497</v>
      </c>
      <c r="E225" s="173">
        <f ca="1">VLOOKUP($D225,Curves!$A$2:$H$1700,2)*$B225</f>
        <v>1.7132957169525926</v>
      </c>
      <c r="F225" s="172">
        <f ca="1">VLOOKUP($D225,Curves!$A$2:$H$1700,3)*$B225</f>
        <v>0.10536037934046889</v>
      </c>
      <c r="G225" s="172">
        <f ca="1">VLOOKUP($D225,Curves!$A$2:$H$1700,7)*$B225</f>
        <v>0</v>
      </c>
      <c r="H225" s="172">
        <f ca="1">VLOOKUP($D225,Curves!$A$2:$H$1700,5)*$B225</f>
        <v>0</v>
      </c>
      <c r="I225" s="172">
        <f ca="1">VLOOKUP($D225,Curves!$A$2:$H$1700,4)*$B225</f>
        <v>0</v>
      </c>
      <c r="J225" s="174">
        <f ca="1">VLOOKUP($D225,Curves!$A$2:$H$1700,8)*$B225</f>
        <v>0</v>
      </c>
      <c r="K225" s="172">
        <f t="shared" ca="1" si="388"/>
        <v>14.849717877144444</v>
      </c>
      <c r="L225" s="140">
        <f ca="1">VLOOKUP($D225,Curves!$N$2:$T$2600,2)*$B225</f>
        <v>15.08084286494587</v>
      </c>
      <c r="M225" s="141">
        <f ca="1">VLOOKUP($D225,Curves!$N$2:$T$2600,3)*$B225</f>
        <v>7.5404214324729351</v>
      </c>
      <c r="N225" s="181">
        <f t="shared" ca="1" si="389"/>
        <v>1</v>
      </c>
      <c r="O225" s="182">
        <f t="shared" ca="1" si="390"/>
        <v>0</v>
      </c>
      <c r="P225" s="173">
        <f t="shared" ca="1" si="385"/>
        <v>14.849717877144444</v>
      </c>
      <c r="Q225" s="140">
        <f ca="1">VLOOKUP($D225,Curves!$N$2:$T$2600,4)*$B225</f>
        <v>15.08084286494587</v>
      </c>
      <c r="R225" s="141">
        <f ca="1">VLOOKUP($D225,Curves!$N$2:$T$2600,5)*$B225</f>
        <v>7.5404214324729351</v>
      </c>
      <c r="S225" s="181">
        <f t="shared" ca="1" si="391"/>
        <v>1</v>
      </c>
      <c r="T225" s="182">
        <f t="shared" ca="1" si="392"/>
        <v>0</v>
      </c>
      <c r="U225" s="151">
        <f t="shared" ca="1" si="393"/>
        <v>14.849717877144444</v>
      </c>
      <c r="V225" s="151">
        <f t="shared" ca="1" si="394"/>
        <v>14.849717877144444</v>
      </c>
      <c r="W225" s="151">
        <f t="shared" ca="1" si="395"/>
        <v>14.849717877144444</v>
      </c>
      <c r="X225" s="343">
        <f ca="1">VLOOKUP($D225,[2]CurveFetch!$D$8:$S$13000,16,0)*$B225</f>
        <v>15.08084286494587</v>
      </c>
      <c r="Y225" s="141">
        <f ca="1">VLOOKUP($D225,Curves!$N$2:$T$2600,7)*$B225</f>
        <v>7.5404214324729351</v>
      </c>
      <c r="Z225" s="200">
        <f t="shared" ca="1" si="396"/>
        <v>1</v>
      </c>
      <c r="AA225" s="181">
        <f t="shared" ca="1" si="397"/>
        <v>0</v>
      </c>
      <c r="AB225" s="181">
        <f t="shared" ca="1" si="398"/>
        <v>1</v>
      </c>
      <c r="AC225" s="181">
        <f t="shared" ca="1" si="398"/>
        <v>1</v>
      </c>
      <c r="AD225" s="181">
        <f t="shared" ca="1" si="399"/>
        <v>1</v>
      </c>
      <c r="AE225" s="182">
        <f t="shared" ca="1" si="400"/>
        <v>0</v>
      </c>
      <c r="AF225" s="23">
        <f t="shared" ca="1" si="418"/>
        <v>5880</v>
      </c>
      <c r="AG225" s="23">
        <f t="shared" ca="1" si="419"/>
        <v>0</v>
      </c>
      <c r="AH225" s="23">
        <f t="shared" ca="1" si="436"/>
        <v>48000</v>
      </c>
      <c r="AI225" s="23">
        <f t="shared" ca="1" si="437"/>
        <v>0</v>
      </c>
      <c r="AJ225" s="23">
        <f t="shared" ca="1" si="456"/>
        <v>54000</v>
      </c>
      <c r="AK225" s="23">
        <f t="shared" ca="1" si="457"/>
        <v>0</v>
      </c>
      <c r="AL225" s="23">
        <f t="shared" ca="1" si="458"/>
        <v>60000</v>
      </c>
      <c r="AM225" s="23">
        <f t="shared" ca="1" si="459"/>
        <v>0</v>
      </c>
      <c r="AN225" s="23">
        <f t="shared" ca="1" si="460"/>
        <v>60000</v>
      </c>
      <c r="AO225" s="23">
        <f t="shared" ca="1" si="461"/>
        <v>0</v>
      </c>
      <c r="AP225" s="23">
        <f t="shared" ca="1" si="350"/>
        <v>61200</v>
      </c>
      <c r="AQ225" s="23">
        <f t="shared" ca="1" si="351"/>
        <v>0</v>
      </c>
      <c r="AR225" s="23">
        <f t="shared" ca="1" si="363"/>
        <v>132000</v>
      </c>
      <c r="AS225" s="23">
        <f t="shared" ca="1" si="364"/>
        <v>0</v>
      </c>
      <c r="AT225" s="228">
        <f t="shared" ca="1" si="404"/>
        <v>65880</v>
      </c>
      <c r="AU225" s="26">
        <f t="shared" ca="1" si="405"/>
        <v>361080</v>
      </c>
      <c r="AV225" s="228">
        <f t="shared" ca="1" si="406"/>
        <v>421080</v>
      </c>
      <c r="AW225" s="23">
        <f t="shared" ca="1" si="432"/>
        <v>62400</v>
      </c>
      <c r="AX225" s="23">
        <f t="shared" ca="1" si="433"/>
        <v>0</v>
      </c>
      <c r="AY225" s="23">
        <f t="shared" ca="1" si="416"/>
        <v>60000</v>
      </c>
      <c r="AZ225" s="23">
        <f t="shared" ca="1" si="417"/>
        <v>0</v>
      </c>
      <c r="BA225" s="23">
        <f t="shared" ca="1" si="420"/>
        <v>10560</v>
      </c>
      <c r="BB225" s="23">
        <f t="shared" ca="1" si="421"/>
        <v>0</v>
      </c>
      <c r="BC225" s="23">
        <f t="shared" ca="1" si="428"/>
        <v>6120</v>
      </c>
      <c r="BD225" s="23">
        <f t="shared" ca="1" si="429"/>
        <v>0</v>
      </c>
      <c r="BE225" s="23">
        <f t="shared" ca="1" si="438"/>
        <v>20400</v>
      </c>
      <c r="BF225" s="23">
        <f t="shared" ca="1" si="439"/>
        <v>0</v>
      </c>
      <c r="BG225" s="23">
        <f t="shared" ca="1" si="448"/>
        <v>105600</v>
      </c>
      <c r="BH225" s="23">
        <f t="shared" ca="1" si="449"/>
        <v>0</v>
      </c>
      <c r="BI225" s="23">
        <f t="shared" ca="1" si="454"/>
        <v>127200</v>
      </c>
      <c r="BJ225" s="23">
        <f t="shared" ca="1" si="455"/>
        <v>0</v>
      </c>
      <c r="BK225" s="23">
        <f t="shared" ca="1" si="462"/>
        <v>60000</v>
      </c>
      <c r="BL225" s="23">
        <f t="shared" ca="1" si="463"/>
        <v>0</v>
      </c>
      <c r="BM225" s="23">
        <f t="shared" ca="1" si="348"/>
        <v>63600</v>
      </c>
      <c r="BN225" s="23">
        <f t="shared" ca="1" si="349"/>
        <v>0</v>
      </c>
      <c r="BO225" s="23">
        <f t="shared" ca="1" si="352"/>
        <v>86400</v>
      </c>
      <c r="BP225" s="23">
        <f t="shared" ca="1" si="353"/>
        <v>0</v>
      </c>
      <c r="BQ225" s="23">
        <f t="shared" ca="1" si="359"/>
        <v>62400</v>
      </c>
      <c r="BR225" s="23">
        <f t="shared" ca="1" si="360"/>
        <v>0</v>
      </c>
      <c r="BS225" s="23">
        <f t="shared" ca="1" si="377"/>
        <v>132000</v>
      </c>
      <c r="BT225" s="23">
        <f t="shared" ca="1" si="378"/>
        <v>0</v>
      </c>
      <c r="BU225" s="23">
        <f t="shared" ca="1" si="379"/>
        <v>120000</v>
      </c>
      <c r="BV225" s="23">
        <f t="shared" ca="1" si="380"/>
        <v>0</v>
      </c>
      <c r="BW225" s="389">
        <f t="shared" ca="1" si="407"/>
        <v>458280</v>
      </c>
      <c r="BX225" s="224">
        <f t="shared" ca="1" si="408"/>
        <v>710280</v>
      </c>
      <c r="BY225" s="93">
        <f t="shared" ca="1" si="409"/>
        <v>916680</v>
      </c>
      <c r="BZ225" s="23">
        <f t="shared" ca="1" si="434"/>
        <v>125760</v>
      </c>
      <c r="CA225" s="23">
        <f t="shared" ca="1" si="435"/>
        <v>0</v>
      </c>
      <c r="CB225" s="23">
        <f t="shared" ca="1" si="464"/>
        <v>115200</v>
      </c>
      <c r="CC225" s="23">
        <f t="shared" ca="1" si="465"/>
        <v>0</v>
      </c>
      <c r="CD225" s="23">
        <f t="shared" ca="1" si="365"/>
        <v>120000</v>
      </c>
      <c r="CE225" s="23">
        <f t="shared" ca="1" si="366"/>
        <v>0</v>
      </c>
      <c r="CF225" s="228">
        <f t="shared" ca="1" si="410"/>
        <v>125760</v>
      </c>
      <c r="CG225" s="224">
        <f t="shared" ca="1" si="411"/>
        <v>240960</v>
      </c>
      <c r="CH225" s="228">
        <f t="shared" ca="1" si="412"/>
        <v>360960</v>
      </c>
      <c r="CI225" s="23">
        <f t="shared" ca="1" si="424"/>
        <v>65400</v>
      </c>
      <c r="CJ225" s="23">
        <f t="shared" ca="1" si="425"/>
        <v>32700</v>
      </c>
      <c r="CK225" s="23">
        <f t="shared" ca="1" si="426"/>
        <v>62400</v>
      </c>
      <c r="CL225" s="23">
        <f t="shared" ca="1" si="427"/>
        <v>31200</v>
      </c>
      <c r="CM225" s="23">
        <f t="shared" ca="1" si="422"/>
        <v>60000</v>
      </c>
      <c r="CN225" s="23">
        <f t="shared" ca="1" si="423"/>
        <v>30000</v>
      </c>
      <c r="CO225" s="23">
        <f t="shared" ca="1" si="430"/>
        <v>8400</v>
      </c>
      <c r="CP225" s="23">
        <f t="shared" ca="1" si="431"/>
        <v>4200</v>
      </c>
      <c r="CQ225" s="23">
        <f t="shared" ca="1" si="440"/>
        <v>27000</v>
      </c>
      <c r="CR225" s="23">
        <f t="shared" ca="1" si="441"/>
        <v>13500</v>
      </c>
      <c r="CS225" s="23">
        <f t="shared" ca="1" si="442"/>
        <v>15600</v>
      </c>
      <c r="CT225" s="23">
        <f t="shared" ca="1" si="443"/>
        <v>7800</v>
      </c>
      <c r="CU225" s="23">
        <f t="shared" ca="1" si="446"/>
        <v>42000</v>
      </c>
      <c r="CV225" s="23">
        <f t="shared" ca="1" si="447"/>
        <v>21000</v>
      </c>
      <c r="CW225" s="23">
        <f t="shared" ca="1" si="367"/>
        <v>60000</v>
      </c>
      <c r="CX225" s="23">
        <f t="shared" ca="1" si="368"/>
        <v>30000</v>
      </c>
      <c r="CY225" s="23">
        <f t="shared" ca="1" si="450"/>
        <v>72000</v>
      </c>
      <c r="CZ225" s="23">
        <f t="shared" ca="1" si="451"/>
        <v>36000</v>
      </c>
      <c r="DA225" s="23">
        <f t="shared" ca="1" si="466"/>
        <v>99000</v>
      </c>
      <c r="DB225" s="23">
        <f t="shared" ca="1" si="467"/>
        <v>49500</v>
      </c>
      <c r="DC225" s="23"/>
      <c r="DD225" s="23"/>
      <c r="DE225" s="23">
        <f t="shared" ca="1" si="468"/>
        <v>240000</v>
      </c>
      <c r="DF225" s="23">
        <f t="shared" ca="1" si="469"/>
        <v>120000</v>
      </c>
      <c r="DG225" s="23">
        <f t="shared" ref="DG225:DG268" ca="1" si="470">$DG$7*$J$2*$J$5*$AB225</f>
        <v>120000</v>
      </c>
      <c r="DH225" s="23">
        <f t="shared" ref="DH225:DH268" ca="1" si="471">$DG$7*$J$3*$J$5*$AC225</f>
        <v>60000</v>
      </c>
      <c r="DI225" s="23">
        <f t="shared" ca="1" si="354"/>
        <v>63600</v>
      </c>
      <c r="DJ225" s="23">
        <f t="shared" ca="1" si="355"/>
        <v>31800</v>
      </c>
      <c r="DK225" s="23">
        <f t="shared" ca="1" si="361"/>
        <v>63600</v>
      </c>
      <c r="DL225" s="23">
        <f t="shared" ca="1" si="362"/>
        <v>31800</v>
      </c>
      <c r="DM225" s="23">
        <f t="shared" ca="1" si="369"/>
        <v>120000</v>
      </c>
      <c r="DN225" s="23">
        <f t="shared" ca="1" si="370"/>
        <v>60000</v>
      </c>
      <c r="DO225" s="23">
        <f t="shared" ca="1" si="371"/>
        <v>66000</v>
      </c>
      <c r="DP225" s="23">
        <f t="shared" ca="1" si="372"/>
        <v>33000</v>
      </c>
      <c r="DQ225" s="23">
        <f t="shared" ca="1" si="383"/>
        <v>129600</v>
      </c>
      <c r="DR225" s="23">
        <f t="shared" ca="1" si="384"/>
        <v>64800</v>
      </c>
      <c r="DS225" s="228">
        <f t="shared" ca="1" si="413"/>
        <v>604800</v>
      </c>
      <c r="DT225" s="93">
        <f t="shared" ca="1" si="414"/>
        <v>1350000</v>
      </c>
      <c r="DU225" s="228">
        <f t="shared" ca="1" si="415"/>
        <v>1971900</v>
      </c>
      <c r="DZ225" s="23">
        <f t="shared" ca="1" si="444"/>
        <v>60000</v>
      </c>
      <c r="EA225" s="23">
        <f t="shared" ca="1" si="445"/>
        <v>30000</v>
      </c>
      <c r="EB225" s="23">
        <f t="shared" ca="1" si="452"/>
        <v>26400</v>
      </c>
      <c r="EC225" s="23">
        <f t="shared" ca="1" si="453"/>
        <v>13200</v>
      </c>
      <c r="ED225" s="23">
        <f t="shared" ref="ED225:ED280" ca="1" si="472">$ED$7*$J$2*$J$5*$AB225</f>
        <v>120000</v>
      </c>
      <c r="EE225" s="23">
        <f t="shared" ref="EE225:EE280" ca="1" si="473">$ED$7*$J$3*$J$5*$AC225</f>
        <v>60000</v>
      </c>
      <c r="EF225" s="23">
        <f t="shared" ca="1" si="375"/>
        <v>168000</v>
      </c>
      <c r="EG225" s="23">
        <f t="shared" ca="1" si="376"/>
        <v>84000</v>
      </c>
      <c r="EH225" s="23">
        <f t="shared" ca="1" si="356"/>
        <v>60000</v>
      </c>
      <c r="EI225" s="23">
        <f t="shared" ca="1" si="357"/>
        <v>30000</v>
      </c>
      <c r="EJ225" s="23">
        <f t="shared" ca="1" si="373"/>
        <v>60000</v>
      </c>
      <c r="EK225" s="23">
        <f t="shared" ca="1" si="374"/>
        <v>30000</v>
      </c>
      <c r="EL225" s="23">
        <f t="shared" ca="1" si="381"/>
        <v>120000</v>
      </c>
      <c r="EM225" s="23">
        <f t="shared" ca="1" si="382"/>
        <v>60000</v>
      </c>
      <c r="EN225" s="228">
        <f t="shared" ca="1" si="401"/>
        <v>39600</v>
      </c>
      <c r="EO225" s="93">
        <f t="shared" ca="1" si="402"/>
        <v>489600</v>
      </c>
      <c r="EP225" s="93">
        <f t="shared" ca="1" si="403"/>
        <v>921600</v>
      </c>
    </row>
    <row r="226" spans="1:146" x14ac:dyDescent="0.2">
      <c r="A226" s="172">
        <f ca="1">VLOOKUP($D226,Curves!$A$2:$I$1700,9)</f>
        <v>6.0695872667432003E-2</v>
      </c>
      <c r="B226" s="86">
        <f t="shared" ca="1" si="386"/>
        <v>0.33816701426948442</v>
      </c>
      <c r="C226" s="86">
        <f t="shared" si="387"/>
        <v>31</v>
      </c>
      <c r="D226" s="139">
        <v>43525</v>
      </c>
      <c r="E226" s="173">
        <f ca="1">VLOOKUP($D226,Curves!$A$2:$H$1700,2)*$B226</f>
        <v>1.6583710379775516</v>
      </c>
      <c r="F226" s="172">
        <f ca="1">VLOOKUP($D226,Curves!$A$2:$H$1700,3)*$B226</f>
        <v>0.10483177442354016</v>
      </c>
      <c r="G226" s="172">
        <f ca="1">VLOOKUP($D226,Curves!$A$2:$H$1700,7)*$B226</f>
        <v>0</v>
      </c>
      <c r="H226" s="172">
        <f ca="1">VLOOKUP($D226,Curves!$A$2:$H$1700,5)*$B226</f>
        <v>0</v>
      </c>
      <c r="I226" s="172">
        <f ca="1">VLOOKUP($D226,Curves!$A$2:$H$1700,4)*$B226</f>
        <v>0</v>
      </c>
      <c r="J226" s="174">
        <f ca="1">VLOOKUP($D226,Curves!$A$2:$H$1700,8)*$B226</f>
        <v>0</v>
      </c>
      <c r="K226" s="172">
        <f t="shared" ca="1" si="388"/>
        <v>14.437782784831636</v>
      </c>
      <c r="L226" s="140">
        <f ca="1">VLOOKUP($D226,Curves!$N$2:$T$2600,2)*$B226</f>
        <v>11.623510431172146</v>
      </c>
      <c r="M226" s="141">
        <f ca="1">VLOOKUP($D226,Curves!$N$2:$T$2600,3)*$B226</f>
        <v>5.8117552155860732</v>
      </c>
      <c r="N226" s="181">
        <f t="shared" ca="1" si="389"/>
        <v>0</v>
      </c>
      <c r="O226" s="182">
        <f t="shared" ca="1" si="390"/>
        <v>0</v>
      </c>
      <c r="P226" s="173">
        <f t="shared" ca="1" si="385"/>
        <v>14.437782784831636</v>
      </c>
      <c r="Q226" s="140">
        <f ca="1">VLOOKUP($D226,Curves!$N$2:$T$2600,4)*$B226</f>
        <v>11.623510431172146</v>
      </c>
      <c r="R226" s="141">
        <f ca="1">VLOOKUP($D226,Curves!$N$2:$T$2600,5)*$B226</f>
        <v>5.8117552155860732</v>
      </c>
      <c r="S226" s="181">
        <f t="shared" ca="1" si="391"/>
        <v>0</v>
      </c>
      <c r="T226" s="182">
        <f t="shared" ca="1" si="392"/>
        <v>0</v>
      </c>
      <c r="U226" s="151">
        <f t="shared" ca="1" si="393"/>
        <v>14.437782784831636</v>
      </c>
      <c r="V226" s="151">
        <f t="shared" ca="1" si="394"/>
        <v>14.437782784831636</v>
      </c>
      <c r="W226" s="151">
        <f t="shared" ca="1" si="395"/>
        <v>14.437782784831636</v>
      </c>
      <c r="X226" s="343">
        <f ca="1">VLOOKUP($D226,[2]CurveFetch!$D$8:$S$13000,16,0)*$B226</f>
        <v>11.623510431172146</v>
      </c>
      <c r="Y226" s="141">
        <f ca="1">VLOOKUP($D226,Curves!$N$2:$T$2600,7)*$B226</f>
        <v>5.8117552155860732</v>
      </c>
      <c r="Z226" s="200">
        <f t="shared" ca="1" si="396"/>
        <v>0</v>
      </c>
      <c r="AA226" s="181">
        <f t="shared" ca="1" si="397"/>
        <v>0</v>
      </c>
      <c r="AB226" s="181">
        <f t="shared" ca="1" si="398"/>
        <v>0</v>
      </c>
      <c r="AC226" s="181">
        <f t="shared" ca="1" si="398"/>
        <v>0</v>
      </c>
      <c r="AD226" s="181">
        <f t="shared" ca="1" si="399"/>
        <v>0</v>
      </c>
      <c r="AE226" s="182">
        <f t="shared" ca="1" si="400"/>
        <v>0</v>
      </c>
      <c r="AF226" s="23">
        <f t="shared" ca="1" si="418"/>
        <v>0</v>
      </c>
      <c r="AG226" s="23">
        <f t="shared" ca="1" si="419"/>
        <v>0</v>
      </c>
      <c r="AH226" s="23">
        <f t="shared" ca="1" si="436"/>
        <v>0</v>
      </c>
      <c r="AI226" s="23">
        <f t="shared" ca="1" si="437"/>
        <v>0</v>
      </c>
      <c r="AJ226" s="23">
        <f t="shared" ca="1" si="456"/>
        <v>0</v>
      </c>
      <c r="AK226" s="23">
        <f t="shared" ca="1" si="457"/>
        <v>0</v>
      </c>
      <c r="AL226" s="23">
        <f t="shared" ca="1" si="458"/>
        <v>0</v>
      </c>
      <c r="AM226" s="23">
        <f t="shared" ca="1" si="459"/>
        <v>0</v>
      </c>
      <c r="AN226" s="23">
        <f t="shared" ca="1" si="460"/>
        <v>0</v>
      </c>
      <c r="AO226" s="23">
        <f t="shared" ca="1" si="461"/>
        <v>0</v>
      </c>
      <c r="AP226" s="23">
        <f t="shared" ca="1" si="350"/>
        <v>0</v>
      </c>
      <c r="AQ226" s="23">
        <f t="shared" ca="1" si="351"/>
        <v>0</v>
      </c>
      <c r="AR226" s="23">
        <f t="shared" ca="1" si="363"/>
        <v>0</v>
      </c>
      <c r="AS226" s="23">
        <f t="shared" ca="1" si="364"/>
        <v>0</v>
      </c>
      <c r="AT226" s="228">
        <f t="shared" ca="1" si="404"/>
        <v>0</v>
      </c>
      <c r="AU226" s="26">
        <f t="shared" ca="1" si="405"/>
        <v>0</v>
      </c>
      <c r="AV226" s="228">
        <f t="shared" ca="1" si="406"/>
        <v>0</v>
      </c>
      <c r="AW226" s="23">
        <f t="shared" ca="1" si="432"/>
        <v>0</v>
      </c>
      <c r="AX226" s="23">
        <f t="shared" ca="1" si="433"/>
        <v>0</v>
      </c>
      <c r="AY226" s="23">
        <f t="shared" ca="1" si="416"/>
        <v>0</v>
      </c>
      <c r="AZ226" s="23">
        <f t="shared" ca="1" si="417"/>
        <v>0</v>
      </c>
      <c r="BA226" s="23">
        <f t="shared" ca="1" si="420"/>
        <v>0</v>
      </c>
      <c r="BB226" s="23">
        <f t="shared" ca="1" si="421"/>
        <v>0</v>
      </c>
      <c r="BC226" s="23">
        <f t="shared" ca="1" si="428"/>
        <v>0</v>
      </c>
      <c r="BD226" s="23">
        <f t="shared" ca="1" si="429"/>
        <v>0</v>
      </c>
      <c r="BE226" s="23">
        <f t="shared" ca="1" si="438"/>
        <v>0</v>
      </c>
      <c r="BF226" s="23">
        <f t="shared" ca="1" si="439"/>
        <v>0</v>
      </c>
      <c r="BG226" s="23">
        <f t="shared" ca="1" si="448"/>
        <v>0</v>
      </c>
      <c r="BH226" s="23">
        <f t="shared" ca="1" si="449"/>
        <v>0</v>
      </c>
      <c r="BI226" s="23">
        <f t="shared" ca="1" si="454"/>
        <v>0</v>
      </c>
      <c r="BJ226" s="23">
        <f t="shared" ca="1" si="455"/>
        <v>0</v>
      </c>
      <c r="BK226" s="23">
        <f t="shared" ca="1" si="462"/>
        <v>0</v>
      </c>
      <c r="BL226" s="23">
        <f t="shared" ca="1" si="463"/>
        <v>0</v>
      </c>
      <c r="BM226" s="23">
        <f t="shared" ca="1" si="348"/>
        <v>0</v>
      </c>
      <c r="BN226" s="23">
        <f t="shared" ca="1" si="349"/>
        <v>0</v>
      </c>
      <c r="BO226" s="23">
        <f t="shared" ca="1" si="352"/>
        <v>0</v>
      </c>
      <c r="BP226" s="23">
        <f t="shared" ca="1" si="353"/>
        <v>0</v>
      </c>
      <c r="BQ226" s="23">
        <f t="shared" ca="1" si="359"/>
        <v>0</v>
      </c>
      <c r="BR226" s="23">
        <f t="shared" ca="1" si="360"/>
        <v>0</v>
      </c>
      <c r="BS226" s="23">
        <f t="shared" ca="1" si="377"/>
        <v>0</v>
      </c>
      <c r="BT226" s="23">
        <f t="shared" ca="1" si="378"/>
        <v>0</v>
      </c>
      <c r="BU226" s="23">
        <f t="shared" ca="1" si="379"/>
        <v>0</v>
      </c>
      <c r="BV226" s="23">
        <f t="shared" ca="1" si="380"/>
        <v>0</v>
      </c>
      <c r="BW226" s="389">
        <f t="shared" ca="1" si="407"/>
        <v>0</v>
      </c>
      <c r="BX226" s="224">
        <f t="shared" ca="1" si="408"/>
        <v>0</v>
      </c>
      <c r="BY226" s="93">
        <f t="shared" ca="1" si="409"/>
        <v>0</v>
      </c>
      <c r="BZ226" s="23">
        <f t="shared" ca="1" si="434"/>
        <v>0</v>
      </c>
      <c r="CA226" s="23">
        <f t="shared" ca="1" si="435"/>
        <v>0</v>
      </c>
      <c r="CB226" s="23">
        <f t="shared" ca="1" si="464"/>
        <v>0</v>
      </c>
      <c r="CC226" s="23">
        <f t="shared" ca="1" si="465"/>
        <v>0</v>
      </c>
      <c r="CD226" s="23">
        <f t="shared" ca="1" si="365"/>
        <v>0</v>
      </c>
      <c r="CE226" s="23">
        <f t="shared" ca="1" si="366"/>
        <v>0</v>
      </c>
      <c r="CF226" s="228">
        <f t="shared" ca="1" si="410"/>
        <v>0</v>
      </c>
      <c r="CG226" s="224">
        <f t="shared" ca="1" si="411"/>
        <v>0</v>
      </c>
      <c r="CH226" s="228">
        <f t="shared" ca="1" si="412"/>
        <v>0</v>
      </c>
      <c r="CI226" s="23">
        <f t="shared" ca="1" si="424"/>
        <v>0</v>
      </c>
      <c r="CJ226" s="23">
        <f t="shared" ca="1" si="425"/>
        <v>0</v>
      </c>
      <c r="CK226" s="23">
        <f t="shared" ca="1" si="426"/>
        <v>0</v>
      </c>
      <c r="CL226" s="23">
        <f t="shared" ca="1" si="427"/>
        <v>0</v>
      </c>
      <c r="CM226" s="23">
        <f t="shared" ca="1" si="422"/>
        <v>0</v>
      </c>
      <c r="CN226" s="23">
        <f t="shared" ca="1" si="423"/>
        <v>0</v>
      </c>
      <c r="CO226" s="23">
        <f t="shared" ca="1" si="430"/>
        <v>0</v>
      </c>
      <c r="CP226" s="23">
        <f t="shared" ca="1" si="431"/>
        <v>0</v>
      </c>
      <c r="CQ226" s="23">
        <f t="shared" ca="1" si="440"/>
        <v>0</v>
      </c>
      <c r="CR226" s="23">
        <f t="shared" ca="1" si="441"/>
        <v>0</v>
      </c>
      <c r="CS226" s="23">
        <f t="shared" ca="1" si="442"/>
        <v>0</v>
      </c>
      <c r="CT226" s="23">
        <f t="shared" ca="1" si="443"/>
        <v>0</v>
      </c>
      <c r="CU226" s="23">
        <f t="shared" ca="1" si="446"/>
        <v>0</v>
      </c>
      <c r="CV226" s="23">
        <f t="shared" ca="1" si="447"/>
        <v>0</v>
      </c>
      <c r="CW226" s="23">
        <f t="shared" ca="1" si="367"/>
        <v>0</v>
      </c>
      <c r="CX226" s="23">
        <f t="shared" ca="1" si="368"/>
        <v>0</v>
      </c>
      <c r="CY226" s="23">
        <f t="shared" ca="1" si="450"/>
        <v>0</v>
      </c>
      <c r="CZ226" s="23">
        <f t="shared" ca="1" si="451"/>
        <v>0</v>
      </c>
      <c r="DA226" s="23">
        <f t="shared" ca="1" si="466"/>
        <v>0</v>
      </c>
      <c r="DB226" s="23">
        <f t="shared" ca="1" si="467"/>
        <v>0</v>
      </c>
      <c r="DC226" s="23"/>
      <c r="DD226" s="23"/>
      <c r="DE226" s="23">
        <f t="shared" ca="1" si="468"/>
        <v>0</v>
      </c>
      <c r="DF226" s="23">
        <f t="shared" ca="1" si="469"/>
        <v>0</v>
      </c>
      <c r="DG226" s="23">
        <f t="shared" ca="1" si="470"/>
        <v>0</v>
      </c>
      <c r="DH226" s="23">
        <f t="shared" ca="1" si="471"/>
        <v>0</v>
      </c>
      <c r="DI226" s="23">
        <f t="shared" ca="1" si="354"/>
        <v>0</v>
      </c>
      <c r="DJ226" s="23">
        <f t="shared" ca="1" si="355"/>
        <v>0</v>
      </c>
      <c r="DK226" s="23">
        <f t="shared" ca="1" si="361"/>
        <v>0</v>
      </c>
      <c r="DL226" s="23">
        <f t="shared" ca="1" si="362"/>
        <v>0</v>
      </c>
      <c r="DM226" s="23">
        <f t="shared" ca="1" si="369"/>
        <v>0</v>
      </c>
      <c r="DN226" s="23">
        <f t="shared" ca="1" si="370"/>
        <v>0</v>
      </c>
      <c r="DO226" s="23">
        <f t="shared" ca="1" si="371"/>
        <v>0</v>
      </c>
      <c r="DP226" s="23">
        <f t="shared" ca="1" si="372"/>
        <v>0</v>
      </c>
      <c r="DQ226" s="23">
        <f t="shared" ca="1" si="383"/>
        <v>0</v>
      </c>
      <c r="DR226" s="23">
        <f t="shared" ca="1" si="384"/>
        <v>0</v>
      </c>
      <c r="DS226" s="228">
        <f t="shared" ca="1" si="413"/>
        <v>0</v>
      </c>
      <c r="DT226" s="93">
        <f t="shared" ca="1" si="414"/>
        <v>0</v>
      </c>
      <c r="DU226" s="228">
        <f t="shared" ca="1" si="415"/>
        <v>0</v>
      </c>
      <c r="DZ226" s="23">
        <f t="shared" ca="1" si="444"/>
        <v>0</v>
      </c>
      <c r="EA226" s="23">
        <f t="shared" ca="1" si="445"/>
        <v>0</v>
      </c>
      <c r="EB226" s="23">
        <f t="shared" ca="1" si="452"/>
        <v>0</v>
      </c>
      <c r="EC226" s="23">
        <f t="shared" ca="1" si="453"/>
        <v>0</v>
      </c>
      <c r="ED226" s="23">
        <f t="shared" ca="1" si="472"/>
        <v>0</v>
      </c>
      <c r="EE226" s="23">
        <f t="shared" ca="1" si="473"/>
        <v>0</v>
      </c>
      <c r="EF226" s="23">
        <f t="shared" ca="1" si="375"/>
        <v>0</v>
      </c>
      <c r="EG226" s="23">
        <f t="shared" ca="1" si="376"/>
        <v>0</v>
      </c>
      <c r="EH226" s="23">
        <f t="shared" ca="1" si="356"/>
        <v>0</v>
      </c>
      <c r="EI226" s="23">
        <f t="shared" ca="1" si="357"/>
        <v>0</v>
      </c>
      <c r="EJ226" s="23">
        <f t="shared" ca="1" si="373"/>
        <v>0</v>
      </c>
      <c r="EK226" s="23">
        <f t="shared" ca="1" si="374"/>
        <v>0</v>
      </c>
      <c r="EL226" s="23">
        <f t="shared" ca="1" si="381"/>
        <v>0</v>
      </c>
      <c r="EM226" s="23">
        <f t="shared" ca="1" si="382"/>
        <v>0</v>
      </c>
      <c r="EN226" s="228">
        <f t="shared" ca="1" si="401"/>
        <v>0</v>
      </c>
      <c r="EO226" s="93">
        <f t="shared" ca="1" si="402"/>
        <v>0</v>
      </c>
      <c r="EP226" s="93">
        <f t="shared" ca="1" si="403"/>
        <v>0</v>
      </c>
    </row>
    <row r="227" spans="1:146" x14ac:dyDescent="0.2">
      <c r="A227" s="172">
        <f ca="1">VLOOKUP($D227,Curves!$A$2:$I$1700,9)</f>
        <v>6.0724050505716998E-2</v>
      </c>
      <c r="B227" s="86">
        <f t="shared" ca="1" si="386"/>
        <v>0.33628763345284551</v>
      </c>
      <c r="C227" s="86">
        <f t="shared" si="387"/>
        <v>30</v>
      </c>
      <c r="D227" s="139">
        <v>43556</v>
      </c>
      <c r="E227" s="173">
        <f ca="1">VLOOKUP($D227,Curves!$A$2:$H$1700,2)*$B227</f>
        <v>1.5879502051643366</v>
      </c>
      <c r="F227" s="172">
        <f ca="1">VLOOKUP($D227,Curves!$A$2:$H$1700,3)*$B227</f>
        <v>0.12694858162844919</v>
      </c>
      <c r="G227" s="172">
        <f ca="1">VLOOKUP($D227,Curves!$A$2:$H$1700,7)*$B227</f>
        <v>0</v>
      </c>
      <c r="H227" s="172">
        <f ca="1">VLOOKUP($D227,Curves!$A$2:$H$1700,5)*$B227</f>
        <v>0</v>
      </c>
      <c r="I227" s="172">
        <f ca="1">VLOOKUP($D227,Curves!$A$2:$H$1700,4)*$B227</f>
        <v>0</v>
      </c>
      <c r="J227" s="174">
        <f ca="1">VLOOKUP($D227,Curves!$A$2:$H$1700,8)*$B227</f>
        <v>0</v>
      </c>
      <c r="K227" s="172">
        <f t="shared" ca="1" si="388"/>
        <v>13.909626538732525</v>
      </c>
      <c r="L227" s="140">
        <f ca="1">VLOOKUP($D227,Curves!$N$2:$T$2600,2)*$B227</f>
        <v>11.175611521194998</v>
      </c>
      <c r="M227" s="141">
        <f ca="1">VLOOKUP($D227,Curves!$N$2:$T$2600,3)*$B227</f>
        <v>5.5878057605974991</v>
      </c>
      <c r="N227" s="181">
        <f t="shared" ca="1" si="389"/>
        <v>0</v>
      </c>
      <c r="O227" s="182">
        <f t="shared" ca="1" si="390"/>
        <v>0</v>
      </c>
      <c r="P227" s="173">
        <f t="shared" ca="1" si="385"/>
        <v>13.909626538732525</v>
      </c>
      <c r="Q227" s="140">
        <f ca="1">VLOOKUP($D227,Curves!$N$2:$T$2600,4)*$B227</f>
        <v>11.175611521194998</v>
      </c>
      <c r="R227" s="141">
        <f ca="1">VLOOKUP($D227,Curves!$N$2:$T$2600,5)*$B227</f>
        <v>5.5878057605974991</v>
      </c>
      <c r="S227" s="181">
        <f t="shared" ca="1" si="391"/>
        <v>0</v>
      </c>
      <c r="T227" s="182">
        <f t="shared" ca="1" si="392"/>
        <v>0</v>
      </c>
      <c r="U227" s="151">
        <f t="shared" ca="1" si="393"/>
        <v>13.909626538732525</v>
      </c>
      <c r="V227" s="151">
        <f t="shared" ca="1" si="394"/>
        <v>13.909626538732525</v>
      </c>
      <c r="W227" s="151">
        <f t="shared" ca="1" si="395"/>
        <v>13.909626538732525</v>
      </c>
      <c r="X227" s="343">
        <f ca="1">VLOOKUP($D227,[2]CurveFetch!$D$8:$S$13000,16,0)*$B227</f>
        <v>11.175611521194998</v>
      </c>
      <c r="Y227" s="141">
        <f ca="1">VLOOKUP($D227,Curves!$N$2:$T$2600,7)*$B227</f>
        <v>5.5878057605974991</v>
      </c>
      <c r="Z227" s="200">
        <f t="shared" ca="1" si="396"/>
        <v>0</v>
      </c>
      <c r="AA227" s="181">
        <f t="shared" ca="1" si="397"/>
        <v>0</v>
      </c>
      <c r="AB227" s="181">
        <f t="shared" ca="1" si="398"/>
        <v>0</v>
      </c>
      <c r="AC227" s="181">
        <f t="shared" ca="1" si="398"/>
        <v>0</v>
      </c>
      <c r="AD227" s="181">
        <f t="shared" ca="1" si="399"/>
        <v>0</v>
      </c>
      <c r="AE227" s="182">
        <f t="shared" ca="1" si="400"/>
        <v>0</v>
      </c>
      <c r="AF227" s="23">
        <f t="shared" ca="1" si="418"/>
        <v>0</v>
      </c>
      <c r="AG227" s="23">
        <f t="shared" ca="1" si="419"/>
        <v>0</v>
      </c>
      <c r="AH227" s="23">
        <f t="shared" ca="1" si="436"/>
        <v>0</v>
      </c>
      <c r="AI227" s="23">
        <f t="shared" ca="1" si="437"/>
        <v>0</v>
      </c>
      <c r="AJ227" s="23">
        <f t="shared" ca="1" si="456"/>
        <v>0</v>
      </c>
      <c r="AK227" s="23">
        <f t="shared" ca="1" si="457"/>
        <v>0</v>
      </c>
      <c r="AL227" s="23">
        <f t="shared" ca="1" si="458"/>
        <v>0</v>
      </c>
      <c r="AM227" s="23">
        <f t="shared" ca="1" si="459"/>
        <v>0</v>
      </c>
      <c r="AN227" s="23">
        <f t="shared" ca="1" si="460"/>
        <v>0</v>
      </c>
      <c r="AO227" s="23">
        <f t="shared" ca="1" si="461"/>
        <v>0</v>
      </c>
      <c r="AP227" s="23">
        <f t="shared" ca="1" si="350"/>
        <v>0</v>
      </c>
      <c r="AQ227" s="23">
        <f t="shared" ca="1" si="351"/>
        <v>0</v>
      </c>
      <c r="AR227" s="23">
        <f t="shared" ca="1" si="363"/>
        <v>0</v>
      </c>
      <c r="AS227" s="23">
        <f t="shared" ca="1" si="364"/>
        <v>0</v>
      </c>
      <c r="AT227" s="228">
        <f t="shared" ca="1" si="404"/>
        <v>0</v>
      </c>
      <c r="AU227" s="26">
        <f t="shared" ca="1" si="405"/>
        <v>0</v>
      </c>
      <c r="AV227" s="228">
        <f t="shared" ca="1" si="406"/>
        <v>0</v>
      </c>
      <c r="AW227" s="23">
        <f t="shared" ca="1" si="432"/>
        <v>0</v>
      </c>
      <c r="AX227" s="23">
        <f t="shared" ca="1" si="433"/>
        <v>0</v>
      </c>
      <c r="AY227" s="23">
        <f t="shared" ca="1" si="416"/>
        <v>0</v>
      </c>
      <c r="AZ227" s="23">
        <f t="shared" ca="1" si="417"/>
        <v>0</v>
      </c>
      <c r="BA227" s="23">
        <f t="shared" ca="1" si="420"/>
        <v>0</v>
      </c>
      <c r="BB227" s="23">
        <f t="shared" ca="1" si="421"/>
        <v>0</v>
      </c>
      <c r="BC227" s="23">
        <f t="shared" ca="1" si="428"/>
        <v>0</v>
      </c>
      <c r="BD227" s="23">
        <f t="shared" ca="1" si="429"/>
        <v>0</v>
      </c>
      <c r="BE227" s="23">
        <f t="shared" ca="1" si="438"/>
        <v>0</v>
      </c>
      <c r="BF227" s="23">
        <f t="shared" ca="1" si="439"/>
        <v>0</v>
      </c>
      <c r="BG227" s="23">
        <f t="shared" ca="1" si="448"/>
        <v>0</v>
      </c>
      <c r="BH227" s="23">
        <f t="shared" ca="1" si="449"/>
        <v>0</v>
      </c>
      <c r="BI227" s="23">
        <f t="shared" ca="1" si="454"/>
        <v>0</v>
      </c>
      <c r="BJ227" s="23">
        <f t="shared" ca="1" si="455"/>
        <v>0</v>
      </c>
      <c r="BK227" s="23">
        <f t="shared" ca="1" si="462"/>
        <v>0</v>
      </c>
      <c r="BL227" s="23">
        <f t="shared" ca="1" si="463"/>
        <v>0</v>
      </c>
      <c r="BM227" s="23">
        <f t="shared" ca="1" si="348"/>
        <v>0</v>
      </c>
      <c r="BN227" s="23">
        <f t="shared" ca="1" si="349"/>
        <v>0</v>
      </c>
      <c r="BO227" s="23">
        <f t="shared" ca="1" si="352"/>
        <v>0</v>
      </c>
      <c r="BP227" s="23">
        <f t="shared" ca="1" si="353"/>
        <v>0</v>
      </c>
      <c r="BQ227" s="23">
        <f t="shared" ca="1" si="359"/>
        <v>0</v>
      </c>
      <c r="BR227" s="23">
        <f t="shared" ca="1" si="360"/>
        <v>0</v>
      </c>
      <c r="BS227" s="23">
        <f t="shared" ca="1" si="377"/>
        <v>0</v>
      </c>
      <c r="BT227" s="23">
        <f t="shared" ca="1" si="378"/>
        <v>0</v>
      </c>
      <c r="BU227" s="23">
        <f t="shared" ca="1" si="379"/>
        <v>0</v>
      </c>
      <c r="BV227" s="23">
        <f t="shared" ca="1" si="380"/>
        <v>0</v>
      </c>
      <c r="BW227" s="389">
        <f t="shared" ca="1" si="407"/>
        <v>0</v>
      </c>
      <c r="BX227" s="224">
        <f t="shared" ca="1" si="408"/>
        <v>0</v>
      </c>
      <c r="BY227" s="93">
        <f t="shared" ca="1" si="409"/>
        <v>0</v>
      </c>
      <c r="BZ227" s="23">
        <f t="shared" ca="1" si="434"/>
        <v>0</v>
      </c>
      <c r="CA227" s="23">
        <f t="shared" ca="1" si="435"/>
        <v>0</v>
      </c>
      <c r="CB227" s="23">
        <f t="shared" ca="1" si="464"/>
        <v>0</v>
      </c>
      <c r="CC227" s="23">
        <f t="shared" ca="1" si="465"/>
        <v>0</v>
      </c>
      <c r="CD227" s="23">
        <f t="shared" ca="1" si="365"/>
        <v>0</v>
      </c>
      <c r="CE227" s="23">
        <f t="shared" ca="1" si="366"/>
        <v>0</v>
      </c>
      <c r="CF227" s="228">
        <f t="shared" ca="1" si="410"/>
        <v>0</v>
      </c>
      <c r="CG227" s="224">
        <f t="shared" ca="1" si="411"/>
        <v>0</v>
      </c>
      <c r="CH227" s="228">
        <f t="shared" ca="1" si="412"/>
        <v>0</v>
      </c>
      <c r="CI227" s="23">
        <f t="shared" ca="1" si="424"/>
        <v>0</v>
      </c>
      <c r="CJ227" s="23">
        <f t="shared" ca="1" si="425"/>
        <v>0</v>
      </c>
      <c r="CK227" s="23">
        <f t="shared" ca="1" si="426"/>
        <v>0</v>
      </c>
      <c r="CL227" s="23">
        <f t="shared" ca="1" si="427"/>
        <v>0</v>
      </c>
      <c r="CM227" s="23">
        <f t="shared" ca="1" si="422"/>
        <v>0</v>
      </c>
      <c r="CN227" s="23">
        <f t="shared" ca="1" si="423"/>
        <v>0</v>
      </c>
      <c r="CO227" s="23">
        <f t="shared" ca="1" si="430"/>
        <v>0</v>
      </c>
      <c r="CP227" s="23">
        <f t="shared" ca="1" si="431"/>
        <v>0</v>
      </c>
      <c r="CQ227" s="23">
        <f t="shared" ca="1" si="440"/>
        <v>0</v>
      </c>
      <c r="CR227" s="23">
        <f t="shared" ca="1" si="441"/>
        <v>0</v>
      </c>
      <c r="CS227" s="23">
        <f t="shared" ca="1" si="442"/>
        <v>0</v>
      </c>
      <c r="CT227" s="23">
        <f t="shared" ca="1" si="443"/>
        <v>0</v>
      </c>
      <c r="CU227" s="23">
        <f t="shared" ca="1" si="446"/>
        <v>0</v>
      </c>
      <c r="CV227" s="23">
        <f t="shared" ca="1" si="447"/>
        <v>0</v>
      </c>
      <c r="CW227" s="23">
        <f t="shared" ca="1" si="367"/>
        <v>0</v>
      </c>
      <c r="CX227" s="23">
        <f t="shared" ca="1" si="368"/>
        <v>0</v>
      </c>
      <c r="CY227" s="23">
        <f t="shared" ca="1" si="450"/>
        <v>0</v>
      </c>
      <c r="CZ227" s="23">
        <f t="shared" ca="1" si="451"/>
        <v>0</v>
      </c>
      <c r="DA227" s="23">
        <f t="shared" ca="1" si="466"/>
        <v>0</v>
      </c>
      <c r="DB227" s="23">
        <f t="shared" ca="1" si="467"/>
        <v>0</v>
      </c>
      <c r="DC227" s="23"/>
      <c r="DD227" s="23"/>
      <c r="DE227" s="23">
        <f t="shared" ca="1" si="468"/>
        <v>0</v>
      </c>
      <c r="DF227" s="23">
        <f t="shared" ca="1" si="469"/>
        <v>0</v>
      </c>
      <c r="DG227" s="23">
        <f t="shared" ca="1" si="470"/>
        <v>0</v>
      </c>
      <c r="DH227" s="23">
        <f t="shared" ca="1" si="471"/>
        <v>0</v>
      </c>
      <c r="DI227" s="23">
        <f t="shared" ca="1" si="354"/>
        <v>0</v>
      </c>
      <c r="DJ227" s="23">
        <f t="shared" ca="1" si="355"/>
        <v>0</v>
      </c>
      <c r="DK227" s="23">
        <f t="shared" ca="1" si="361"/>
        <v>0</v>
      </c>
      <c r="DL227" s="23">
        <f t="shared" ca="1" si="362"/>
        <v>0</v>
      </c>
      <c r="DM227" s="23">
        <f t="shared" ca="1" si="369"/>
        <v>0</v>
      </c>
      <c r="DN227" s="23">
        <f t="shared" ca="1" si="370"/>
        <v>0</v>
      </c>
      <c r="DO227" s="23">
        <f t="shared" ca="1" si="371"/>
        <v>0</v>
      </c>
      <c r="DP227" s="23">
        <f t="shared" ca="1" si="372"/>
        <v>0</v>
      </c>
      <c r="DQ227" s="23">
        <f t="shared" ca="1" si="383"/>
        <v>0</v>
      </c>
      <c r="DR227" s="23">
        <f t="shared" ca="1" si="384"/>
        <v>0</v>
      </c>
      <c r="DS227" s="228">
        <f t="shared" ca="1" si="413"/>
        <v>0</v>
      </c>
      <c r="DT227" s="93">
        <f t="shared" ca="1" si="414"/>
        <v>0</v>
      </c>
      <c r="DU227" s="228">
        <f t="shared" ca="1" si="415"/>
        <v>0</v>
      </c>
      <c r="DZ227" s="23">
        <f t="shared" ca="1" si="444"/>
        <v>0</v>
      </c>
      <c r="EA227" s="23">
        <f t="shared" ca="1" si="445"/>
        <v>0</v>
      </c>
      <c r="EB227" s="23">
        <f t="shared" ca="1" si="452"/>
        <v>0</v>
      </c>
      <c r="EC227" s="23">
        <f t="shared" ca="1" si="453"/>
        <v>0</v>
      </c>
      <c r="ED227" s="23">
        <f t="shared" ca="1" si="472"/>
        <v>0</v>
      </c>
      <c r="EE227" s="23">
        <f t="shared" ca="1" si="473"/>
        <v>0</v>
      </c>
      <c r="EF227" s="23">
        <f t="shared" ca="1" si="375"/>
        <v>0</v>
      </c>
      <c r="EG227" s="23">
        <f t="shared" ca="1" si="376"/>
        <v>0</v>
      </c>
      <c r="EH227" s="23">
        <f t="shared" ca="1" si="356"/>
        <v>0</v>
      </c>
      <c r="EI227" s="23">
        <f t="shared" ca="1" si="357"/>
        <v>0</v>
      </c>
      <c r="EJ227" s="23">
        <f t="shared" ca="1" si="373"/>
        <v>0</v>
      </c>
      <c r="EK227" s="23">
        <f t="shared" ca="1" si="374"/>
        <v>0</v>
      </c>
      <c r="EL227" s="23">
        <f t="shared" ca="1" si="381"/>
        <v>0</v>
      </c>
      <c r="EM227" s="23">
        <f t="shared" ca="1" si="382"/>
        <v>0</v>
      </c>
      <c r="EN227" s="228">
        <f t="shared" ca="1" si="401"/>
        <v>0</v>
      </c>
      <c r="EO227" s="93">
        <f t="shared" ca="1" si="402"/>
        <v>0</v>
      </c>
      <c r="EP227" s="93">
        <f t="shared" ca="1" si="403"/>
        <v>0</v>
      </c>
    </row>
    <row r="228" spans="1:146" x14ac:dyDescent="0.2">
      <c r="A228" s="172">
        <f ca="1">VLOOKUP($D228,Curves!$A$2:$I$1700,9)</f>
        <v>6.0751319381728001E-2</v>
      </c>
      <c r="B228" s="86">
        <f t="shared" ca="1" si="386"/>
        <v>0.33447734701123449</v>
      </c>
      <c r="C228" s="86">
        <f t="shared" si="387"/>
        <v>31</v>
      </c>
      <c r="D228" s="139">
        <v>43586</v>
      </c>
      <c r="E228" s="173">
        <f ca="1">VLOOKUP($D228,Curves!$A$2:$H$1700,2)*$B228</f>
        <v>1.5710400989117685</v>
      </c>
      <c r="F228" s="172">
        <f ca="1">VLOOKUP($D228,Curves!$A$2:$H$1700,3)*$B228</f>
        <v>0.12626519849674103</v>
      </c>
      <c r="G228" s="172">
        <f ca="1">VLOOKUP($D228,Curves!$A$2:$H$1700,7)*$B228</f>
        <v>0</v>
      </c>
      <c r="H228" s="172">
        <f ca="1">VLOOKUP($D228,Curves!$A$2:$H$1700,5)*$B228</f>
        <v>0</v>
      </c>
      <c r="I228" s="172">
        <f ca="1">VLOOKUP($D228,Curves!$A$2:$H$1700,4)*$B228</f>
        <v>0</v>
      </c>
      <c r="J228" s="174">
        <f ca="1">VLOOKUP($D228,Curves!$A$2:$H$1700,8)*$B228</f>
        <v>0</v>
      </c>
      <c r="K228" s="172">
        <f t="shared" ca="1" si="388"/>
        <v>13.782800741838264</v>
      </c>
      <c r="L228" s="140">
        <f ca="1">VLOOKUP($D228,Curves!$N$2:$T$2600,2)*$B228</f>
        <v>12.787838274137622</v>
      </c>
      <c r="M228" s="141">
        <f ca="1">VLOOKUP($D228,Curves!$N$2:$T$2600,3)*$B228</f>
        <v>6.3939191370688109</v>
      </c>
      <c r="N228" s="181">
        <f t="shared" ca="1" si="389"/>
        <v>0</v>
      </c>
      <c r="O228" s="182">
        <f t="shared" ca="1" si="390"/>
        <v>0</v>
      </c>
      <c r="P228" s="173">
        <f t="shared" ca="1" si="385"/>
        <v>13.782800741838264</v>
      </c>
      <c r="Q228" s="140">
        <f ca="1">VLOOKUP($D228,Curves!$N$2:$T$2600,4)*$B228</f>
        <v>12.787838274137622</v>
      </c>
      <c r="R228" s="141">
        <f ca="1">VLOOKUP($D228,Curves!$N$2:$T$2600,5)*$B228</f>
        <v>6.3939191370688109</v>
      </c>
      <c r="S228" s="181">
        <f t="shared" ca="1" si="391"/>
        <v>0</v>
      </c>
      <c r="T228" s="182">
        <f t="shared" ca="1" si="392"/>
        <v>0</v>
      </c>
      <c r="U228" s="151">
        <f t="shared" ca="1" si="393"/>
        <v>13.782800741838264</v>
      </c>
      <c r="V228" s="151">
        <f t="shared" ca="1" si="394"/>
        <v>13.782800741838264</v>
      </c>
      <c r="W228" s="151">
        <f t="shared" ca="1" si="395"/>
        <v>13.782800741838264</v>
      </c>
      <c r="X228" s="343">
        <f ca="1">VLOOKUP($D228,[2]CurveFetch!$D$8:$S$13000,16,0)*$B228</f>
        <v>12.787838274137622</v>
      </c>
      <c r="Y228" s="141">
        <f ca="1">VLOOKUP($D228,Curves!$N$2:$T$2600,7)*$B228</f>
        <v>6.3939191370688109</v>
      </c>
      <c r="Z228" s="200">
        <f t="shared" ca="1" si="396"/>
        <v>0</v>
      </c>
      <c r="AA228" s="181">
        <f t="shared" ca="1" si="397"/>
        <v>0</v>
      </c>
      <c r="AB228" s="181">
        <f t="shared" ca="1" si="398"/>
        <v>0</v>
      </c>
      <c r="AC228" s="181">
        <f t="shared" ca="1" si="398"/>
        <v>0</v>
      </c>
      <c r="AD228" s="181">
        <f t="shared" ca="1" si="399"/>
        <v>0</v>
      </c>
      <c r="AE228" s="182">
        <f t="shared" ca="1" si="400"/>
        <v>0</v>
      </c>
      <c r="AF228" s="23">
        <f t="shared" ca="1" si="418"/>
        <v>0</v>
      </c>
      <c r="AG228" s="23">
        <f t="shared" ca="1" si="419"/>
        <v>0</v>
      </c>
      <c r="AH228" s="23">
        <f t="shared" ca="1" si="436"/>
        <v>0</v>
      </c>
      <c r="AI228" s="23">
        <f t="shared" ca="1" si="437"/>
        <v>0</v>
      </c>
      <c r="AJ228" s="23">
        <f t="shared" ca="1" si="456"/>
        <v>0</v>
      </c>
      <c r="AK228" s="23">
        <f t="shared" ca="1" si="457"/>
        <v>0</v>
      </c>
      <c r="AL228" s="23">
        <f t="shared" ca="1" si="458"/>
        <v>0</v>
      </c>
      <c r="AM228" s="23">
        <f t="shared" ca="1" si="459"/>
        <v>0</v>
      </c>
      <c r="AN228" s="23">
        <f t="shared" ca="1" si="460"/>
        <v>0</v>
      </c>
      <c r="AO228" s="23">
        <f t="shared" ca="1" si="461"/>
        <v>0</v>
      </c>
      <c r="AP228" s="23">
        <f t="shared" ca="1" si="350"/>
        <v>0</v>
      </c>
      <c r="AQ228" s="23">
        <f t="shared" ca="1" si="351"/>
        <v>0</v>
      </c>
      <c r="AR228" s="23">
        <f t="shared" ca="1" si="363"/>
        <v>0</v>
      </c>
      <c r="AS228" s="23">
        <f t="shared" ca="1" si="364"/>
        <v>0</v>
      </c>
      <c r="AT228" s="228">
        <f t="shared" ca="1" si="404"/>
        <v>0</v>
      </c>
      <c r="AU228" s="26">
        <f t="shared" ca="1" si="405"/>
        <v>0</v>
      </c>
      <c r="AV228" s="228">
        <f t="shared" ca="1" si="406"/>
        <v>0</v>
      </c>
      <c r="AW228" s="23">
        <f t="shared" ca="1" si="432"/>
        <v>0</v>
      </c>
      <c r="AX228" s="23">
        <f t="shared" ca="1" si="433"/>
        <v>0</v>
      </c>
      <c r="AY228" s="23">
        <f t="shared" ca="1" si="416"/>
        <v>0</v>
      </c>
      <c r="AZ228" s="23">
        <f t="shared" ca="1" si="417"/>
        <v>0</v>
      </c>
      <c r="BA228" s="23">
        <f t="shared" ca="1" si="420"/>
        <v>0</v>
      </c>
      <c r="BB228" s="23">
        <f t="shared" ca="1" si="421"/>
        <v>0</v>
      </c>
      <c r="BC228" s="23">
        <f t="shared" ca="1" si="428"/>
        <v>0</v>
      </c>
      <c r="BD228" s="23">
        <f t="shared" ca="1" si="429"/>
        <v>0</v>
      </c>
      <c r="BE228" s="23">
        <f t="shared" ca="1" si="438"/>
        <v>0</v>
      </c>
      <c r="BF228" s="23">
        <f t="shared" ca="1" si="439"/>
        <v>0</v>
      </c>
      <c r="BG228" s="23">
        <f t="shared" ca="1" si="448"/>
        <v>0</v>
      </c>
      <c r="BH228" s="23">
        <f t="shared" ca="1" si="449"/>
        <v>0</v>
      </c>
      <c r="BI228" s="23">
        <f t="shared" ca="1" si="454"/>
        <v>0</v>
      </c>
      <c r="BJ228" s="23">
        <f t="shared" ca="1" si="455"/>
        <v>0</v>
      </c>
      <c r="BK228" s="23">
        <f t="shared" ca="1" si="462"/>
        <v>0</v>
      </c>
      <c r="BL228" s="23">
        <f t="shared" ca="1" si="463"/>
        <v>0</v>
      </c>
      <c r="BM228" s="23">
        <f t="shared" ref="BM228:BM280" ca="1" si="474">$BM$7*$J$2*$J$5*$S228</f>
        <v>0</v>
      </c>
      <c r="BN228" s="23">
        <f t="shared" ref="BN228:BN280" ca="1" si="475">$BM$7*$J$3*$J$5*$T228</f>
        <v>0</v>
      </c>
      <c r="BO228" s="23">
        <f t="shared" ca="1" si="352"/>
        <v>0</v>
      </c>
      <c r="BP228" s="23">
        <f t="shared" ca="1" si="353"/>
        <v>0</v>
      </c>
      <c r="BQ228" s="23">
        <f t="shared" ca="1" si="359"/>
        <v>0</v>
      </c>
      <c r="BR228" s="23">
        <f t="shared" ca="1" si="360"/>
        <v>0</v>
      </c>
      <c r="BS228" s="23">
        <f t="shared" ca="1" si="377"/>
        <v>0</v>
      </c>
      <c r="BT228" s="23">
        <f t="shared" ca="1" si="378"/>
        <v>0</v>
      </c>
      <c r="BU228" s="23">
        <f t="shared" ca="1" si="379"/>
        <v>0</v>
      </c>
      <c r="BV228" s="23">
        <f t="shared" ca="1" si="380"/>
        <v>0</v>
      </c>
      <c r="BW228" s="389">
        <f t="shared" ca="1" si="407"/>
        <v>0</v>
      </c>
      <c r="BX228" s="224">
        <f t="shared" ca="1" si="408"/>
        <v>0</v>
      </c>
      <c r="BY228" s="93">
        <f t="shared" ca="1" si="409"/>
        <v>0</v>
      </c>
      <c r="BZ228" s="23">
        <f t="shared" ca="1" si="434"/>
        <v>0</v>
      </c>
      <c r="CA228" s="23">
        <f t="shared" ca="1" si="435"/>
        <v>0</v>
      </c>
      <c r="CB228" s="23">
        <f t="shared" ca="1" si="464"/>
        <v>0</v>
      </c>
      <c r="CC228" s="23">
        <f t="shared" ca="1" si="465"/>
        <v>0</v>
      </c>
      <c r="CD228" s="23">
        <f t="shared" ca="1" si="365"/>
        <v>0</v>
      </c>
      <c r="CE228" s="23">
        <f t="shared" ca="1" si="366"/>
        <v>0</v>
      </c>
      <c r="CF228" s="228">
        <f t="shared" ca="1" si="410"/>
        <v>0</v>
      </c>
      <c r="CG228" s="224">
        <f t="shared" ca="1" si="411"/>
        <v>0</v>
      </c>
      <c r="CH228" s="228">
        <f t="shared" ca="1" si="412"/>
        <v>0</v>
      </c>
      <c r="CI228" s="23">
        <f t="shared" ca="1" si="424"/>
        <v>0</v>
      </c>
      <c r="CJ228" s="23">
        <f t="shared" ca="1" si="425"/>
        <v>0</v>
      </c>
      <c r="CK228" s="23">
        <f t="shared" ca="1" si="426"/>
        <v>0</v>
      </c>
      <c r="CL228" s="23">
        <f t="shared" ca="1" si="427"/>
        <v>0</v>
      </c>
      <c r="CM228" s="23">
        <f t="shared" ca="1" si="422"/>
        <v>0</v>
      </c>
      <c r="CN228" s="23">
        <f t="shared" ca="1" si="423"/>
        <v>0</v>
      </c>
      <c r="CO228" s="23">
        <f t="shared" ca="1" si="430"/>
        <v>0</v>
      </c>
      <c r="CP228" s="23">
        <f t="shared" ca="1" si="431"/>
        <v>0</v>
      </c>
      <c r="CQ228" s="23">
        <f t="shared" ca="1" si="440"/>
        <v>0</v>
      </c>
      <c r="CR228" s="23">
        <f t="shared" ca="1" si="441"/>
        <v>0</v>
      </c>
      <c r="CS228" s="23">
        <f t="shared" ca="1" si="442"/>
        <v>0</v>
      </c>
      <c r="CT228" s="23">
        <f t="shared" ca="1" si="443"/>
        <v>0</v>
      </c>
      <c r="CU228" s="23">
        <f t="shared" ca="1" si="446"/>
        <v>0</v>
      </c>
      <c r="CV228" s="23">
        <f t="shared" ca="1" si="447"/>
        <v>0</v>
      </c>
      <c r="CW228" s="23">
        <f t="shared" ca="1" si="367"/>
        <v>0</v>
      </c>
      <c r="CX228" s="23">
        <f t="shared" ca="1" si="368"/>
        <v>0</v>
      </c>
      <c r="CY228" s="23">
        <f t="shared" ca="1" si="450"/>
        <v>0</v>
      </c>
      <c r="CZ228" s="23">
        <f t="shared" ca="1" si="451"/>
        <v>0</v>
      </c>
      <c r="DA228" s="23">
        <f t="shared" ca="1" si="466"/>
        <v>0</v>
      </c>
      <c r="DB228" s="23">
        <f t="shared" ca="1" si="467"/>
        <v>0</v>
      </c>
      <c r="DC228" s="23"/>
      <c r="DD228" s="23"/>
      <c r="DE228" s="23">
        <f t="shared" ca="1" si="468"/>
        <v>0</v>
      </c>
      <c r="DF228" s="23">
        <f t="shared" ca="1" si="469"/>
        <v>0</v>
      </c>
      <c r="DG228" s="23">
        <f t="shared" ca="1" si="470"/>
        <v>0</v>
      </c>
      <c r="DH228" s="23">
        <f t="shared" ca="1" si="471"/>
        <v>0</v>
      </c>
      <c r="DI228" s="23">
        <f t="shared" ca="1" si="354"/>
        <v>0</v>
      </c>
      <c r="DJ228" s="23">
        <f t="shared" ca="1" si="355"/>
        <v>0</v>
      </c>
      <c r="DK228" s="23">
        <f t="shared" ca="1" si="361"/>
        <v>0</v>
      </c>
      <c r="DL228" s="23">
        <f t="shared" ca="1" si="362"/>
        <v>0</v>
      </c>
      <c r="DM228" s="23">
        <f t="shared" ca="1" si="369"/>
        <v>0</v>
      </c>
      <c r="DN228" s="23">
        <f t="shared" ca="1" si="370"/>
        <v>0</v>
      </c>
      <c r="DO228" s="23">
        <f t="shared" ca="1" si="371"/>
        <v>0</v>
      </c>
      <c r="DP228" s="23">
        <f t="shared" ca="1" si="372"/>
        <v>0</v>
      </c>
      <c r="DQ228" s="23">
        <f t="shared" ca="1" si="383"/>
        <v>0</v>
      </c>
      <c r="DR228" s="23">
        <f t="shared" ca="1" si="384"/>
        <v>0</v>
      </c>
      <c r="DS228" s="228">
        <f t="shared" ca="1" si="413"/>
        <v>0</v>
      </c>
      <c r="DT228" s="93">
        <f t="shared" ca="1" si="414"/>
        <v>0</v>
      </c>
      <c r="DU228" s="228">
        <f t="shared" ca="1" si="415"/>
        <v>0</v>
      </c>
      <c r="DZ228" s="23">
        <f t="shared" ca="1" si="444"/>
        <v>0</v>
      </c>
      <c r="EA228" s="23">
        <f t="shared" ca="1" si="445"/>
        <v>0</v>
      </c>
      <c r="EB228" s="23">
        <f t="shared" ca="1" si="452"/>
        <v>0</v>
      </c>
      <c r="EC228" s="23">
        <f t="shared" ca="1" si="453"/>
        <v>0</v>
      </c>
      <c r="ED228" s="23">
        <f t="shared" ca="1" si="472"/>
        <v>0</v>
      </c>
      <c r="EE228" s="23">
        <f t="shared" ca="1" si="473"/>
        <v>0</v>
      </c>
      <c r="EF228" s="23">
        <f t="shared" ca="1" si="375"/>
        <v>0</v>
      </c>
      <c r="EG228" s="23">
        <f t="shared" ca="1" si="376"/>
        <v>0</v>
      </c>
      <c r="EH228" s="23">
        <f t="shared" ca="1" si="356"/>
        <v>0</v>
      </c>
      <c r="EI228" s="23">
        <f t="shared" ca="1" si="357"/>
        <v>0</v>
      </c>
      <c r="EJ228" s="23">
        <f t="shared" ca="1" si="373"/>
        <v>0</v>
      </c>
      <c r="EK228" s="23">
        <f t="shared" ca="1" si="374"/>
        <v>0</v>
      </c>
      <c r="EL228" s="23">
        <f t="shared" ca="1" si="381"/>
        <v>0</v>
      </c>
      <c r="EM228" s="23">
        <f t="shared" ca="1" si="382"/>
        <v>0</v>
      </c>
      <c r="EN228" s="228">
        <f t="shared" ca="1" si="401"/>
        <v>0</v>
      </c>
      <c r="EO228" s="93">
        <f t="shared" ca="1" si="402"/>
        <v>0</v>
      </c>
      <c r="EP228" s="93">
        <f t="shared" ca="1" si="403"/>
        <v>0</v>
      </c>
    </row>
    <row r="229" spans="1:146" x14ac:dyDescent="0.2">
      <c r="A229" s="172">
        <f ca="1">VLOOKUP($D229,Curves!$A$2:$I$1700,9)</f>
        <v>6.0779497220531997E-2</v>
      </c>
      <c r="B229" s="86">
        <f t="shared" ca="1" si="386"/>
        <v>0.33261543789038278</v>
      </c>
      <c r="C229" s="86">
        <f t="shared" si="387"/>
        <v>30</v>
      </c>
      <c r="D229" s="139">
        <v>43617</v>
      </c>
      <c r="E229" s="173">
        <f ca="1">VLOOKUP($D229,Curves!$A$2:$H$1700,2)*$B229</f>
        <v>1.5719405594699489</v>
      </c>
      <c r="F229" s="172">
        <f ca="1">VLOOKUP($D229,Curves!$A$2:$H$1700,3)*$B229</f>
        <v>0.12556232780361951</v>
      </c>
      <c r="G229" s="172">
        <f ca="1">VLOOKUP($D229,Curves!$A$2:$H$1700,7)*$B229</f>
        <v>0</v>
      </c>
      <c r="H229" s="172">
        <f ca="1">VLOOKUP($D229,Curves!$A$2:$H$1700,5)*$B229</f>
        <v>0</v>
      </c>
      <c r="I229" s="172">
        <f ca="1">VLOOKUP($D229,Curves!$A$2:$H$1700,4)*$B229</f>
        <v>0</v>
      </c>
      <c r="J229" s="174">
        <f ca="1">VLOOKUP($D229,Curves!$A$2:$H$1700,8)*$B229</f>
        <v>0</v>
      </c>
      <c r="K229" s="172">
        <f t="shared" ca="1" si="388"/>
        <v>13.789554196024618</v>
      </c>
      <c r="L229" s="140">
        <f ca="1">VLOOKUP($D229,Curves!$N$2:$T$2600,2)*$B229</f>
        <v>21.032039153316052</v>
      </c>
      <c r="M229" s="141">
        <f ca="1">VLOOKUP($D229,Curves!$N$2:$T$2600,3)*$B229</f>
        <v>10.516019576658026</v>
      </c>
      <c r="N229" s="181">
        <f t="shared" ca="1" si="389"/>
        <v>1</v>
      </c>
      <c r="O229" s="182">
        <f t="shared" ca="1" si="390"/>
        <v>0</v>
      </c>
      <c r="P229" s="173">
        <f t="shared" ca="1" si="385"/>
        <v>13.789554196024618</v>
      </c>
      <c r="Q229" s="140">
        <f ca="1">VLOOKUP($D229,Curves!$N$2:$T$2600,4)*$B229</f>
        <v>21.032039153316052</v>
      </c>
      <c r="R229" s="141">
        <f ca="1">VLOOKUP($D229,Curves!$N$2:$T$2600,5)*$B229</f>
        <v>10.516019576658026</v>
      </c>
      <c r="S229" s="181">
        <f t="shared" ca="1" si="391"/>
        <v>1</v>
      </c>
      <c r="T229" s="182">
        <f t="shared" ca="1" si="392"/>
        <v>0</v>
      </c>
      <c r="U229" s="151">
        <f t="shared" ca="1" si="393"/>
        <v>13.789554196024618</v>
      </c>
      <c r="V229" s="151">
        <f t="shared" ca="1" si="394"/>
        <v>13.789554196024618</v>
      </c>
      <c r="W229" s="151">
        <f t="shared" ca="1" si="395"/>
        <v>13.789554196024618</v>
      </c>
      <c r="X229" s="343">
        <f ca="1">VLOOKUP($D229,[2]CurveFetch!$D$8:$S$13000,16,0)*$B229</f>
        <v>21.032039153316052</v>
      </c>
      <c r="Y229" s="141">
        <f ca="1">VLOOKUP($D229,Curves!$N$2:$T$2600,7)*$B229</f>
        <v>10.516019576658026</v>
      </c>
      <c r="Z229" s="200">
        <f t="shared" ca="1" si="396"/>
        <v>1</v>
      </c>
      <c r="AA229" s="181">
        <f t="shared" ca="1" si="397"/>
        <v>0</v>
      </c>
      <c r="AB229" s="181">
        <f t="shared" ca="1" si="398"/>
        <v>1</v>
      </c>
      <c r="AC229" s="181">
        <f t="shared" ca="1" si="398"/>
        <v>1</v>
      </c>
      <c r="AD229" s="181">
        <f t="shared" ca="1" si="399"/>
        <v>1</v>
      </c>
      <c r="AE229" s="182">
        <f t="shared" ca="1" si="400"/>
        <v>0</v>
      </c>
      <c r="AF229" s="23">
        <f t="shared" ca="1" si="418"/>
        <v>5880</v>
      </c>
      <c r="AG229" s="23">
        <f t="shared" ca="1" si="419"/>
        <v>0</v>
      </c>
      <c r="AH229" s="23">
        <f t="shared" ca="1" si="436"/>
        <v>48000</v>
      </c>
      <c r="AI229" s="23">
        <f t="shared" ca="1" si="437"/>
        <v>0</v>
      </c>
      <c r="AJ229" s="23">
        <f t="shared" ca="1" si="456"/>
        <v>54000</v>
      </c>
      <c r="AK229" s="23">
        <f t="shared" ca="1" si="457"/>
        <v>0</v>
      </c>
      <c r="AL229" s="23">
        <f t="shared" ca="1" si="458"/>
        <v>60000</v>
      </c>
      <c r="AM229" s="23">
        <f t="shared" ca="1" si="459"/>
        <v>0</v>
      </c>
      <c r="AN229" s="23">
        <f t="shared" ca="1" si="460"/>
        <v>60000</v>
      </c>
      <c r="AO229" s="23">
        <f t="shared" ca="1" si="461"/>
        <v>0</v>
      </c>
      <c r="AP229" s="23">
        <f t="shared" ca="1" si="350"/>
        <v>61200</v>
      </c>
      <c r="AQ229" s="23">
        <f t="shared" ca="1" si="351"/>
        <v>0</v>
      </c>
      <c r="AR229" s="23">
        <f t="shared" ca="1" si="363"/>
        <v>132000</v>
      </c>
      <c r="AS229" s="23">
        <f t="shared" ca="1" si="364"/>
        <v>0</v>
      </c>
      <c r="AT229" s="228">
        <f t="shared" ca="1" si="404"/>
        <v>65880</v>
      </c>
      <c r="AU229" s="26">
        <f t="shared" ca="1" si="405"/>
        <v>361080</v>
      </c>
      <c r="AV229" s="228">
        <f t="shared" ca="1" si="406"/>
        <v>421080</v>
      </c>
      <c r="AW229" s="23">
        <f t="shared" ca="1" si="432"/>
        <v>62400</v>
      </c>
      <c r="AX229" s="23">
        <f t="shared" ca="1" si="433"/>
        <v>0</v>
      </c>
      <c r="AY229" s="23">
        <f t="shared" ca="1" si="416"/>
        <v>60000</v>
      </c>
      <c r="AZ229" s="23">
        <f t="shared" ca="1" si="417"/>
        <v>0</v>
      </c>
      <c r="BA229" s="23">
        <f t="shared" ca="1" si="420"/>
        <v>10560</v>
      </c>
      <c r="BB229" s="23">
        <f t="shared" ca="1" si="421"/>
        <v>0</v>
      </c>
      <c r="BC229" s="23">
        <f t="shared" ca="1" si="428"/>
        <v>6120</v>
      </c>
      <c r="BD229" s="23">
        <f t="shared" ca="1" si="429"/>
        <v>0</v>
      </c>
      <c r="BE229" s="23">
        <f t="shared" ca="1" si="438"/>
        <v>20400</v>
      </c>
      <c r="BF229" s="23">
        <f t="shared" ca="1" si="439"/>
        <v>0</v>
      </c>
      <c r="BG229" s="23">
        <f t="shared" ca="1" si="448"/>
        <v>105600</v>
      </c>
      <c r="BH229" s="23">
        <f t="shared" ca="1" si="449"/>
        <v>0</v>
      </c>
      <c r="BI229" s="23">
        <f t="shared" ca="1" si="454"/>
        <v>127200</v>
      </c>
      <c r="BJ229" s="23">
        <f t="shared" ca="1" si="455"/>
        <v>0</v>
      </c>
      <c r="BK229" s="23">
        <f t="shared" ca="1" si="462"/>
        <v>60000</v>
      </c>
      <c r="BL229" s="23">
        <f t="shared" ca="1" si="463"/>
        <v>0</v>
      </c>
      <c r="BM229" s="23">
        <f t="shared" ca="1" si="474"/>
        <v>63600</v>
      </c>
      <c r="BN229" s="23">
        <f t="shared" ca="1" si="475"/>
        <v>0</v>
      </c>
      <c r="BO229" s="23">
        <f t="shared" ca="1" si="352"/>
        <v>86400</v>
      </c>
      <c r="BP229" s="23">
        <f t="shared" ca="1" si="353"/>
        <v>0</v>
      </c>
      <c r="BQ229" s="23">
        <f t="shared" ca="1" si="359"/>
        <v>62400</v>
      </c>
      <c r="BR229" s="23">
        <f t="shared" ca="1" si="360"/>
        <v>0</v>
      </c>
      <c r="BS229" s="23">
        <f t="shared" ca="1" si="377"/>
        <v>132000</v>
      </c>
      <c r="BT229" s="23">
        <f t="shared" ca="1" si="378"/>
        <v>0</v>
      </c>
      <c r="BU229" s="23">
        <f t="shared" ca="1" si="379"/>
        <v>120000</v>
      </c>
      <c r="BV229" s="23">
        <f t="shared" ca="1" si="380"/>
        <v>0</v>
      </c>
      <c r="BW229" s="389">
        <f t="shared" ca="1" si="407"/>
        <v>458280</v>
      </c>
      <c r="BX229" s="224">
        <f t="shared" ca="1" si="408"/>
        <v>710280</v>
      </c>
      <c r="BY229" s="93">
        <f t="shared" ca="1" si="409"/>
        <v>916680</v>
      </c>
      <c r="BZ229" s="23">
        <f t="shared" ca="1" si="434"/>
        <v>125760</v>
      </c>
      <c r="CA229" s="23">
        <f t="shared" ca="1" si="435"/>
        <v>0</v>
      </c>
      <c r="CB229" s="23">
        <f t="shared" ca="1" si="464"/>
        <v>115200</v>
      </c>
      <c r="CC229" s="23">
        <f t="shared" ca="1" si="465"/>
        <v>0</v>
      </c>
      <c r="CD229" s="23">
        <f t="shared" ca="1" si="365"/>
        <v>120000</v>
      </c>
      <c r="CE229" s="23">
        <f t="shared" ca="1" si="366"/>
        <v>0</v>
      </c>
      <c r="CF229" s="228">
        <f t="shared" ca="1" si="410"/>
        <v>125760</v>
      </c>
      <c r="CG229" s="224">
        <f t="shared" ca="1" si="411"/>
        <v>240960</v>
      </c>
      <c r="CH229" s="228">
        <f t="shared" ca="1" si="412"/>
        <v>360960</v>
      </c>
      <c r="CI229" s="23">
        <f t="shared" ca="1" si="424"/>
        <v>65400</v>
      </c>
      <c r="CJ229" s="23">
        <f t="shared" ca="1" si="425"/>
        <v>32700</v>
      </c>
      <c r="CK229" s="23">
        <f t="shared" ca="1" si="426"/>
        <v>62400</v>
      </c>
      <c r="CL229" s="23">
        <f t="shared" ca="1" si="427"/>
        <v>31200</v>
      </c>
      <c r="CM229" s="23">
        <f t="shared" ca="1" si="422"/>
        <v>60000</v>
      </c>
      <c r="CN229" s="23">
        <f t="shared" ca="1" si="423"/>
        <v>30000</v>
      </c>
      <c r="CO229" s="23">
        <f t="shared" ca="1" si="430"/>
        <v>8400</v>
      </c>
      <c r="CP229" s="23">
        <f t="shared" ca="1" si="431"/>
        <v>4200</v>
      </c>
      <c r="CQ229" s="23">
        <f t="shared" ca="1" si="440"/>
        <v>27000</v>
      </c>
      <c r="CR229" s="23">
        <f t="shared" ca="1" si="441"/>
        <v>13500</v>
      </c>
      <c r="CS229" s="23">
        <f t="shared" ca="1" si="442"/>
        <v>15600</v>
      </c>
      <c r="CT229" s="23">
        <f t="shared" ca="1" si="443"/>
        <v>7800</v>
      </c>
      <c r="CU229" s="23">
        <f t="shared" ca="1" si="446"/>
        <v>42000</v>
      </c>
      <c r="CV229" s="23">
        <f t="shared" ca="1" si="447"/>
        <v>21000</v>
      </c>
      <c r="CW229" s="23">
        <f t="shared" ca="1" si="367"/>
        <v>60000</v>
      </c>
      <c r="CX229" s="23">
        <f t="shared" ca="1" si="368"/>
        <v>30000</v>
      </c>
      <c r="CY229" s="23">
        <f t="shared" ca="1" si="450"/>
        <v>72000</v>
      </c>
      <c r="CZ229" s="23">
        <f t="shared" ca="1" si="451"/>
        <v>36000</v>
      </c>
      <c r="DA229" s="23">
        <f t="shared" ca="1" si="466"/>
        <v>99000</v>
      </c>
      <c r="DB229" s="23">
        <f t="shared" ca="1" si="467"/>
        <v>49500</v>
      </c>
      <c r="DC229" s="23"/>
      <c r="DD229" s="23"/>
      <c r="DE229" s="23">
        <f t="shared" ca="1" si="468"/>
        <v>240000</v>
      </c>
      <c r="DF229" s="23">
        <f t="shared" ca="1" si="469"/>
        <v>120000</v>
      </c>
      <c r="DG229" s="23">
        <f t="shared" ca="1" si="470"/>
        <v>120000</v>
      </c>
      <c r="DH229" s="23">
        <f t="shared" ca="1" si="471"/>
        <v>60000</v>
      </c>
      <c r="DI229" s="23">
        <f t="shared" ca="1" si="354"/>
        <v>63600</v>
      </c>
      <c r="DJ229" s="23">
        <f t="shared" ca="1" si="355"/>
        <v>31800</v>
      </c>
      <c r="DK229" s="23">
        <f t="shared" ca="1" si="361"/>
        <v>63600</v>
      </c>
      <c r="DL229" s="23">
        <f t="shared" ca="1" si="362"/>
        <v>31800</v>
      </c>
      <c r="DM229" s="23">
        <f t="shared" ca="1" si="369"/>
        <v>120000</v>
      </c>
      <c r="DN229" s="23">
        <f t="shared" ca="1" si="370"/>
        <v>60000</v>
      </c>
      <c r="DO229" s="23">
        <f t="shared" ca="1" si="371"/>
        <v>66000</v>
      </c>
      <c r="DP229" s="23">
        <f t="shared" ca="1" si="372"/>
        <v>33000</v>
      </c>
      <c r="DQ229" s="23">
        <f t="shared" ca="1" si="383"/>
        <v>129600</v>
      </c>
      <c r="DR229" s="23">
        <f t="shared" ca="1" si="384"/>
        <v>64800</v>
      </c>
      <c r="DS229" s="228">
        <f t="shared" ca="1" si="413"/>
        <v>604800</v>
      </c>
      <c r="DT229" s="93">
        <f t="shared" ca="1" si="414"/>
        <v>1350000</v>
      </c>
      <c r="DU229" s="228">
        <f t="shared" ca="1" si="415"/>
        <v>1971900</v>
      </c>
      <c r="DZ229" s="23">
        <f t="shared" ca="1" si="444"/>
        <v>60000</v>
      </c>
      <c r="EA229" s="23">
        <f t="shared" ca="1" si="445"/>
        <v>30000</v>
      </c>
      <c r="EB229" s="23">
        <f t="shared" ca="1" si="452"/>
        <v>26400</v>
      </c>
      <c r="EC229" s="23">
        <f t="shared" ca="1" si="453"/>
        <v>13200</v>
      </c>
      <c r="ED229" s="23">
        <f t="shared" ca="1" si="472"/>
        <v>120000</v>
      </c>
      <c r="EE229" s="23">
        <f t="shared" ca="1" si="473"/>
        <v>60000</v>
      </c>
      <c r="EF229" s="23">
        <f t="shared" ca="1" si="375"/>
        <v>168000</v>
      </c>
      <c r="EG229" s="23">
        <f t="shared" ca="1" si="376"/>
        <v>84000</v>
      </c>
      <c r="EH229" s="23">
        <f t="shared" ca="1" si="356"/>
        <v>60000</v>
      </c>
      <c r="EI229" s="23">
        <f t="shared" ca="1" si="357"/>
        <v>30000</v>
      </c>
      <c r="EJ229" s="23">
        <f t="shared" ca="1" si="373"/>
        <v>60000</v>
      </c>
      <c r="EK229" s="23">
        <f t="shared" ca="1" si="374"/>
        <v>30000</v>
      </c>
      <c r="EL229" s="23">
        <f t="shared" ca="1" si="381"/>
        <v>120000</v>
      </c>
      <c r="EM229" s="23">
        <f t="shared" ca="1" si="382"/>
        <v>60000</v>
      </c>
      <c r="EN229" s="228">
        <f t="shared" ca="1" si="401"/>
        <v>39600</v>
      </c>
      <c r="EO229" s="93">
        <f t="shared" ca="1" si="402"/>
        <v>489600</v>
      </c>
      <c r="EP229" s="93">
        <f t="shared" ca="1" si="403"/>
        <v>921600</v>
      </c>
    </row>
    <row r="230" spans="1:146" x14ac:dyDescent="0.2">
      <c r="A230" s="172">
        <f ca="1">VLOOKUP($D230,Curves!$A$2:$I$1700,9)</f>
        <v>6.0806766097045002E-2</v>
      </c>
      <c r="B230" s="86">
        <f t="shared" ca="1" si="386"/>
        <v>0.33082199935727263</v>
      </c>
      <c r="C230" s="86">
        <f t="shared" si="387"/>
        <v>31</v>
      </c>
      <c r="D230" s="139">
        <v>43647</v>
      </c>
      <c r="E230" s="173">
        <f ca="1">VLOOKUP($D230,Curves!$A$2:$H$1700,2)*$B230</f>
        <v>1.5733894289431887</v>
      </c>
      <c r="F230" s="172">
        <f ca="1">VLOOKUP($D230,Curves!$A$2:$H$1700,3)*$B230</f>
        <v>0.12488530475737042</v>
      </c>
      <c r="G230" s="172">
        <f ca="1">VLOOKUP($D230,Curves!$A$2:$H$1700,7)*$B230</f>
        <v>0</v>
      </c>
      <c r="H230" s="172">
        <f ca="1">VLOOKUP($D230,Curves!$A$2:$H$1700,5)*$B230</f>
        <v>0</v>
      </c>
      <c r="I230" s="172">
        <f ca="1">VLOOKUP($D230,Curves!$A$2:$H$1700,4)*$B230</f>
        <v>0</v>
      </c>
      <c r="J230" s="174">
        <f ca="1">VLOOKUP($D230,Curves!$A$2:$H$1700,8)*$B230</f>
        <v>0</v>
      </c>
      <c r="K230" s="172">
        <f t="shared" ca="1" si="388"/>
        <v>13.800420717073916</v>
      </c>
      <c r="L230" s="140">
        <f ca="1">VLOOKUP($D230,Curves!$N$2:$T$2600,2)*$B230</f>
        <v>17.437429092922226</v>
      </c>
      <c r="M230" s="141">
        <f ca="1">VLOOKUP($D230,Curves!$N$2:$T$2600,3)*$B230</f>
        <v>8.7187145464611131</v>
      </c>
      <c r="N230" s="181">
        <f t="shared" ca="1" si="389"/>
        <v>1</v>
      </c>
      <c r="O230" s="182">
        <f t="shared" ca="1" si="390"/>
        <v>0</v>
      </c>
      <c r="P230" s="173">
        <f t="shared" ca="1" si="385"/>
        <v>13.800420717073916</v>
      </c>
      <c r="Q230" s="140">
        <f ca="1">VLOOKUP($D230,Curves!$N$2:$T$2600,4)*$B230</f>
        <v>17.437429092922226</v>
      </c>
      <c r="R230" s="141">
        <f ca="1">VLOOKUP($D230,Curves!$N$2:$T$2600,5)*$B230</f>
        <v>8.7187145464611131</v>
      </c>
      <c r="S230" s="181">
        <f t="shared" ca="1" si="391"/>
        <v>1</v>
      </c>
      <c r="T230" s="182">
        <f t="shared" ca="1" si="392"/>
        <v>0</v>
      </c>
      <c r="U230" s="151">
        <f t="shared" ca="1" si="393"/>
        <v>13.800420717073916</v>
      </c>
      <c r="V230" s="151">
        <f t="shared" ca="1" si="394"/>
        <v>13.800420717073916</v>
      </c>
      <c r="W230" s="151">
        <f t="shared" ca="1" si="395"/>
        <v>13.800420717073916</v>
      </c>
      <c r="X230" s="343">
        <f ca="1">VLOOKUP($D230,[2]CurveFetch!$D$8:$S$13000,16,0)*$B230</f>
        <v>17.437429092922226</v>
      </c>
      <c r="Y230" s="141">
        <f ca="1">VLOOKUP($D230,Curves!$N$2:$T$2600,7)*$B230</f>
        <v>8.7187145464611131</v>
      </c>
      <c r="Z230" s="200">
        <f t="shared" ca="1" si="396"/>
        <v>1</v>
      </c>
      <c r="AA230" s="181">
        <f t="shared" ca="1" si="397"/>
        <v>0</v>
      </c>
      <c r="AB230" s="181">
        <f t="shared" ca="1" si="398"/>
        <v>1</v>
      </c>
      <c r="AC230" s="181">
        <f t="shared" ca="1" si="398"/>
        <v>1</v>
      </c>
      <c r="AD230" s="181">
        <f t="shared" ca="1" si="399"/>
        <v>1</v>
      </c>
      <c r="AE230" s="182">
        <f t="shared" ca="1" si="400"/>
        <v>0</v>
      </c>
      <c r="AF230" s="23">
        <f t="shared" ca="1" si="418"/>
        <v>5880</v>
      </c>
      <c r="AG230" s="23">
        <f t="shared" ca="1" si="419"/>
        <v>0</v>
      </c>
      <c r="AH230" s="23">
        <f t="shared" ca="1" si="436"/>
        <v>48000</v>
      </c>
      <c r="AI230" s="23">
        <f t="shared" ca="1" si="437"/>
        <v>0</v>
      </c>
      <c r="AJ230" s="23">
        <f t="shared" ca="1" si="456"/>
        <v>54000</v>
      </c>
      <c r="AK230" s="23">
        <f t="shared" ca="1" si="457"/>
        <v>0</v>
      </c>
      <c r="AL230" s="23">
        <f t="shared" ca="1" si="458"/>
        <v>60000</v>
      </c>
      <c r="AM230" s="23">
        <f t="shared" ca="1" si="459"/>
        <v>0</v>
      </c>
      <c r="AN230" s="23">
        <f t="shared" ca="1" si="460"/>
        <v>60000</v>
      </c>
      <c r="AO230" s="23">
        <f t="shared" ca="1" si="461"/>
        <v>0</v>
      </c>
      <c r="AP230" s="23">
        <f t="shared" ref="AP230:AP287" ca="1" si="476">$AP$7*$J$2*$J$5*$N230</f>
        <v>61200</v>
      </c>
      <c r="AQ230" s="23">
        <f t="shared" ref="AQ230:AQ287" ca="1" si="477">$AP$7*$J$3*$J$5*$O230</f>
        <v>0</v>
      </c>
      <c r="AR230" s="23">
        <f t="shared" ca="1" si="363"/>
        <v>132000</v>
      </c>
      <c r="AS230" s="23">
        <f t="shared" ca="1" si="364"/>
        <v>0</v>
      </c>
      <c r="AT230" s="228">
        <f t="shared" ca="1" si="404"/>
        <v>65880</v>
      </c>
      <c r="AU230" s="26">
        <f t="shared" ca="1" si="405"/>
        <v>361080</v>
      </c>
      <c r="AV230" s="228">
        <f t="shared" ca="1" si="406"/>
        <v>421080</v>
      </c>
      <c r="AW230" s="23">
        <f t="shared" ca="1" si="432"/>
        <v>62400</v>
      </c>
      <c r="AX230" s="23">
        <f t="shared" ca="1" si="433"/>
        <v>0</v>
      </c>
      <c r="AY230" s="23">
        <f t="shared" ca="1" si="416"/>
        <v>60000</v>
      </c>
      <c r="AZ230" s="23">
        <f t="shared" ca="1" si="417"/>
        <v>0</v>
      </c>
      <c r="BA230" s="23">
        <f t="shared" ca="1" si="420"/>
        <v>10560</v>
      </c>
      <c r="BB230" s="23">
        <f t="shared" ca="1" si="421"/>
        <v>0</v>
      </c>
      <c r="BC230" s="23">
        <f t="shared" ca="1" si="428"/>
        <v>6120</v>
      </c>
      <c r="BD230" s="23">
        <f t="shared" ca="1" si="429"/>
        <v>0</v>
      </c>
      <c r="BE230" s="23">
        <f t="shared" ca="1" si="438"/>
        <v>20400</v>
      </c>
      <c r="BF230" s="23">
        <f t="shared" ca="1" si="439"/>
        <v>0</v>
      </c>
      <c r="BG230" s="23">
        <f t="shared" ca="1" si="448"/>
        <v>105600</v>
      </c>
      <c r="BH230" s="23">
        <f t="shared" ca="1" si="449"/>
        <v>0</v>
      </c>
      <c r="BI230" s="23">
        <f t="shared" ca="1" si="454"/>
        <v>127200</v>
      </c>
      <c r="BJ230" s="23">
        <f t="shared" ca="1" si="455"/>
        <v>0</v>
      </c>
      <c r="BK230" s="23">
        <f t="shared" ca="1" si="462"/>
        <v>60000</v>
      </c>
      <c r="BL230" s="23">
        <f t="shared" ca="1" si="463"/>
        <v>0</v>
      </c>
      <c r="BM230" s="23">
        <f t="shared" ca="1" si="474"/>
        <v>63600</v>
      </c>
      <c r="BN230" s="23">
        <f t="shared" ca="1" si="475"/>
        <v>0</v>
      </c>
      <c r="BO230" s="23">
        <f t="shared" ref="BO230:BO280" ca="1" si="478">$BO$7*$J$2*$J$5*$S230</f>
        <v>86400</v>
      </c>
      <c r="BP230" s="23">
        <f t="shared" ref="BP230:BP280" ca="1" si="479">$BO$7*$J$3*$J$5*$T230</f>
        <v>0</v>
      </c>
      <c r="BQ230" s="23">
        <f t="shared" ca="1" si="359"/>
        <v>62400</v>
      </c>
      <c r="BR230" s="23">
        <f t="shared" ca="1" si="360"/>
        <v>0</v>
      </c>
      <c r="BS230" s="23">
        <f t="shared" ca="1" si="377"/>
        <v>132000</v>
      </c>
      <c r="BT230" s="23">
        <f t="shared" ca="1" si="378"/>
        <v>0</v>
      </c>
      <c r="BU230" s="23">
        <f t="shared" ca="1" si="379"/>
        <v>120000</v>
      </c>
      <c r="BV230" s="23">
        <f t="shared" ca="1" si="380"/>
        <v>0</v>
      </c>
      <c r="BW230" s="389">
        <f t="shared" ca="1" si="407"/>
        <v>458280</v>
      </c>
      <c r="BX230" s="224">
        <f t="shared" ca="1" si="408"/>
        <v>710280</v>
      </c>
      <c r="BY230" s="93">
        <f t="shared" ca="1" si="409"/>
        <v>916680</v>
      </c>
      <c r="BZ230" s="23">
        <f t="shared" ca="1" si="434"/>
        <v>125760</v>
      </c>
      <c r="CA230" s="23">
        <f t="shared" ca="1" si="435"/>
        <v>0</v>
      </c>
      <c r="CB230" s="23">
        <f t="shared" ca="1" si="464"/>
        <v>115200</v>
      </c>
      <c r="CC230" s="23">
        <f t="shared" ca="1" si="465"/>
        <v>0</v>
      </c>
      <c r="CD230" s="23">
        <f t="shared" ca="1" si="365"/>
        <v>120000</v>
      </c>
      <c r="CE230" s="23">
        <f t="shared" ca="1" si="366"/>
        <v>0</v>
      </c>
      <c r="CF230" s="228">
        <f t="shared" ca="1" si="410"/>
        <v>125760</v>
      </c>
      <c r="CG230" s="224">
        <f t="shared" ca="1" si="411"/>
        <v>240960</v>
      </c>
      <c r="CH230" s="228">
        <f t="shared" ca="1" si="412"/>
        <v>360960</v>
      </c>
      <c r="CI230" s="23">
        <f t="shared" ca="1" si="424"/>
        <v>65400</v>
      </c>
      <c r="CJ230" s="23">
        <f t="shared" ca="1" si="425"/>
        <v>32700</v>
      </c>
      <c r="CK230" s="23">
        <f t="shared" ca="1" si="426"/>
        <v>62400</v>
      </c>
      <c r="CL230" s="23">
        <f t="shared" ca="1" si="427"/>
        <v>31200</v>
      </c>
      <c r="CM230" s="23">
        <f t="shared" ca="1" si="422"/>
        <v>60000</v>
      </c>
      <c r="CN230" s="23">
        <f t="shared" ca="1" si="423"/>
        <v>30000</v>
      </c>
      <c r="CO230" s="23">
        <f t="shared" ca="1" si="430"/>
        <v>8400</v>
      </c>
      <c r="CP230" s="23">
        <f t="shared" ca="1" si="431"/>
        <v>4200</v>
      </c>
      <c r="CQ230" s="23">
        <f t="shared" ca="1" si="440"/>
        <v>27000</v>
      </c>
      <c r="CR230" s="23">
        <f t="shared" ca="1" si="441"/>
        <v>13500</v>
      </c>
      <c r="CS230" s="23">
        <f t="shared" ca="1" si="442"/>
        <v>15600</v>
      </c>
      <c r="CT230" s="23">
        <f t="shared" ca="1" si="443"/>
        <v>7800</v>
      </c>
      <c r="CU230" s="23">
        <f t="shared" ca="1" si="446"/>
        <v>42000</v>
      </c>
      <c r="CV230" s="23">
        <f t="shared" ca="1" si="447"/>
        <v>21000</v>
      </c>
      <c r="CW230" s="23">
        <f t="shared" ca="1" si="367"/>
        <v>60000</v>
      </c>
      <c r="CX230" s="23">
        <f t="shared" ca="1" si="368"/>
        <v>30000</v>
      </c>
      <c r="CY230" s="23">
        <f t="shared" ca="1" si="450"/>
        <v>72000</v>
      </c>
      <c r="CZ230" s="23">
        <f t="shared" ca="1" si="451"/>
        <v>36000</v>
      </c>
      <c r="DA230" s="23">
        <f t="shared" ca="1" si="466"/>
        <v>99000</v>
      </c>
      <c r="DB230" s="23">
        <f t="shared" ca="1" si="467"/>
        <v>49500</v>
      </c>
      <c r="DC230" s="23"/>
      <c r="DD230" s="23"/>
      <c r="DE230" s="23">
        <f t="shared" ca="1" si="468"/>
        <v>240000</v>
      </c>
      <c r="DF230" s="23">
        <f t="shared" ca="1" si="469"/>
        <v>120000</v>
      </c>
      <c r="DG230" s="23">
        <f t="shared" ca="1" si="470"/>
        <v>120000</v>
      </c>
      <c r="DH230" s="23">
        <f t="shared" ca="1" si="471"/>
        <v>60000</v>
      </c>
      <c r="DI230" s="23">
        <f t="shared" ref="DI230:DI280" ca="1" si="480">$DI$7*$J$2*$J$5*$AB230</f>
        <v>63600</v>
      </c>
      <c r="DJ230" s="23">
        <f t="shared" ref="DJ230:DJ280" ca="1" si="481">$DI$7*$J$3*$J$5*$AC230</f>
        <v>31800</v>
      </c>
      <c r="DK230" s="23">
        <f t="shared" ca="1" si="361"/>
        <v>63600</v>
      </c>
      <c r="DL230" s="23">
        <f t="shared" ca="1" si="362"/>
        <v>31800</v>
      </c>
      <c r="DM230" s="23">
        <f t="shared" ca="1" si="369"/>
        <v>120000</v>
      </c>
      <c r="DN230" s="23">
        <f t="shared" ca="1" si="370"/>
        <v>60000</v>
      </c>
      <c r="DO230" s="23">
        <f t="shared" ca="1" si="371"/>
        <v>66000</v>
      </c>
      <c r="DP230" s="23">
        <f t="shared" ca="1" si="372"/>
        <v>33000</v>
      </c>
      <c r="DQ230" s="23">
        <f t="shared" ca="1" si="383"/>
        <v>129600</v>
      </c>
      <c r="DR230" s="23">
        <f t="shared" ca="1" si="384"/>
        <v>64800</v>
      </c>
      <c r="DS230" s="228">
        <f t="shared" ca="1" si="413"/>
        <v>604800</v>
      </c>
      <c r="DT230" s="93">
        <f t="shared" ca="1" si="414"/>
        <v>1350000</v>
      </c>
      <c r="DU230" s="228">
        <f t="shared" ca="1" si="415"/>
        <v>1971900</v>
      </c>
      <c r="DZ230" s="23">
        <f t="shared" ca="1" si="444"/>
        <v>60000</v>
      </c>
      <c r="EA230" s="23">
        <f t="shared" ca="1" si="445"/>
        <v>30000</v>
      </c>
      <c r="EB230" s="23">
        <f t="shared" ca="1" si="452"/>
        <v>26400</v>
      </c>
      <c r="EC230" s="23">
        <f t="shared" ca="1" si="453"/>
        <v>13200</v>
      </c>
      <c r="ED230" s="23">
        <f t="shared" ca="1" si="472"/>
        <v>120000</v>
      </c>
      <c r="EE230" s="23">
        <f t="shared" ca="1" si="473"/>
        <v>60000</v>
      </c>
      <c r="EF230" s="23">
        <f t="shared" ca="1" si="375"/>
        <v>168000</v>
      </c>
      <c r="EG230" s="23">
        <f t="shared" ca="1" si="376"/>
        <v>84000</v>
      </c>
      <c r="EH230" s="23">
        <f t="shared" ref="EH230:EH281" ca="1" si="482">$EH$7*$J$2*$J$5*$AB230</f>
        <v>60000</v>
      </c>
      <c r="EI230" s="23">
        <f t="shared" ref="EI230:EI281" ca="1" si="483">$EH$7*$J$3*$J$5*$AC230</f>
        <v>30000</v>
      </c>
      <c r="EJ230" s="23">
        <f t="shared" ca="1" si="373"/>
        <v>60000</v>
      </c>
      <c r="EK230" s="23">
        <f t="shared" ca="1" si="374"/>
        <v>30000</v>
      </c>
      <c r="EL230" s="23">
        <f t="shared" ca="1" si="381"/>
        <v>120000</v>
      </c>
      <c r="EM230" s="23">
        <f t="shared" ca="1" si="382"/>
        <v>60000</v>
      </c>
      <c r="EN230" s="228">
        <f t="shared" ca="1" si="401"/>
        <v>39600</v>
      </c>
      <c r="EO230" s="93">
        <f t="shared" ca="1" si="402"/>
        <v>489600</v>
      </c>
      <c r="EP230" s="93">
        <f t="shared" ca="1" si="403"/>
        <v>921600</v>
      </c>
    </row>
    <row r="231" spans="1:146" x14ac:dyDescent="0.2">
      <c r="A231" s="172">
        <f ca="1">VLOOKUP($D231,Curves!$A$2:$I$1700,9)</f>
        <v>6.0834943936367E-2</v>
      </c>
      <c r="B231" s="86">
        <f t="shared" ca="1" si="386"/>
        <v>0.32897743765802218</v>
      </c>
      <c r="C231" s="86">
        <f t="shared" si="387"/>
        <v>31</v>
      </c>
      <c r="D231" s="139">
        <v>43678</v>
      </c>
      <c r="E231" s="173">
        <f ca="1">VLOOKUP($D231,Curves!$A$2:$H$1700,2)*$B231</f>
        <v>1.5711962422547139</v>
      </c>
      <c r="F231" s="172">
        <f ca="1">VLOOKUP($D231,Curves!$A$2:$H$1700,3)*$B231</f>
        <v>0.12418898271590337</v>
      </c>
      <c r="G231" s="172">
        <f ca="1">VLOOKUP($D231,Curves!$A$2:$H$1700,7)*$B231</f>
        <v>0</v>
      </c>
      <c r="H231" s="172">
        <f ca="1">VLOOKUP($D231,Curves!$A$2:$H$1700,5)*$B231</f>
        <v>0</v>
      </c>
      <c r="I231" s="172">
        <f ca="1">VLOOKUP($D231,Curves!$A$2:$H$1700,4)*$B231</f>
        <v>0</v>
      </c>
      <c r="J231" s="174">
        <f ca="1">VLOOKUP($D231,Curves!$A$2:$H$1700,8)*$B231</f>
        <v>0</v>
      </c>
      <c r="K231" s="172">
        <f t="shared" ca="1" si="388"/>
        <v>13.783971816910354</v>
      </c>
      <c r="L231" s="140">
        <f ca="1">VLOOKUP($D231,Curves!$N$2:$T$2600,2)*$B231</f>
        <v>22.274864917362088</v>
      </c>
      <c r="M231" s="141">
        <f ca="1">VLOOKUP($D231,Curves!$N$2:$T$2600,3)*$B231</f>
        <v>11.137432458681044</v>
      </c>
      <c r="N231" s="181">
        <f t="shared" ca="1" si="389"/>
        <v>1</v>
      </c>
      <c r="O231" s="182">
        <f t="shared" ca="1" si="390"/>
        <v>0</v>
      </c>
      <c r="P231" s="173">
        <f t="shared" ca="1" si="385"/>
        <v>13.783971816910354</v>
      </c>
      <c r="Q231" s="140">
        <f ca="1">VLOOKUP($D231,Curves!$N$2:$T$2600,4)*$B231</f>
        <v>22.274864917362088</v>
      </c>
      <c r="R231" s="141">
        <f ca="1">VLOOKUP($D231,Curves!$N$2:$T$2600,5)*$B231</f>
        <v>11.137432458681044</v>
      </c>
      <c r="S231" s="181">
        <f t="shared" ca="1" si="391"/>
        <v>1</v>
      </c>
      <c r="T231" s="182">
        <f t="shared" ca="1" si="392"/>
        <v>0</v>
      </c>
      <c r="U231" s="151">
        <f t="shared" ca="1" si="393"/>
        <v>13.783971816910354</v>
      </c>
      <c r="V231" s="151">
        <f t="shared" ca="1" si="394"/>
        <v>13.783971816910354</v>
      </c>
      <c r="W231" s="151">
        <f t="shared" ca="1" si="395"/>
        <v>13.783971816910354</v>
      </c>
      <c r="X231" s="343">
        <f ca="1">VLOOKUP($D231,[2]CurveFetch!$D$8:$S$13000,16,0)*$B231</f>
        <v>22.274864917362088</v>
      </c>
      <c r="Y231" s="141">
        <f ca="1">VLOOKUP($D231,Curves!$N$2:$T$2600,7)*$B231</f>
        <v>11.137432458681044</v>
      </c>
      <c r="Z231" s="200">
        <f t="shared" ca="1" si="396"/>
        <v>1</v>
      </c>
      <c r="AA231" s="181">
        <f t="shared" ca="1" si="397"/>
        <v>0</v>
      </c>
      <c r="AB231" s="181">
        <f t="shared" ref="AB231:AC262" ca="1" si="484">IF($V231&lt;$X231,1,0)</f>
        <v>1</v>
      </c>
      <c r="AC231" s="181">
        <f t="shared" ca="1" si="484"/>
        <v>1</v>
      </c>
      <c r="AD231" s="181">
        <f t="shared" ca="1" si="399"/>
        <v>1</v>
      </c>
      <c r="AE231" s="182">
        <f t="shared" ca="1" si="400"/>
        <v>0</v>
      </c>
      <c r="AF231" s="23">
        <f t="shared" ca="1" si="418"/>
        <v>5880</v>
      </c>
      <c r="AG231" s="23">
        <f t="shared" ca="1" si="419"/>
        <v>0</v>
      </c>
      <c r="AH231" s="23">
        <f t="shared" ca="1" si="436"/>
        <v>48000</v>
      </c>
      <c r="AI231" s="23">
        <f t="shared" ca="1" si="437"/>
        <v>0</v>
      </c>
      <c r="AJ231" s="23">
        <f t="shared" ca="1" si="456"/>
        <v>54000</v>
      </c>
      <c r="AK231" s="23">
        <f t="shared" ca="1" si="457"/>
        <v>0</v>
      </c>
      <c r="AL231" s="23">
        <f t="shared" ca="1" si="458"/>
        <v>60000</v>
      </c>
      <c r="AM231" s="23">
        <f t="shared" ca="1" si="459"/>
        <v>0</v>
      </c>
      <c r="AN231" s="23">
        <f t="shared" ca="1" si="460"/>
        <v>60000</v>
      </c>
      <c r="AO231" s="23">
        <f t="shared" ca="1" si="461"/>
        <v>0</v>
      </c>
      <c r="AP231" s="23">
        <f t="shared" ca="1" si="476"/>
        <v>61200</v>
      </c>
      <c r="AQ231" s="23">
        <f t="shared" ca="1" si="477"/>
        <v>0</v>
      </c>
      <c r="AR231" s="23">
        <f t="shared" ca="1" si="363"/>
        <v>132000</v>
      </c>
      <c r="AS231" s="23">
        <f t="shared" ca="1" si="364"/>
        <v>0</v>
      </c>
      <c r="AT231" s="228">
        <f t="shared" ca="1" si="404"/>
        <v>65880</v>
      </c>
      <c r="AU231" s="26">
        <f t="shared" ca="1" si="405"/>
        <v>361080</v>
      </c>
      <c r="AV231" s="228">
        <f t="shared" ca="1" si="406"/>
        <v>421080</v>
      </c>
      <c r="AW231" s="23">
        <f t="shared" ca="1" si="432"/>
        <v>62400</v>
      </c>
      <c r="AX231" s="23">
        <f t="shared" ca="1" si="433"/>
        <v>0</v>
      </c>
      <c r="AY231" s="23">
        <f t="shared" ca="1" si="416"/>
        <v>60000</v>
      </c>
      <c r="AZ231" s="23">
        <f t="shared" ca="1" si="417"/>
        <v>0</v>
      </c>
      <c r="BA231" s="23">
        <f t="shared" ca="1" si="420"/>
        <v>10560</v>
      </c>
      <c r="BB231" s="23">
        <f t="shared" ca="1" si="421"/>
        <v>0</v>
      </c>
      <c r="BC231" s="23">
        <f t="shared" ca="1" si="428"/>
        <v>6120</v>
      </c>
      <c r="BD231" s="23">
        <f t="shared" ca="1" si="429"/>
        <v>0</v>
      </c>
      <c r="BE231" s="23">
        <f t="shared" ca="1" si="438"/>
        <v>20400</v>
      </c>
      <c r="BF231" s="23">
        <f t="shared" ca="1" si="439"/>
        <v>0</v>
      </c>
      <c r="BG231" s="23">
        <f t="shared" ca="1" si="448"/>
        <v>105600</v>
      </c>
      <c r="BH231" s="23">
        <f t="shared" ca="1" si="449"/>
        <v>0</v>
      </c>
      <c r="BI231" s="23">
        <f t="shared" ca="1" si="454"/>
        <v>127200</v>
      </c>
      <c r="BJ231" s="23">
        <f t="shared" ca="1" si="455"/>
        <v>0</v>
      </c>
      <c r="BK231" s="23">
        <f t="shared" ca="1" si="462"/>
        <v>60000</v>
      </c>
      <c r="BL231" s="23">
        <f t="shared" ca="1" si="463"/>
        <v>0</v>
      </c>
      <c r="BM231" s="23">
        <f t="shared" ca="1" si="474"/>
        <v>63600</v>
      </c>
      <c r="BN231" s="23">
        <f t="shared" ca="1" si="475"/>
        <v>0</v>
      </c>
      <c r="BO231" s="23">
        <f t="shared" ca="1" si="478"/>
        <v>86400</v>
      </c>
      <c r="BP231" s="23">
        <f t="shared" ca="1" si="479"/>
        <v>0</v>
      </c>
      <c r="BQ231" s="23">
        <f t="shared" ca="1" si="359"/>
        <v>62400</v>
      </c>
      <c r="BR231" s="23">
        <f t="shared" ca="1" si="360"/>
        <v>0</v>
      </c>
      <c r="BS231" s="23">
        <f t="shared" ca="1" si="377"/>
        <v>132000</v>
      </c>
      <c r="BT231" s="23">
        <f t="shared" ca="1" si="378"/>
        <v>0</v>
      </c>
      <c r="BU231" s="23">
        <f t="shared" ca="1" si="379"/>
        <v>120000</v>
      </c>
      <c r="BV231" s="23">
        <f t="shared" ca="1" si="380"/>
        <v>0</v>
      </c>
      <c r="BW231" s="389">
        <f t="shared" ca="1" si="407"/>
        <v>458280</v>
      </c>
      <c r="BX231" s="224">
        <f t="shared" ca="1" si="408"/>
        <v>710280</v>
      </c>
      <c r="BY231" s="93">
        <f t="shared" ca="1" si="409"/>
        <v>916680</v>
      </c>
      <c r="BZ231" s="23">
        <f t="shared" ca="1" si="434"/>
        <v>125760</v>
      </c>
      <c r="CA231" s="23">
        <f t="shared" ca="1" si="435"/>
        <v>0</v>
      </c>
      <c r="CB231" s="23">
        <f t="shared" ca="1" si="464"/>
        <v>115200</v>
      </c>
      <c r="CC231" s="23">
        <f t="shared" ca="1" si="465"/>
        <v>0</v>
      </c>
      <c r="CD231" s="23">
        <f t="shared" ca="1" si="365"/>
        <v>120000</v>
      </c>
      <c r="CE231" s="23">
        <f t="shared" ca="1" si="366"/>
        <v>0</v>
      </c>
      <c r="CF231" s="228">
        <f t="shared" ca="1" si="410"/>
        <v>125760</v>
      </c>
      <c r="CG231" s="224">
        <f t="shared" ca="1" si="411"/>
        <v>240960</v>
      </c>
      <c r="CH231" s="228">
        <f t="shared" ca="1" si="412"/>
        <v>360960</v>
      </c>
      <c r="CI231" s="23">
        <f t="shared" ca="1" si="424"/>
        <v>65400</v>
      </c>
      <c r="CJ231" s="23">
        <f t="shared" ca="1" si="425"/>
        <v>32700</v>
      </c>
      <c r="CK231" s="23">
        <f t="shared" ca="1" si="426"/>
        <v>62400</v>
      </c>
      <c r="CL231" s="23">
        <f t="shared" ca="1" si="427"/>
        <v>31200</v>
      </c>
      <c r="CM231" s="23">
        <f t="shared" ca="1" si="422"/>
        <v>60000</v>
      </c>
      <c r="CN231" s="23">
        <f t="shared" ca="1" si="423"/>
        <v>30000</v>
      </c>
      <c r="CO231" s="23">
        <f t="shared" ca="1" si="430"/>
        <v>8400</v>
      </c>
      <c r="CP231" s="23">
        <f t="shared" ca="1" si="431"/>
        <v>4200</v>
      </c>
      <c r="CQ231" s="23">
        <f t="shared" ca="1" si="440"/>
        <v>27000</v>
      </c>
      <c r="CR231" s="23">
        <f t="shared" ca="1" si="441"/>
        <v>13500</v>
      </c>
      <c r="CS231" s="23">
        <f t="shared" ca="1" si="442"/>
        <v>15600</v>
      </c>
      <c r="CT231" s="23">
        <f t="shared" ca="1" si="443"/>
        <v>7800</v>
      </c>
      <c r="CU231" s="23">
        <f t="shared" ca="1" si="446"/>
        <v>42000</v>
      </c>
      <c r="CV231" s="23">
        <f t="shared" ca="1" si="447"/>
        <v>21000</v>
      </c>
      <c r="CW231" s="23">
        <f t="shared" ca="1" si="367"/>
        <v>60000</v>
      </c>
      <c r="CX231" s="23">
        <f t="shared" ca="1" si="368"/>
        <v>30000</v>
      </c>
      <c r="CY231" s="23">
        <f t="shared" ca="1" si="450"/>
        <v>72000</v>
      </c>
      <c r="CZ231" s="23">
        <f t="shared" ca="1" si="451"/>
        <v>36000</v>
      </c>
      <c r="DA231" s="23">
        <f t="shared" ca="1" si="466"/>
        <v>99000</v>
      </c>
      <c r="DB231" s="23">
        <f t="shared" ca="1" si="467"/>
        <v>49500</v>
      </c>
      <c r="DC231" s="23"/>
      <c r="DD231" s="23"/>
      <c r="DE231" s="23">
        <f t="shared" ca="1" si="468"/>
        <v>240000</v>
      </c>
      <c r="DF231" s="23">
        <f t="shared" ca="1" si="469"/>
        <v>120000</v>
      </c>
      <c r="DG231" s="23">
        <f t="shared" ca="1" si="470"/>
        <v>120000</v>
      </c>
      <c r="DH231" s="23">
        <f t="shared" ca="1" si="471"/>
        <v>60000</v>
      </c>
      <c r="DI231" s="23">
        <f t="shared" ca="1" si="480"/>
        <v>63600</v>
      </c>
      <c r="DJ231" s="23">
        <f t="shared" ca="1" si="481"/>
        <v>31800</v>
      </c>
      <c r="DK231" s="23">
        <f t="shared" ca="1" si="361"/>
        <v>63600</v>
      </c>
      <c r="DL231" s="23">
        <f t="shared" ca="1" si="362"/>
        <v>31800</v>
      </c>
      <c r="DM231" s="23">
        <f t="shared" ca="1" si="369"/>
        <v>120000</v>
      </c>
      <c r="DN231" s="23">
        <f t="shared" ca="1" si="370"/>
        <v>60000</v>
      </c>
      <c r="DO231" s="23">
        <f t="shared" ca="1" si="371"/>
        <v>66000</v>
      </c>
      <c r="DP231" s="23">
        <f t="shared" ca="1" si="372"/>
        <v>33000</v>
      </c>
      <c r="DQ231" s="23">
        <f t="shared" ca="1" si="383"/>
        <v>129600</v>
      </c>
      <c r="DR231" s="23">
        <f t="shared" ca="1" si="384"/>
        <v>64800</v>
      </c>
      <c r="DS231" s="228">
        <f t="shared" ca="1" si="413"/>
        <v>604800</v>
      </c>
      <c r="DT231" s="93">
        <f t="shared" ca="1" si="414"/>
        <v>1350000</v>
      </c>
      <c r="DU231" s="228">
        <f t="shared" ca="1" si="415"/>
        <v>1971900</v>
      </c>
      <c r="DZ231" s="23">
        <f t="shared" ca="1" si="444"/>
        <v>60000</v>
      </c>
      <c r="EA231" s="23">
        <f t="shared" ca="1" si="445"/>
        <v>30000</v>
      </c>
      <c r="EB231" s="23">
        <f t="shared" ca="1" si="452"/>
        <v>26400</v>
      </c>
      <c r="EC231" s="23">
        <f t="shared" ca="1" si="453"/>
        <v>13200</v>
      </c>
      <c r="ED231" s="23">
        <f t="shared" ca="1" si="472"/>
        <v>120000</v>
      </c>
      <c r="EE231" s="23">
        <f t="shared" ca="1" si="473"/>
        <v>60000</v>
      </c>
      <c r="EF231" s="23">
        <f t="shared" ca="1" si="375"/>
        <v>168000</v>
      </c>
      <c r="EG231" s="23">
        <f t="shared" ca="1" si="376"/>
        <v>84000</v>
      </c>
      <c r="EH231" s="23">
        <f t="shared" ca="1" si="482"/>
        <v>60000</v>
      </c>
      <c r="EI231" s="23">
        <f t="shared" ca="1" si="483"/>
        <v>30000</v>
      </c>
      <c r="EJ231" s="23">
        <f t="shared" ca="1" si="373"/>
        <v>60000</v>
      </c>
      <c r="EK231" s="23">
        <f t="shared" ca="1" si="374"/>
        <v>30000</v>
      </c>
      <c r="EL231" s="23">
        <f t="shared" ca="1" si="381"/>
        <v>120000</v>
      </c>
      <c r="EM231" s="23">
        <f t="shared" ca="1" si="382"/>
        <v>60000</v>
      </c>
      <c r="EN231" s="228">
        <f t="shared" ca="1" si="401"/>
        <v>39600</v>
      </c>
      <c r="EO231" s="93">
        <f t="shared" ca="1" si="402"/>
        <v>489600</v>
      </c>
      <c r="EP231" s="93">
        <f t="shared" ca="1" si="403"/>
        <v>921600</v>
      </c>
    </row>
    <row r="232" spans="1:146" x14ac:dyDescent="0.2">
      <c r="A232" s="172">
        <f ca="1">VLOOKUP($D232,Curves!$A$2:$I$1700,9)</f>
        <v>6.0863121775954002E-2</v>
      </c>
      <c r="B232" s="86">
        <f t="shared" ca="1" si="386"/>
        <v>0.32714164437216547</v>
      </c>
      <c r="C232" s="86">
        <f t="shared" si="387"/>
        <v>30</v>
      </c>
      <c r="D232" s="139">
        <v>43709</v>
      </c>
      <c r="E232" s="173">
        <f ca="1">VLOOKUP($D232,Curves!$A$2:$H$1700,2)*$B232</f>
        <v>1.5692984680532778</v>
      </c>
      <c r="F232" s="172">
        <f ca="1">VLOOKUP($D232,Curves!$A$2:$H$1700,3)*$B232</f>
        <v>0.12349597075049247</v>
      </c>
      <c r="G232" s="172">
        <f ca="1">VLOOKUP($D232,Curves!$A$2:$H$1700,7)*$B232</f>
        <v>0</v>
      </c>
      <c r="H232" s="172">
        <f ca="1">VLOOKUP($D232,Curves!$A$2:$H$1700,5)*$B232</f>
        <v>0</v>
      </c>
      <c r="I232" s="172">
        <f ca="1">VLOOKUP($D232,Curves!$A$2:$H$1700,4)*$B232</f>
        <v>0</v>
      </c>
      <c r="J232" s="174">
        <f ca="1">VLOOKUP($D232,Curves!$A$2:$H$1700,8)*$B232</f>
        <v>0</v>
      </c>
      <c r="K232" s="172">
        <f t="shared" ca="1" si="388"/>
        <v>13.769738510399584</v>
      </c>
      <c r="L232" s="140">
        <f ca="1">VLOOKUP($D232,Curves!$N$2:$T$2600,2)*$B232</f>
        <v>18.879148011731047</v>
      </c>
      <c r="M232" s="141">
        <f ca="1">VLOOKUP($D232,Curves!$N$2:$T$2600,3)*$B232</f>
        <v>9.4395740058655235</v>
      </c>
      <c r="N232" s="181">
        <f t="shared" ca="1" si="389"/>
        <v>1</v>
      </c>
      <c r="O232" s="182">
        <f t="shared" ca="1" si="390"/>
        <v>0</v>
      </c>
      <c r="P232" s="173">
        <f t="shared" ca="1" si="385"/>
        <v>13.769738510399584</v>
      </c>
      <c r="Q232" s="140">
        <f ca="1">VLOOKUP($D232,Curves!$N$2:$T$2600,4)*$B232</f>
        <v>18.879148011731047</v>
      </c>
      <c r="R232" s="141">
        <f ca="1">VLOOKUP($D232,Curves!$N$2:$T$2600,5)*$B232</f>
        <v>9.4395740058655235</v>
      </c>
      <c r="S232" s="181">
        <f t="shared" ca="1" si="391"/>
        <v>1</v>
      </c>
      <c r="T232" s="182">
        <f t="shared" ca="1" si="392"/>
        <v>0</v>
      </c>
      <c r="U232" s="151">
        <f t="shared" ca="1" si="393"/>
        <v>13.769738510399584</v>
      </c>
      <c r="V232" s="151">
        <f t="shared" ca="1" si="394"/>
        <v>13.769738510399584</v>
      </c>
      <c r="W232" s="151">
        <f t="shared" ca="1" si="395"/>
        <v>13.769738510399584</v>
      </c>
      <c r="X232" s="343">
        <f ca="1">VLOOKUP($D232,[2]CurveFetch!$D$8:$S$13000,16,0)*$B232</f>
        <v>18.879148011731047</v>
      </c>
      <c r="Y232" s="141">
        <f ca="1">VLOOKUP($D232,Curves!$N$2:$T$2600,7)*$B232</f>
        <v>9.4395740058655235</v>
      </c>
      <c r="Z232" s="200">
        <f t="shared" ca="1" si="396"/>
        <v>1</v>
      </c>
      <c r="AA232" s="181">
        <f t="shared" ca="1" si="397"/>
        <v>0</v>
      </c>
      <c r="AB232" s="181">
        <f t="shared" ca="1" si="484"/>
        <v>1</v>
      </c>
      <c r="AC232" s="181">
        <f t="shared" ca="1" si="484"/>
        <v>1</v>
      </c>
      <c r="AD232" s="181">
        <f t="shared" ca="1" si="399"/>
        <v>1</v>
      </c>
      <c r="AE232" s="182">
        <f t="shared" ca="1" si="400"/>
        <v>0</v>
      </c>
      <c r="AF232" s="23">
        <f t="shared" ca="1" si="418"/>
        <v>5880</v>
      </c>
      <c r="AG232" s="23">
        <f t="shared" ca="1" si="419"/>
        <v>0</v>
      </c>
      <c r="AH232" s="23">
        <f t="shared" ca="1" si="436"/>
        <v>48000</v>
      </c>
      <c r="AI232" s="23">
        <f t="shared" ca="1" si="437"/>
        <v>0</v>
      </c>
      <c r="AJ232" s="23">
        <f t="shared" ca="1" si="456"/>
        <v>54000</v>
      </c>
      <c r="AK232" s="23">
        <f t="shared" ca="1" si="457"/>
        <v>0</v>
      </c>
      <c r="AL232" s="23">
        <f t="shared" ca="1" si="458"/>
        <v>60000</v>
      </c>
      <c r="AM232" s="23">
        <f t="shared" ca="1" si="459"/>
        <v>0</v>
      </c>
      <c r="AN232" s="23">
        <f t="shared" ca="1" si="460"/>
        <v>60000</v>
      </c>
      <c r="AO232" s="23">
        <f t="shared" ca="1" si="461"/>
        <v>0</v>
      </c>
      <c r="AP232" s="23">
        <f t="shared" ca="1" si="476"/>
        <v>61200</v>
      </c>
      <c r="AQ232" s="23">
        <f t="shared" ca="1" si="477"/>
        <v>0</v>
      </c>
      <c r="AR232" s="23">
        <f t="shared" ca="1" si="363"/>
        <v>132000</v>
      </c>
      <c r="AS232" s="23">
        <f t="shared" ca="1" si="364"/>
        <v>0</v>
      </c>
      <c r="AT232" s="228">
        <f t="shared" ca="1" si="404"/>
        <v>65880</v>
      </c>
      <c r="AU232" s="26">
        <f t="shared" ca="1" si="405"/>
        <v>361080</v>
      </c>
      <c r="AV232" s="228">
        <f t="shared" ca="1" si="406"/>
        <v>421080</v>
      </c>
      <c r="AW232" s="23">
        <f t="shared" ca="1" si="432"/>
        <v>62400</v>
      </c>
      <c r="AX232" s="23">
        <f t="shared" ca="1" si="433"/>
        <v>0</v>
      </c>
      <c r="AY232" s="23">
        <f t="shared" ca="1" si="416"/>
        <v>60000</v>
      </c>
      <c r="AZ232" s="23">
        <f t="shared" ca="1" si="417"/>
        <v>0</v>
      </c>
      <c r="BA232" s="23">
        <f t="shared" ca="1" si="420"/>
        <v>10560</v>
      </c>
      <c r="BB232" s="23">
        <f t="shared" ca="1" si="421"/>
        <v>0</v>
      </c>
      <c r="BC232" s="23">
        <f t="shared" ca="1" si="428"/>
        <v>6120</v>
      </c>
      <c r="BD232" s="23">
        <f t="shared" ca="1" si="429"/>
        <v>0</v>
      </c>
      <c r="BE232" s="23">
        <f t="shared" ca="1" si="438"/>
        <v>20400</v>
      </c>
      <c r="BF232" s="23">
        <f t="shared" ca="1" si="439"/>
        <v>0</v>
      </c>
      <c r="BG232" s="23">
        <f t="shared" ca="1" si="448"/>
        <v>105600</v>
      </c>
      <c r="BH232" s="23">
        <f t="shared" ca="1" si="449"/>
        <v>0</v>
      </c>
      <c r="BI232" s="23">
        <f t="shared" ca="1" si="454"/>
        <v>127200</v>
      </c>
      <c r="BJ232" s="23">
        <f t="shared" ca="1" si="455"/>
        <v>0</v>
      </c>
      <c r="BK232" s="23">
        <f t="shared" ca="1" si="462"/>
        <v>60000</v>
      </c>
      <c r="BL232" s="23">
        <f t="shared" ca="1" si="463"/>
        <v>0</v>
      </c>
      <c r="BM232" s="23">
        <f t="shared" ca="1" si="474"/>
        <v>63600</v>
      </c>
      <c r="BN232" s="23">
        <f t="shared" ca="1" si="475"/>
        <v>0</v>
      </c>
      <c r="BO232" s="23">
        <f t="shared" ca="1" si="478"/>
        <v>86400</v>
      </c>
      <c r="BP232" s="23">
        <f t="shared" ca="1" si="479"/>
        <v>0</v>
      </c>
      <c r="BQ232" s="23">
        <f t="shared" ca="1" si="359"/>
        <v>62400</v>
      </c>
      <c r="BR232" s="23">
        <f t="shared" ca="1" si="360"/>
        <v>0</v>
      </c>
      <c r="BS232" s="23">
        <f t="shared" ca="1" si="377"/>
        <v>132000</v>
      </c>
      <c r="BT232" s="23">
        <f t="shared" ca="1" si="378"/>
        <v>0</v>
      </c>
      <c r="BU232" s="23">
        <f t="shared" ca="1" si="379"/>
        <v>120000</v>
      </c>
      <c r="BV232" s="23">
        <f t="shared" ca="1" si="380"/>
        <v>0</v>
      </c>
      <c r="BW232" s="389">
        <f t="shared" ca="1" si="407"/>
        <v>458280</v>
      </c>
      <c r="BX232" s="224">
        <f t="shared" ca="1" si="408"/>
        <v>710280</v>
      </c>
      <c r="BY232" s="93">
        <f t="shared" ca="1" si="409"/>
        <v>916680</v>
      </c>
      <c r="BZ232" s="23">
        <f t="shared" ca="1" si="434"/>
        <v>125760</v>
      </c>
      <c r="CA232" s="23">
        <f t="shared" ca="1" si="435"/>
        <v>0</v>
      </c>
      <c r="CB232" s="23">
        <f t="shared" ca="1" si="464"/>
        <v>115200</v>
      </c>
      <c r="CC232" s="23">
        <f t="shared" ca="1" si="465"/>
        <v>0</v>
      </c>
      <c r="CD232" s="23">
        <f t="shared" ca="1" si="365"/>
        <v>120000</v>
      </c>
      <c r="CE232" s="23">
        <f t="shared" ca="1" si="366"/>
        <v>0</v>
      </c>
      <c r="CF232" s="228">
        <f t="shared" ca="1" si="410"/>
        <v>125760</v>
      </c>
      <c r="CG232" s="224">
        <f t="shared" ca="1" si="411"/>
        <v>240960</v>
      </c>
      <c r="CH232" s="228">
        <f t="shared" ca="1" si="412"/>
        <v>360960</v>
      </c>
      <c r="CI232" s="23">
        <f t="shared" ca="1" si="424"/>
        <v>65400</v>
      </c>
      <c r="CJ232" s="23">
        <f t="shared" ca="1" si="425"/>
        <v>32700</v>
      </c>
      <c r="CK232" s="23">
        <f t="shared" ca="1" si="426"/>
        <v>62400</v>
      </c>
      <c r="CL232" s="23">
        <f t="shared" ca="1" si="427"/>
        <v>31200</v>
      </c>
      <c r="CM232" s="23">
        <f t="shared" ca="1" si="422"/>
        <v>60000</v>
      </c>
      <c r="CN232" s="23">
        <f t="shared" ca="1" si="423"/>
        <v>30000</v>
      </c>
      <c r="CO232" s="23">
        <f t="shared" ca="1" si="430"/>
        <v>8400</v>
      </c>
      <c r="CP232" s="23">
        <f t="shared" ca="1" si="431"/>
        <v>4200</v>
      </c>
      <c r="CQ232" s="23">
        <f t="shared" ca="1" si="440"/>
        <v>27000</v>
      </c>
      <c r="CR232" s="23">
        <f t="shared" ca="1" si="441"/>
        <v>13500</v>
      </c>
      <c r="CS232" s="23">
        <f t="shared" ca="1" si="442"/>
        <v>15600</v>
      </c>
      <c r="CT232" s="23">
        <f t="shared" ca="1" si="443"/>
        <v>7800</v>
      </c>
      <c r="CU232" s="23">
        <f t="shared" ca="1" si="446"/>
        <v>42000</v>
      </c>
      <c r="CV232" s="23">
        <f t="shared" ca="1" si="447"/>
        <v>21000</v>
      </c>
      <c r="CW232" s="23">
        <f t="shared" ca="1" si="367"/>
        <v>60000</v>
      </c>
      <c r="CX232" s="23">
        <f t="shared" ca="1" si="368"/>
        <v>30000</v>
      </c>
      <c r="CY232" s="23">
        <f t="shared" ca="1" si="450"/>
        <v>72000</v>
      </c>
      <c r="CZ232" s="23">
        <f t="shared" ca="1" si="451"/>
        <v>36000</v>
      </c>
      <c r="DA232" s="23">
        <f t="shared" ca="1" si="466"/>
        <v>99000</v>
      </c>
      <c r="DB232" s="23">
        <f t="shared" ca="1" si="467"/>
        <v>49500</v>
      </c>
      <c r="DC232" s="23"/>
      <c r="DD232" s="23"/>
      <c r="DE232" s="23">
        <f t="shared" ca="1" si="468"/>
        <v>240000</v>
      </c>
      <c r="DF232" s="23">
        <f t="shared" ca="1" si="469"/>
        <v>120000</v>
      </c>
      <c r="DG232" s="23">
        <f t="shared" ca="1" si="470"/>
        <v>120000</v>
      </c>
      <c r="DH232" s="23">
        <f t="shared" ca="1" si="471"/>
        <v>60000</v>
      </c>
      <c r="DI232" s="23">
        <f t="shared" ca="1" si="480"/>
        <v>63600</v>
      </c>
      <c r="DJ232" s="23">
        <f t="shared" ca="1" si="481"/>
        <v>31800</v>
      </c>
      <c r="DK232" s="23">
        <f t="shared" ca="1" si="361"/>
        <v>63600</v>
      </c>
      <c r="DL232" s="23">
        <f t="shared" ca="1" si="362"/>
        <v>31800</v>
      </c>
      <c r="DM232" s="23">
        <f t="shared" ca="1" si="369"/>
        <v>120000</v>
      </c>
      <c r="DN232" s="23">
        <f t="shared" ca="1" si="370"/>
        <v>60000</v>
      </c>
      <c r="DO232" s="23">
        <f t="shared" ca="1" si="371"/>
        <v>66000</v>
      </c>
      <c r="DP232" s="23">
        <f t="shared" ca="1" si="372"/>
        <v>33000</v>
      </c>
      <c r="DQ232" s="23">
        <f t="shared" ca="1" si="383"/>
        <v>129600</v>
      </c>
      <c r="DR232" s="23">
        <f t="shared" ca="1" si="384"/>
        <v>64800</v>
      </c>
      <c r="DS232" s="228">
        <f t="shared" ca="1" si="413"/>
        <v>604800</v>
      </c>
      <c r="DT232" s="93">
        <f t="shared" ca="1" si="414"/>
        <v>1350000</v>
      </c>
      <c r="DU232" s="228">
        <f t="shared" ca="1" si="415"/>
        <v>1971900</v>
      </c>
      <c r="DZ232" s="23">
        <f t="shared" ca="1" si="444"/>
        <v>60000</v>
      </c>
      <c r="EA232" s="23">
        <f t="shared" ca="1" si="445"/>
        <v>30000</v>
      </c>
      <c r="EB232" s="23">
        <f t="shared" ca="1" si="452"/>
        <v>26400</v>
      </c>
      <c r="EC232" s="23">
        <f t="shared" ca="1" si="453"/>
        <v>13200</v>
      </c>
      <c r="ED232" s="23">
        <f t="shared" ca="1" si="472"/>
        <v>120000</v>
      </c>
      <c r="EE232" s="23">
        <f t="shared" ca="1" si="473"/>
        <v>60000</v>
      </c>
      <c r="EF232" s="23">
        <f t="shared" ca="1" si="375"/>
        <v>168000</v>
      </c>
      <c r="EG232" s="23">
        <f t="shared" ca="1" si="376"/>
        <v>84000</v>
      </c>
      <c r="EH232" s="23">
        <f t="shared" ca="1" si="482"/>
        <v>60000</v>
      </c>
      <c r="EI232" s="23">
        <f t="shared" ca="1" si="483"/>
        <v>30000</v>
      </c>
      <c r="EJ232" s="23">
        <f t="shared" ca="1" si="373"/>
        <v>60000</v>
      </c>
      <c r="EK232" s="23">
        <f t="shared" ca="1" si="374"/>
        <v>30000</v>
      </c>
      <c r="EL232" s="23">
        <f t="shared" ca="1" si="381"/>
        <v>120000</v>
      </c>
      <c r="EM232" s="23">
        <f t="shared" ca="1" si="382"/>
        <v>60000</v>
      </c>
      <c r="EN232" s="228">
        <f t="shared" ca="1" si="401"/>
        <v>39600</v>
      </c>
      <c r="EO232" s="93">
        <f t="shared" ca="1" si="402"/>
        <v>489600</v>
      </c>
      <c r="EP232" s="93">
        <f t="shared" ca="1" si="403"/>
        <v>921600</v>
      </c>
    </row>
    <row r="233" spans="1:146" x14ac:dyDescent="0.2">
      <c r="A233" s="172">
        <f ca="1">VLOOKUP($D233,Curves!$A$2:$I$1700,9)</f>
        <v>6.0890390653223998E-2</v>
      </c>
      <c r="B233" s="86">
        <f t="shared" ca="1" si="386"/>
        <v>0.32537338884751538</v>
      </c>
      <c r="C233" s="86">
        <f t="shared" si="387"/>
        <v>31</v>
      </c>
      <c r="D233" s="139">
        <v>43739</v>
      </c>
      <c r="E233" s="173">
        <f ca="1">VLOOKUP($D233,Curves!$A$2:$H$1700,2)*$B233</f>
        <v>1.5705773479669567</v>
      </c>
      <c r="F233" s="172">
        <f ca="1">VLOOKUP($D233,Curves!$A$2:$H$1700,3)*$B233</f>
        <v>0.12282845428993705</v>
      </c>
      <c r="G233" s="172">
        <f ca="1">VLOOKUP($D233,Curves!$A$2:$H$1700,7)*$B233</f>
        <v>0</v>
      </c>
      <c r="H233" s="172">
        <f ca="1">VLOOKUP($D233,Curves!$A$2:$H$1700,5)*$B233</f>
        <v>0</v>
      </c>
      <c r="I233" s="172">
        <f ca="1">VLOOKUP($D233,Curves!$A$2:$H$1700,4)*$B233</f>
        <v>0</v>
      </c>
      <c r="J233" s="174">
        <f ca="1">VLOOKUP($D233,Curves!$A$2:$H$1700,8)*$B233</f>
        <v>0</v>
      </c>
      <c r="K233" s="172">
        <f t="shared" ca="1" si="388"/>
        <v>13.779330109752175</v>
      </c>
      <c r="L233" s="140">
        <f ca="1">VLOOKUP($D233,Curves!$N$2:$T$2600,2)*$B233</f>
        <v>22.439148000496704</v>
      </c>
      <c r="M233" s="141">
        <f ca="1">VLOOKUP($D233,Curves!$N$2:$T$2600,3)*$B233</f>
        <v>11.219574000248352</v>
      </c>
      <c r="N233" s="181">
        <f t="shared" ca="1" si="389"/>
        <v>1</v>
      </c>
      <c r="O233" s="182">
        <f t="shared" ca="1" si="390"/>
        <v>0</v>
      </c>
      <c r="P233" s="173">
        <f t="shared" ca="1" si="385"/>
        <v>13.779330109752175</v>
      </c>
      <c r="Q233" s="140">
        <f ca="1">VLOOKUP($D233,Curves!$N$2:$T$2600,4)*$B233</f>
        <v>22.439148000496704</v>
      </c>
      <c r="R233" s="141">
        <f ca="1">VLOOKUP($D233,Curves!$N$2:$T$2600,5)*$B233</f>
        <v>11.219574000248352</v>
      </c>
      <c r="S233" s="181">
        <f t="shared" ca="1" si="391"/>
        <v>1</v>
      </c>
      <c r="T233" s="182">
        <f t="shared" ca="1" si="392"/>
        <v>0</v>
      </c>
      <c r="U233" s="151">
        <f t="shared" ca="1" si="393"/>
        <v>13.779330109752175</v>
      </c>
      <c r="V233" s="151">
        <f t="shared" ca="1" si="394"/>
        <v>13.779330109752175</v>
      </c>
      <c r="W233" s="151">
        <f t="shared" ca="1" si="395"/>
        <v>13.779330109752175</v>
      </c>
      <c r="X233" s="343">
        <f ca="1">VLOOKUP($D233,[2]CurveFetch!$D$8:$S$13000,16,0)*$B233</f>
        <v>22.439148000496704</v>
      </c>
      <c r="Y233" s="141">
        <f ca="1">VLOOKUP($D233,Curves!$N$2:$T$2600,7)*$B233</f>
        <v>11.219574000248352</v>
      </c>
      <c r="Z233" s="200">
        <f t="shared" ca="1" si="396"/>
        <v>1</v>
      </c>
      <c r="AA233" s="181">
        <f t="shared" ca="1" si="397"/>
        <v>0</v>
      </c>
      <c r="AB233" s="181">
        <f t="shared" ca="1" si="484"/>
        <v>1</v>
      </c>
      <c r="AC233" s="181">
        <f t="shared" ca="1" si="484"/>
        <v>1</v>
      </c>
      <c r="AD233" s="181">
        <f t="shared" ca="1" si="399"/>
        <v>1</v>
      </c>
      <c r="AE233" s="182">
        <f t="shared" ca="1" si="400"/>
        <v>0</v>
      </c>
      <c r="AF233" s="23">
        <f t="shared" ca="1" si="418"/>
        <v>5880</v>
      </c>
      <c r="AG233" s="23">
        <f t="shared" ca="1" si="419"/>
        <v>0</v>
      </c>
      <c r="AH233" s="23">
        <f t="shared" ca="1" si="436"/>
        <v>48000</v>
      </c>
      <c r="AI233" s="23">
        <f t="shared" ca="1" si="437"/>
        <v>0</v>
      </c>
      <c r="AJ233" s="23">
        <f t="shared" ca="1" si="456"/>
        <v>54000</v>
      </c>
      <c r="AK233" s="23">
        <f t="shared" ca="1" si="457"/>
        <v>0</v>
      </c>
      <c r="AL233" s="23">
        <f t="shared" ca="1" si="458"/>
        <v>60000</v>
      </c>
      <c r="AM233" s="23">
        <f t="shared" ca="1" si="459"/>
        <v>0</v>
      </c>
      <c r="AN233" s="23">
        <f t="shared" ca="1" si="460"/>
        <v>60000</v>
      </c>
      <c r="AO233" s="23">
        <f t="shared" ca="1" si="461"/>
        <v>0</v>
      </c>
      <c r="AP233" s="23">
        <f t="shared" ca="1" si="476"/>
        <v>61200</v>
      </c>
      <c r="AQ233" s="23">
        <f t="shared" ca="1" si="477"/>
        <v>0</v>
      </c>
      <c r="AR233" s="23">
        <f t="shared" ca="1" si="363"/>
        <v>132000</v>
      </c>
      <c r="AS233" s="23">
        <f t="shared" ca="1" si="364"/>
        <v>0</v>
      </c>
      <c r="AT233" s="228">
        <f t="shared" ca="1" si="404"/>
        <v>65880</v>
      </c>
      <c r="AU233" s="26">
        <f t="shared" ca="1" si="405"/>
        <v>361080</v>
      </c>
      <c r="AV233" s="228">
        <f t="shared" ca="1" si="406"/>
        <v>421080</v>
      </c>
      <c r="AW233" s="23">
        <f t="shared" ca="1" si="432"/>
        <v>62400</v>
      </c>
      <c r="AX233" s="23">
        <f t="shared" ca="1" si="433"/>
        <v>0</v>
      </c>
      <c r="AY233" s="23">
        <f t="shared" ca="1" si="416"/>
        <v>60000</v>
      </c>
      <c r="AZ233" s="23">
        <f t="shared" ca="1" si="417"/>
        <v>0</v>
      </c>
      <c r="BA233" s="23">
        <f t="shared" ca="1" si="420"/>
        <v>10560</v>
      </c>
      <c r="BB233" s="23">
        <f t="shared" ca="1" si="421"/>
        <v>0</v>
      </c>
      <c r="BC233" s="23">
        <f t="shared" ca="1" si="428"/>
        <v>6120</v>
      </c>
      <c r="BD233" s="23">
        <f t="shared" ca="1" si="429"/>
        <v>0</v>
      </c>
      <c r="BE233" s="23">
        <f t="shared" ca="1" si="438"/>
        <v>20400</v>
      </c>
      <c r="BF233" s="23">
        <f t="shared" ca="1" si="439"/>
        <v>0</v>
      </c>
      <c r="BG233" s="23">
        <f t="shared" ca="1" si="448"/>
        <v>105600</v>
      </c>
      <c r="BH233" s="23">
        <f t="shared" ca="1" si="449"/>
        <v>0</v>
      </c>
      <c r="BI233" s="23">
        <f t="shared" ca="1" si="454"/>
        <v>127200</v>
      </c>
      <c r="BJ233" s="23">
        <f t="shared" ca="1" si="455"/>
        <v>0</v>
      </c>
      <c r="BK233" s="23">
        <f t="shared" ca="1" si="462"/>
        <v>60000</v>
      </c>
      <c r="BL233" s="23">
        <f t="shared" ca="1" si="463"/>
        <v>0</v>
      </c>
      <c r="BM233" s="23">
        <f t="shared" ca="1" si="474"/>
        <v>63600</v>
      </c>
      <c r="BN233" s="23">
        <f t="shared" ca="1" si="475"/>
        <v>0</v>
      </c>
      <c r="BO233" s="23">
        <f t="shared" ca="1" si="478"/>
        <v>86400</v>
      </c>
      <c r="BP233" s="23">
        <f t="shared" ca="1" si="479"/>
        <v>0</v>
      </c>
      <c r="BQ233" s="23">
        <f t="shared" ref="BQ233:BQ280" ca="1" si="485">$BQ$7*$J$2*$J$5*$S233</f>
        <v>62400</v>
      </c>
      <c r="BR233" s="23">
        <f t="shared" ref="BR233:BR280" ca="1" si="486">$BQ$7*$J$3*$J$5*$T233</f>
        <v>0</v>
      </c>
      <c r="BS233" s="23">
        <f t="shared" ca="1" si="377"/>
        <v>132000</v>
      </c>
      <c r="BT233" s="23">
        <f t="shared" ca="1" si="378"/>
        <v>0</v>
      </c>
      <c r="BU233" s="23">
        <f t="shared" ca="1" si="379"/>
        <v>120000</v>
      </c>
      <c r="BV233" s="23">
        <f t="shared" ca="1" si="380"/>
        <v>0</v>
      </c>
      <c r="BW233" s="389">
        <f t="shared" ca="1" si="407"/>
        <v>458280</v>
      </c>
      <c r="BX233" s="224">
        <f t="shared" ca="1" si="408"/>
        <v>710280</v>
      </c>
      <c r="BY233" s="93">
        <f t="shared" ca="1" si="409"/>
        <v>916680</v>
      </c>
      <c r="BZ233" s="23">
        <f t="shared" ca="1" si="434"/>
        <v>125760</v>
      </c>
      <c r="CA233" s="23">
        <f t="shared" ca="1" si="435"/>
        <v>0</v>
      </c>
      <c r="CB233" s="23">
        <f t="shared" ca="1" si="464"/>
        <v>115200</v>
      </c>
      <c r="CC233" s="23">
        <f t="shared" ca="1" si="465"/>
        <v>0</v>
      </c>
      <c r="CD233" s="23">
        <f t="shared" ca="1" si="365"/>
        <v>120000</v>
      </c>
      <c r="CE233" s="23">
        <f t="shared" ca="1" si="366"/>
        <v>0</v>
      </c>
      <c r="CF233" s="228">
        <f t="shared" ca="1" si="410"/>
        <v>125760</v>
      </c>
      <c r="CG233" s="224">
        <f t="shared" ca="1" si="411"/>
        <v>240960</v>
      </c>
      <c r="CH233" s="228">
        <f t="shared" ca="1" si="412"/>
        <v>360960</v>
      </c>
      <c r="CI233" s="23">
        <f t="shared" ca="1" si="424"/>
        <v>65400</v>
      </c>
      <c r="CJ233" s="23">
        <f t="shared" ca="1" si="425"/>
        <v>32700</v>
      </c>
      <c r="CK233" s="23">
        <f t="shared" ca="1" si="426"/>
        <v>62400</v>
      </c>
      <c r="CL233" s="23">
        <f t="shared" ca="1" si="427"/>
        <v>31200</v>
      </c>
      <c r="CM233" s="23">
        <f t="shared" ca="1" si="422"/>
        <v>60000</v>
      </c>
      <c r="CN233" s="23">
        <f t="shared" ca="1" si="423"/>
        <v>30000</v>
      </c>
      <c r="CO233" s="23">
        <f t="shared" ca="1" si="430"/>
        <v>8400</v>
      </c>
      <c r="CP233" s="23">
        <f t="shared" ca="1" si="431"/>
        <v>4200</v>
      </c>
      <c r="CQ233" s="23">
        <f t="shared" ca="1" si="440"/>
        <v>27000</v>
      </c>
      <c r="CR233" s="23">
        <f t="shared" ca="1" si="441"/>
        <v>13500</v>
      </c>
      <c r="CS233" s="23">
        <f t="shared" ca="1" si="442"/>
        <v>15600</v>
      </c>
      <c r="CT233" s="23">
        <f t="shared" ca="1" si="443"/>
        <v>7800</v>
      </c>
      <c r="CU233" s="23">
        <f t="shared" ca="1" si="446"/>
        <v>42000</v>
      </c>
      <c r="CV233" s="23">
        <f t="shared" ca="1" si="447"/>
        <v>21000</v>
      </c>
      <c r="CW233" s="23">
        <f t="shared" ca="1" si="367"/>
        <v>60000</v>
      </c>
      <c r="CX233" s="23">
        <f t="shared" ca="1" si="368"/>
        <v>30000</v>
      </c>
      <c r="CY233" s="23">
        <f t="shared" ca="1" si="450"/>
        <v>72000</v>
      </c>
      <c r="CZ233" s="23">
        <f t="shared" ca="1" si="451"/>
        <v>36000</v>
      </c>
      <c r="DA233" s="23">
        <f t="shared" ca="1" si="466"/>
        <v>99000</v>
      </c>
      <c r="DB233" s="23">
        <f t="shared" ca="1" si="467"/>
        <v>49500</v>
      </c>
      <c r="DC233" s="23"/>
      <c r="DD233" s="23"/>
      <c r="DE233" s="23">
        <f t="shared" ca="1" si="468"/>
        <v>240000</v>
      </c>
      <c r="DF233" s="23">
        <f t="shared" ca="1" si="469"/>
        <v>120000</v>
      </c>
      <c r="DG233" s="23">
        <f t="shared" ca="1" si="470"/>
        <v>120000</v>
      </c>
      <c r="DH233" s="23">
        <f t="shared" ca="1" si="471"/>
        <v>60000</v>
      </c>
      <c r="DI233" s="23">
        <f t="shared" ca="1" si="480"/>
        <v>63600</v>
      </c>
      <c r="DJ233" s="23">
        <f t="shared" ca="1" si="481"/>
        <v>31800</v>
      </c>
      <c r="DK233" s="23">
        <f t="shared" ca="1" si="361"/>
        <v>63600</v>
      </c>
      <c r="DL233" s="23">
        <f t="shared" ca="1" si="362"/>
        <v>31800</v>
      </c>
      <c r="DM233" s="23">
        <f t="shared" ca="1" si="369"/>
        <v>120000</v>
      </c>
      <c r="DN233" s="23">
        <f t="shared" ca="1" si="370"/>
        <v>60000</v>
      </c>
      <c r="DO233" s="23">
        <f t="shared" ca="1" si="371"/>
        <v>66000</v>
      </c>
      <c r="DP233" s="23">
        <f t="shared" ca="1" si="372"/>
        <v>33000</v>
      </c>
      <c r="DQ233" s="23">
        <f t="shared" ca="1" si="383"/>
        <v>129600</v>
      </c>
      <c r="DR233" s="23">
        <f t="shared" ca="1" si="384"/>
        <v>64800</v>
      </c>
      <c r="DS233" s="228">
        <f t="shared" ca="1" si="413"/>
        <v>604800</v>
      </c>
      <c r="DT233" s="93">
        <f t="shared" ca="1" si="414"/>
        <v>1350000</v>
      </c>
      <c r="DU233" s="228">
        <f t="shared" ca="1" si="415"/>
        <v>1971900</v>
      </c>
      <c r="DZ233" s="23">
        <f t="shared" ca="1" si="444"/>
        <v>60000</v>
      </c>
      <c r="EA233" s="23">
        <f t="shared" ca="1" si="445"/>
        <v>30000</v>
      </c>
      <c r="EB233" s="23">
        <f t="shared" ca="1" si="452"/>
        <v>26400</v>
      </c>
      <c r="EC233" s="23">
        <f t="shared" ca="1" si="453"/>
        <v>13200</v>
      </c>
      <c r="ED233" s="23">
        <f t="shared" ca="1" si="472"/>
        <v>120000</v>
      </c>
      <c r="EE233" s="23">
        <f t="shared" ca="1" si="473"/>
        <v>60000</v>
      </c>
      <c r="EF233" s="23">
        <f t="shared" ca="1" si="375"/>
        <v>168000</v>
      </c>
      <c r="EG233" s="23">
        <f t="shared" ca="1" si="376"/>
        <v>84000</v>
      </c>
      <c r="EH233" s="23">
        <f t="shared" ca="1" si="482"/>
        <v>60000</v>
      </c>
      <c r="EI233" s="23">
        <f t="shared" ca="1" si="483"/>
        <v>30000</v>
      </c>
      <c r="EJ233" s="23">
        <f t="shared" ca="1" si="373"/>
        <v>60000</v>
      </c>
      <c r="EK233" s="23">
        <f t="shared" ca="1" si="374"/>
        <v>30000</v>
      </c>
      <c r="EL233" s="23">
        <f t="shared" ca="1" si="381"/>
        <v>120000</v>
      </c>
      <c r="EM233" s="23">
        <f t="shared" ca="1" si="382"/>
        <v>60000</v>
      </c>
      <c r="EN233" s="228">
        <f t="shared" ca="1" si="401"/>
        <v>39600</v>
      </c>
      <c r="EO233" s="93">
        <f t="shared" ca="1" si="402"/>
        <v>489600</v>
      </c>
      <c r="EP233" s="93">
        <f t="shared" ca="1" si="403"/>
        <v>921600</v>
      </c>
    </row>
    <row r="234" spans="1:146" x14ac:dyDescent="0.2">
      <c r="A234" s="172">
        <f ca="1">VLOOKUP($D234,Curves!$A$2:$I$1700,9)</f>
        <v>6.0918568493329002E-2</v>
      </c>
      <c r="B234" s="86">
        <f t="shared" ca="1" si="386"/>
        <v>0.32355475636005981</v>
      </c>
      <c r="C234" s="86">
        <f t="shared" si="387"/>
        <v>30</v>
      </c>
      <c r="D234" s="139">
        <v>43770</v>
      </c>
      <c r="E234" s="173">
        <f ca="1">VLOOKUP($D234,Curves!$A$2:$H$1700,2)*$B234</f>
        <v>1.6070964748404171</v>
      </c>
      <c r="F234" s="172">
        <f ca="1">VLOOKUP($D234,Curves!$A$2:$H$1700,3)*$B234</f>
        <v>0.10030197447161854</v>
      </c>
      <c r="G234" s="172">
        <f ca="1">VLOOKUP($D234,Curves!$A$2:$H$1700,7)*$B234</f>
        <v>0</v>
      </c>
      <c r="H234" s="172">
        <f ca="1">VLOOKUP($D234,Curves!$A$2:$H$1700,5)*$B234</f>
        <v>0</v>
      </c>
      <c r="I234" s="172">
        <f ca="1">VLOOKUP($D234,Curves!$A$2:$H$1700,4)*$B234</f>
        <v>0</v>
      </c>
      <c r="J234" s="174">
        <f ca="1">VLOOKUP($D234,Curves!$A$2:$H$1700,8)*$B234</f>
        <v>0</v>
      </c>
      <c r="K234" s="172">
        <f t="shared" ca="1" si="388"/>
        <v>14.053223561303128</v>
      </c>
      <c r="L234" s="140">
        <f ca="1">VLOOKUP($D234,Curves!$N$2:$T$2600,2)*$B234</f>
        <v>12.607084593240279</v>
      </c>
      <c r="M234" s="141">
        <f ca="1">VLOOKUP($D234,Curves!$N$2:$T$2600,3)*$B234</f>
        <v>6.3035422966201393</v>
      </c>
      <c r="N234" s="181">
        <f t="shared" ca="1" si="389"/>
        <v>0</v>
      </c>
      <c r="O234" s="182">
        <f t="shared" ca="1" si="390"/>
        <v>0</v>
      </c>
      <c r="P234" s="173">
        <f t="shared" ca="1" si="385"/>
        <v>14.053223561303128</v>
      </c>
      <c r="Q234" s="140">
        <f ca="1">VLOOKUP($D234,Curves!$N$2:$T$2600,4)*$B234</f>
        <v>12.607084593240279</v>
      </c>
      <c r="R234" s="141">
        <f ca="1">VLOOKUP($D234,Curves!$N$2:$T$2600,5)*$B234</f>
        <v>6.3035422966201393</v>
      </c>
      <c r="S234" s="181">
        <f t="shared" ca="1" si="391"/>
        <v>0</v>
      </c>
      <c r="T234" s="182">
        <f t="shared" ca="1" si="392"/>
        <v>0</v>
      </c>
      <c r="U234" s="151">
        <f t="shared" ca="1" si="393"/>
        <v>14.053223561303128</v>
      </c>
      <c r="V234" s="151">
        <f t="shared" ca="1" si="394"/>
        <v>14.053223561303128</v>
      </c>
      <c r="W234" s="151">
        <f t="shared" ca="1" si="395"/>
        <v>14.053223561303128</v>
      </c>
      <c r="X234" s="343">
        <f ca="1">VLOOKUP($D234,[2]CurveFetch!$D$8:$S$13000,16,0)*$B234</f>
        <v>12.607084593240279</v>
      </c>
      <c r="Y234" s="141">
        <f ca="1">VLOOKUP($D234,Curves!$N$2:$T$2600,7)*$B234</f>
        <v>6.3035422966201393</v>
      </c>
      <c r="Z234" s="200">
        <f t="shared" ca="1" si="396"/>
        <v>0</v>
      </c>
      <c r="AA234" s="181">
        <f t="shared" ca="1" si="397"/>
        <v>0</v>
      </c>
      <c r="AB234" s="181">
        <f t="shared" ca="1" si="484"/>
        <v>0</v>
      </c>
      <c r="AC234" s="181">
        <f t="shared" ca="1" si="484"/>
        <v>0</v>
      </c>
      <c r="AD234" s="181">
        <f t="shared" ca="1" si="399"/>
        <v>0</v>
      </c>
      <c r="AE234" s="182">
        <f t="shared" ca="1" si="400"/>
        <v>0</v>
      </c>
      <c r="AF234" s="23">
        <f t="shared" ca="1" si="418"/>
        <v>0</v>
      </c>
      <c r="AG234" s="23">
        <f t="shared" ca="1" si="419"/>
        <v>0</v>
      </c>
      <c r="AH234" s="23">
        <f t="shared" ca="1" si="436"/>
        <v>0</v>
      </c>
      <c r="AI234" s="23">
        <f t="shared" ca="1" si="437"/>
        <v>0</v>
      </c>
      <c r="AJ234" s="23">
        <f t="shared" ca="1" si="456"/>
        <v>0</v>
      </c>
      <c r="AK234" s="23">
        <f t="shared" ca="1" si="457"/>
        <v>0</v>
      </c>
      <c r="AL234" s="23">
        <f t="shared" ca="1" si="458"/>
        <v>0</v>
      </c>
      <c r="AM234" s="23">
        <f t="shared" ca="1" si="459"/>
        <v>0</v>
      </c>
      <c r="AN234" s="23">
        <f t="shared" ca="1" si="460"/>
        <v>0</v>
      </c>
      <c r="AO234" s="23">
        <f t="shared" ca="1" si="461"/>
        <v>0</v>
      </c>
      <c r="AP234" s="23">
        <f t="shared" ca="1" si="476"/>
        <v>0</v>
      </c>
      <c r="AQ234" s="23">
        <f t="shared" ca="1" si="477"/>
        <v>0</v>
      </c>
      <c r="AR234" s="23">
        <f t="shared" ca="1" si="363"/>
        <v>0</v>
      </c>
      <c r="AS234" s="23">
        <f t="shared" ca="1" si="364"/>
        <v>0</v>
      </c>
      <c r="AT234" s="228">
        <f t="shared" ca="1" si="404"/>
        <v>0</v>
      </c>
      <c r="AU234" s="26">
        <f t="shared" ca="1" si="405"/>
        <v>0</v>
      </c>
      <c r="AV234" s="228">
        <f t="shared" ca="1" si="406"/>
        <v>0</v>
      </c>
      <c r="AW234" s="23">
        <f t="shared" ca="1" si="432"/>
        <v>0</v>
      </c>
      <c r="AX234" s="23">
        <f t="shared" ca="1" si="433"/>
        <v>0</v>
      </c>
      <c r="AY234" s="23">
        <f t="shared" ca="1" si="416"/>
        <v>0</v>
      </c>
      <c r="AZ234" s="23">
        <f t="shared" ca="1" si="417"/>
        <v>0</v>
      </c>
      <c r="BA234" s="23">
        <f t="shared" ca="1" si="420"/>
        <v>0</v>
      </c>
      <c r="BB234" s="23">
        <f t="shared" ca="1" si="421"/>
        <v>0</v>
      </c>
      <c r="BC234" s="23">
        <f t="shared" ca="1" si="428"/>
        <v>0</v>
      </c>
      <c r="BD234" s="23">
        <f t="shared" ca="1" si="429"/>
        <v>0</v>
      </c>
      <c r="BE234" s="23">
        <f t="shared" ca="1" si="438"/>
        <v>0</v>
      </c>
      <c r="BF234" s="23">
        <f t="shared" ca="1" si="439"/>
        <v>0</v>
      </c>
      <c r="BG234" s="23">
        <f t="shared" ca="1" si="448"/>
        <v>0</v>
      </c>
      <c r="BH234" s="23">
        <f t="shared" ca="1" si="449"/>
        <v>0</v>
      </c>
      <c r="BI234" s="23">
        <f t="shared" ca="1" si="454"/>
        <v>0</v>
      </c>
      <c r="BJ234" s="23">
        <f t="shared" ca="1" si="455"/>
        <v>0</v>
      </c>
      <c r="BK234" s="23">
        <f t="shared" ca="1" si="462"/>
        <v>0</v>
      </c>
      <c r="BL234" s="23">
        <f t="shared" ca="1" si="463"/>
        <v>0</v>
      </c>
      <c r="BM234" s="23">
        <f t="shared" ca="1" si="474"/>
        <v>0</v>
      </c>
      <c r="BN234" s="23">
        <f t="shared" ca="1" si="475"/>
        <v>0</v>
      </c>
      <c r="BO234" s="23">
        <f t="shared" ca="1" si="478"/>
        <v>0</v>
      </c>
      <c r="BP234" s="23">
        <f t="shared" ca="1" si="479"/>
        <v>0</v>
      </c>
      <c r="BQ234" s="23">
        <f t="shared" ca="1" si="485"/>
        <v>0</v>
      </c>
      <c r="BR234" s="23">
        <f t="shared" ca="1" si="486"/>
        <v>0</v>
      </c>
      <c r="BS234" s="23">
        <f t="shared" ca="1" si="377"/>
        <v>0</v>
      </c>
      <c r="BT234" s="23">
        <f t="shared" ca="1" si="378"/>
        <v>0</v>
      </c>
      <c r="BU234" s="23">
        <f t="shared" ca="1" si="379"/>
        <v>0</v>
      </c>
      <c r="BV234" s="23">
        <f t="shared" ca="1" si="380"/>
        <v>0</v>
      </c>
      <c r="BW234" s="389">
        <f t="shared" ca="1" si="407"/>
        <v>0</v>
      </c>
      <c r="BX234" s="224">
        <f t="shared" ca="1" si="408"/>
        <v>0</v>
      </c>
      <c r="BY234" s="93">
        <f t="shared" ca="1" si="409"/>
        <v>0</v>
      </c>
      <c r="BZ234" s="23">
        <f t="shared" ca="1" si="434"/>
        <v>0</v>
      </c>
      <c r="CA234" s="23">
        <f t="shared" ca="1" si="435"/>
        <v>0</v>
      </c>
      <c r="CB234" s="23">
        <f t="shared" ca="1" si="464"/>
        <v>0</v>
      </c>
      <c r="CC234" s="23">
        <f t="shared" ca="1" si="465"/>
        <v>0</v>
      </c>
      <c r="CD234" s="23">
        <f t="shared" ca="1" si="365"/>
        <v>0</v>
      </c>
      <c r="CE234" s="23">
        <f t="shared" ca="1" si="366"/>
        <v>0</v>
      </c>
      <c r="CF234" s="228">
        <f t="shared" ca="1" si="410"/>
        <v>0</v>
      </c>
      <c r="CG234" s="224">
        <f t="shared" ca="1" si="411"/>
        <v>0</v>
      </c>
      <c r="CH234" s="228">
        <f t="shared" ca="1" si="412"/>
        <v>0</v>
      </c>
      <c r="CI234" s="23">
        <f t="shared" ca="1" si="424"/>
        <v>0</v>
      </c>
      <c r="CJ234" s="23">
        <f t="shared" ca="1" si="425"/>
        <v>0</v>
      </c>
      <c r="CK234" s="23">
        <f t="shared" ca="1" si="426"/>
        <v>0</v>
      </c>
      <c r="CL234" s="23">
        <f t="shared" ca="1" si="427"/>
        <v>0</v>
      </c>
      <c r="CM234" s="23">
        <f t="shared" ca="1" si="422"/>
        <v>0</v>
      </c>
      <c r="CN234" s="23">
        <f t="shared" ca="1" si="423"/>
        <v>0</v>
      </c>
      <c r="CO234" s="23">
        <f t="shared" ca="1" si="430"/>
        <v>0</v>
      </c>
      <c r="CP234" s="23">
        <f t="shared" ca="1" si="431"/>
        <v>0</v>
      </c>
      <c r="CQ234" s="23">
        <f t="shared" ca="1" si="440"/>
        <v>0</v>
      </c>
      <c r="CR234" s="23">
        <f t="shared" ca="1" si="441"/>
        <v>0</v>
      </c>
      <c r="CS234" s="23">
        <f t="shared" ca="1" si="442"/>
        <v>0</v>
      </c>
      <c r="CT234" s="23">
        <f t="shared" ca="1" si="443"/>
        <v>0</v>
      </c>
      <c r="CU234" s="23">
        <f t="shared" ca="1" si="446"/>
        <v>0</v>
      </c>
      <c r="CV234" s="23">
        <f t="shared" ca="1" si="447"/>
        <v>0</v>
      </c>
      <c r="CW234" s="23">
        <f t="shared" ca="1" si="367"/>
        <v>0</v>
      </c>
      <c r="CX234" s="23">
        <f t="shared" ca="1" si="368"/>
        <v>0</v>
      </c>
      <c r="CY234" s="23">
        <f t="shared" ca="1" si="450"/>
        <v>0</v>
      </c>
      <c r="CZ234" s="23">
        <f t="shared" ca="1" si="451"/>
        <v>0</v>
      </c>
      <c r="DA234" s="23">
        <f t="shared" ca="1" si="466"/>
        <v>0</v>
      </c>
      <c r="DB234" s="23">
        <f t="shared" ca="1" si="467"/>
        <v>0</v>
      </c>
      <c r="DC234" s="23"/>
      <c r="DD234" s="23"/>
      <c r="DE234" s="23">
        <f t="shared" ca="1" si="468"/>
        <v>0</v>
      </c>
      <c r="DF234" s="23">
        <f t="shared" ca="1" si="469"/>
        <v>0</v>
      </c>
      <c r="DG234" s="23">
        <f t="shared" ca="1" si="470"/>
        <v>0</v>
      </c>
      <c r="DH234" s="23">
        <f t="shared" ca="1" si="471"/>
        <v>0</v>
      </c>
      <c r="DI234" s="23">
        <f t="shared" ca="1" si="480"/>
        <v>0</v>
      </c>
      <c r="DJ234" s="23">
        <f t="shared" ca="1" si="481"/>
        <v>0</v>
      </c>
      <c r="DK234" s="23">
        <f t="shared" ref="DK234:DK279" ca="1" si="487">$DK$7*$J$2*$J$5*$AB234</f>
        <v>0</v>
      </c>
      <c r="DL234" s="23">
        <f t="shared" ref="DL234:DL279" ca="1" si="488">$DK$7*$J$3*$J$5*$AC234</f>
        <v>0</v>
      </c>
      <c r="DM234" s="23">
        <f t="shared" ca="1" si="369"/>
        <v>0</v>
      </c>
      <c r="DN234" s="23">
        <f t="shared" ca="1" si="370"/>
        <v>0</v>
      </c>
      <c r="DO234" s="23">
        <f t="shared" ca="1" si="371"/>
        <v>0</v>
      </c>
      <c r="DP234" s="23">
        <f t="shared" ca="1" si="372"/>
        <v>0</v>
      </c>
      <c r="DQ234" s="23">
        <f t="shared" ca="1" si="383"/>
        <v>0</v>
      </c>
      <c r="DR234" s="23">
        <f t="shared" ca="1" si="384"/>
        <v>0</v>
      </c>
      <c r="DS234" s="228">
        <f t="shared" ca="1" si="413"/>
        <v>0</v>
      </c>
      <c r="DT234" s="93">
        <f t="shared" ca="1" si="414"/>
        <v>0</v>
      </c>
      <c r="DU234" s="228">
        <f t="shared" ca="1" si="415"/>
        <v>0</v>
      </c>
      <c r="DZ234" s="23">
        <f t="shared" ca="1" si="444"/>
        <v>0</v>
      </c>
      <c r="EA234" s="23">
        <f t="shared" ca="1" si="445"/>
        <v>0</v>
      </c>
      <c r="EB234" s="23">
        <f t="shared" ca="1" si="452"/>
        <v>0</v>
      </c>
      <c r="EC234" s="23">
        <f t="shared" ca="1" si="453"/>
        <v>0</v>
      </c>
      <c r="ED234" s="23">
        <f t="shared" ca="1" si="472"/>
        <v>0</v>
      </c>
      <c r="EE234" s="23">
        <f t="shared" ca="1" si="473"/>
        <v>0</v>
      </c>
      <c r="EF234" s="23">
        <f t="shared" ca="1" si="375"/>
        <v>0</v>
      </c>
      <c r="EG234" s="23">
        <f t="shared" ca="1" si="376"/>
        <v>0</v>
      </c>
      <c r="EH234" s="23">
        <f t="shared" ca="1" si="482"/>
        <v>0</v>
      </c>
      <c r="EI234" s="23">
        <f t="shared" ca="1" si="483"/>
        <v>0</v>
      </c>
      <c r="EJ234" s="23">
        <f t="shared" ca="1" si="373"/>
        <v>0</v>
      </c>
      <c r="EK234" s="23">
        <f t="shared" ca="1" si="374"/>
        <v>0</v>
      </c>
      <c r="EL234" s="23">
        <f t="shared" ca="1" si="381"/>
        <v>0</v>
      </c>
      <c r="EM234" s="23">
        <f t="shared" ca="1" si="382"/>
        <v>0</v>
      </c>
      <c r="EN234" s="228">
        <f t="shared" ca="1" si="401"/>
        <v>0</v>
      </c>
      <c r="EO234" s="93">
        <f t="shared" ca="1" si="402"/>
        <v>0</v>
      </c>
      <c r="EP234" s="93">
        <f t="shared" ca="1" si="403"/>
        <v>0</v>
      </c>
    </row>
    <row r="235" spans="1:146" x14ac:dyDescent="0.2">
      <c r="A235" s="172">
        <f ca="1">VLOOKUP($D235,Curves!$A$2:$I$1700,9)</f>
        <v>6.0945837371101999E-2</v>
      </c>
      <c r="B235" s="86">
        <f t="shared" ca="1" si="386"/>
        <v>0.32180304839481016</v>
      </c>
      <c r="C235" s="86">
        <f t="shared" si="387"/>
        <v>31</v>
      </c>
      <c r="D235" s="139">
        <v>43800</v>
      </c>
      <c r="E235" s="173">
        <f ca="1">VLOOKUP($D235,Curves!$A$2:$H$1700,2)*$B235</f>
        <v>1.6386211224263731</v>
      </c>
      <c r="F235" s="172">
        <f ca="1">VLOOKUP($D235,Curves!$A$2:$H$1700,3)*$B235</f>
        <v>9.9758945002391144E-2</v>
      </c>
      <c r="G235" s="172">
        <f ca="1">VLOOKUP($D235,Curves!$A$2:$H$1700,7)*$B235</f>
        <v>0</v>
      </c>
      <c r="H235" s="172">
        <f ca="1">VLOOKUP($D235,Curves!$A$2:$H$1700,5)*$B235</f>
        <v>0</v>
      </c>
      <c r="I235" s="172">
        <f ca="1">VLOOKUP($D235,Curves!$A$2:$H$1700,4)*$B235</f>
        <v>0</v>
      </c>
      <c r="J235" s="174">
        <f ca="1">VLOOKUP($D235,Curves!$A$2:$H$1700,8)*$B235</f>
        <v>0</v>
      </c>
      <c r="K235" s="172">
        <f t="shared" ca="1" si="388"/>
        <v>14.289658418197799</v>
      </c>
      <c r="L235" s="140">
        <f ca="1">VLOOKUP($D235,Curves!$N$2:$T$2600,2)*$B235</f>
        <v>7.7117847926477499</v>
      </c>
      <c r="M235" s="141">
        <f ca="1">VLOOKUP($D235,Curves!$N$2:$T$2600,3)*$B235</f>
        <v>3.8558923963238749</v>
      </c>
      <c r="N235" s="181">
        <f t="shared" ca="1" si="389"/>
        <v>0</v>
      </c>
      <c r="O235" s="182">
        <f t="shared" ca="1" si="390"/>
        <v>0</v>
      </c>
      <c r="P235" s="173">
        <f t="shared" ca="1" si="385"/>
        <v>14.289658418197799</v>
      </c>
      <c r="Q235" s="140">
        <f ca="1">VLOOKUP($D235,Curves!$N$2:$T$2600,4)*$B235</f>
        <v>7.7117847926477499</v>
      </c>
      <c r="R235" s="141">
        <f ca="1">VLOOKUP($D235,Curves!$N$2:$T$2600,5)*$B235</f>
        <v>3.8558923963238749</v>
      </c>
      <c r="S235" s="181">
        <f t="shared" ca="1" si="391"/>
        <v>0</v>
      </c>
      <c r="T235" s="182">
        <f t="shared" ca="1" si="392"/>
        <v>0</v>
      </c>
      <c r="U235" s="151">
        <f t="shared" ca="1" si="393"/>
        <v>14.289658418197799</v>
      </c>
      <c r="V235" s="151">
        <f t="shared" ca="1" si="394"/>
        <v>14.289658418197799</v>
      </c>
      <c r="W235" s="151">
        <f t="shared" ca="1" si="395"/>
        <v>14.289658418197799</v>
      </c>
      <c r="X235" s="343">
        <f ca="1">VLOOKUP($D235,[2]CurveFetch!$D$8:$S$13000,16,0)*$B235</f>
        <v>7.7117847926477499</v>
      </c>
      <c r="Y235" s="141">
        <f ca="1">VLOOKUP($D235,Curves!$N$2:$T$2600,7)*$B235</f>
        <v>3.8558923963238749</v>
      </c>
      <c r="Z235" s="200">
        <f t="shared" ca="1" si="396"/>
        <v>0</v>
      </c>
      <c r="AA235" s="181">
        <f t="shared" ca="1" si="397"/>
        <v>0</v>
      </c>
      <c r="AB235" s="181">
        <f t="shared" ca="1" si="484"/>
        <v>0</v>
      </c>
      <c r="AC235" s="181">
        <f t="shared" ca="1" si="484"/>
        <v>0</v>
      </c>
      <c r="AD235" s="181">
        <f t="shared" ca="1" si="399"/>
        <v>0</v>
      </c>
      <c r="AE235" s="182">
        <f t="shared" ca="1" si="400"/>
        <v>0</v>
      </c>
      <c r="AF235" s="23">
        <f t="shared" ca="1" si="418"/>
        <v>0</v>
      </c>
      <c r="AG235" s="23">
        <f t="shared" ca="1" si="419"/>
        <v>0</v>
      </c>
      <c r="AH235" s="23">
        <f t="shared" ca="1" si="436"/>
        <v>0</v>
      </c>
      <c r="AI235" s="23">
        <f t="shared" ca="1" si="437"/>
        <v>0</v>
      </c>
      <c r="AJ235" s="23">
        <f t="shared" ca="1" si="456"/>
        <v>0</v>
      </c>
      <c r="AK235" s="23">
        <f t="shared" ca="1" si="457"/>
        <v>0</v>
      </c>
      <c r="AL235" s="23">
        <f t="shared" ca="1" si="458"/>
        <v>0</v>
      </c>
      <c r="AM235" s="23">
        <f t="shared" ca="1" si="459"/>
        <v>0</v>
      </c>
      <c r="AN235" s="23">
        <f t="shared" ca="1" si="460"/>
        <v>0</v>
      </c>
      <c r="AO235" s="23">
        <f t="shared" ca="1" si="461"/>
        <v>0</v>
      </c>
      <c r="AP235" s="23">
        <f t="shared" ca="1" si="476"/>
        <v>0</v>
      </c>
      <c r="AQ235" s="23">
        <f t="shared" ca="1" si="477"/>
        <v>0</v>
      </c>
      <c r="AR235" s="23">
        <f t="shared" ca="1" si="363"/>
        <v>0</v>
      </c>
      <c r="AS235" s="23">
        <f t="shared" ca="1" si="364"/>
        <v>0</v>
      </c>
      <c r="AT235" s="228">
        <f t="shared" ca="1" si="404"/>
        <v>0</v>
      </c>
      <c r="AU235" s="26">
        <f t="shared" ca="1" si="405"/>
        <v>0</v>
      </c>
      <c r="AV235" s="228">
        <f t="shared" ca="1" si="406"/>
        <v>0</v>
      </c>
      <c r="AW235" s="23">
        <f t="shared" ca="1" si="432"/>
        <v>0</v>
      </c>
      <c r="AX235" s="23">
        <f t="shared" ca="1" si="433"/>
        <v>0</v>
      </c>
      <c r="AY235" s="23">
        <f t="shared" ca="1" si="416"/>
        <v>0</v>
      </c>
      <c r="AZ235" s="23">
        <f t="shared" ca="1" si="417"/>
        <v>0</v>
      </c>
      <c r="BA235" s="23">
        <f t="shared" ca="1" si="420"/>
        <v>0</v>
      </c>
      <c r="BB235" s="23">
        <f t="shared" ca="1" si="421"/>
        <v>0</v>
      </c>
      <c r="BC235" s="23">
        <f t="shared" ca="1" si="428"/>
        <v>0</v>
      </c>
      <c r="BD235" s="23">
        <f t="shared" ca="1" si="429"/>
        <v>0</v>
      </c>
      <c r="BE235" s="23">
        <f t="shared" ca="1" si="438"/>
        <v>0</v>
      </c>
      <c r="BF235" s="23">
        <f t="shared" ca="1" si="439"/>
        <v>0</v>
      </c>
      <c r="BG235" s="23">
        <f t="shared" ca="1" si="448"/>
        <v>0</v>
      </c>
      <c r="BH235" s="23">
        <f t="shared" ca="1" si="449"/>
        <v>0</v>
      </c>
      <c r="BI235" s="23">
        <f t="shared" ca="1" si="454"/>
        <v>0</v>
      </c>
      <c r="BJ235" s="23">
        <f t="shared" ca="1" si="455"/>
        <v>0</v>
      </c>
      <c r="BK235" s="23">
        <f t="shared" ca="1" si="462"/>
        <v>0</v>
      </c>
      <c r="BL235" s="23">
        <f t="shared" ca="1" si="463"/>
        <v>0</v>
      </c>
      <c r="BM235" s="23">
        <f t="shared" ca="1" si="474"/>
        <v>0</v>
      </c>
      <c r="BN235" s="23">
        <f t="shared" ca="1" si="475"/>
        <v>0</v>
      </c>
      <c r="BO235" s="23">
        <f t="shared" ca="1" si="478"/>
        <v>0</v>
      </c>
      <c r="BP235" s="23">
        <f t="shared" ca="1" si="479"/>
        <v>0</v>
      </c>
      <c r="BQ235" s="23">
        <f t="shared" ca="1" si="485"/>
        <v>0</v>
      </c>
      <c r="BR235" s="23">
        <f t="shared" ca="1" si="486"/>
        <v>0</v>
      </c>
      <c r="BS235" s="23">
        <f t="shared" ca="1" si="377"/>
        <v>0</v>
      </c>
      <c r="BT235" s="23">
        <f t="shared" ca="1" si="378"/>
        <v>0</v>
      </c>
      <c r="BU235" s="23">
        <f t="shared" ca="1" si="379"/>
        <v>0</v>
      </c>
      <c r="BV235" s="23">
        <f t="shared" ca="1" si="380"/>
        <v>0</v>
      </c>
      <c r="BW235" s="389">
        <f t="shared" ca="1" si="407"/>
        <v>0</v>
      </c>
      <c r="BX235" s="224">
        <f t="shared" ca="1" si="408"/>
        <v>0</v>
      </c>
      <c r="BY235" s="93">
        <f t="shared" ca="1" si="409"/>
        <v>0</v>
      </c>
      <c r="BZ235" s="23">
        <f t="shared" ca="1" si="434"/>
        <v>0</v>
      </c>
      <c r="CA235" s="23">
        <f t="shared" ca="1" si="435"/>
        <v>0</v>
      </c>
      <c r="CB235" s="23">
        <f t="shared" ca="1" si="464"/>
        <v>0</v>
      </c>
      <c r="CC235" s="23">
        <f t="shared" ca="1" si="465"/>
        <v>0</v>
      </c>
      <c r="CD235" s="23">
        <f t="shared" ca="1" si="365"/>
        <v>0</v>
      </c>
      <c r="CE235" s="23">
        <f t="shared" ca="1" si="366"/>
        <v>0</v>
      </c>
      <c r="CF235" s="228">
        <f t="shared" ca="1" si="410"/>
        <v>0</v>
      </c>
      <c r="CG235" s="224">
        <f t="shared" ca="1" si="411"/>
        <v>0</v>
      </c>
      <c r="CH235" s="228">
        <f t="shared" ca="1" si="412"/>
        <v>0</v>
      </c>
      <c r="CI235" s="23">
        <f t="shared" ca="1" si="424"/>
        <v>0</v>
      </c>
      <c r="CJ235" s="23">
        <f t="shared" ca="1" si="425"/>
        <v>0</v>
      </c>
      <c r="CK235" s="23">
        <f t="shared" ca="1" si="426"/>
        <v>0</v>
      </c>
      <c r="CL235" s="23">
        <f t="shared" ca="1" si="427"/>
        <v>0</v>
      </c>
      <c r="CM235" s="23">
        <f t="shared" ca="1" si="422"/>
        <v>0</v>
      </c>
      <c r="CN235" s="23">
        <f t="shared" ca="1" si="423"/>
        <v>0</v>
      </c>
      <c r="CO235" s="23">
        <f t="shared" ca="1" si="430"/>
        <v>0</v>
      </c>
      <c r="CP235" s="23">
        <f t="shared" ca="1" si="431"/>
        <v>0</v>
      </c>
      <c r="CQ235" s="23">
        <f t="shared" ca="1" si="440"/>
        <v>0</v>
      </c>
      <c r="CR235" s="23">
        <f t="shared" ca="1" si="441"/>
        <v>0</v>
      </c>
      <c r="CS235" s="23">
        <f t="shared" ca="1" si="442"/>
        <v>0</v>
      </c>
      <c r="CT235" s="23">
        <f t="shared" ca="1" si="443"/>
        <v>0</v>
      </c>
      <c r="CU235" s="23">
        <f t="shared" ca="1" si="446"/>
        <v>0</v>
      </c>
      <c r="CV235" s="23">
        <f t="shared" ca="1" si="447"/>
        <v>0</v>
      </c>
      <c r="CW235" s="23">
        <f t="shared" ca="1" si="367"/>
        <v>0</v>
      </c>
      <c r="CX235" s="23">
        <f t="shared" ca="1" si="368"/>
        <v>0</v>
      </c>
      <c r="CY235" s="23">
        <f t="shared" ca="1" si="450"/>
        <v>0</v>
      </c>
      <c r="CZ235" s="23">
        <f t="shared" ca="1" si="451"/>
        <v>0</v>
      </c>
      <c r="DA235" s="23">
        <f t="shared" ca="1" si="466"/>
        <v>0</v>
      </c>
      <c r="DB235" s="23">
        <f t="shared" ca="1" si="467"/>
        <v>0</v>
      </c>
      <c r="DC235" s="23"/>
      <c r="DD235" s="23"/>
      <c r="DE235" s="23">
        <f t="shared" ca="1" si="468"/>
        <v>0</v>
      </c>
      <c r="DF235" s="23">
        <f t="shared" ca="1" si="469"/>
        <v>0</v>
      </c>
      <c r="DG235" s="23">
        <f t="shared" ca="1" si="470"/>
        <v>0</v>
      </c>
      <c r="DH235" s="23">
        <f t="shared" ca="1" si="471"/>
        <v>0</v>
      </c>
      <c r="DI235" s="23">
        <f t="shared" ca="1" si="480"/>
        <v>0</v>
      </c>
      <c r="DJ235" s="23">
        <f t="shared" ca="1" si="481"/>
        <v>0</v>
      </c>
      <c r="DK235" s="23">
        <f t="shared" ca="1" si="487"/>
        <v>0</v>
      </c>
      <c r="DL235" s="23">
        <f t="shared" ca="1" si="488"/>
        <v>0</v>
      </c>
      <c r="DM235" s="23">
        <f t="shared" ca="1" si="369"/>
        <v>0</v>
      </c>
      <c r="DN235" s="23">
        <f t="shared" ca="1" si="370"/>
        <v>0</v>
      </c>
      <c r="DO235" s="23">
        <f t="shared" ca="1" si="371"/>
        <v>0</v>
      </c>
      <c r="DP235" s="23">
        <f t="shared" ca="1" si="372"/>
        <v>0</v>
      </c>
      <c r="DQ235" s="23">
        <f t="shared" ca="1" si="383"/>
        <v>0</v>
      </c>
      <c r="DR235" s="23">
        <f t="shared" ca="1" si="384"/>
        <v>0</v>
      </c>
      <c r="DS235" s="228">
        <f t="shared" ca="1" si="413"/>
        <v>0</v>
      </c>
      <c r="DT235" s="93">
        <f t="shared" ca="1" si="414"/>
        <v>0</v>
      </c>
      <c r="DU235" s="228">
        <f t="shared" ca="1" si="415"/>
        <v>0</v>
      </c>
      <c r="DZ235" s="23">
        <f t="shared" ca="1" si="444"/>
        <v>0</v>
      </c>
      <c r="EA235" s="23">
        <f t="shared" ca="1" si="445"/>
        <v>0</v>
      </c>
      <c r="EB235" s="23">
        <f t="shared" ca="1" si="452"/>
        <v>0</v>
      </c>
      <c r="EC235" s="23">
        <f t="shared" ca="1" si="453"/>
        <v>0</v>
      </c>
      <c r="ED235" s="23">
        <f t="shared" ca="1" si="472"/>
        <v>0</v>
      </c>
      <c r="EE235" s="23">
        <f t="shared" ca="1" si="473"/>
        <v>0</v>
      </c>
      <c r="EF235" s="23">
        <f t="shared" ca="1" si="375"/>
        <v>0</v>
      </c>
      <c r="EG235" s="23">
        <f t="shared" ca="1" si="376"/>
        <v>0</v>
      </c>
      <c r="EH235" s="23">
        <f t="shared" ca="1" si="482"/>
        <v>0</v>
      </c>
      <c r="EI235" s="23">
        <f t="shared" ca="1" si="483"/>
        <v>0</v>
      </c>
      <c r="EJ235" s="23">
        <f t="shared" ca="1" si="373"/>
        <v>0</v>
      </c>
      <c r="EK235" s="23">
        <f t="shared" ca="1" si="374"/>
        <v>0</v>
      </c>
      <c r="EL235" s="23">
        <f t="shared" ca="1" si="381"/>
        <v>0</v>
      </c>
      <c r="EM235" s="23">
        <f t="shared" ca="1" si="382"/>
        <v>0</v>
      </c>
      <c r="EN235" s="228">
        <f t="shared" ca="1" si="401"/>
        <v>0</v>
      </c>
      <c r="EO235" s="93">
        <f t="shared" ca="1" si="402"/>
        <v>0</v>
      </c>
      <c r="EP235" s="93">
        <f t="shared" ca="1" si="403"/>
        <v>0</v>
      </c>
    </row>
    <row r="236" spans="1:146" x14ac:dyDescent="0.2">
      <c r="A236" s="172">
        <f ca="1">VLOOKUP($D236,Curves!$A$2:$I$1700,9)</f>
        <v>6.0974015211725997E-2</v>
      </c>
      <c r="B236" s="86">
        <f t="shared" ca="1" si="386"/>
        <v>0.32000145350755699</v>
      </c>
      <c r="C236" s="86">
        <f t="shared" si="387"/>
        <v>31</v>
      </c>
      <c r="D236" s="139">
        <v>43831</v>
      </c>
      <c r="E236" s="173">
        <f ca="1">VLOOKUP($D236,Curves!$A$2:$H$1700,2)*$B236</f>
        <v>1.6790476265541514</v>
      </c>
      <c r="F236" s="172">
        <f ca="1">VLOOKUP($D236,Curves!$A$2:$H$1700,3)*$B236</f>
        <v>9.920045058734267E-2</v>
      </c>
      <c r="G236" s="172">
        <f ca="1">VLOOKUP($D236,Curves!$A$2:$H$1700,7)*$B236</f>
        <v>0</v>
      </c>
      <c r="H236" s="172">
        <f ca="1">VLOOKUP($D236,Curves!$A$2:$H$1700,5)*$B236</f>
        <v>0</v>
      </c>
      <c r="I236" s="172">
        <f ca="1">VLOOKUP($D236,Curves!$A$2:$H$1700,4)*$B236</f>
        <v>0</v>
      </c>
      <c r="J236" s="174">
        <f ca="1">VLOOKUP($D236,Curves!$A$2:$H$1700,8)*$B236</f>
        <v>0</v>
      </c>
      <c r="K236" s="172">
        <f t="shared" ca="1" si="388"/>
        <v>14.592857199156136</v>
      </c>
      <c r="L236" s="140">
        <f ca="1">VLOOKUP($D236,Curves!$N$2:$T$2600,2)*$B236</f>
        <v>17.471407358460247</v>
      </c>
      <c r="M236" s="141">
        <f ca="1">VLOOKUP($D236,Curves!$N$2:$T$2600,3)*$B236</f>
        <v>8.7357036792301237</v>
      </c>
      <c r="N236" s="181">
        <f t="shared" ca="1" si="389"/>
        <v>1</v>
      </c>
      <c r="O236" s="182">
        <f t="shared" ca="1" si="390"/>
        <v>0</v>
      </c>
      <c r="P236" s="173">
        <f t="shared" ca="1" si="385"/>
        <v>14.592857199156136</v>
      </c>
      <c r="Q236" s="140">
        <f ca="1">VLOOKUP($D236,Curves!$N$2:$T$2600,4)*$B236</f>
        <v>17.471407358460247</v>
      </c>
      <c r="R236" s="141">
        <f ca="1">VLOOKUP($D236,Curves!$N$2:$T$2600,5)*$B236</f>
        <v>8.7357036792301237</v>
      </c>
      <c r="S236" s="181">
        <f t="shared" ca="1" si="391"/>
        <v>1</v>
      </c>
      <c r="T236" s="182">
        <f t="shared" ca="1" si="392"/>
        <v>0</v>
      </c>
      <c r="U236" s="151">
        <f t="shared" ca="1" si="393"/>
        <v>14.592857199156136</v>
      </c>
      <c r="V236" s="151">
        <f t="shared" ca="1" si="394"/>
        <v>14.592857199156136</v>
      </c>
      <c r="W236" s="151">
        <f t="shared" ca="1" si="395"/>
        <v>14.592857199156136</v>
      </c>
      <c r="X236" s="343">
        <f ca="1">VLOOKUP($D236,[2]CurveFetch!$D$8:$S$13000,16,0)*$B236</f>
        <v>17.471407358460247</v>
      </c>
      <c r="Y236" s="141">
        <f ca="1">VLOOKUP($D236,Curves!$N$2:$T$2600,7)*$B236</f>
        <v>8.7357036792301237</v>
      </c>
      <c r="Z236" s="200">
        <f t="shared" ca="1" si="396"/>
        <v>1</v>
      </c>
      <c r="AA236" s="181">
        <f t="shared" ca="1" si="397"/>
        <v>0</v>
      </c>
      <c r="AB236" s="181">
        <f t="shared" ca="1" si="484"/>
        <v>1</v>
      </c>
      <c r="AC236" s="181">
        <f t="shared" ca="1" si="484"/>
        <v>1</v>
      </c>
      <c r="AD236" s="181">
        <f t="shared" ca="1" si="399"/>
        <v>1</v>
      </c>
      <c r="AE236" s="182">
        <f t="shared" ca="1" si="400"/>
        <v>0</v>
      </c>
      <c r="AF236" s="23">
        <f t="shared" ca="1" si="418"/>
        <v>5880</v>
      </c>
      <c r="AG236" s="23">
        <f t="shared" ca="1" si="419"/>
        <v>0</v>
      </c>
      <c r="AH236" s="23">
        <f t="shared" ca="1" si="436"/>
        <v>48000</v>
      </c>
      <c r="AI236" s="23">
        <f t="shared" ca="1" si="437"/>
        <v>0</v>
      </c>
      <c r="AJ236" s="23">
        <f t="shared" ca="1" si="456"/>
        <v>54000</v>
      </c>
      <c r="AK236" s="23">
        <f t="shared" ca="1" si="457"/>
        <v>0</v>
      </c>
      <c r="AL236" s="23">
        <f t="shared" ca="1" si="458"/>
        <v>60000</v>
      </c>
      <c r="AM236" s="23">
        <f t="shared" ca="1" si="459"/>
        <v>0</v>
      </c>
      <c r="AN236" s="23">
        <f t="shared" ca="1" si="460"/>
        <v>60000</v>
      </c>
      <c r="AO236" s="23">
        <f t="shared" ca="1" si="461"/>
        <v>0</v>
      </c>
      <c r="AP236" s="23">
        <f t="shared" ca="1" si="476"/>
        <v>61200</v>
      </c>
      <c r="AQ236" s="23">
        <f t="shared" ca="1" si="477"/>
        <v>0</v>
      </c>
      <c r="AR236" s="23">
        <f t="shared" ref="AR236:AR289" ca="1" si="489">$AR$7*$J$2*$J$5*$N236</f>
        <v>132000</v>
      </c>
      <c r="AS236" s="23">
        <f t="shared" ref="AS236:AS289" ca="1" si="490">$AR$7*$J$3*$J$5*$O236</f>
        <v>0</v>
      </c>
      <c r="AT236" s="228">
        <f t="shared" ca="1" si="404"/>
        <v>65880</v>
      </c>
      <c r="AU236" s="26">
        <f t="shared" ca="1" si="405"/>
        <v>361080</v>
      </c>
      <c r="AV236" s="228">
        <f t="shared" ca="1" si="406"/>
        <v>421080</v>
      </c>
      <c r="AW236" s="23">
        <f t="shared" ca="1" si="432"/>
        <v>62400</v>
      </c>
      <c r="AX236" s="23">
        <f t="shared" ca="1" si="433"/>
        <v>0</v>
      </c>
      <c r="AY236" s="23">
        <f t="shared" ca="1" si="416"/>
        <v>60000</v>
      </c>
      <c r="AZ236" s="23">
        <f t="shared" ca="1" si="417"/>
        <v>0</v>
      </c>
      <c r="BA236" s="23">
        <f t="shared" ca="1" si="420"/>
        <v>10560</v>
      </c>
      <c r="BB236" s="23">
        <f t="shared" ca="1" si="421"/>
        <v>0</v>
      </c>
      <c r="BC236" s="23">
        <f t="shared" ca="1" si="428"/>
        <v>6120</v>
      </c>
      <c r="BD236" s="23">
        <f t="shared" ca="1" si="429"/>
        <v>0</v>
      </c>
      <c r="BE236" s="23">
        <f t="shared" ca="1" si="438"/>
        <v>20400</v>
      </c>
      <c r="BF236" s="23">
        <f t="shared" ca="1" si="439"/>
        <v>0</v>
      </c>
      <c r="BG236" s="23">
        <f t="shared" ca="1" si="448"/>
        <v>105600</v>
      </c>
      <c r="BH236" s="23">
        <f t="shared" ca="1" si="449"/>
        <v>0</v>
      </c>
      <c r="BI236" s="23">
        <f t="shared" ca="1" si="454"/>
        <v>127200</v>
      </c>
      <c r="BJ236" s="23">
        <f t="shared" ca="1" si="455"/>
        <v>0</v>
      </c>
      <c r="BK236" s="23">
        <f t="shared" ca="1" si="462"/>
        <v>60000</v>
      </c>
      <c r="BL236" s="23">
        <f t="shared" ca="1" si="463"/>
        <v>0</v>
      </c>
      <c r="BM236" s="23">
        <f t="shared" ca="1" si="474"/>
        <v>63600</v>
      </c>
      <c r="BN236" s="23">
        <f t="shared" ca="1" si="475"/>
        <v>0</v>
      </c>
      <c r="BO236" s="23">
        <f t="shared" ca="1" si="478"/>
        <v>86400</v>
      </c>
      <c r="BP236" s="23">
        <f t="shared" ca="1" si="479"/>
        <v>0</v>
      </c>
      <c r="BQ236" s="23">
        <f t="shared" ca="1" si="485"/>
        <v>62400</v>
      </c>
      <c r="BR236" s="23">
        <f t="shared" ca="1" si="486"/>
        <v>0</v>
      </c>
      <c r="BS236" s="23">
        <f t="shared" ca="1" si="377"/>
        <v>132000</v>
      </c>
      <c r="BT236" s="23">
        <f t="shared" ca="1" si="378"/>
        <v>0</v>
      </c>
      <c r="BU236" s="23">
        <f t="shared" ca="1" si="379"/>
        <v>120000</v>
      </c>
      <c r="BV236" s="23">
        <f t="shared" ca="1" si="380"/>
        <v>0</v>
      </c>
      <c r="BW236" s="389">
        <f t="shared" ca="1" si="407"/>
        <v>458280</v>
      </c>
      <c r="BX236" s="224">
        <f t="shared" ca="1" si="408"/>
        <v>710280</v>
      </c>
      <c r="BY236" s="93">
        <f t="shared" ca="1" si="409"/>
        <v>916680</v>
      </c>
      <c r="BZ236" s="23">
        <f t="shared" ca="1" si="434"/>
        <v>125760</v>
      </c>
      <c r="CA236" s="23">
        <f t="shared" ca="1" si="435"/>
        <v>0</v>
      </c>
      <c r="CB236" s="23">
        <f t="shared" ca="1" si="464"/>
        <v>115200</v>
      </c>
      <c r="CC236" s="23">
        <f t="shared" ca="1" si="465"/>
        <v>0</v>
      </c>
      <c r="CD236" s="23">
        <f t="shared" ref="CD236:CD280" ca="1" si="491">$CD$7*$J$2*$J$5*$N236</f>
        <v>120000</v>
      </c>
      <c r="CE236" s="23">
        <f t="shared" ref="CE236:CE280" ca="1" si="492">$CD$7*$J$3*$J$5*$O236</f>
        <v>0</v>
      </c>
      <c r="CF236" s="228">
        <f t="shared" ca="1" si="410"/>
        <v>125760</v>
      </c>
      <c r="CG236" s="224">
        <f t="shared" ca="1" si="411"/>
        <v>240960</v>
      </c>
      <c r="CH236" s="228">
        <f t="shared" ca="1" si="412"/>
        <v>360960</v>
      </c>
      <c r="CI236" s="23">
        <f t="shared" ca="1" si="424"/>
        <v>65400</v>
      </c>
      <c r="CJ236" s="23">
        <f t="shared" ca="1" si="425"/>
        <v>32700</v>
      </c>
      <c r="CK236" s="23">
        <f t="shared" ca="1" si="426"/>
        <v>62400</v>
      </c>
      <c r="CL236" s="23">
        <f t="shared" ca="1" si="427"/>
        <v>31200</v>
      </c>
      <c r="CM236" s="23">
        <f t="shared" ca="1" si="422"/>
        <v>60000</v>
      </c>
      <c r="CN236" s="23">
        <f t="shared" ca="1" si="423"/>
        <v>30000</v>
      </c>
      <c r="CO236" s="23">
        <f t="shared" ca="1" si="430"/>
        <v>8400</v>
      </c>
      <c r="CP236" s="23">
        <f t="shared" ca="1" si="431"/>
        <v>4200</v>
      </c>
      <c r="CQ236" s="23">
        <f t="shared" ca="1" si="440"/>
        <v>27000</v>
      </c>
      <c r="CR236" s="23">
        <f t="shared" ca="1" si="441"/>
        <v>13500</v>
      </c>
      <c r="CS236" s="23">
        <f t="shared" ca="1" si="442"/>
        <v>15600</v>
      </c>
      <c r="CT236" s="23">
        <f t="shared" ca="1" si="443"/>
        <v>7800</v>
      </c>
      <c r="CU236" s="23">
        <f t="shared" ca="1" si="446"/>
        <v>42000</v>
      </c>
      <c r="CV236" s="23">
        <f t="shared" ca="1" si="447"/>
        <v>21000</v>
      </c>
      <c r="CW236" s="23">
        <f t="shared" ref="CW236:CW299" ca="1" si="493">$CW$7*$J$2*$J$5*$AB236</f>
        <v>60000</v>
      </c>
      <c r="CX236" s="23">
        <f t="shared" ref="CX236:CX299" ca="1" si="494">$CW$7*$J$3*$J$5*$AC236</f>
        <v>30000</v>
      </c>
      <c r="CY236" s="23">
        <f t="shared" ca="1" si="450"/>
        <v>72000</v>
      </c>
      <c r="CZ236" s="23">
        <f t="shared" ca="1" si="451"/>
        <v>36000</v>
      </c>
      <c r="DA236" s="23">
        <f t="shared" ca="1" si="466"/>
        <v>99000</v>
      </c>
      <c r="DB236" s="23">
        <f t="shared" ca="1" si="467"/>
        <v>49500</v>
      </c>
      <c r="DC236" s="23"/>
      <c r="DD236" s="23"/>
      <c r="DE236" s="23">
        <f t="shared" ca="1" si="468"/>
        <v>240000</v>
      </c>
      <c r="DF236" s="23">
        <f t="shared" ca="1" si="469"/>
        <v>120000</v>
      </c>
      <c r="DG236" s="23">
        <f t="shared" ca="1" si="470"/>
        <v>120000</v>
      </c>
      <c r="DH236" s="23">
        <f t="shared" ca="1" si="471"/>
        <v>60000</v>
      </c>
      <c r="DI236" s="23">
        <f t="shared" ca="1" si="480"/>
        <v>63600</v>
      </c>
      <c r="DJ236" s="23">
        <f t="shared" ca="1" si="481"/>
        <v>31800</v>
      </c>
      <c r="DK236" s="23">
        <f t="shared" ca="1" si="487"/>
        <v>63600</v>
      </c>
      <c r="DL236" s="23">
        <f t="shared" ca="1" si="488"/>
        <v>31800</v>
      </c>
      <c r="DM236" s="23">
        <f t="shared" ref="DM236:DM279" ca="1" si="495">$DM$7*$J$2*$J$5*$AB236</f>
        <v>120000</v>
      </c>
      <c r="DN236" s="23">
        <f t="shared" ref="DN236:DN279" ca="1" si="496">$DM$7*$J$3*$J$5*$AC236</f>
        <v>60000</v>
      </c>
      <c r="DO236" s="23">
        <f t="shared" ref="DO236:DO279" ca="1" si="497">$DO$7*$J$2*$J$5*$AB236</f>
        <v>66000</v>
      </c>
      <c r="DP236" s="23">
        <f t="shared" ref="DP236:DP279" ca="1" si="498">$DO$7*$J$3*$J$5*$AC236</f>
        <v>33000</v>
      </c>
      <c r="DQ236" s="23">
        <f t="shared" ca="1" si="383"/>
        <v>129600</v>
      </c>
      <c r="DR236" s="23">
        <f t="shared" ca="1" si="384"/>
        <v>64800</v>
      </c>
      <c r="DS236" s="228">
        <f t="shared" ca="1" si="413"/>
        <v>604800</v>
      </c>
      <c r="DT236" s="93">
        <f t="shared" ca="1" si="414"/>
        <v>1350000</v>
      </c>
      <c r="DU236" s="228">
        <f t="shared" ca="1" si="415"/>
        <v>1971900</v>
      </c>
      <c r="DZ236" s="23">
        <f t="shared" ca="1" si="444"/>
        <v>60000</v>
      </c>
      <c r="EA236" s="23">
        <f t="shared" ca="1" si="445"/>
        <v>30000</v>
      </c>
      <c r="EB236" s="23">
        <f t="shared" ca="1" si="452"/>
        <v>26400</v>
      </c>
      <c r="EC236" s="23">
        <f t="shared" ca="1" si="453"/>
        <v>13200</v>
      </c>
      <c r="ED236" s="23">
        <f t="shared" ca="1" si="472"/>
        <v>120000</v>
      </c>
      <c r="EE236" s="23">
        <f t="shared" ca="1" si="473"/>
        <v>60000</v>
      </c>
      <c r="EF236" s="23">
        <f t="shared" ca="1" si="375"/>
        <v>168000</v>
      </c>
      <c r="EG236" s="23">
        <f t="shared" ca="1" si="376"/>
        <v>84000</v>
      </c>
      <c r="EH236" s="23">
        <f t="shared" ca="1" si="482"/>
        <v>60000</v>
      </c>
      <c r="EI236" s="23">
        <f t="shared" ca="1" si="483"/>
        <v>30000</v>
      </c>
      <c r="EJ236" s="23">
        <f t="shared" ref="EJ236:EJ281" ca="1" si="499">$EJ$7*$J$2*$J$5*$AB236</f>
        <v>60000</v>
      </c>
      <c r="EK236" s="23">
        <f t="shared" ref="EK236:EK281" ca="1" si="500">$EJ$7*$J$3*$J$5*$AC236</f>
        <v>30000</v>
      </c>
      <c r="EL236" s="23">
        <f t="shared" ca="1" si="381"/>
        <v>120000</v>
      </c>
      <c r="EM236" s="23">
        <f t="shared" ca="1" si="382"/>
        <v>60000</v>
      </c>
      <c r="EN236" s="228">
        <f t="shared" ca="1" si="401"/>
        <v>39600</v>
      </c>
      <c r="EO236" s="93">
        <f t="shared" ca="1" si="402"/>
        <v>489600</v>
      </c>
      <c r="EP236" s="93">
        <f t="shared" ca="1" si="403"/>
        <v>921600</v>
      </c>
    </row>
    <row r="237" spans="1:146" x14ac:dyDescent="0.2">
      <c r="A237" s="172">
        <f ca="1">VLOOKUP($D237,Curves!$A$2:$I$1700,9)</f>
        <v>6.1002193052614E-2</v>
      </c>
      <c r="B237" s="86">
        <f t="shared" ca="1" si="386"/>
        <v>0.31820846999921781</v>
      </c>
      <c r="C237" s="86">
        <f t="shared" si="387"/>
        <v>29</v>
      </c>
      <c r="D237" s="139">
        <v>43862</v>
      </c>
      <c r="E237" s="173">
        <f ca="1">VLOOKUP($D237,Curves!$A$2:$H$1700,2)*$B237</f>
        <v>1.6390918289659708</v>
      </c>
      <c r="F237" s="172">
        <f ca="1">VLOOKUP($D237,Curves!$A$2:$H$1700,3)*$B237</f>
        <v>9.8644625699757515E-2</v>
      </c>
      <c r="G237" s="172">
        <f ca="1">VLOOKUP($D237,Curves!$A$2:$H$1700,7)*$B237</f>
        <v>0</v>
      </c>
      <c r="H237" s="172">
        <f ca="1">VLOOKUP($D237,Curves!$A$2:$H$1700,5)*$B237</f>
        <v>0</v>
      </c>
      <c r="I237" s="172">
        <f ca="1">VLOOKUP($D237,Curves!$A$2:$H$1700,4)*$B237</f>
        <v>0</v>
      </c>
      <c r="J237" s="174">
        <f ca="1">VLOOKUP($D237,Curves!$A$2:$H$1700,8)*$B237</f>
        <v>0</v>
      </c>
      <c r="K237" s="172">
        <f t="shared" ca="1" si="388"/>
        <v>14.293188717244782</v>
      </c>
      <c r="L237" s="140">
        <f ca="1">VLOOKUP($D237,Curves!$N$2:$T$2600,2)*$B237</f>
        <v>14.191429524178117</v>
      </c>
      <c r="M237" s="141">
        <f ca="1">VLOOKUP($D237,Curves!$N$2:$T$2600,3)*$B237</f>
        <v>7.0957147620890586</v>
      </c>
      <c r="N237" s="181">
        <f t="shared" ca="1" si="389"/>
        <v>0</v>
      </c>
      <c r="O237" s="182">
        <f t="shared" ca="1" si="390"/>
        <v>0</v>
      </c>
      <c r="P237" s="173">
        <f t="shared" ca="1" si="385"/>
        <v>14.293188717244782</v>
      </c>
      <c r="Q237" s="140">
        <f ca="1">VLOOKUP($D237,Curves!$N$2:$T$2600,4)*$B237</f>
        <v>14.191429524178117</v>
      </c>
      <c r="R237" s="141">
        <f ca="1">VLOOKUP($D237,Curves!$N$2:$T$2600,5)*$B237</f>
        <v>7.0957147620890586</v>
      </c>
      <c r="S237" s="181">
        <f t="shared" ca="1" si="391"/>
        <v>0</v>
      </c>
      <c r="T237" s="182">
        <f t="shared" ca="1" si="392"/>
        <v>0</v>
      </c>
      <c r="U237" s="151">
        <f t="shared" ca="1" si="393"/>
        <v>14.293188717244782</v>
      </c>
      <c r="V237" s="151">
        <f t="shared" ca="1" si="394"/>
        <v>14.293188717244782</v>
      </c>
      <c r="W237" s="151">
        <f t="shared" ca="1" si="395"/>
        <v>14.293188717244782</v>
      </c>
      <c r="X237" s="343">
        <f ca="1">VLOOKUP($D237,[2]CurveFetch!$D$8:$S$13000,16,0)*$B237</f>
        <v>14.191429524178117</v>
      </c>
      <c r="Y237" s="141">
        <f ca="1">VLOOKUP($D237,Curves!$N$2:$T$2600,7)*$B237</f>
        <v>7.0957147620890586</v>
      </c>
      <c r="Z237" s="200">
        <f t="shared" ca="1" si="396"/>
        <v>0</v>
      </c>
      <c r="AA237" s="181">
        <f t="shared" ca="1" si="397"/>
        <v>0</v>
      </c>
      <c r="AB237" s="181">
        <f t="shared" ca="1" si="484"/>
        <v>0</v>
      </c>
      <c r="AC237" s="181">
        <f t="shared" ca="1" si="484"/>
        <v>0</v>
      </c>
      <c r="AD237" s="181">
        <f t="shared" ca="1" si="399"/>
        <v>0</v>
      </c>
      <c r="AE237" s="182">
        <f t="shared" ca="1" si="400"/>
        <v>0</v>
      </c>
      <c r="AF237" s="23">
        <f t="shared" ca="1" si="418"/>
        <v>0</v>
      </c>
      <c r="AG237" s="23">
        <f t="shared" ca="1" si="419"/>
        <v>0</v>
      </c>
      <c r="AH237" s="23">
        <f t="shared" ca="1" si="436"/>
        <v>0</v>
      </c>
      <c r="AI237" s="23">
        <f t="shared" ca="1" si="437"/>
        <v>0</v>
      </c>
      <c r="AJ237" s="23">
        <f t="shared" ca="1" si="456"/>
        <v>0</v>
      </c>
      <c r="AK237" s="23">
        <f t="shared" ca="1" si="457"/>
        <v>0</v>
      </c>
      <c r="AL237" s="23">
        <f t="shared" ca="1" si="458"/>
        <v>0</v>
      </c>
      <c r="AM237" s="23">
        <f t="shared" ca="1" si="459"/>
        <v>0</v>
      </c>
      <c r="AN237" s="23">
        <f t="shared" ca="1" si="460"/>
        <v>0</v>
      </c>
      <c r="AO237" s="23">
        <f t="shared" ca="1" si="461"/>
        <v>0</v>
      </c>
      <c r="AP237" s="23">
        <f t="shared" ca="1" si="476"/>
        <v>0</v>
      </c>
      <c r="AQ237" s="23">
        <f t="shared" ca="1" si="477"/>
        <v>0</v>
      </c>
      <c r="AR237" s="23">
        <f t="shared" ca="1" si="489"/>
        <v>0</v>
      </c>
      <c r="AS237" s="23">
        <f t="shared" ca="1" si="490"/>
        <v>0</v>
      </c>
      <c r="AT237" s="228">
        <f t="shared" ca="1" si="404"/>
        <v>0</v>
      </c>
      <c r="AU237" s="26">
        <f t="shared" ca="1" si="405"/>
        <v>0</v>
      </c>
      <c r="AV237" s="228">
        <f t="shared" ca="1" si="406"/>
        <v>0</v>
      </c>
      <c r="AW237" s="23">
        <f t="shared" ca="1" si="432"/>
        <v>0</v>
      </c>
      <c r="AX237" s="23">
        <f t="shared" ca="1" si="433"/>
        <v>0</v>
      </c>
      <c r="AY237" s="23">
        <f t="shared" ca="1" si="416"/>
        <v>0</v>
      </c>
      <c r="AZ237" s="23">
        <f t="shared" ca="1" si="417"/>
        <v>0</v>
      </c>
      <c r="BA237" s="23">
        <f t="shared" ca="1" si="420"/>
        <v>0</v>
      </c>
      <c r="BB237" s="23">
        <f t="shared" ca="1" si="421"/>
        <v>0</v>
      </c>
      <c r="BC237" s="23">
        <f t="shared" ca="1" si="428"/>
        <v>0</v>
      </c>
      <c r="BD237" s="23">
        <f t="shared" ca="1" si="429"/>
        <v>0</v>
      </c>
      <c r="BE237" s="23">
        <f t="shared" ca="1" si="438"/>
        <v>0</v>
      </c>
      <c r="BF237" s="23">
        <f t="shared" ca="1" si="439"/>
        <v>0</v>
      </c>
      <c r="BG237" s="23">
        <f t="shared" ca="1" si="448"/>
        <v>0</v>
      </c>
      <c r="BH237" s="23">
        <f t="shared" ca="1" si="449"/>
        <v>0</v>
      </c>
      <c r="BI237" s="23">
        <f t="shared" ca="1" si="454"/>
        <v>0</v>
      </c>
      <c r="BJ237" s="23">
        <f t="shared" ca="1" si="455"/>
        <v>0</v>
      </c>
      <c r="BK237" s="23">
        <f t="shared" ca="1" si="462"/>
        <v>0</v>
      </c>
      <c r="BL237" s="23">
        <f t="shared" ca="1" si="463"/>
        <v>0</v>
      </c>
      <c r="BM237" s="23">
        <f t="shared" ca="1" si="474"/>
        <v>0</v>
      </c>
      <c r="BN237" s="23">
        <f t="shared" ca="1" si="475"/>
        <v>0</v>
      </c>
      <c r="BO237" s="23">
        <f t="shared" ca="1" si="478"/>
        <v>0</v>
      </c>
      <c r="BP237" s="23">
        <f t="shared" ca="1" si="479"/>
        <v>0</v>
      </c>
      <c r="BQ237" s="23">
        <f t="shared" ca="1" si="485"/>
        <v>0</v>
      </c>
      <c r="BR237" s="23">
        <f t="shared" ca="1" si="486"/>
        <v>0</v>
      </c>
      <c r="BS237" s="23">
        <f t="shared" ca="1" si="377"/>
        <v>0</v>
      </c>
      <c r="BT237" s="23">
        <f t="shared" ca="1" si="378"/>
        <v>0</v>
      </c>
      <c r="BU237" s="23">
        <f t="shared" ca="1" si="379"/>
        <v>0</v>
      </c>
      <c r="BV237" s="23">
        <f t="shared" ca="1" si="380"/>
        <v>0</v>
      </c>
      <c r="BW237" s="389">
        <f t="shared" ca="1" si="407"/>
        <v>0</v>
      </c>
      <c r="BX237" s="224">
        <f t="shared" ca="1" si="408"/>
        <v>0</v>
      </c>
      <c r="BY237" s="93">
        <f t="shared" ca="1" si="409"/>
        <v>0</v>
      </c>
      <c r="BZ237" s="23">
        <f t="shared" ca="1" si="434"/>
        <v>0</v>
      </c>
      <c r="CA237" s="23">
        <f t="shared" ca="1" si="435"/>
        <v>0</v>
      </c>
      <c r="CB237" s="23">
        <f t="shared" ca="1" si="464"/>
        <v>0</v>
      </c>
      <c r="CC237" s="23">
        <f t="shared" ca="1" si="465"/>
        <v>0</v>
      </c>
      <c r="CD237" s="23">
        <f t="shared" ca="1" si="491"/>
        <v>0</v>
      </c>
      <c r="CE237" s="23">
        <f t="shared" ca="1" si="492"/>
        <v>0</v>
      </c>
      <c r="CF237" s="228">
        <f t="shared" ca="1" si="410"/>
        <v>0</v>
      </c>
      <c r="CG237" s="224">
        <f t="shared" ca="1" si="411"/>
        <v>0</v>
      </c>
      <c r="CH237" s="228">
        <f t="shared" ca="1" si="412"/>
        <v>0</v>
      </c>
      <c r="CI237" s="23">
        <f t="shared" ca="1" si="424"/>
        <v>0</v>
      </c>
      <c r="CJ237" s="23">
        <f t="shared" ca="1" si="425"/>
        <v>0</v>
      </c>
      <c r="CK237" s="23">
        <f t="shared" ca="1" si="426"/>
        <v>0</v>
      </c>
      <c r="CL237" s="23">
        <f t="shared" ca="1" si="427"/>
        <v>0</v>
      </c>
      <c r="CM237" s="23">
        <f t="shared" ca="1" si="422"/>
        <v>0</v>
      </c>
      <c r="CN237" s="23">
        <f t="shared" ca="1" si="423"/>
        <v>0</v>
      </c>
      <c r="CO237" s="23">
        <f t="shared" ca="1" si="430"/>
        <v>0</v>
      </c>
      <c r="CP237" s="23">
        <f t="shared" ca="1" si="431"/>
        <v>0</v>
      </c>
      <c r="CQ237" s="23">
        <f t="shared" ca="1" si="440"/>
        <v>0</v>
      </c>
      <c r="CR237" s="23">
        <f t="shared" ca="1" si="441"/>
        <v>0</v>
      </c>
      <c r="CS237" s="23">
        <f t="shared" ca="1" si="442"/>
        <v>0</v>
      </c>
      <c r="CT237" s="23">
        <f t="shared" ca="1" si="443"/>
        <v>0</v>
      </c>
      <c r="CU237" s="23">
        <f t="shared" ca="1" si="446"/>
        <v>0</v>
      </c>
      <c r="CV237" s="23">
        <f t="shared" ca="1" si="447"/>
        <v>0</v>
      </c>
      <c r="CW237" s="23">
        <f t="shared" ca="1" si="493"/>
        <v>0</v>
      </c>
      <c r="CX237" s="23">
        <f t="shared" ca="1" si="494"/>
        <v>0</v>
      </c>
      <c r="CY237" s="23">
        <f t="shared" ca="1" si="450"/>
        <v>0</v>
      </c>
      <c r="CZ237" s="23">
        <f t="shared" ca="1" si="451"/>
        <v>0</v>
      </c>
      <c r="DA237" s="23">
        <f t="shared" ca="1" si="466"/>
        <v>0</v>
      </c>
      <c r="DB237" s="23">
        <f t="shared" ca="1" si="467"/>
        <v>0</v>
      </c>
      <c r="DC237" s="23"/>
      <c r="DD237" s="23"/>
      <c r="DE237" s="23">
        <f t="shared" ca="1" si="468"/>
        <v>0</v>
      </c>
      <c r="DF237" s="23">
        <f t="shared" ca="1" si="469"/>
        <v>0</v>
      </c>
      <c r="DG237" s="23">
        <f t="shared" ca="1" si="470"/>
        <v>0</v>
      </c>
      <c r="DH237" s="23">
        <f t="shared" ca="1" si="471"/>
        <v>0</v>
      </c>
      <c r="DI237" s="23">
        <f t="shared" ca="1" si="480"/>
        <v>0</v>
      </c>
      <c r="DJ237" s="23">
        <f t="shared" ca="1" si="481"/>
        <v>0</v>
      </c>
      <c r="DK237" s="23">
        <f t="shared" ca="1" si="487"/>
        <v>0</v>
      </c>
      <c r="DL237" s="23">
        <f t="shared" ca="1" si="488"/>
        <v>0</v>
      </c>
      <c r="DM237" s="23">
        <f t="shared" ca="1" si="495"/>
        <v>0</v>
      </c>
      <c r="DN237" s="23">
        <f t="shared" ca="1" si="496"/>
        <v>0</v>
      </c>
      <c r="DO237" s="23">
        <f t="shared" ca="1" si="497"/>
        <v>0</v>
      </c>
      <c r="DP237" s="23">
        <f t="shared" ca="1" si="498"/>
        <v>0</v>
      </c>
      <c r="DQ237" s="23">
        <f t="shared" ca="1" si="383"/>
        <v>0</v>
      </c>
      <c r="DR237" s="23">
        <f t="shared" ca="1" si="384"/>
        <v>0</v>
      </c>
      <c r="DS237" s="228">
        <f t="shared" ca="1" si="413"/>
        <v>0</v>
      </c>
      <c r="DT237" s="93">
        <f t="shared" ca="1" si="414"/>
        <v>0</v>
      </c>
      <c r="DU237" s="228">
        <f t="shared" ca="1" si="415"/>
        <v>0</v>
      </c>
      <c r="DZ237" s="23">
        <f t="shared" ca="1" si="444"/>
        <v>0</v>
      </c>
      <c r="EA237" s="23">
        <f t="shared" ca="1" si="445"/>
        <v>0</v>
      </c>
      <c r="EB237" s="23">
        <f t="shared" ca="1" si="452"/>
        <v>0</v>
      </c>
      <c r="EC237" s="23">
        <f t="shared" ca="1" si="453"/>
        <v>0</v>
      </c>
      <c r="ED237" s="23">
        <f t="shared" ca="1" si="472"/>
        <v>0</v>
      </c>
      <c r="EE237" s="23">
        <f t="shared" ca="1" si="473"/>
        <v>0</v>
      </c>
      <c r="EF237" s="23">
        <f t="shared" ref="EF237:EF287" ca="1" si="501">$EF$7*$J$2*$J$5*$AB237</f>
        <v>0</v>
      </c>
      <c r="EG237" s="23">
        <f t="shared" ref="EG237:EG287" ca="1" si="502">$EF$7*$J$3*$J$5*$AC237</f>
        <v>0</v>
      </c>
      <c r="EH237" s="23">
        <f t="shared" ca="1" si="482"/>
        <v>0</v>
      </c>
      <c r="EI237" s="23">
        <f t="shared" ca="1" si="483"/>
        <v>0</v>
      </c>
      <c r="EJ237" s="23">
        <f t="shared" ca="1" si="499"/>
        <v>0</v>
      </c>
      <c r="EK237" s="23">
        <f t="shared" ca="1" si="500"/>
        <v>0</v>
      </c>
      <c r="EL237" s="23">
        <f t="shared" ca="1" si="381"/>
        <v>0</v>
      </c>
      <c r="EM237" s="23">
        <f t="shared" ca="1" si="382"/>
        <v>0</v>
      </c>
      <c r="EN237" s="228">
        <f t="shared" ca="1" si="401"/>
        <v>0</v>
      </c>
      <c r="EO237" s="93">
        <f t="shared" ca="1" si="402"/>
        <v>0</v>
      </c>
      <c r="EP237" s="93">
        <f t="shared" ca="1" si="403"/>
        <v>0</v>
      </c>
    </row>
    <row r="238" spans="1:146" x14ac:dyDescent="0.2">
      <c r="A238" s="172">
        <f ca="1">VLOOKUP($D238,Curves!$A$2:$I$1700,9)</f>
        <v>6.1028552968521999E-2</v>
      </c>
      <c r="B238" s="86">
        <f t="shared" ca="1" si="386"/>
        <v>0.31653893075236866</v>
      </c>
      <c r="C238" s="86">
        <f t="shared" si="387"/>
        <v>31</v>
      </c>
      <c r="D238" s="139">
        <v>43891</v>
      </c>
      <c r="E238" s="173">
        <f ca="1">VLOOKUP($D238,Curves!$A$2:$H$1700,2)*$B238</f>
        <v>1.5871261987923766</v>
      </c>
      <c r="F238" s="172">
        <f ca="1">VLOOKUP($D238,Curves!$A$2:$H$1700,3)*$B238</f>
        <v>9.8127068533234288E-2</v>
      </c>
      <c r="G238" s="172">
        <f ca="1">VLOOKUP($D238,Curves!$A$2:$H$1700,7)*$B238</f>
        <v>0</v>
      </c>
      <c r="H238" s="172">
        <f ca="1">VLOOKUP($D238,Curves!$A$2:$H$1700,5)*$B238</f>
        <v>0</v>
      </c>
      <c r="I238" s="172">
        <f ca="1">VLOOKUP($D238,Curves!$A$2:$H$1700,4)*$B238</f>
        <v>0</v>
      </c>
      <c r="J238" s="174">
        <f ca="1">VLOOKUP($D238,Curves!$A$2:$H$1700,8)*$B238</f>
        <v>0</v>
      </c>
      <c r="K238" s="172">
        <f t="shared" ca="1" si="388"/>
        <v>13.903446490942825</v>
      </c>
      <c r="L238" s="140">
        <f ca="1">VLOOKUP($D238,Curves!$N$2:$T$2600,2)*$B238</f>
        <v>10.951582272277376</v>
      </c>
      <c r="M238" s="141">
        <f ca="1">VLOOKUP($D238,Curves!$N$2:$T$2600,3)*$B238</f>
        <v>5.475791136138688</v>
      </c>
      <c r="N238" s="181">
        <f t="shared" ca="1" si="389"/>
        <v>0</v>
      </c>
      <c r="O238" s="182">
        <f t="shared" ca="1" si="390"/>
        <v>0</v>
      </c>
      <c r="P238" s="173">
        <f t="shared" ca="1" si="385"/>
        <v>13.903446490942825</v>
      </c>
      <c r="Q238" s="140">
        <f ca="1">VLOOKUP($D238,Curves!$N$2:$T$2600,4)*$B238</f>
        <v>10.951582272277376</v>
      </c>
      <c r="R238" s="141">
        <f ca="1">VLOOKUP($D238,Curves!$N$2:$T$2600,5)*$B238</f>
        <v>5.475791136138688</v>
      </c>
      <c r="S238" s="181">
        <f t="shared" ca="1" si="391"/>
        <v>0</v>
      </c>
      <c r="T238" s="182">
        <f t="shared" ca="1" si="392"/>
        <v>0</v>
      </c>
      <c r="U238" s="151">
        <f t="shared" ca="1" si="393"/>
        <v>13.903446490942825</v>
      </c>
      <c r="V238" s="151">
        <f t="shared" ca="1" si="394"/>
        <v>13.903446490942825</v>
      </c>
      <c r="W238" s="151">
        <f t="shared" ca="1" si="395"/>
        <v>13.903446490942825</v>
      </c>
      <c r="X238" s="343">
        <f ca="1">VLOOKUP($D238,[2]CurveFetch!$D$8:$S$13000,16,0)*$B238</f>
        <v>10.951582272277376</v>
      </c>
      <c r="Y238" s="141">
        <f ca="1">VLOOKUP($D238,Curves!$N$2:$T$2600,7)*$B238</f>
        <v>5.475791136138688</v>
      </c>
      <c r="Z238" s="200">
        <f t="shared" ca="1" si="396"/>
        <v>0</v>
      </c>
      <c r="AA238" s="181">
        <f t="shared" ca="1" si="397"/>
        <v>0</v>
      </c>
      <c r="AB238" s="181">
        <f t="shared" ca="1" si="484"/>
        <v>0</v>
      </c>
      <c r="AC238" s="181">
        <f t="shared" ca="1" si="484"/>
        <v>0</v>
      </c>
      <c r="AD238" s="181">
        <f t="shared" ca="1" si="399"/>
        <v>0</v>
      </c>
      <c r="AE238" s="182">
        <f t="shared" ca="1" si="400"/>
        <v>0</v>
      </c>
      <c r="AF238" s="23">
        <f t="shared" ca="1" si="418"/>
        <v>0</v>
      </c>
      <c r="AG238" s="23">
        <f t="shared" ca="1" si="419"/>
        <v>0</v>
      </c>
      <c r="AH238" s="23">
        <f t="shared" ca="1" si="436"/>
        <v>0</v>
      </c>
      <c r="AI238" s="23">
        <f t="shared" ca="1" si="437"/>
        <v>0</v>
      </c>
      <c r="AJ238" s="23">
        <f t="shared" ca="1" si="456"/>
        <v>0</v>
      </c>
      <c r="AK238" s="23">
        <f t="shared" ca="1" si="457"/>
        <v>0</v>
      </c>
      <c r="AL238" s="23">
        <f t="shared" ca="1" si="458"/>
        <v>0</v>
      </c>
      <c r="AM238" s="23">
        <f t="shared" ca="1" si="459"/>
        <v>0</v>
      </c>
      <c r="AN238" s="23">
        <f t="shared" ca="1" si="460"/>
        <v>0</v>
      </c>
      <c r="AO238" s="23">
        <f t="shared" ca="1" si="461"/>
        <v>0</v>
      </c>
      <c r="AP238" s="23">
        <f t="shared" ca="1" si="476"/>
        <v>0</v>
      </c>
      <c r="AQ238" s="23">
        <f t="shared" ca="1" si="477"/>
        <v>0</v>
      </c>
      <c r="AR238" s="23">
        <f t="shared" ca="1" si="489"/>
        <v>0</v>
      </c>
      <c r="AS238" s="23">
        <f t="shared" ca="1" si="490"/>
        <v>0</v>
      </c>
      <c r="AT238" s="228">
        <f t="shared" ca="1" si="404"/>
        <v>0</v>
      </c>
      <c r="AU238" s="26">
        <f t="shared" ca="1" si="405"/>
        <v>0</v>
      </c>
      <c r="AV238" s="228">
        <f t="shared" ca="1" si="406"/>
        <v>0</v>
      </c>
      <c r="AW238" s="23">
        <f t="shared" ca="1" si="432"/>
        <v>0</v>
      </c>
      <c r="AX238" s="23">
        <f t="shared" ca="1" si="433"/>
        <v>0</v>
      </c>
      <c r="AY238" s="23">
        <f t="shared" ca="1" si="416"/>
        <v>0</v>
      </c>
      <c r="AZ238" s="23">
        <f t="shared" ca="1" si="417"/>
        <v>0</v>
      </c>
      <c r="BA238" s="23">
        <f t="shared" ca="1" si="420"/>
        <v>0</v>
      </c>
      <c r="BB238" s="23">
        <f t="shared" ca="1" si="421"/>
        <v>0</v>
      </c>
      <c r="BC238" s="23">
        <f t="shared" ca="1" si="428"/>
        <v>0</v>
      </c>
      <c r="BD238" s="23">
        <f t="shared" ca="1" si="429"/>
        <v>0</v>
      </c>
      <c r="BE238" s="23">
        <f t="shared" ca="1" si="438"/>
        <v>0</v>
      </c>
      <c r="BF238" s="23">
        <f t="shared" ca="1" si="439"/>
        <v>0</v>
      </c>
      <c r="BG238" s="23">
        <f t="shared" ca="1" si="448"/>
        <v>0</v>
      </c>
      <c r="BH238" s="23">
        <f t="shared" ca="1" si="449"/>
        <v>0</v>
      </c>
      <c r="BI238" s="23">
        <f t="shared" ca="1" si="454"/>
        <v>0</v>
      </c>
      <c r="BJ238" s="23">
        <f t="shared" ca="1" si="455"/>
        <v>0</v>
      </c>
      <c r="BK238" s="23">
        <f t="shared" ca="1" si="462"/>
        <v>0</v>
      </c>
      <c r="BL238" s="23">
        <f t="shared" ca="1" si="463"/>
        <v>0</v>
      </c>
      <c r="BM238" s="23">
        <f t="shared" ca="1" si="474"/>
        <v>0</v>
      </c>
      <c r="BN238" s="23">
        <f t="shared" ca="1" si="475"/>
        <v>0</v>
      </c>
      <c r="BO238" s="23">
        <f t="shared" ca="1" si="478"/>
        <v>0</v>
      </c>
      <c r="BP238" s="23">
        <f t="shared" ca="1" si="479"/>
        <v>0</v>
      </c>
      <c r="BQ238" s="23">
        <f t="shared" ca="1" si="485"/>
        <v>0</v>
      </c>
      <c r="BR238" s="23">
        <f t="shared" ca="1" si="486"/>
        <v>0</v>
      </c>
      <c r="BS238" s="23">
        <f t="shared" ca="1" si="377"/>
        <v>0</v>
      </c>
      <c r="BT238" s="23">
        <f t="shared" ca="1" si="378"/>
        <v>0</v>
      </c>
      <c r="BU238" s="23">
        <f t="shared" ca="1" si="379"/>
        <v>0</v>
      </c>
      <c r="BV238" s="23">
        <f t="shared" ca="1" si="380"/>
        <v>0</v>
      </c>
      <c r="BW238" s="389">
        <f t="shared" ca="1" si="407"/>
        <v>0</v>
      </c>
      <c r="BX238" s="224">
        <f t="shared" ca="1" si="408"/>
        <v>0</v>
      </c>
      <c r="BY238" s="93">
        <f t="shared" ca="1" si="409"/>
        <v>0</v>
      </c>
      <c r="BZ238" s="23">
        <f t="shared" ca="1" si="434"/>
        <v>0</v>
      </c>
      <c r="CA238" s="23">
        <f t="shared" ca="1" si="435"/>
        <v>0</v>
      </c>
      <c r="CB238" s="23">
        <f t="shared" ca="1" si="464"/>
        <v>0</v>
      </c>
      <c r="CC238" s="23">
        <f t="shared" ca="1" si="465"/>
        <v>0</v>
      </c>
      <c r="CD238" s="23">
        <f t="shared" ca="1" si="491"/>
        <v>0</v>
      </c>
      <c r="CE238" s="23">
        <f t="shared" ca="1" si="492"/>
        <v>0</v>
      </c>
      <c r="CF238" s="228">
        <f t="shared" ca="1" si="410"/>
        <v>0</v>
      </c>
      <c r="CG238" s="224">
        <f t="shared" ca="1" si="411"/>
        <v>0</v>
      </c>
      <c r="CH238" s="228">
        <f t="shared" ca="1" si="412"/>
        <v>0</v>
      </c>
      <c r="CI238" s="23">
        <f t="shared" ca="1" si="424"/>
        <v>0</v>
      </c>
      <c r="CJ238" s="23">
        <f t="shared" ca="1" si="425"/>
        <v>0</v>
      </c>
      <c r="CK238" s="23">
        <f t="shared" ca="1" si="426"/>
        <v>0</v>
      </c>
      <c r="CL238" s="23">
        <f t="shared" ca="1" si="427"/>
        <v>0</v>
      </c>
      <c r="CM238" s="23">
        <f t="shared" ca="1" si="422"/>
        <v>0</v>
      </c>
      <c r="CN238" s="23">
        <f t="shared" ca="1" si="423"/>
        <v>0</v>
      </c>
      <c r="CO238" s="23">
        <f t="shared" ca="1" si="430"/>
        <v>0</v>
      </c>
      <c r="CP238" s="23">
        <f t="shared" ca="1" si="431"/>
        <v>0</v>
      </c>
      <c r="CQ238" s="23">
        <f t="shared" ca="1" si="440"/>
        <v>0</v>
      </c>
      <c r="CR238" s="23">
        <f t="shared" ca="1" si="441"/>
        <v>0</v>
      </c>
      <c r="CS238" s="23">
        <f t="shared" ca="1" si="442"/>
        <v>0</v>
      </c>
      <c r="CT238" s="23">
        <f t="shared" ca="1" si="443"/>
        <v>0</v>
      </c>
      <c r="CU238" s="23">
        <f t="shared" ca="1" si="446"/>
        <v>0</v>
      </c>
      <c r="CV238" s="23">
        <f t="shared" ca="1" si="447"/>
        <v>0</v>
      </c>
      <c r="CW238" s="23">
        <f t="shared" ca="1" si="493"/>
        <v>0</v>
      </c>
      <c r="CX238" s="23">
        <f t="shared" ca="1" si="494"/>
        <v>0</v>
      </c>
      <c r="CY238" s="23">
        <f t="shared" ca="1" si="450"/>
        <v>0</v>
      </c>
      <c r="CZ238" s="23">
        <f t="shared" ca="1" si="451"/>
        <v>0</v>
      </c>
      <c r="DA238" s="23">
        <f t="shared" ca="1" si="466"/>
        <v>0</v>
      </c>
      <c r="DB238" s="23">
        <f t="shared" ca="1" si="467"/>
        <v>0</v>
      </c>
      <c r="DC238" s="23"/>
      <c r="DD238" s="23"/>
      <c r="DE238" s="23">
        <f t="shared" ca="1" si="468"/>
        <v>0</v>
      </c>
      <c r="DF238" s="23">
        <f t="shared" ca="1" si="469"/>
        <v>0</v>
      </c>
      <c r="DG238" s="23">
        <f t="shared" ca="1" si="470"/>
        <v>0</v>
      </c>
      <c r="DH238" s="23">
        <f t="shared" ca="1" si="471"/>
        <v>0</v>
      </c>
      <c r="DI238" s="23">
        <f t="shared" ca="1" si="480"/>
        <v>0</v>
      </c>
      <c r="DJ238" s="23">
        <f t="shared" ca="1" si="481"/>
        <v>0</v>
      </c>
      <c r="DK238" s="23">
        <f t="shared" ca="1" si="487"/>
        <v>0</v>
      </c>
      <c r="DL238" s="23">
        <f t="shared" ca="1" si="488"/>
        <v>0</v>
      </c>
      <c r="DM238" s="23">
        <f t="shared" ca="1" si="495"/>
        <v>0</v>
      </c>
      <c r="DN238" s="23">
        <f t="shared" ca="1" si="496"/>
        <v>0</v>
      </c>
      <c r="DO238" s="23">
        <f t="shared" ca="1" si="497"/>
        <v>0</v>
      </c>
      <c r="DP238" s="23">
        <f t="shared" ca="1" si="498"/>
        <v>0</v>
      </c>
      <c r="DQ238" s="23">
        <f t="shared" ca="1" si="383"/>
        <v>0</v>
      </c>
      <c r="DR238" s="23">
        <f t="shared" ca="1" si="384"/>
        <v>0</v>
      </c>
      <c r="DS238" s="228">
        <f t="shared" ca="1" si="413"/>
        <v>0</v>
      </c>
      <c r="DT238" s="93">
        <f t="shared" ca="1" si="414"/>
        <v>0</v>
      </c>
      <c r="DU238" s="228">
        <f t="shared" ca="1" si="415"/>
        <v>0</v>
      </c>
      <c r="DZ238" s="23">
        <f t="shared" ca="1" si="444"/>
        <v>0</v>
      </c>
      <c r="EA238" s="23">
        <f t="shared" ca="1" si="445"/>
        <v>0</v>
      </c>
      <c r="EB238" s="23">
        <f t="shared" ca="1" si="452"/>
        <v>0</v>
      </c>
      <c r="EC238" s="23">
        <f t="shared" ca="1" si="453"/>
        <v>0</v>
      </c>
      <c r="ED238" s="23">
        <f t="shared" ca="1" si="472"/>
        <v>0</v>
      </c>
      <c r="EE238" s="23">
        <f t="shared" ca="1" si="473"/>
        <v>0</v>
      </c>
      <c r="EF238" s="23">
        <f t="shared" ca="1" si="501"/>
        <v>0</v>
      </c>
      <c r="EG238" s="23">
        <f t="shared" ca="1" si="502"/>
        <v>0</v>
      </c>
      <c r="EH238" s="23">
        <f t="shared" ca="1" si="482"/>
        <v>0</v>
      </c>
      <c r="EI238" s="23">
        <f t="shared" ca="1" si="483"/>
        <v>0</v>
      </c>
      <c r="EJ238" s="23">
        <f t="shared" ca="1" si="499"/>
        <v>0</v>
      </c>
      <c r="EK238" s="23">
        <f t="shared" ca="1" si="500"/>
        <v>0</v>
      </c>
      <c r="EL238" s="23">
        <f t="shared" ca="1" si="381"/>
        <v>0</v>
      </c>
      <c r="EM238" s="23">
        <f t="shared" ca="1" si="382"/>
        <v>0</v>
      </c>
      <c r="EN238" s="228">
        <f t="shared" ca="1" si="401"/>
        <v>0</v>
      </c>
      <c r="EO238" s="93">
        <f t="shared" ca="1" si="402"/>
        <v>0</v>
      </c>
      <c r="EP238" s="93">
        <f t="shared" ca="1" si="403"/>
        <v>0</v>
      </c>
    </row>
    <row r="239" spans="1:146" x14ac:dyDescent="0.2">
      <c r="A239" s="172">
        <f ca="1">VLOOKUP($D239,Curves!$A$2:$I$1700,9)</f>
        <v>6.1056730809920003E-2</v>
      </c>
      <c r="B239" s="86">
        <f t="shared" ca="1" si="386"/>
        <v>0.31476252457682075</v>
      </c>
      <c r="C239" s="86">
        <f t="shared" si="387"/>
        <v>30</v>
      </c>
      <c r="D239" s="139">
        <v>43922</v>
      </c>
      <c r="E239" s="173">
        <f ca="1">VLOOKUP($D239,Curves!$A$2:$H$1700,2)*$B239</f>
        <v>1.5209325187551979</v>
      </c>
      <c r="F239" s="172">
        <f ca="1">VLOOKUP($D239,Curves!$A$2:$H$1700,3)*$B239</f>
        <v>0.11882285302774984</v>
      </c>
      <c r="G239" s="172">
        <f ca="1">VLOOKUP($D239,Curves!$A$2:$H$1700,7)*$B239</f>
        <v>0</v>
      </c>
      <c r="H239" s="172">
        <f ca="1">VLOOKUP($D239,Curves!$A$2:$H$1700,5)*$B239</f>
        <v>0</v>
      </c>
      <c r="I239" s="172">
        <f ca="1">VLOOKUP($D239,Curves!$A$2:$H$1700,4)*$B239</f>
        <v>0</v>
      </c>
      <c r="J239" s="174">
        <f ca="1">VLOOKUP($D239,Curves!$A$2:$H$1700,8)*$B239</f>
        <v>0</v>
      </c>
      <c r="K239" s="172">
        <f t="shared" ca="1" si="388"/>
        <v>13.406993890663983</v>
      </c>
      <c r="L239" s="140">
        <f ca="1">VLOOKUP($D239,Curves!$N$2:$T$2600,2)*$B239</f>
        <v>10.532772454904322</v>
      </c>
      <c r="M239" s="141">
        <f ca="1">VLOOKUP($D239,Curves!$N$2:$T$2600,3)*$B239</f>
        <v>5.2663862274521609</v>
      </c>
      <c r="N239" s="181">
        <f t="shared" ca="1" si="389"/>
        <v>0</v>
      </c>
      <c r="O239" s="182">
        <f t="shared" ca="1" si="390"/>
        <v>0</v>
      </c>
      <c r="P239" s="173">
        <f t="shared" ca="1" si="385"/>
        <v>13.406993890663983</v>
      </c>
      <c r="Q239" s="140">
        <f ca="1">VLOOKUP($D239,Curves!$N$2:$T$2600,4)*$B239</f>
        <v>10.532772454904322</v>
      </c>
      <c r="R239" s="141">
        <f ca="1">VLOOKUP($D239,Curves!$N$2:$T$2600,5)*$B239</f>
        <v>5.2663862274521609</v>
      </c>
      <c r="S239" s="181">
        <f t="shared" ca="1" si="391"/>
        <v>0</v>
      </c>
      <c r="T239" s="182">
        <f t="shared" ca="1" si="392"/>
        <v>0</v>
      </c>
      <c r="U239" s="151">
        <f t="shared" ca="1" si="393"/>
        <v>13.406993890663983</v>
      </c>
      <c r="V239" s="151">
        <f t="shared" ca="1" si="394"/>
        <v>13.406993890663983</v>
      </c>
      <c r="W239" s="151">
        <f t="shared" ca="1" si="395"/>
        <v>13.406993890663983</v>
      </c>
      <c r="X239" s="343">
        <f ca="1">VLOOKUP($D239,[2]CurveFetch!$D$8:$S$13000,16,0)*$B239</f>
        <v>10.532772454904322</v>
      </c>
      <c r="Y239" s="141">
        <f ca="1">VLOOKUP($D239,Curves!$N$2:$T$2600,7)*$B239</f>
        <v>5.2663862274521609</v>
      </c>
      <c r="Z239" s="200">
        <f t="shared" ca="1" si="396"/>
        <v>0</v>
      </c>
      <c r="AA239" s="181">
        <f t="shared" ca="1" si="397"/>
        <v>0</v>
      </c>
      <c r="AB239" s="181">
        <f t="shared" ca="1" si="484"/>
        <v>0</v>
      </c>
      <c r="AC239" s="181">
        <f t="shared" ca="1" si="484"/>
        <v>0</v>
      </c>
      <c r="AD239" s="181">
        <f t="shared" ca="1" si="399"/>
        <v>0</v>
      </c>
      <c r="AE239" s="182">
        <f t="shared" ca="1" si="400"/>
        <v>0</v>
      </c>
      <c r="AF239" s="23">
        <f t="shared" ca="1" si="418"/>
        <v>0</v>
      </c>
      <c r="AG239" s="23">
        <f t="shared" ca="1" si="419"/>
        <v>0</v>
      </c>
      <c r="AH239" s="23">
        <f t="shared" ca="1" si="436"/>
        <v>0</v>
      </c>
      <c r="AI239" s="23">
        <f t="shared" ca="1" si="437"/>
        <v>0</v>
      </c>
      <c r="AJ239" s="23">
        <f t="shared" ca="1" si="456"/>
        <v>0</v>
      </c>
      <c r="AK239" s="23">
        <f t="shared" ca="1" si="457"/>
        <v>0</v>
      </c>
      <c r="AL239" s="23">
        <f t="shared" ca="1" si="458"/>
        <v>0</v>
      </c>
      <c r="AM239" s="23">
        <f t="shared" ca="1" si="459"/>
        <v>0</v>
      </c>
      <c r="AN239" s="23">
        <f t="shared" ca="1" si="460"/>
        <v>0</v>
      </c>
      <c r="AO239" s="23">
        <f t="shared" ca="1" si="461"/>
        <v>0</v>
      </c>
      <c r="AP239" s="23">
        <f t="shared" ca="1" si="476"/>
        <v>0</v>
      </c>
      <c r="AQ239" s="23">
        <f t="shared" ca="1" si="477"/>
        <v>0</v>
      </c>
      <c r="AR239" s="23">
        <f t="shared" ca="1" si="489"/>
        <v>0</v>
      </c>
      <c r="AS239" s="23">
        <f t="shared" ca="1" si="490"/>
        <v>0</v>
      </c>
      <c r="AT239" s="228">
        <f t="shared" ca="1" si="404"/>
        <v>0</v>
      </c>
      <c r="AU239" s="26">
        <f t="shared" ca="1" si="405"/>
        <v>0</v>
      </c>
      <c r="AV239" s="228">
        <f t="shared" ca="1" si="406"/>
        <v>0</v>
      </c>
      <c r="AW239" s="23">
        <f t="shared" ca="1" si="432"/>
        <v>0</v>
      </c>
      <c r="AX239" s="23">
        <f t="shared" ca="1" si="433"/>
        <v>0</v>
      </c>
      <c r="AY239" s="23">
        <f t="shared" ca="1" si="416"/>
        <v>0</v>
      </c>
      <c r="AZ239" s="23">
        <f t="shared" ca="1" si="417"/>
        <v>0</v>
      </c>
      <c r="BA239" s="23">
        <f t="shared" ca="1" si="420"/>
        <v>0</v>
      </c>
      <c r="BB239" s="23">
        <f t="shared" ca="1" si="421"/>
        <v>0</v>
      </c>
      <c r="BC239" s="23">
        <f t="shared" ca="1" si="428"/>
        <v>0</v>
      </c>
      <c r="BD239" s="23">
        <f t="shared" ca="1" si="429"/>
        <v>0</v>
      </c>
      <c r="BE239" s="23">
        <f t="shared" ca="1" si="438"/>
        <v>0</v>
      </c>
      <c r="BF239" s="23">
        <f t="shared" ca="1" si="439"/>
        <v>0</v>
      </c>
      <c r="BG239" s="23">
        <f t="shared" ca="1" si="448"/>
        <v>0</v>
      </c>
      <c r="BH239" s="23">
        <f t="shared" ca="1" si="449"/>
        <v>0</v>
      </c>
      <c r="BI239" s="23">
        <f t="shared" ca="1" si="454"/>
        <v>0</v>
      </c>
      <c r="BJ239" s="23">
        <f t="shared" ca="1" si="455"/>
        <v>0</v>
      </c>
      <c r="BK239" s="23">
        <f t="shared" ca="1" si="462"/>
        <v>0</v>
      </c>
      <c r="BL239" s="23">
        <f t="shared" ca="1" si="463"/>
        <v>0</v>
      </c>
      <c r="BM239" s="23">
        <f t="shared" ca="1" si="474"/>
        <v>0</v>
      </c>
      <c r="BN239" s="23">
        <f t="shared" ca="1" si="475"/>
        <v>0</v>
      </c>
      <c r="BO239" s="23">
        <f t="shared" ca="1" si="478"/>
        <v>0</v>
      </c>
      <c r="BP239" s="23">
        <f t="shared" ca="1" si="479"/>
        <v>0</v>
      </c>
      <c r="BQ239" s="23">
        <f t="shared" ca="1" si="485"/>
        <v>0</v>
      </c>
      <c r="BR239" s="23">
        <f t="shared" ca="1" si="486"/>
        <v>0</v>
      </c>
      <c r="BS239" s="23">
        <f t="shared" ca="1" si="377"/>
        <v>0</v>
      </c>
      <c r="BT239" s="23">
        <f t="shared" ca="1" si="378"/>
        <v>0</v>
      </c>
      <c r="BU239" s="23">
        <f t="shared" ca="1" si="379"/>
        <v>0</v>
      </c>
      <c r="BV239" s="23">
        <f t="shared" ca="1" si="380"/>
        <v>0</v>
      </c>
      <c r="BW239" s="389">
        <f t="shared" ca="1" si="407"/>
        <v>0</v>
      </c>
      <c r="BX239" s="224">
        <f t="shared" ca="1" si="408"/>
        <v>0</v>
      </c>
      <c r="BY239" s="93">
        <f t="shared" ca="1" si="409"/>
        <v>0</v>
      </c>
      <c r="BZ239" s="23">
        <f t="shared" ca="1" si="434"/>
        <v>0</v>
      </c>
      <c r="CA239" s="23">
        <f t="shared" ca="1" si="435"/>
        <v>0</v>
      </c>
      <c r="CB239" s="23">
        <f t="shared" ca="1" si="464"/>
        <v>0</v>
      </c>
      <c r="CC239" s="23">
        <f t="shared" ca="1" si="465"/>
        <v>0</v>
      </c>
      <c r="CD239" s="23">
        <f t="shared" ca="1" si="491"/>
        <v>0</v>
      </c>
      <c r="CE239" s="23">
        <f t="shared" ca="1" si="492"/>
        <v>0</v>
      </c>
      <c r="CF239" s="228">
        <f t="shared" ca="1" si="410"/>
        <v>0</v>
      </c>
      <c r="CG239" s="224">
        <f t="shared" ca="1" si="411"/>
        <v>0</v>
      </c>
      <c r="CH239" s="228">
        <f t="shared" ca="1" si="412"/>
        <v>0</v>
      </c>
      <c r="CI239" s="23">
        <f t="shared" ca="1" si="424"/>
        <v>0</v>
      </c>
      <c r="CJ239" s="23">
        <f t="shared" ca="1" si="425"/>
        <v>0</v>
      </c>
      <c r="CK239" s="23">
        <f t="shared" ca="1" si="426"/>
        <v>0</v>
      </c>
      <c r="CL239" s="23">
        <f t="shared" ca="1" si="427"/>
        <v>0</v>
      </c>
      <c r="CM239" s="23">
        <f t="shared" ca="1" si="422"/>
        <v>0</v>
      </c>
      <c r="CN239" s="23">
        <f t="shared" ca="1" si="423"/>
        <v>0</v>
      </c>
      <c r="CO239" s="23">
        <f t="shared" ca="1" si="430"/>
        <v>0</v>
      </c>
      <c r="CP239" s="23">
        <f t="shared" ca="1" si="431"/>
        <v>0</v>
      </c>
      <c r="CQ239" s="23">
        <f t="shared" ca="1" si="440"/>
        <v>0</v>
      </c>
      <c r="CR239" s="23">
        <f t="shared" ca="1" si="441"/>
        <v>0</v>
      </c>
      <c r="CS239" s="23">
        <f t="shared" ca="1" si="442"/>
        <v>0</v>
      </c>
      <c r="CT239" s="23">
        <f t="shared" ca="1" si="443"/>
        <v>0</v>
      </c>
      <c r="CU239" s="23">
        <f t="shared" ca="1" si="446"/>
        <v>0</v>
      </c>
      <c r="CV239" s="23">
        <f t="shared" ca="1" si="447"/>
        <v>0</v>
      </c>
      <c r="CW239" s="23">
        <f t="shared" ca="1" si="493"/>
        <v>0</v>
      </c>
      <c r="CX239" s="23">
        <f t="shared" ca="1" si="494"/>
        <v>0</v>
      </c>
      <c r="CY239" s="23">
        <f t="shared" ca="1" si="450"/>
        <v>0</v>
      </c>
      <c r="CZ239" s="23">
        <f t="shared" ca="1" si="451"/>
        <v>0</v>
      </c>
      <c r="DA239" s="23">
        <f t="shared" ca="1" si="466"/>
        <v>0</v>
      </c>
      <c r="DB239" s="23">
        <f t="shared" ca="1" si="467"/>
        <v>0</v>
      </c>
      <c r="DC239" s="23"/>
      <c r="DD239" s="23"/>
      <c r="DE239" s="23">
        <f t="shared" ca="1" si="468"/>
        <v>0</v>
      </c>
      <c r="DF239" s="23">
        <f t="shared" ca="1" si="469"/>
        <v>0</v>
      </c>
      <c r="DG239" s="23">
        <f t="shared" ca="1" si="470"/>
        <v>0</v>
      </c>
      <c r="DH239" s="23">
        <f t="shared" ca="1" si="471"/>
        <v>0</v>
      </c>
      <c r="DI239" s="23">
        <f t="shared" ca="1" si="480"/>
        <v>0</v>
      </c>
      <c r="DJ239" s="23">
        <f t="shared" ca="1" si="481"/>
        <v>0</v>
      </c>
      <c r="DK239" s="23">
        <f t="shared" ca="1" si="487"/>
        <v>0</v>
      </c>
      <c r="DL239" s="23">
        <f t="shared" ca="1" si="488"/>
        <v>0</v>
      </c>
      <c r="DM239" s="23">
        <f t="shared" ca="1" si="495"/>
        <v>0</v>
      </c>
      <c r="DN239" s="23">
        <f t="shared" ca="1" si="496"/>
        <v>0</v>
      </c>
      <c r="DO239" s="23">
        <f t="shared" ca="1" si="497"/>
        <v>0</v>
      </c>
      <c r="DP239" s="23">
        <f t="shared" ca="1" si="498"/>
        <v>0</v>
      </c>
      <c r="DQ239" s="23">
        <f t="shared" ca="1" si="383"/>
        <v>0</v>
      </c>
      <c r="DR239" s="23">
        <f t="shared" ca="1" si="384"/>
        <v>0</v>
      </c>
      <c r="DS239" s="228">
        <f t="shared" ca="1" si="413"/>
        <v>0</v>
      </c>
      <c r="DT239" s="93">
        <f t="shared" ca="1" si="414"/>
        <v>0</v>
      </c>
      <c r="DU239" s="228">
        <f t="shared" ca="1" si="415"/>
        <v>0</v>
      </c>
      <c r="DZ239" s="23">
        <f t="shared" ca="1" si="444"/>
        <v>0</v>
      </c>
      <c r="EA239" s="23">
        <f t="shared" ca="1" si="445"/>
        <v>0</v>
      </c>
      <c r="EB239" s="23">
        <f t="shared" ca="1" si="452"/>
        <v>0</v>
      </c>
      <c r="EC239" s="23">
        <f t="shared" ca="1" si="453"/>
        <v>0</v>
      </c>
      <c r="ED239" s="23">
        <f t="shared" ca="1" si="472"/>
        <v>0</v>
      </c>
      <c r="EE239" s="23">
        <f t="shared" ca="1" si="473"/>
        <v>0</v>
      </c>
      <c r="EF239" s="23">
        <f t="shared" ca="1" si="501"/>
        <v>0</v>
      </c>
      <c r="EG239" s="23">
        <f t="shared" ca="1" si="502"/>
        <v>0</v>
      </c>
      <c r="EH239" s="23">
        <f t="shared" ca="1" si="482"/>
        <v>0</v>
      </c>
      <c r="EI239" s="23">
        <f t="shared" ca="1" si="483"/>
        <v>0</v>
      </c>
      <c r="EJ239" s="23">
        <f t="shared" ca="1" si="499"/>
        <v>0</v>
      </c>
      <c r="EK239" s="23">
        <f t="shared" ca="1" si="500"/>
        <v>0</v>
      </c>
      <c r="EL239" s="23">
        <f t="shared" ca="1" si="381"/>
        <v>0</v>
      </c>
      <c r="EM239" s="23">
        <f t="shared" ca="1" si="382"/>
        <v>0</v>
      </c>
      <c r="EN239" s="228">
        <f t="shared" ca="1" si="401"/>
        <v>0</v>
      </c>
      <c r="EO239" s="93">
        <f t="shared" ca="1" si="402"/>
        <v>0</v>
      </c>
      <c r="EP239" s="93">
        <f t="shared" ca="1" si="403"/>
        <v>0</v>
      </c>
    </row>
    <row r="240" spans="1:146" x14ac:dyDescent="0.2">
      <c r="A240" s="172">
        <f ca="1">VLOOKUP($D240,Curves!$A$2:$I$1700,9)</f>
        <v>6.1083999688943999E-2</v>
      </c>
      <c r="B240" s="86">
        <f t="shared" ca="1" si="386"/>
        <v>0.31305153303186639</v>
      </c>
      <c r="C240" s="86">
        <f t="shared" si="387"/>
        <v>31</v>
      </c>
      <c r="D240" s="139">
        <v>43952</v>
      </c>
      <c r="E240" s="173">
        <f ca="1">VLOOKUP($D240,Curves!$A$2:$H$1700,2)*$B240</f>
        <v>1.5048387192841819</v>
      </c>
      <c r="F240" s="172">
        <f ca="1">VLOOKUP($D240,Curves!$A$2:$H$1700,3)*$B240</f>
        <v>0.11817695371952956</v>
      </c>
      <c r="G240" s="172">
        <f ca="1">VLOOKUP($D240,Curves!$A$2:$H$1700,7)*$B240</f>
        <v>0</v>
      </c>
      <c r="H240" s="172">
        <f ca="1">VLOOKUP($D240,Curves!$A$2:$H$1700,5)*$B240</f>
        <v>0</v>
      </c>
      <c r="I240" s="172">
        <f ca="1">VLOOKUP($D240,Curves!$A$2:$H$1700,4)*$B240</f>
        <v>0</v>
      </c>
      <c r="J240" s="174">
        <f ca="1">VLOOKUP($D240,Curves!$A$2:$H$1700,8)*$B240</f>
        <v>0</v>
      </c>
      <c r="K240" s="172">
        <f t="shared" ca="1" si="388"/>
        <v>13.286290394631365</v>
      </c>
      <c r="L240" s="140">
        <f ca="1">VLOOKUP($D240,Curves!$N$2:$T$2600,2)*$B240</f>
        <v>12.040775894391464</v>
      </c>
      <c r="M240" s="141">
        <f ca="1">VLOOKUP($D240,Curves!$N$2:$T$2600,3)*$B240</f>
        <v>6.020387947195732</v>
      </c>
      <c r="N240" s="181">
        <f t="shared" ca="1" si="389"/>
        <v>0</v>
      </c>
      <c r="O240" s="182">
        <f t="shared" ca="1" si="390"/>
        <v>0</v>
      </c>
      <c r="P240" s="173">
        <f t="shared" ca="1" si="385"/>
        <v>13.286290394631365</v>
      </c>
      <c r="Q240" s="140">
        <f ca="1">VLOOKUP($D240,Curves!$N$2:$T$2600,4)*$B240</f>
        <v>12.040775894391464</v>
      </c>
      <c r="R240" s="141">
        <f ca="1">VLOOKUP($D240,Curves!$N$2:$T$2600,5)*$B240</f>
        <v>6.020387947195732</v>
      </c>
      <c r="S240" s="181">
        <f t="shared" ca="1" si="391"/>
        <v>0</v>
      </c>
      <c r="T240" s="182">
        <f t="shared" ca="1" si="392"/>
        <v>0</v>
      </c>
      <c r="U240" s="151">
        <f t="shared" ca="1" si="393"/>
        <v>13.286290394631365</v>
      </c>
      <c r="V240" s="151">
        <f t="shared" ca="1" si="394"/>
        <v>13.286290394631365</v>
      </c>
      <c r="W240" s="151">
        <f t="shared" ca="1" si="395"/>
        <v>13.286290394631365</v>
      </c>
      <c r="X240" s="343">
        <f ca="1">VLOOKUP($D240,[2]CurveFetch!$D$8:$S$13000,16,0)*$B240</f>
        <v>12.040775894391464</v>
      </c>
      <c r="Y240" s="141">
        <f ca="1">VLOOKUP($D240,Curves!$N$2:$T$2600,7)*$B240</f>
        <v>6.020387947195732</v>
      </c>
      <c r="Z240" s="200">
        <f t="shared" ca="1" si="396"/>
        <v>0</v>
      </c>
      <c r="AA240" s="181">
        <f t="shared" ca="1" si="397"/>
        <v>0</v>
      </c>
      <c r="AB240" s="181">
        <f t="shared" ca="1" si="484"/>
        <v>0</v>
      </c>
      <c r="AC240" s="181">
        <f t="shared" ca="1" si="484"/>
        <v>0</v>
      </c>
      <c r="AD240" s="181">
        <f t="shared" ca="1" si="399"/>
        <v>0</v>
      </c>
      <c r="AE240" s="182">
        <f t="shared" ca="1" si="400"/>
        <v>0</v>
      </c>
      <c r="AF240" s="23">
        <f t="shared" ca="1" si="418"/>
        <v>0</v>
      </c>
      <c r="AG240" s="23">
        <f t="shared" ca="1" si="419"/>
        <v>0</v>
      </c>
      <c r="AH240" s="23">
        <f t="shared" ca="1" si="436"/>
        <v>0</v>
      </c>
      <c r="AI240" s="23">
        <f t="shared" ca="1" si="437"/>
        <v>0</v>
      </c>
      <c r="AJ240" s="23">
        <f t="shared" ca="1" si="456"/>
        <v>0</v>
      </c>
      <c r="AK240" s="23">
        <f t="shared" ca="1" si="457"/>
        <v>0</v>
      </c>
      <c r="AL240" s="23">
        <f t="shared" ca="1" si="458"/>
        <v>0</v>
      </c>
      <c r="AM240" s="23">
        <f t="shared" ca="1" si="459"/>
        <v>0</v>
      </c>
      <c r="AN240" s="23">
        <f t="shared" ca="1" si="460"/>
        <v>0</v>
      </c>
      <c r="AO240" s="23">
        <f t="shared" ca="1" si="461"/>
        <v>0</v>
      </c>
      <c r="AP240" s="23">
        <f t="shared" ca="1" si="476"/>
        <v>0</v>
      </c>
      <c r="AQ240" s="23">
        <f t="shared" ca="1" si="477"/>
        <v>0</v>
      </c>
      <c r="AR240" s="23">
        <f t="shared" ca="1" si="489"/>
        <v>0</v>
      </c>
      <c r="AS240" s="23">
        <f t="shared" ca="1" si="490"/>
        <v>0</v>
      </c>
      <c r="AT240" s="228">
        <f t="shared" ca="1" si="404"/>
        <v>0</v>
      </c>
      <c r="AU240" s="26">
        <f t="shared" ca="1" si="405"/>
        <v>0</v>
      </c>
      <c r="AV240" s="228">
        <f t="shared" ca="1" si="406"/>
        <v>0</v>
      </c>
      <c r="AW240" s="23">
        <f t="shared" ca="1" si="432"/>
        <v>0</v>
      </c>
      <c r="AX240" s="23">
        <f t="shared" ca="1" si="433"/>
        <v>0</v>
      </c>
      <c r="AY240" s="23">
        <f t="shared" ca="1" si="416"/>
        <v>0</v>
      </c>
      <c r="AZ240" s="23">
        <f t="shared" ca="1" si="417"/>
        <v>0</v>
      </c>
      <c r="BA240" s="23">
        <f t="shared" ca="1" si="420"/>
        <v>0</v>
      </c>
      <c r="BB240" s="23">
        <f t="shared" ca="1" si="421"/>
        <v>0</v>
      </c>
      <c r="BC240" s="23">
        <f t="shared" ca="1" si="428"/>
        <v>0</v>
      </c>
      <c r="BD240" s="23">
        <f t="shared" ca="1" si="429"/>
        <v>0</v>
      </c>
      <c r="BE240" s="23">
        <f t="shared" ca="1" si="438"/>
        <v>0</v>
      </c>
      <c r="BF240" s="23">
        <f t="shared" ca="1" si="439"/>
        <v>0</v>
      </c>
      <c r="BG240" s="23">
        <f t="shared" ca="1" si="448"/>
        <v>0</v>
      </c>
      <c r="BH240" s="23">
        <f t="shared" ca="1" si="449"/>
        <v>0</v>
      </c>
      <c r="BI240" s="23">
        <f t="shared" ca="1" si="454"/>
        <v>0</v>
      </c>
      <c r="BJ240" s="23">
        <f t="shared" ca="1" si="455"/>
        <v>0</v>
      </c>
      <c r="BK240" s="23">
        <f t="shared" ca="1" si="462"/>
        <v>0</v>
      </c>
      <c r="BL240" s="23">
        <f t="shared" ca="1" si="463"/>
        <v>0</v>
      </c>
      <c r="BM240" s="23">
        <f t="shared" ca="1" si="474"/>
        <v>0</v>
      </c>
      <c r="BN240" s="23">
        <f t="shared" ca="1" si="475"/>
        <v>0</v>
      </c>
      <c r="BO240" s="23">
        <f t="shared" ca="1" si="478"/>
        <v>0</v>
      </c>
      <c r="BP240" s="23">
        <f t="shared" ca="1" si="479"/>
        <v>0</v>
      </c>
      <c r="BQ240" s="23">
        <f t="shared" ca="1" si="485"/>
        <v>0</v>
      </c>
      <c r="BR240" s="23">
        <f t="shared" ca="1" si="486"/>
        <v>0</v>
      </c>
      <c r="BS240" s="23">
        <f t="shared" ca="1" si="377"/>
        <v>0</v>
      </c>
      <c r="BT240" s="23">
        <f t="shared" ca="1" si="378"/>
        <v>0</v>
      </c>
      <c r="BU240" s="23">
        <f t="shared" ca="1" si="379"/>
        <v>0</v>
      </c>
      <c r="BV240" s="23">
        <f t="shared" ca="1" si="380"/>
        <v>0</v>
      </c>
      <c r="BW240" s="389">
        <f t="shared" ca="1" si="407"/>
        <v>0</v>
      </c>
      <c r="BX240" s="224">
        <f t="shared" ca="1" si="408"/>
        <v>0</v>
      </c>
      <c r="BY240" s="93">
        <f t="shared" ca="1" si="409"/>
        <v>0</v>
      </c>
      <c r="BZ240" s="23">
        <f t="shared" ca="1" si="434"/>
        <v>0</v>
      </c>
      <c r="CA240" s="23">
        <f t="shared" ca="1" si="435"/>
        <v>0</v>
      </c>
      <c r="CB240" s="23">
        <f t="shared" ca="1" si="464"/>
        <v>0</v>
      </c>
      <c r="CC240" s="23">
        <f t="shared" ca="1" si="465"/>
        <v>0</v>
      </c>
      <c r="CD240" s="23">
        <f t="shared" ca="1" si="491"/>
        <v>0</v>
      </c>
      <c r="CE240" s="23">
        <f t="shared" ca="1" si="492"/>
        <v>0</v>
      </c>
      <c r="CF240" s="228">
        <f t="shared" ca="1" si="410"/>
        <v>0</v>
      </c>
      <c r="CG240" s="224">
        <f t="shared" ca="1" si="411"/>
        <v>0</v>
      </c>
      <c r="CH240" s="228">
        <f t="shared" ca="1" si="412"/>
        <v>0</v>
      </c>
      <c r="CI240" s="23">
        <f t="shared" ca="1" si="424"/>
        <v>0</v>
      </c>
      <c r="CJ240" s="23">
        <f t="shared" ca="1" si="425"/>
        <v>0</v>
      </c>
      <c r="CK240" s="23">
        <f t="shared" ca="1" si="426"/>
        <v>0</v>
      </c>
      <c r="CL240" s="23">
        <f t="shared" ca="1" si="427"/>
        <v>0</v>
      </c>
      <c r="CM240" s="23">
        <f t="shared" ca="1" si="422"/>
        <v>0</v>
      </c>
      <c r="CN240" s="23">
        <f t="shared" ca="1" si="423"/>
        <v>0</v>
      </c>
      <c r="CO240" s="23">
        <f t="shared" ca="1" si="430"/>
        <v>0</v>
      </c>
      <c r="CP240" s="23">
        <f t="shared" ca="1" si="431"/>
        <v>0</v>
      </c>
      <c r="CQ240" s="23">
        <f t="shared" ca="1" si="440"/>
        <v>0</v>
      </c>
      <c r="CR240" s="23">
        <f t="shared" ca="1" si="441"/>
        <v>0</v>
      </c>
      <c r="CS240" s="23">
        <f t="shared" ca="1" si="442"/>
        <v>0</v>
      </c>
      <c r="CT240" s="23">
        <f t="shared" ca="1" si="443"/>
        <v>0</v>
      </c>
      <c r="CU240" s="23">
        <f t="shared" ca="1" si="446"/>
        <v>0</v>
      </c>
      <c r="CV240" s="23">
        <f t="shared" ca="1" si="447"/>
        <v>0</v>
      </c>
      <c r="CW240" s="23">
        <f t="shared" ca="1" si="493"/>
        <v>0</v>
      </c>
      <c r="CX240" s="23">
        <f t="shared" ca="1" si="494"/>
        <v>0</v>
      </c>
      <c r="CY240" s="23">
        <f t="shared" ca="1" si="450"/>
        <v>0</v>
      </c>
      <c r="CZ240" s="23">
        <f t="shared" ca="1" si="451"/>
        <v>0</v>
      </c>
      <c r="DA240" s="23">
        <f t="shared" ca="1" si="466"/>
        <v>0</v>
      </c>
      <c r="DB240" s="23">
        <f t="shared" ca="1" si="467"/>
        <v>0</v>
      </c>
      <c r="DC240" s="23"/>
      <c r="DD240" s="23"/>
      <c r="DE240" s="23">
        <f t="shared" ca="1" si="468"/>
        <v>0</v>
      </c>
      <c r="DF240" s="23">
        <f t="shared" ca="1" si="469"/>
        <v>0</v>
      </c>
      <c r="DG240" s="23">
        <f t="shared" ca="1" si="470"/>
        <v>0</v>
      </c>
      <c r="DH240" s="23">
        <f t="shared" ca="1" si="471"/>
        <v>0</v>
      </c>
      <c r="DI240" s="23">
        <f t="shared" ca="1" si="480"/>
        <v>0</v>
      </c>
      <c r="DJ240" s="23">
        <f t="shared" ca="1" si="481"/>
        <v>0</v>
      </c>
      <c r="DK240" s="23">
        <f t="shared" ca="1" si="487"/>
        <v>0</v>
      </c>
      <c r="DL240" s="23">
        <f t="shared" ca="1" si="488"/>
        <v>0</v>
      </c>
      <c r="DM240" s="23">
        <f t="shared" ca="1" si="495"/>
        <v>0</v>
      </c>
      <c r="DN240" s="23">
        <f t="shared" ca="1" si="496"/>
        <v>0</v>
      </c>
      <c r="DO240" s="23">
        <f t="shared" ca="1" si="497"/>
        <v>0</v>
      </c>
      <c r="DP240" s="23">
        <f t="shared" ca="1" si="498"/>
        <v>0</v>
      </c>
      <c r="DQ240" s="23">
        <f t="shared" ca="1" si="383"/>
        <v>0</v>
      </c>
      <c r="DR240" s="23">
        <f t="shared" ca="1" si="384"/>
        <v>0</v>
      </c>
      <c r="DS240" s="228">
        <f t="shared" ca="1" si="413"/>
        <v>0</v>
      </c>
      <c r="DT240" s="93">
        <f t="shared" ca="1" si="414"/>
        <v>0</v>
      </c>
      <c r="DU240" s="228">
        <f t="shared" ca="1" si="415"/>
        <v>0</v>
      </c>
      <c r="DZ240" s="23">
        <f t="shared" ca="1" si="444"/>
        <v>0</v>
      </c>
      <c r="EA240" s="23">
        <f t="shared" ca="1" si="445"/>
        <v>0</v>
      </c>
      <c r="EB240" s="23">
        <f t="shared" ca="1" si="452"/>
        <v>0</v>
      </c>
      <c r="EC240" s="23">
        <f t="shared" ca="1" si="453"/>
        <v>0</v>
      </c>
      <c r="ED240" s="23">
        <f t="shared" ca="1" si="472"/>
        <v>0</v>
      </c>
      <c r="EE240" s="23">
        <f t="shared" ca="1" si="473"/>
        <v>0</v>
      </c>
      <c r="EF240" s="23">
        <f t="shared" ca="1" si="501"/>
        <v>0</v>
      </c>
      <c r="EG240" s="23">
        <f t="shared" ca="1" si="502"/>
        <v>0</v>
      </c>
      <c r="EH240" s="23">
        <f t="shared" ca="1" si="482"/>
        <v>0</v>
      </c>
      <c r="EI240" s="23">
        <f t="shared" ca="1" si="483"/>
        <v>0</v>
      </c>
      <c r="EJ240" s="23">
        <f t="shared" ca="1" si="499"/>
        <v>0</v>
      </c>
      <c r="EK240" s="23">
        <f t="shared" ca="1" si="500"/>
        <v>0</v>
      </c>
      <c r="EL240" s="23">
        <f t="shared" ca="1" si="381"/>
        <v>0</v>
      </c>
      <c r="EM240" s="23">
        <f t="shared" ca="1" si="382"/>
        <v>0</v>
      </c>
      <c r="EN240" s="228">
        <f t="shared" ca="1" si="401"/>
        <v>0</v>
      </c>
      <c r="EO240" s="93">
        <f t="shared" ca="1" si="402"/>
        <v>0</v>
      </c>
      <c r="EP240" s="93">
        <f t="shared" ca="1" si="403"/>
        <v>0</v>
      </c>
    </row>
    <row r="241" spans="1:146" x14ac:dyDescent="0.2">
      <c r="A241" s="172">
        <f ca="1">VLOOKUP($D241,Curves!$A$2:$I$1700,9)</f>
        <v>6.1112177530860998E-2</v>
      </c>
      <c r="B241" s="86">
        <f t="shared" ca="1" si="386"/>
        <v>0.31129185937773501</v>
      </c>
      <c r="C241" s="86">
        <f t="shared" si="387"/>
        <v>30</v>
      </c>
      <c r="D241" s="139">
        <v>43983</v>
      </c>
      <c r="E241" s="173">
        <f ca="1">VLOOKUP($D241,Curves!$A$2:$H$1700,2)*$B241</f>
        <v>1.5054074319507267</v>
      </c>
      <c r="F241" s="172">
        <f ca="1">VLOOKUP($D241,Curves!$A$2:$H$1700,3)*$B241</f>
        <v>0.11751267691509497</v>
      </c>
      <c r="G241" s="172">
        <f ca="1">VLOOKUP($D241,Curves!$A$2:$H$1700,7)*$B241</f>
        <v>0</v>
      </c>
      <c r="H241" s="172">
        <f ca="1">VLOOKUP($D241,Curves!$A$2:$H$1700,5)*$B241</f>
        <v>0</v>
      </c>
      <c r="I241" s="172">
        <f ca="1">VLOOKUP($D241,Curves!$A$2:$H$1700,4)*$B241</f>
        <v>0</v>
      </c>
      <c r="J241" s="174">
        <f ca="1">VLOOKUP($D241,Curves!$A$2:$H$1700,8)*$B241</f>
        <v>0</v>
      </c>
      <c r="K241" s="172">
        <f t="shared" ca="1" si="388"/>
        <v>13.290555739630451</v>
      </c>
      <c r="L241" s="140">
        <f ca="1">VLOOKUP($D241,Curves!$N$2:$T$2600,2)*$B241</f>
        <v>19.755390754945445</v>
      </c>
      <c r="M241" s="141">
        <f ca="1">VLOOKUP($D241,Curves!$N$2:$T$2600,3)*$B241</f>
        <v>9.8776953774727225</v>
      </c>
      <c r="N241" s="181">
        <f t="shared" ca="1" si="389"/>
        <v>1</v>
      </c>
      <c r="O241" s="182">
        <f t="shared" ca="1" si="390"/>
        <v>0</v>
      </c>
      <c r="P241" s="173">
        <f t="shared" ca="1" si="385"/>
        <v>13.290555739630451</v>
      </c>
      <c r="Q241" s="140">
        <f ca="1">VLOOKUP($D241,Curves!$N$2:$T$2600,4)*$B241</f>
        <v>19.755390754945445</v>
      </c>
      <c r="R241" s="141">
        <f ca="1">VLOOKUP($D241,Curves!$N$2:$T$2600,5)*$B241</f>
        <v>9.8776953774727225</v>
      </c>
      <c r="S241" s="181">
        <f t="shared" ca="1" si="391"/>
        <v>1</v>
      </c>
      <c r="T241" s="182">
        <f t="shared" ca="1" si="392"/>
        <v>0</v>
      </c>
      <c r="U241" s="151">
        <f t="shared" ca="1" si="393"/>
        <v>13.290555739630451</v>
      </c>
      <c r="V241" s="151">
        <f t="shared" ca="1" si="394"/>
        <v>13.290555739630451</v>
      </c>
      <c r="W241" s="151">
        <f t="shared" ca="1" si="395"/>
        <v>13.290555739630451</v>
      </c>
      <c r="X241" s="343">
        <f ca="1">VLOOKUP($D241,[2]CurveFetch!$D$8:$S$13000,16,0)*$B241</f>
        <v>19.755390754945445</v>
      </c>
      <c r="Y241" s="141">
        <f ca="1">VLOOKUP($D241,Curves!$N$2:$T$2600,7)*$B241</f>
        <v>9.8776953774727225</v>
      </c>
      <c r="Z241" s="200">
        <f t="shared" ca="1" si="396"/>
        <v>1</v>
      </c>
      <c r="AA241" s="181">
        <f t="shared" ca="1" si="397"/>
        <v>0</v>
      </c>
      <c r="AB241" s="181">
        <f t="shared" ca="1" si="484"/>
        <v>1</v>
      </c>
      <c r="AC241" s="181">
        <f t="shared" ca="1" si="484"/>
        <v>1</v>
      </c>
      <c r="AD241" s="181">
        <f t="shared" ca="1" si="399"/>
        <v>1</v>
      </c>
      <c r="AE241" s="182">
        <f t="shared" ca="1" si="400"/>
        <v>0</v>
      </c>
      <c r="AF241" s="23">
        <f t="shared" ca="1" si="418"/>
        <v>5880</v>
      </c>
      <c r="AG241" s="23">
        <f t="shared" ca="1" si="419"/>
        <v>0</v>
      </c>
      <c r="AH241" s="23">
        <f t="shared" ca="1" si="436"/>
        <v>48000</v>
      </c>
      <c r="AI241" s="23">
        <f t="shared" ca="1" si="437"/>
        <v>0</v>
      </c>
      <c r="AJ241" s="23">
        <f t="shared" ca="1" si="456"/>
        <v>54000</v>
      </c>
      <c r="AK241" s="23">
        <f t="shared" ca="1" si="457"/>
        <v>0</v>
      </c>
      <c r="AL241" s="23">
        <f t="shared" ca="1" si="458"/>
        <v>60000</v>
      </c>
      <c r="AM241" s="23">
        <f t="shared" ca="1" si="459"/>
        <v>0</v>
      </c>
      <c r="AN241" s="23">
        <f t="shared" ca="1" si="460"/>
        <v>60000</v>
      </c>
      <c r="AO241" s="23">
        <f t="shared" ca="1" si="461"/>
        <v>0</v>
      </c>
      <c r="AP241" s="23">
        <f t="shared" ca="1" si="476"/>
        <v>61200</v>
      </c>
      <c r="AQ241" s="23">
        <f t="shared" ca="1" si="477"/>
        <v>0</v>
      </c>
      <c r="AR241" s="23">
        <f t="shared" ca="1" si="489"/>
        <v>132000</v>
      </c>
      <c r="AS241" s="23">
        <f t="shared" ca="1" si="490"/>
        <v>0</v>
      </c>
      <c r="AT241" s="228">
        <f t="shared" ca="1" si="404"/>
        <v>65880</v>
      </c>
      <c r="AU241" s="26">
        <f t="shared" ca="1" si="405"/>
        <v>361080</v>
      </c>
      <c r="AV241" s="228">
        <f t="shared" ca="1" si="406"/>
        <v>421080</v>
      </c>
      <c r="AW241" s="23">
        <f t="shared" ca="1" si="432"/>
        <v>62400</v>
      </c>
      <c r="AX241" s="23">
        <f t="shared" ca="1" si="433"/>
        <v>0</v>
      </c>
      <c r="AY241" s="23">
        <f t="shared" ca="1" si="416"/>
        <v>60000</v>
      </c>
      <c r="AZ241" s="23">
        <f t="shared" ca="1" si="417"/>
        <v>0</v>
      </c>
      <c r="BA241" s="23">
        <f t="shared" ca="1" si="420"/>
        <v>10560</v>
      </c>
      <c r="BB241" s="23">
        <f t="shared" ca="1" si="421"/>
        <v>0</v>
      </c>
      <c r="BC241" s="23">
        <f t="shared" ca="1" si="428"/>
        <v>6120</v>
      </c>
      <c r="BD241" s="23">
        <f t="shared" ca="1" si="429"/>
        <v>0</v>
      </c>
      <c r="BE241" s="23">
        <f t="shared" ca="1" si="438"/>
        <v>20400</v>
      </c>
      <c r="BF241" s="23">
        <f t="shared" ca="1" si="439"/>
        <v>0</v>
      </c>
      <c r="BG241" s="23">
        <f t="shared" ca="1" si="448"/>
        <v>105600</v>
      </c>
      <c r="BH241" s="23">
        <f t="shared" ca="1" si="449"/>
        <v>0</v>
      </c>
      <c r="BI241" s="23">
        <f t="shared" ca="1" si="454"/>
        <v>127200</v>
      </c>
      <c r="BJ241" s="23">
        <f t="shared" ca="1" si="455"/>
        <v>0</v>
      </c>
      <c r="BK241" s="23">
        <f t="shared" ca="1" si="462"/>
        <v>60000</v>
      </c>
      <c r="BL241" s="23">
        <f t="shared" ca="1" si="463"/>
        <v>0</v>
      </c>
      <c r="BM241" s="23">
        <f t="shared" ca="1" si="474"/>
        <v>63600</v>
      </c>
      <c r="BN241" s="23">
        <f t="shared" ca="1" si="475"/>
        <v>0</v>
      </c>
      <c r="BO241" s="23">
        <f t="shared" ca="1" si="478"/>
        <v>86400</v>
      </c>
      <c r="BP241" s="23">
        <f t="shared" ca="1" si="479"/>
        <v>0</v>
      </c>
      <c r="BQ241" s="23">
        <f t="shared" ca="1" si="485"/>
        <v>62400</v>
      </c>
      <c r="BR241" s="23">
        <f t="shared" ca="1" si="486"/>
        <v>0</v>
      </c>
      <c r="BS241" s="23">
        <f t="shared" ca="1" si="377"/>
        <v>132000</v>
      </c>
      <c r="BT241" s="23">
        <f t="shared" ca="1" si="378"/>
        <v>0</v>
      </c>
      <c r="BU241" s="23">
        <f t="shared" ca="1" si="379"/>
        <v>120000</v>
      </c>
      <c r="BV241" s="23">
        <f t="shared" ca="1" si="380"/>
        <v>0</v>
      </c>
      <c r="BW241" s="389">
        <f t="shared" ca="1" si="407"/>
        <v>458280</v>
      </c>
      <c r="BX241" s="224">
        <f t="shared" ca="1" si="408"/>
        <v>710280</v>
      </c>
      <c r="BY241" s="93">
        <f t="shared" ca="1" si="409"/>
        <v>916680</v>
      </c>
      <c r="BZ241" s="23">
        <f t="shared" ca="1" si="434"/>
        <v>125760</v>
      </c>
      <c r="CA241" s="23">
        <f t="shared" ca="1" si="435"/>
        <v>0</v>
      </c>
      <c r="CB241" s="23">
        <f t="shared" ca="1" si="464"/>
        <v>115200</v>
      </c>
      <c r="CC241" s="23">
        <f t="shared" ca="1" si="465"/>
        <v>0</v>
      </c>
      <c r="CD241" s="23">
        <f t="shared" ca="1" si="491"/>
        <v>120000</v>
      </c>
      <c r="CE241" s="23">
        <f t="shared" ca="1" si="492"/>
        <v>0</v>
      </c>
      <c r="CF241" s="228">
        <f t="shared" ca="1" si="410"/>
        <v>125760</v>
      </c>
      <c r="CG241" s="224">
        <f t="shared" ca="1" si="411"/>
        <v>240960</v>
      </c>
      <c r="CH241" s="228">
        <f t="shared" ca="1" si="412"/>
        <v>360960</v>
      </c>
      <c r="CI241" s="23">
        <f t="shared" ca="1" si="424"/>
        <v>65400</v>
      </c>
      <c r="CJ241" s="23">
        <f t="shared" ca="1" si="425"/>
        <v>32700</v>
      </c>
      <c r="CK241" s="23">
        <f t="shared" ca="1" si="426"/>
        <v>62400</v>
      </c>
      <c r="CL241" s="23">
        <f t="shared" ca="1" si="427"/>
        <v>31200</v>
      </c>
      <c r="CM241" s="23">
        <f t="shared" ca="1" si="422"/>
        <v>60000</v>
      </c>
      <c r="CN241" s="23">
        <f t="shared" ca="1" si="423"/>
        <v>30000</v>
      </c>
      <c r="CO241" s="23">
        <f t="shared" ca="1" si="430"/>
        <v>8400</v>
      </c>
      <c r="CP241" s="23">
        <f t="shared" ca="1" si="431"/>
        <v>4200</v>
      </c>
      <c r="CQ241" s="23">
        <f t="shared" ca="1" si="440"/>
        <v>27000</v>
      </c>
      <c r="CR241" s="23">
        <f t="shared" ca="1" si="441"/>
        <v>13500</v>
      </c>
      <c r="CS241" s="23">
        <f t="shared" ca="1" si="442"/>
        <v>15600</v>
      </c>
      <c r="CT241" s="23">
        <f t="shared" ca="1" si="443"/>
        <v>7800</v>
      </c>
      <c r="CU241" s="23">
        <f t="shared" ca="1" si="446"/>
        <v>42000</v>
      </c>
      <c r="CV241" s="23">
        <f t="shared" ca="1" si="447"/>
        <v>21000</v>
      </c>
      <c r="CW241" s="23">
        <f t="shared" ca="1" si="493"/>
        <v>60000</v>
      </c>
      <c r="CX241" s="23">
        <f t="shared" ca="1" si="494"/>
        <v>30000</v>
      </c>
      <c r="CY241" s="23">
        <f t="shared" ca="1" si="450"/>
        <v>72000</v>
      </c>
      <c r="CZ241" s="23">
        <f t="shared" ca="1" si="451"/>
        <v>36000</v>
      </c>
      <c r="DA241" s="23">
        <f t="shared" ca="1" si="466"/>
        <v>99000</v>
      </c>
      <c r="DB241" s="23">
        <f t="shared" ca="1" si="467"/>
        <v>49500</v>
      </c>
      <c r="DC241" s="23"/>
      <c r="DD241" s="23"/>
      <c r="DE241" s="23">
        <f t="shared" ca="1" si="468"/>
        <v>240000</v>
      </c>
      <c r="DF241" s="23">
        <f t="shared" ca="1" si="469"/>
        <v>120000</v>
      </c>
      <c r="DG241" s="23">
        <f t="shared" ca="1" si="470"/>
        <v>120000</v>
      </c>
      <c r="DH241" s="23">
        <f t="shared" ca="1" si="471"/>
        <v>60000</v>
      </c>
      <c r="DI241" s="23">
        <f t="shared" ca="1" si="480"/>
        <v>63600</v>
      </c>
      <c r="DJ241" s="23">
        <f t="shared" ca="1" si="481"/>
        <v>31800</v>
      </c>
      <c r="DK241" s="23">
        <f t="shared" ca="1" si="487"/>
        <v>63600</v>
      </c>
      <c r="DL241" s="23">
        <f t="shared" ca="1" si="488"/>
        <v>31800</v>
      </c>
      <c r="DM241" s="23">
        <f t="shared" ca="1" si="495"/>
        <v>120000</v>
      </c>
      <c r="DN241" s="23">
        <f t="shared" ca="1" si="496"/>
        <v>60000</v>
      </c>
      <c r="DO241" s="23">
        <f t="shared" ca="1" si="497"/>
        <v>66000</v>
      </c>
      <c r="DP241" s="23">
        <f t="shared" ca="1" si="498"/>
        <v>33000</v>
      </c>
      <c r="DQ241" s="23">
        <f t="shared" ca="1" si="383"/>
        <v>129600</v>
      </c>
      <c r="DR241" s="23">
        <f t="shared" ca="1" si="384"/>
        <v>64800</v>
      </c>
      <c r="DS241" s="228">
        <f t="shared" ca="1" si="413"/>
        <v>604800</v>
      </c>
      <c r="DT241" s="93">
        <f t="shared" ca="1" si="414"/>
        <v>1350000</v>
      </c>
      <c r="DU241" s="228">
        <f t="shared" ca="1" si="415"/>
        <v>1971900</v>
      </c>
      <c r="DZ241" s="23">
        <f t="shared" ca="1" si="444"/>
        <v>60000</v>
      </c>
      <c r="EA241" s="23">
        <f t="shared" ca="1" si="445"/>
        <v>30000</v>
      </c>
      <c r="EB241" s="23">
        <f t="shared" ca="1" si="452"/>
        <v>26400</v>
      </c>
      <c r="EC241" s="23">
        <f t="shared" ca="1" si="453"/>
        <v>13200</v>
      </c>
      <c r="ED241" s="23">
        <f t="shared" ca="1" si="472"/>
        <v>120000</v>
      </c>
      <c r="EE241" s="23">
        <f t="shared" ca="1" si="473"/>
        <v>60000</v>
      </c>
      <c r="EF241" s="23">
        <f t="shared" ca="1" si="501"/>
        <v>168000</v>
      </c>
      <c r="EG241" s="23">
        <f t="shared" ca="1" si="502"/>
        <v>84000</v>
      </c>
      <c r="EH241" s="23">
        <f t="shared" ca="1" si="482"/>
        <v>60000</v>
      </c>
      <c r="EI241" s="23">
        <f t="shared" ca="1" si="483"/>
        <v>30000</v>
      </c>
      <c r="EJ241" s="23">
        <f t="shared" ca="1" si="499"/>
        <v>60000</v>
      </c>
      <c r="EK241" s="23">
        <f t="shared" ca="1" si="500"/>
        <v>30000</v>
      </c>
      <c r="EL241" s="23">
        <f t="shared" ca="1" si="381"/>
        <v>120000</v>
      </c>
      <c r="EM241" s="23">
        <f t="shared" ca="1" si="382"/>
        <v>60000</v>
      </c>
      <c r="EN241" s="228">
        <f t="shared" ca="1" si="401"/>
        <v>39600</v>
      </c>
      <c r="EO241" s="93">
        <f t="shared" ca="1" si="402"/>
        <v>489600</v>
      </c>
      <c r="EP241" s="93">
        <f t="shared" ca="1" si="403"/>
        <v>921600</v>
      </c>
    </row>
    <row r="242" spans="1:146" x14ac:dyDescent="0.2">
      <c r="A242" s="172">
        <f ca="1">VLOOKUP($D242,Curves!$A$2:$I$1700,9)</f>
        <v>6.1139446410387002E-2</v>
      </c>
      <c r="B242" s="86">
        <f t="shared" ca="1" si="386"/>
        <v>0.30959700167451421</v>
      </c>
      <c r="C242" s="86">
        <f t="shared" si="387"/>
        <v>31</v>
      </c>
      <c r="D242" s="139">
        <v>44013</v>
      </c>
      <c r="E242" s="173">
        <f ca="1">VLOOKUP($D242,Curves!$A$2:$H$1700,2)*$B242</f>
        <v>1.5064990101481861</v>
      </c>
      <c r="F242" s="172">
        <f ca="1">VLOOKUP($D242,Curves!$A$2:$H$1700,3)*$B242</f>
        <v>0.11687286813212912</v>
      </c>
      <c r="G242" s="172">
        <f ca="1">VLOOKUP($D242,Curves!$A$2:$H$1700,7)*$B242</f>
        <v>0</v>
      </c>
      <c r="H242" s="172">
        <f ca="1">VLOOKUP($D242,Curves!$A$2:$H$1700,5)*$B242</f>
        <v>0</v>
      </c>
      <c r="I242" s="172">
        <f ca="1">VLOOKUP($D242,Curves!$A$2:$H$1700,4)*$B242</f>
        <v>0</v>
      </c>
      <c r="J242" s="174">
        <f ca="1">VLOOKUP($D242,Curves!$A$2:$H$1700,8)*$B242</f>
        <v>0</v>
      </c>
      <c r="K242" s="172">
        <f t="shared" ca="1" si="388"/>
        <v>13.298742576111396</v>
      </c>
      <c r="L242" s="140">
        <f ca="1">VLOOKUP($D242,Curves!$N$2:$T$2600,2)*$B242</f>
        <v>16.423842301531472</v>
      </c>
      <c r="M242" s="141">
        <f ca="1">VLOOKUP($D242,Curves!$N$2:$T$2600,3)*$B242</f>
        <v>8.2119211507657361</v>
      </c>
      <c r="N242" s="181">
        <f t="shared" ca="1" si="389"/>
        <v>1</v>
      </c>
      <c r="O242" s="182">
        <f t="shared" ca="1" si="390"/>
        <v>0</v>
      </c>
      <c r="P242" s="173">
        <f t="shared" ca="1" si="385"/>
        <v>13.298742576111396</v>
      </c>
      <c r="Q242" s="140">
        <f ca="1">VLOOKUP($D242,Curves!$N$2:$T$2600,4)*$B242</f>
        <v>16.423842301531472</v>
      </c>
      <c r="R242" s="141">
        <f ca="1">VLOOKUP($D242,Curves!$N$2:$T$2600,5)*$B242</f>
        <v>8.2119211507657361</v>
      </c>
      <c r="S242" s="181">
        <f t="shared" ca="1" si="391"/>
        <v>1</v>
      </c>
      <c r="T242" s="182">
        <f t="shared" ca="1" si="392"/>
        <v>0</v>
      </c>
      <c r="U242" s="151">
        <f t="shared" ca="1" si="393"/>
        <v>13.298742576111396</v>
      </c>
      <c r="V242" s="151">
        <f t="shared" ca="1" si="394"/>
        <v>13.298742576111396</v>
      </c>
      <c r="W242" s="151">
        <f t="shared" ca="1" si="395"/>
        <v>13.298742576111396</v>
      </c>
      <c r="X242" s="343">
        <f ca="1">VLOOKUP($D242,[2]CurveFetch!$D$8:$S$13000,16,0)*$B242</f>
        <v>16.423842301531472</v>
      </c>
      <c r="Y242" s="141">
        <f ca="1">VLOOKUP($D242,Curves!$N$2:$T$2600,7)*$B242</f>
        <v>8.2119211507657361</v>
      </c>
      <c r="Z242" s="200">
        <f t="shared" ca="1" si="396"/>
        <v>1</v>
      </c>
      <c r="AA242" s="181">
        <f t="shared" ca="1" si="397"/>
        <v>0</v>
      </c>
      <c r="AB242" s="181">
        <f t="shared" ca="1" si="484"/>
        <v>1</v>
      </c>
      <c r="AC242" s="181">
        <f t="shared" ca="1" si="484"/>
        <v>1</v>
      </c>
      <c r="AD242" s="181">
        <f t="shared" ca="1" si="399"/>
        <v>1</v>
      </c>
      <c r="AE242" s="182">
        <f t="shared" ca="1" si="400"/>
        <v>0</v>
      </c>
      <c r="AF242" s="23">
        <f t="shared" ca="1" si="418"/>
        <v>5880</v>
      </c>
      <c r="AG242" s="23">
        <f t="shared" ca="1" si="419"/>
        <v>0</v>
      </c>
      <c r="AH242" s="23">
        <f t="shared" ca="1" si="436"/>
        <v>48000</v>
      </c>
      <c r="AI242" s="23">
        <f t="shared" ca="1" si="437"/>
        <v>0</v>
      </c>
      <c r="AJ242" s="23">
        <f t="shared" ca="1" si="456"/>
        <v>54000</v>
      </c>
      <c r="AK242" s="23">
        <f t="shared" ca="1" si="457"/>
        <v>0</v>
      </c>
      <c r="AL242" s="23">
        <f t="shared" ca="1" si="458"/>
        <v>60000</v>
      </c>
      <c r="AM242" s="23">
        <f t="shared" ca="1" si="459"/>
        <v>0</v>
      </c>
      <c r="AN242" s="23">
        <f t="shared" ca="1" si="460"/>
        <v>60000</v>
      </c>
      <c r="AO242" s="23">
        <f t="shared" ca="1" si="461"/>
        <v>0</v>
      </c>
      <c r="AP242" s="23">
        <f t="shared" ca="1" si="476"/>
        <v>61200</v>
      </c>
      <c r="AQ242" s="23">
        <f t="shared" ca="1" si="477"/>
        <v>0</v>
      </c>
      <c r="AR242" s="23">
        <f t="shared" ca="1" si="489"/>
        <v>132000</v>
      </c>
      <c r="AS242" s="23">
        <f t="shared" ca="1" si="490"/>
        <v>0</v>
      </c>
      <c r="AT242" s="228">
        <f t="shared" ca="1" si="404"/>
        <v>65880</v>
      </c>
      <c r="AU242" s="26">
        <f t="shared" ca="1" si="405"/>
        <v>361080</v>
      </c>
      <c r="AV242" s="228">
        <f t="shared" ca="1" si="406"/>
        <v>421080</v>
      </c>
      <c r="AW242" s="23">
        <f t="shared" ca="1" si="432"/>
        <v>62400</v>
      </c>
      <c r="AX242" s="23">
        <f t="shared" ca="1" si="433"/>
        <v>0</v>
      </c>
      <c r="AY242" s="23">
        <f t="shared" ca="1" si="416"/>
        <v>60000</v>
      </c>
      <c r="AZ242" s="23">
        <f t="shared" ca="1" si="417"/>
        <v>0</v>
      </c>
      <c r="BA242" s="23">
        <f t="shared" ca="1" si="420"/>
        <v>10560</v>
      </c>
      <c r="BB242" s="23">
        <f t="shared" ca="1" si="421"/>
        <v>0</v>
      </c>
      <c r="BC242" s="23">
        <f t="shared" ca="1" si="428"/>
        <v>6120</v>
      </c>
      <c r="BD242" s="23">
        <f t="shared" ca="1" si="429"/>
        <v>0</v>
      </c>
      <c r="BE242" s="23">
        <f t="shared" ca="1" si="438"/>
        <v>20400</v>
      </c>
      <c r="BF242" s="23">
        <f t="shared" ca="1" si="439"/>
        <v>0</v>
      </c>
      <c r="BG242" s="23">
        <f t="shared" ca="1" si="448"/>
        <v>105600</v>
      </c>
      <c r="BH242" s="23">
        <f t="shared" ca="1" si="449"/>
        <v>0</v>
      </c>
      <c r="BI242" s="23">
        <f t="shared" ca="1" si="454"/>
        <v>127200</v>
      </c>
      <c r="BJ242" s="23">
        <f t="shared" ca="1" si="455"/>
        <v>0</v>
      </c>
      <c r="BK242" s="23">
        <f t="shared" ca="1" si="462"/>
        <v>60000</v>
      </c>
      <c r="BL242" s="23">
        <f t="shared" ca="1" si="463"/>
        <v>0</v>
      </c>
      <c r="BM242" s="23">
        <f t="shared" ca="1" si="474"/>
        <v>63600</v>
      </c>
      <c r="BN242" s="23">
        <f t="shared" ca="1" si="475"/>
        <v>0</v>
      </c>
      <c r="BO242" s="23">
        <f t="shared" ca="1" si="478"/>
        <v>86400</v>
      </c>
      <c r="BP242" s="23">
        <f t="shared" ca="1" si="479"/>
        <v>0</v>
      </c>
      <c r="BQ242" s="23">
        <f t="shared" ca="1" si="485"/>
        <v>62400</v>
      </c>
      <c r="BR242" s="23">
        <f t="shared" ca="1" si="486"/>
        <v>0</v>
      </c>
      <c r="BS242" s="23">
        <f t="shared" ref="BS242:BS280" ca="1" si="503">$BS$7*$J$2*$J$5*$S242</f>
        <v>132000</v>
      </c>
      <c r="BT242" s="23">
        <f t="shared" ref="BT242:BT280" ca="1" si="504">$BS$7*$J$3*$J$5*$T242</f>
        <v>0</v>
      </c>
      <c r="BU242" s="23">
        <f t="shared" ca="1" si="379"/>
        <v>120000</v>
      </c>
      <c r="BV242" s="23">
        <f t="shared" ca="1" si="380"/>
        <v>0</v>
      </c>
      <c r="BW242" s="389">
        <f t="shared" ca="1" si="407"/>
        <v>458280</v>
      </c>
      <c r="BX242" s="224">
        <f t="shared" ca="1" si="408"/>
        <v>710280</v>
      </c>
      <c r="BY242" s="93">
        <f t="shared" ca="1" si="409"/>
        <v>916680</v>
      </c>
      <c r="BZ242" s="23">
        <f t="shared" ca="1" si="434"/>
        <v>125760</v>
      </c>
      <c r="CA242" s="23">
        <f t="shared" ca="1" si="435"/>
        <v>0</v>
      </c>
      <c r="CB242" s="23">
        <f t="shared" ca="1" si="464"/>
        <v>115200</v>
      </c>
      <c r="CC242" s="23">
        <f t="shared" ca="1" si="465"/>
        <v>0</v>
      </c>
      <c r="CD242" s="23">
        <f t="shared" ca="1" si="491"/>
        <v>120000</v>
      </c>
      <c r="CE242" s="23">
        <f t="shared" ca="1" si="492"/>
        <v>0</v>
      </c>
      <c r="CF242" s="228">
        <f t="shared" ca="1" si="410"/>
        <v>125760</v>
      </c>
      <c r="CG242" s="224">
        <f t="shared" ca="1" si="411"/>
        <v>240960</v>
      </c>
      <c r="CH242" s="228">
        <f t="shared" ca="1" si="412"/>
        <v>360960</v>
      </c>
      <c r="CI242" s="23">
        <f t="shared" ca="1" si="424"/>
        <v>65400</v>
      </c>
      <c r="CJ242" s="23">
        <f t="shared" ca="1" si="425"/>
        <v>32700</v>
      </c>
      <c r="CK242" s="23">
        <f t="shared" ca="1" si="426"/>
        <v>62400</v>
      </c>
      <c r="CL242" s="23">
        <f t="shared" ca="1" si="427"/>
        <v>31200</v>
      </c>
      <c r="CM242" s="23">
        <f t="shared" ca="1" si="422"/>
        <v>60000</v>
      </c>
      <c r="CN242" s="23">
        <f t="shared" ca="1" si="423"/>
        <v>30000</v>
      </c>
      <c r="CO242" s="23">
        <f t="shared" ca="1" si="430"/>
        <v>8400</v>
      </c>
      <c r="CP242" s="23">
        <f t="shared" ca="1" si="431"/>
        <v>4200</v>
      </c>
      <c r="CQ242" s="23">
        <f t="shared" ca="1" si="440"/>
        <v>27000</v>
      </c>
      <c r="CR242" s="23">
        <f t="shared" ca="1" si="441"/>
        <v>13500</v>
      </c>
      <c r="CS242" s="23">
        <f t="shared" ca="1" si="442"/>
        <v>15600</v>
      </c>
      <c r="CT242" s="23">
        <f t="shared" ca="1" si="443"/>
        <v>7800</v>
      </c>
      <c r="CU242" s="23">
        <f t="shared" ca="1" si="446"/>
        <v>42000</v>
      </c>
      <c r="CV242" s="23">
        <f t="shared" ca="1" si="447"/>
        <v>21000</v>
      </c>
      <c r="CW242" s="23">
        <f t="shared" ca="1" si="493"/>
        <v>60000</v>
      </c>
      <c r="CX242" s="23">
        <f t="shared" ca="1" si="494"/>
        <v>30000</v>
      </c>
      <c r="CY242" s="23">
        <f t="shared" ca="1" si="450"/>
        <v>72000</v>
      </c>
      <c r="CZ242" s="23">
        <f t="shared" ca="1" si="451"/>
        <v>36000</v>
      </c>
      <c r="DA242" s="23">
        <f t="shared" ca="1" si="466"/>
        <v>99000</v>
      </c>
      <c r="DB242" s="23">
        <f t="shared" ca="1" si="467"/>
        <v>49500</v>
      </c>
      <c r="DC242" s="23"/>
      <c r="DD242" s="23"/>
      <c r="DE242" s="23">
        <f t="shared" ca="1" si="468"/>
        <v>240000</v>
      </c>
      <c r="DF242" s="23">
        <f t="shared" ca="1" si="469"/>
        <v>120000</v>
      </c>
      <c r="DG242" s="23">
        <f t="shared" ca="1" si="470"/>
        <v>120000</v>
      </c>
      <c r="DH242" s="23">
        <f t="shared" ca="1" si="471"/>
        <v>60000</v>
      </c>
      <c r="DI242" s="23">
        <f t="shared" ca="1" si="480"/>
        <v>63600</v>
      </c>
      <c r="DJ242" s="23">
        <f t="shared" ca="1" si="481"/>
        <v>31800</v>
      </c>
      <c r="DK242" s="23">
        <f t="shared" ca="1" si="487"/>
        <v>63600</v>
      </c>
      <c r="DL242" s="23">
        <f t="shared" ca="1" si="488"/>
        <v>31800</v>
      </c>
      <c r="DM242" s="23">
        <f t="shared" ca="1" si="495"/>
        <v>120000</v>
      </c>
      <c r="DN242" s="23">
        <f t="shared" ca="1" si="496"/>
        <v>60000</v>
      </c>
      <c r="DO242" s="23">
        <f t="shared" ca="1" si="497"/>
        <v>66000</v>
      </c>
      <c r="DP242" s="23">
        <f t="shared" ca="1" si="498"/>
        <v>33000</v>
      </c>
      <c r="DQ242" s="23">
        <f t="shared" ca="1" si="383"/>
        <v>129600</v>
      </c>
      <c r="DR242" s="23">
        <f t="shared" ca="1" si="384"/>
        <v>64800</v>
      </c>
      <c r="DS242" s="228">
        <f t="shared" ca="1" si="413"/>
        <v>604800</v>
      </c>
      <c r="DT242" s="93">
        <f t="shared" ca="1" si="414"/>
        <v>1350000</v>
      </c>
      <c r="DU242" s="228">
        <f t="shared" ca="1" si="415"/>
        <v>1971900</v>
      </c>
      <c r="DZ242" s="23">
        <f t="shared" ca="1" si="444"/>
        <v>60000</v>
      </c>
      <c r="EA242" s="23">
        <f t="shared" ca="1" si="445"/>
        <v>30000</v>
      </c>
      <c r="EB242" s="23">
        <f t="shared" ca="1" si="452"/>
        <v>26400</v>
      </c>
      <c r="EC242" s="23">
        <f t="shared" ca="1" si="453"/>
        <v>13200</v>
      </c>
      <c r="ED242" s="23">
        <f t="shared" ca="1" si="472"/>
        <v>120000</v>
      </c>
      <c r="EE242" s="23">
        <f t="shared" ca="1" si="473"/>
        <v>60000</v>
      </c>
      <c r="EF242" s="23">
        <f t="shared" ca="1" si="501"/>
        <v>168000</v>
      </c>
      <c r="EG242" s="23">
        <f t="shared" ca="1" si="502"/>
        <v>84000</v>
      </c>
      <c r="EH242" s="23">
        <f t="shared" ca="1" si="482"/>
        <v>60000</v>
      </c>
      <c r="EI242" s="23">
        <f t="shared" ca="1" si="483"/>
        <v>30000</v>
      </c>
      <c r="EJ242" s="23">
        <f t="shared" ca="1" si="499"/>
        <v>60000</v>
      </c>
      <c r="EK242" s="23">
        <f t="shared" ca="1" si="500"/>
        <v>30000</v>
      </c>
      <c r="EL242" s="23">
        <f t="shared" ca="1" si="381"/>
        <v>120000</v>
      </c>
      <c r="EM242" s="23">
        <f t="shared" ca="1" si="382"/>
        <v>60000</v>
      </c>
      <c r="EN242" s="228">
        <f t="shared" ca="1" si="401"/>
        <v>39600</v>
      </c>
      <c r="EO242" s="93">
        <f t="shared" ca="1" si="402"/>
        <v>489600</v>
      </c>
      <c r="EP242" s="93">
        <f t="shared" ca="1" si="403"/>
        <v>921600</v>
      </c>
    </row>
    <row r="243" spans="1:146" x14ac:dyDescent="0.2">
      <c r="A243" s="172">
        <f ca="1">VLOOKUP($D243,Curves!$A$2:$I$1700,9)</f>
        <v>6.1167624252823002E-2</v>
      </c>
      <c r="B243" s="86">
        <f t="shared" ca="1" si="386"/>
        <v>0.30785393888453055</v>
      </c>
      <c r="C243" s="86">
        <f t="shared" si="387"/>
        <v>31</v>
      </c>
      <c r="D243" s="139">
        <v>44044</v>
      </c>
      <c r="E243" s="173">
        <f ca="1">VLOOKUP($D243,Curves!$A$2:$H$1700,2)*$B243</f>
        <v>1.5041743453898164</v>
      </c>
      <c r="F243" s="172">
        <f ca="1">VLOOKUP($D243,Curves!$A$2:$H$1700,3)*$B243</f>
        <v>0.11621486192891028</v>
      </c>
      <c r="G243" s="172">
        <f ca="1">VLOOKUP($D243,Curves!$A$2:$H$1700,7)*$B243</f>
        <v>0</v>
      </c>
      <c r="H243" s="172">
        <f ca="1">VLOOKUP($D243,Curves!$A$2:$H$1700,5)*$B243</f>
        <v>0</v>
      </c>
      <c r="I243" s="172">
        <f ca="1">VLOOKUP($D243,Curves!$A$2:$H$1700,4)*$B243</f>
        <v>0</v>
      </c>
      <c r="J243" s="174">
        <f ca="1">VLOOKUP($D243,Curves!$A$2:$H$1700,8)*$B243</f>
        <v>0</v>
      </c>
      <c r="K243" s="172">
        <f t="shared" ca="1" si="388"/>
        <v>13.281307590423623</v>
      </c>
      <c r="L243" s="140">
        <f ca="1">VLOOKUP($D243,Curves!$N$2:$T$2600,2)*$B243</f>
        <v>20.949183472547308</v>
      </c>
      <c r="M243" s="141">
        <f ca="1">VLOOKUP($D243,Curves!$N$2:$T$2600,3)*$B243</f>
        <v>10.474591736273654</v>
      </c>
      <c r="N243" s="181">
        <f t="shared" ca="1" si="389"/>
        <v>1</v>
      </c>
      <c r="O243" s="182">
        <f t="shared" ca="1" si="390"/>
        <v>0</v>
      </c>
      <c r="P243" s="173">
        <f t="shared" ca="1" si="385"/>
        <v>13.281307590423623</v>
      </c>
      <c r="Q243" s="140">
        <f ca="1">VLOOKUP($D243,Curves!$N$2:$T$2600,4)*$B243</f>
        <v>20.949183472547308</v>
      </c>
      <c r="R243" s="141">
        <f ca="1">VLOOKUP($D243,Curves!$N$2:$T$2600,5)*$B243</f>
        <v>10.474591736273654</v>
      </c>
      <c r="S243" s="181">
        <f t="shared" ca="1" si="391"/>
        <v>1</v>
      </c>
      <c r="T243" s="182">
        <f t="shared" ca="1" si="392"/>
        <v>0</v>
      </c>
      <c r="U243" s="151">
        <f t="shared" ca="1" si="393"/>
        <v>13.281307590423623</v>
      </c>
      <c r="V243" s="151">
        <f t="shared" ca="1" si="394"/>
        <v>13.281307590423623</v>
      </c>
      <c r="W243" s="151">
        <f t="shared" ca="1" si="395"/>
        <v>13.281307590423623</v>
      </c>
      <c r="X243" s="343">
        <f ca="1">VLOOKUP($D243,[2]CurveFetch!$D$8:$S$13000,16,0)*$B243</f>
        <v>20.949183472547308</v>
      </c>
      <c r="Y243" s="141">
        <f ca="1">VLOOKUP($D243,Curves!$N$2:$T$2600,7)*$B243</f>
        <v>10.474591736273654</v>
      </c>
      <c r="Z243" s="200">
        <f t="shared" ca="1" si="396"/>
        <v>1</v>
      </c>
      <c r="AA243" s="181">
        <f t="shared" ca="1" si="397"/>
        <v>0</v>
      </c>
      <c r="AB243" s="181">
        <f t="shared" ca="1" si="484"/>
        <v>1</v>
      </c>
      <c r="AC243" s="181">
        <f t="shared" ca="1" si="484"/>
        <v>1</v>
      </c>
      <c r="AD243" s="181">
        <f t="shared" ca="1" si="399"/>
        <v>1</v>
      </c>
      <c r="AE243" s="182">
        <f t="shared" ca="1" si="400"/>
        <v>0</v>
      </c>
      <c r="AF243" s="23">
        <f t="shared" ca="1" si="418"/>
        <v>5880</v>
      </c>
      <c r="AG243" s="23">
        <f t="shared" ca="1" si="419"/>
        <v>0</v>
      </c>
      <c r="AH243" s="23">
        <f t="shared" ca="1" si="436"/>
        <v>48000</v>
      </c>
      <c r="AI243" s="23">
        <f t="shared" ca="1" si="437"/>
        <v>0</v>
      </c>
      <c r="AJ243" s="23">
        <f t="shared" ca="1" si="456"/>
        <v>54000</v>
      </c>
      <c r="AK243" s="23">
        <f t="shared" ca="1" si="457"/>
        <v>0</v>
      </c>
      <c r="AL243" s="23">
        <f t="shared" ca="1" si="458"/>
        <v>60000</v>
      </c>
      <c r="AM243" s="23">
        <f t="shared" ca="1" si="459"/>
        <v>0</v>
      </c>
      <c r="AN243" s="23">
        <f t="shared" ca="1" si="460"/>
        <v>60000</v>
      </c>
      <c r="AO243" s="23">
        <f t="shared" ca="1" si="461"/>
        <v>0</v>
      </c>
      <c r="AP243" s="23">
        <f t="shared" ca="1" si="476"/>
        <v>61200</v>
      </c>
      <c r="AQ243" s="23">
        <f t="shared" ca="1" si="477"/>
        <v>0</v>
      </c>
      <c r="AR243" s="23">
        <f t="shared" ca="1" si="489"/>
        <v>132000</v>
      </c>
      <c r="AS243" s="23">
        <f t="shared" ca="1" si="490"/>
        <v>0</v>
      </c>
      <c r="AT243" s="228">
        <f t="shared" ca="1" si="404"/>
        <v>65880</v>
      </c>
      <c r="AU243" s="26">
        <f t="shared" ca="1" si="405"/>
        <v>361080</v>
      </c>
      <c r="AV243" s="228">
        <f t="shared" ca="1" si="406"/>
        <v>421080</v>
      </c>
      <c r="AW243" s="23">
        <f t="shared" ca="1" si="432"/>
        <v>62400</v>
      </c>
      <c r="AX243" s="23">
        <f t="shared" ca="1" si="433"/>
        <v>0</v>
      </c>
      <c r="AY243" s="23">
        <f t="shared" ca="1" si="416"/>
        <v>60000</v>
      </c>
      <c r="AZ243" s="23">
        <f t="shared" ca="1" si="417"/>
        <v>0</v>
      </c>
      <c r="BA243" s="23">
        <f t="shared" ca="1" si="420"/>
        <v>10560</v>
      </c>
      <c r="BB243" s="23">
        <f t="shared" ca="1" si="421"/>
        <v>0</v>
      </c>
      <c r="BC243" s="23">
        <f t="shared" ca="1" si="428"/>
        <v>6120</v>
      </c>
      <c r="BD243" s="23">
        <f t="shared" ca="1" si="429"/>
        <v>0</v>
      </c>
      <c r="BE243" s="23">
        <f t="shared" ca="1" si="438"/>
        <v>20400</v>
      </c>
      <c r="BF243" s="23">
        <f t="shared" ca="1" si="439"/>
        <v>0</v>
      </c>
      <c r="BG243" s="23">
        <f t="shared" ca="1" si="448"/>
        <v>105600</v>
      </c>
      <c r="BH243" s="23">
        <f t="shared" ca="1" si="449"/>
        <v>0</v>
      </c>
      <c r="BI243" s="23">
        <f t="shared" ca="1" si="454"/>
        <v>127200</v>
      </c>
      <c r="BJ243" s="23">
        <f t="shared" ca="1" si="455"/>
        <v>0</v>
      </c>
      <c r="BK243" s="23">
        <f t="shared" ca="1" si="462"/>
        <v>60000</v>
      </c>
      <c r="BL243" s="23">
        <f t="shared" ca="1" si="463"/>
        <v>0</v>
      </c>
      <c r="BM243" s="23">
        <f t="shared" ca="1" si="474"/>
        <v>63600</v>
      </c>
      <c r="BN243" s="23">
        <f t="shared" ca="1" si="475"/>
        <v>0</v>
      </c>
      <c r="BO243" s="23">
        <f t="shared" ca="1" si="478"/>
        <v>86400</v>
      </c>
      <c r="BP243" s="23">
        <f t="shared" ca="1" si="479"/>
        <v>0</v>
      </c>
      <c r="BQ243" s="23">
        <f t="shared" ca="1" si="485"/>
        <v>62400</v>
      </c>
      <c r="BR243" s="23">
        <f t="shared" ca="1" si="486"/>
        <v>0</v>
      </c>
      <c r="BS243" s="23">
        <f t="shared" ca="1" si="503"/>
        <v>132000</v>
      </c>
      <c r="BT243" s="23">
        <f t="shared" ca="1" si="504"/>
        <v>0</v>
      </c>
      <c r="BU243" s="23">
        <f t="shared" ca="1" si="379"/>
        <v>120000</v>
      </c>
      <c r="BV243" s="23">
        <f t="shared" ca="1" si="380"/>
        <v>0</v>
      </c>
      <c r="BW243" s="389">
        <f t="shared" ca="1" si="407"/>
        <v>458280</v>
      </c>
      <c r="BX243" s="224">
        <f t="shared" ca="1" si="408"/>
        <v>710280</v>
      </c>
      <c r="BY243" s="93">
        <f t="shared" ca="1" si="409"/>
        <v>916680</v>
      </c>
      <c r="BZ243" s="23">
        <f t="shared" ca="1" si="434"/>
        <v>125760</v>
      </c>
      <c r="CA243" s="23">
        <f t="shared" ca="1" si="435"/>
        <v>0</v>
      </c>
      <c r="CB243" s="23">
        <f t="shared" ca="1" si="464"/>
        <v>115200</v>
      </c>
      <c r="CC243" s="23">
        <f t="shared" ca="1" si="465"/>
        <v>0</v>
      </c>
      <c r="CD243" s="23">
        <f t="shared" ca="1" si="491"/>
        <v>120000</v>
      </c>
      <c r="CE243" s="23">
        <f t="shared" ca="1" si="492"/>
        <v>0</v>
      </c>
      <c r="CF243" s="228">
        <f t="shared" ca="1" si="410"/>
        <v>125760</v>
      </c>
      <c r="CG243" s="224">
        <f t="shared" ca="1" si="411"/>
        <v>240960</v>
      </c>
      <c r="CH243" s="228">
        <f t="shared" ca="1" si="412"/>
        <v>360960</v>
      </c>
      <c r="CI243" s="23">
        <f t="shared" ca="1" si="424"/>
        <v>65400</v>
      </c>
      <c r="CJ243" s="23">
        <f t="shared" ca="1" si="425"/>
        <v>32700</v>
      </c>
      <c r="CK243" s="23">
        <f t="shared" ca="1" si="426"/>
        <v>62400</v>
      </c>
      <c r="CL243" s="23">
        <f t="shared" ca="1" si="427"/>
        <v>31200</v>
      </c>
      <c r="CM243" s="23">
        <f t="shared" ca="1" si="422"/>
        <v>60000</v>
      </c>
      <c r="CN243" s="23">
        <f t="shared" ca="1" si="423"/>
        <v>30000</v>
      </c>
      <c r="CO243" s="23">
        <f t="shared" ca="1" si="430"/>
        <v>8400</v>
      </c>
      <c r="CP243" s="23">
        <f t="shared" ca="1" si="431"/>
        <v>4200</v>
      </c>
      <c r="CQ243" s="23">
        <f t="shared" ca="1" si="440"/>
        <v>27000</v>
      </c>
      <c r="CR243" s="23">
        <f t="shared" ca="1" si="441"/>
        <v>13500</v>
      </c>
      <c r="CS243" s="23">
        <f t="shared" ca="1" si="442"/>
        <v>15600</v>
      </c>
      <c r="CT243" s="23">
        <f t="shared" ca="1" si="443"/>
        <v>7800</v>
      </c>
      <c r="CU243" s="23">
        <f t="shared" ca="1" si="446"/>
        <v>42000</v>
      </c>
      <c r="CV243" s="23">
        <f t="shared" ca="1" si="447"/>
        <v>21000</v>
      </c>
      <c r="CW243" s="23">
        <f t="shared" ca="1" si="493"/>
        <v>60000</v>
      </c>
      <c r="CX243" s="23">
        <f t="shared" ca="1" si="494"/>
        <v>30000</v>
      </c>
      <c r="CY243" s="23">
        <f t="shared" ca="1" si="450"/>
        <v>72000</v>
      </c>
      <c r="CZ243" s="23">
        <f t="shared" ca="1" si="451"/>
        <v>36000</v>
      </c>
      <c r="DA243" s="23">
        <f t="shared" ca="1" si="466"/>
        <v>99000</v>
      </c>
      <c r="DB243" s="23">
        <f t="shared" ca="1" si="467"/>
        <v>49500</v>
      </c>
      <c r="DC243" s="23"/>
      <c r="DD243" s="23"/>
      <c r="DE243" s="23">
        <f t="shared" ca="1" si="468"/>
        <v>240000</v>
      </c>
      <c r="DF243" s="23">
        <f t="shared" ca="1" si="469"/>
        <v>120000</v>
      </c>
      <c r="DG243" s="23">
        <f t="shared" ca="1" si="470"/>
        <v>120000</v>
      </c>
      <c r="DH243" s="23">
        <f t="shared" ca="1" si="471"/>
        <v>60000</v>
      </c>
      <c r="DI243" s="23">
        <f t="shared" ca="1" si="480"/>
        <v>63600</v>
      </c>
      <c r="DJ243" s="23">
        <f t="shared" ca="1" si="481"/>
        <v>31800</v>
      </c>
      <c r="DK243" s="23">
        <f t="shared" ca="1" si="487"/>
        <v>63600</v>
      </c>
      <c r="DL243" s="23">
        <f t="shared" ca="1" si="488"/>
        <v>31800</v>
      </c>
      <c r="DM243" s="23">
        <f t="shared" ca="1" si="495"/>
        <v>120000</v>
      </c>
      <c r="DN243" s="23">
        <f t="shared" ca="1" si="496"/>
        <v>60000</v>
      </c>
      <c r="DO243" s="23">
        <f t="shared" ca="1" si="497"/>
        <v>66000</v>
      </c>
      <c r="DP243" s="23">
        <f t="shared" ca="1" si="498"/>
        <v>33000</v>
      </c>
      <c r="DQ243" s="23">
        <f t="shared" ca="1" si="383"/>
        <v>129600</v>
      </c>
      <c r="DR243" s="23">
        <f t="shared" ca="1" si="384"/>
        <v>64800</v>
      </c>
      <c r="DS243" s="228">
        <f t="shared" ca="1" si="413"/>
        <v>604800</v>
      </c>
      <c r="DT243" s="93">
        <f t="shared" ca="1" si="414"/>
        <v>1350000</v>
      </c>
      <c r="DU243" s="228">
        <f t="shared" ca="1" si="415"/>
        <v>1971900</v>
      </c>
      <c r="DZ243" s="23">
        <f t="shared" ca="1" si="444"/>
        <v>60000</v>
      </c>
      <c r="EA243" s="23">
        <f t="shared" ca="1" si="445"/>
        <v>30000</v>
      </c>
      <c r="EB243" s="23">
        <f t="shared" ca="1" si="452"/>
        <v>26400</v>
      </c>
      <c r="EC243" s="23">
        <f t="shared" ca="1" si="453"/>
        <v>13200</v>
      </c>
      <c r="ED243" s="23">
        <f t="shared" ca="1" si="472"/>
        <v>120000</v>
      </c>
      <c r="EE243" s="23">
        <f t="shared" ca="1" si="473"/>
        <v>60000</v>
      </c>
      <c r="EF243" s="23">
        <f t="shared" ca="1" si="501"/>
        <v>168000</v>
      </c>
      <c r="EG243" s="23">
        <f t="shared" ca="1" si="502"/>
        <v>84000</v>
      </c>
      <c r="EH243" s="23">
        <f t="shared" ca="1" si="482"/>
        <v>60000</v>
      </c>
      <c r="EI243" s="23">
        <f t="shared" ca="1" si="483"/>
        <v>30000</v>
      </c>
      <c r="EJ243" s="23">
        <f t="shared" ca="1" si="499"/>
        <v>60000</v>
      </c>
      <c r="EK243" s="23">
        <f t="shared" ca="1" si="500"/>
        <v>30000</v>
      </c>
      <c r="EL243" s="23">
        <f t="shared" ca="1" si="381"/>
        <v>120000</v>
      </c>
      <c r="EM243" s="23">
        <f t="shared" ca="1" si="382"/>
        <v>60000</v>
      </c>
      <c r="EN243" s="228">
        <f t="shared" ca="1" si="401"/>
        <v>39600</v>
      </c>
      <c r="EO243" s="93">
        <f t="shared" ca="1" si="402"/>
        <v>489600</v>
      </c>
      <c r="EP243" s="93">
        <f t="shared" ca="1" si="403"/>
        <v>921600</v>
      </c>
    </row>
    <row r="244" spans="1:146" x14ac:dyDescent="0.2">
      <c r="A244" s="172">
        <f ca="1">VLOOKUP($D244,Curves!$A$2:$I$1700,9)</f>
        <v>6.1195802095522001E-2</v>
      </c>
      <c r="B244" s="86">
        <f t="shared" ca="1" si="386"/>
        <v>0.30611927120254595</v>
      </c>
      <c r="C244" s="86">
        <f t="shared" si="387"/>
        <v>30</v>
      </c>
      <c r="D244" s="139">
        <v>44075</v>
      </c>
      <c r="E244" s="173">
        <f ca="1">VLOOKUP($D244,Curves!$A$2:$H$1700,2)*$B244</f>
        <v>1.5021272637908929</v>
      </c>
      <c r="F244" s="172">
        <f ca="1">VLOOKUP($D244,Curves!$A$2:$H$1700,3)*$B244</f>
        <v>0.1155600248789611</v>
      </c>
      <c r="G244" s="172">
        <f ca="1">VLOOKUP($D244,Curves!$A$2:$H$1700,7)*$B244</f>
        <v>0</v>
      </c>
      <c r="H244" s="172">
        <f ca="1">VLOOKUP($D244,Curves!$A$2:$H$1700,5)*$B244</f>
        <v>0</v>
      </c>
      <c r="I244" s="172">
        <f ca="1">VLOOKUP($D244,Curves!$A$2:$H$1700,4)*$B244</f>
        <v>0</v>
      </c>
      <c r="J244" s="174">
        <f ca="1">VLOOKUP($D244,Curves!$A$2:$H$1700,8)*$B244</f>
        <v>0</v>
      </c>
      <c r="K244" s="172">
        <f t="shared" ca="1" si="388"/>
        <v>13.265954478431697</v>
      </c>
      <c r="L244" s="140">
        <f ca="1">VLOOKUP($D244,Curves!$N$2:$T$2600,2)*$B244</f>
        <v>17.76994818596371</v>
      </c>
      <c r="M244" s="141">
        <f ca="1">VLOOKUP($D244,Curves!$N$2:$T$2600,3)*$B244</f>
        <v>8.8849740929818548</v>
      </c>
      <c r="N244" s="181">
        <f t="shared" ca="1" si="389"/>
        <v>1</v>
      </c>
      <c r="O244" s="182">
        <f t="shared" ca="1" si="390"/>
        <v>0</v>
      </c>
      <c r="P244" s="173">
        <f t="shared" ca="1" si="385"/>
        <v>13.265954478431697</v>
      </c>
      <c r="Q244" s="140">
        <f ca="1">VLOOKUP($D244,Curves!$N$2:$T$2600,4)*$B244</f>
        <v>17.76994818596371</v>
      </c>
      <c r="R244" s="141">
        <f ca="1">VLOOKUP($D244,Curves!$N$2:$T$2600,5)*$B244</f>
        <v>8.8849740929818548</v>
      </c>
      <c r="S244" s="181">
        <f t="shared" ca="1" si="391"/>
        <v>1</v>
      </c>
      <c r="T244" s="182">
        <f t="shared" ca="1" si="392"/>
        <v>0</v>
      </c>
      <c r="U244" s="151">
        <f t="shared" ca="1" si="393"/>
        <v>13.265954478431697</v>
      </c>
      <c r="V244" s="151">
        <f t="shared" ca="1" si="394"/>
        <v>13.265954478431697</v>
      </c>
      <c r="W244" s="151">
        <f t="shared" ca="1" si="395"/>
        <v>13.265954478431697</v>
      </c>
      <c r="X244" s="343">
        <f ca="1">VLOOKUP($D244,[2]CurveFetch!$D$8:$S$13000,16,0)*$B244</f>
        <v>17.76994818596371</v>
      </c>
      <c r="Y244" s="141">
        <f ca="1">VLOOKUP($D244,Curves!$N$2:$T$2600,7)*$B244</f>
        <v>8.8849740929818548</v>
      </c>
      <c r="Z244" s="200">
        <f t="shared" ca="1" si="396"/>
        <v>1</v>
      </c>
      <c r="AA244" s="181">
        <f t="shared" ca="1" si="397"/>
        <v>0</v>
      </c>
      <c r="AB244" s="181">
        <f t="shared" ca="1" si="484"/>
        <v>1</v>
      </c>
      <c r="AC244" s="181">
        <f t="shared" ca="1" si="484"/>
        <v>1</v>
      </c>
      <c r="AD244" s="181">
        <f t="shared" ca="1" si="399"/>
        <v>1</v>
      </c>
      <c r="AE244" s="182">
        <f t="shared" ca="1" si="400"/>
        <v>0</v>
      </c>
      <c r="AF244" s="23">
        <f t="shared" ca="1" si="418"/>
        <v>5880</v>
      </c>
      <c r="AG244" s="23">
        <f t="shared" ca="1" si="419"/>
        <v>0</v>
      </c>
      <c r="AH244" s="23">
        <f t="shared" ca="1" si="436"/>
        <v>48000</v>
      </c>
      <c r="AI244" s="23">
        <f t="shared" ca="1" si="437"/>
        <v>0</v>
      </c>
      <c r="AJ244" s="23">
        <f t="shared" ca="1" si="456"/>
        <v>54000</v>
      </c>
      <c r="AK244" s="23">
        <f t="shared" ca="1" si="457"/>
        <v>0</v>
      </c>
      <c r="AL244" s="23">
        <f t="shared" ca="1" si="458"/>
        <v>60000</v>
      </c>
      <c r="AM244" s="23">
        <f t="shared" ca="1" si="459"/>
        <v>0</v>
      </c>
      <c r="AN244" s="23">
        <f t="shared" ca="1" si="460"/>
        <v>60000</v>
      </c>
      <c r="AO244" s="23">
        <f t="shared" ca="1" si="461"/>
        <v>0</v>
      </c>
      <c r="AP244" s="23">
        <f t="shared" ca="1" si="476"/>
        <v>61200</v>
      </c>
      <c r="AQ244" s="23">
        <f t="shared" ca="1" si="477"/>
        <v>0</v>
      </c>
      <c r="AR244" s="23">
        <f t="shared" ca="1" si="489"/>
        <v>132000</v>
      </c>
      <c r="AS244" s="23">
        <f t="shared" ca="1" si="490"/>
        <v>0</v>
      </c>
      <c r="AT244" s="228">
        <f t="shared" ca="1" si="404"/>
        <v>65880</v>
      </c>
      <c r="AU244" s="26">
        <f t="shared" ca="1" si="405"/>
        <v>361080</v>
      </c>
      <c r="AV244" s="228">
        <f t="shared" ca="1" si="406"/>
        <v>421080</v>
      </c>
      <c r="AW244" s="23">
        <f t="shared" ca="1" si="432"/>
        <v>62400</v>
      </c>
      <c r="AX244" s="23">
        <f t="shared" ca="1" si="433"/>
        <v>0</v>
      </c>
      <c r="AY244" s="23">
        <f t="shared" ca="1" si="416"/>
        <v>60000</v>
      </c>
      <c r="AZ244" s="23">
        <f t="shared" ca="1" si="417"/>
        <v>0</v>
      </c>
      <c r="BA244" s="23">
        <f t="shared" ca="1" si="420"/>
        <v>10560</v>
      </c>
      <c r="BB244" s="23">
        <f t="shared" ca="1" si="421"/>
        <v>0</v>
      </c>
      <c r="BC244" s="23">
        <f t="shared" ca="1" si="428"/>
        <v>6120</v>
      </c>
      <c r="BD244" s="23">
        <f t="shared" ca="1" si="429"/>
        <v>0</v>
      </c>
      <c r="BE244" s="23">
        <f t="shared" ca="1" si="438"/>
        <v>20400</v>
      </c>
      <c r="BF244" s="23">
        <f t="shared" ca="1" si="439"/>
        <v>0</v>
      </c>
      <c r="BG244" s="23">
        <f t="shared" ca="1" si="448"/>
        <v>105600</v>
      </c>
      <c r="BH244" s="23">
        <f t="shared" ca="1" si="449"/>
        <v>0</v>
      </c>
      <c r="BI244" s="23">
        <f t="shared" ca="1" si="454"/>
        <v>127200</v>
      </c>
      <c r="BJ244" s="23">
        <f t="shared" ca="1" si="455"/>
        <v>0</v>
      </c>
      <c r="BK244" s="23">
        <f t="shared" ca="1" si="462"/>
        <v>60000</v>
      </c>
      <c r="BL244" s="23">
        <f t="shared" ca="1" si="463"/>
        <v>0</v>
      </c>
      <c r="BM244" s="23">
        <f t="shared" ca="1" si="474"/>
        <v>63600</v>
      </c>
      <c r="BN244" s="23">
        <f t="shared" ca="1" si="475"/>
        <v>0</v>
      </c>
      <c r="BO244" s="23">
        <f t="shared" ca="1" si="478"/>
        <v>86400</v>
      </c>
      <c r="BP244" s="23">
        <f t="shared" ca="1" si="479"/>
        <v>0</v>
      </c>
      <c r="BQ244" s="23">
        <f t="shared" ca="1" si="485"/>
        <v>62400</v>
      </c>
      <c r="BR244" s="23">
        <f t="shared" ca="1" si="486"/>
        <v>0</v>
      </c>
      <c r="BS244" s="23">
        <f t="shared" ca="1" si="503"/>
        <v>132000</v>
      </c>
      <c r="BT244" s="23">
        <f t="shared" ca="1" si="504"/>
        <v>0</v>
      </c>
      <c r="BU244" s="23">
        <f t="shared" ca="1" si="379"/>
        <v>120000</v>
      </c>
      <c r="BV244" s="23">
        <f t="shared" ca="1" si="380"/>
        <v>0</v>
      </c>
      <c r="BW244" s="389">
        <f t="shared" ca="1" si="407"/>
        <v>458280</v>
      </c>
      <c r="BX244" s="224">
        <f t="shared" ca="1" si="408"/>
        <v>710280</v>
      </c>
      <c r="BY244" s="93">
        <f t="shared" ca="1" si="409"/>
        <v>916680</v>
      </c>
      <c r="BZ244" s="23">
        <f t="shared" ca="1" si="434"/>
        <v>125760</v>
      </c>
      <c r="CA244" s="23">
        <f t="shared" ca="1" si="435"/>
        <v>0</v>
      </c>
      <c r="CB244" s="23">
        <f t="shared" ca="1" si="464"/>
        <v>115200</v>
      </c>
      <c r="CC244" s="23">
        <f t="shared" ca="1" si="465"/>
        <v>0</v>
      </c>
      <c r="CD244" s="23">
        <f t="shared" ca="1" si="491"/>
        <v>120000</v>
      </c>
      <c r="CE244" s="23">
        <f t="shared" ca="1" si="492"/>
        <v>0</v>
      </c>
      <c r="CF244" s="228">
        <f t="shared" ca="1" si="410"/>
        <v>125760</v>
      </c>
      <c r="CG244" s="224">
        <f t="shared" ca="1" si="411"/>
        <v>240960</v>
      </c>
      <c r="CH244" s="228">
        <f t="shared" ca="1" si="412"/>
        <v>360960</v>
      </c>
      <c r="CI244" s="23">
        <f t="shared" ca="1" si="424"/>
        <v>65400</v>
      </c>
      <c r="CJ244" s="23">
        <f t="shared" ca="1" si="425"/>
        <v>32700</v>
      </c>
      <c r="CK244" s="23">
        <f t="shared" ca="1" si="426"/>
        <v>62400</v>
      </c>
      <c r="CL244" s="23">
        <f t="shared" ca="1" si="427"/>
        <v>31200</v>
      </c>
      <c r="CM244" s="23">
        <f t="shared" ca="1" si="422"/>
        <v>60000</v>
      </c>
      <c r="CN244" s="23">
        <f t="shared" ca="1" si="423"/>
        <v>30000</v>
      </c>
      <c r="CO244" s="23">
        <f t="shared" ca="1" si="430"/>
        <v>8400</v>
      </c>
      <c r="CP244" s="23">
        <f t="shared" ca="1" si="431"/>
        <v>4200</v>
      </c>
      <c r="CQ244" s="23">
        <f t="shared" ca="1" si="440"/>
        <v>27000</v>
      </c>
      <c r="CR244" s="23">
        <f t="shared" ca="1" si="441"/>
        <v>13500</v>
      </c>
      <c r="CS244" s="23">
        <f t="shared" ca="1" si="442"/>
        <v>15600</v>
      </c>
      <c r="CT244" s="23">
        <f t="shared" ca="1" si="443"/>
        <v>7800</v>
      </c>
      <c r="CU244" s="23">
        <f t="shared" ca="1" si="446"/>
        <v>42000</v>
      </c>
      <c r="CV244" s="23">
        <f t="shared" ca="1" si="447"/>
        <v>21000</v>
      </c>
      <c r="CW244" s="23">
        <f t="shared" ca="1" si="493"/>
        <v>60000</v>
      </c>
      <c r="CX244" s="23">
        <f t="shared" ca="1" si="494"/>
        <v>30000</v>
      </c>
      <c r="CY244" s="23">
        <f t="shared" ca="1" si="450"/>
        <v>72000</v>
      </c>
      <c r="CZ244" s="23">
        <f t="shared" ca="1" si="451"/>
        <v>36000</v>
      </c>
      <c r="DA244" s="23">
        <f t="shared" ca="1" si="466"/>
        <v>99000</v>
      </c>
      <c r="DB244" s="23">
        <f t="shared" ca="1" si="467"/>
        <v>49500</v>
      </c>
      <c r="DC244" s="23"/>
      <c r="DD244" s="23"/>
      <c r="DE244" s="23">
        <f t="shared" ca="1" si="468"/>
        <v>240000</v>
      </c>
      <c r="DF244" s="23">
        <f t="shared" ca="1" si="469"/>
        <v>120000</v>
      </c>
      <c r="DG244" s="23">
        <f t="shared" ca="1" si="470"/>
        <v>120000</v>
      </c>
      <c r="DH244" s="23">
        <f t="shared" ca="1" si="471"/>
        <v>60000</v>
      </c>
      <c r="DI244" s="23">
        <f t="shared" ca="1" si="480"/>
        <v>63600</v>
      </c>
      <c r="DJ244" s="23">
        <f t="shared" ca="1" si="481"/>
        <v>31800</v>
      </c>
      <c r="DK244" s="23">
        <f t="shared" ca="1" si="487"/>
        <v>63600</v>
      </c>
      <c r="DL244" s="23">
        <f t="shared" ca="1" si="488"/>
        <v>31800</v>
      </c>
      <c r="DM244" s="23">
        <f t="shared" ca="1" si="495"/>
        <v>120000</v>
      </c>
      <c r="DN244" s="23">
        <f t="shared" ca="1" si="496"/>
        <v>60000</v>
      </c>
      <c r="DO244" s="23">
        <f t="shared" ca="1" si="497"/>
        <v>66000</v>
      </c>
      <c r="DP244" s="23">
        <f t="shared" ca="1" si="498"/>
        <v>33000</v>
      </c>
      <c r="DQ244" s="23">
        <f t="shared" ca="1" si="383"/>
        <v>129600</v>
      </c>
      <c r="DR244" s="23">
        <f t="shared" ca="1" si="384"/>
        <v>64800</v>
      </c>
      <c r="DS244" s="228">
        <f t="shared" ca="1" si="413"/>
        <v>604800</v>
      </c>
      <c r="DT244" s="93">
        <f t="shared" ca="1" si="414"/>
        <v>1350000</v>
      </c>
      <c r="DU244" s="228">
        <f t="shared" ca="1" si="415"/>
        <v>1971900</v>
      </c>
      <c r="DZ244" s="23">
        <f t="shared" ca="1" si="444"/>
        <v>60000</v>
      </c>
      <c r="EA244" s="23">
        <f t="shared" ca="1" si="445"/>
        <v>30000</v>
      </c>
      <c r="EB244" s="23">
        <f t="shared" ca="1" si="452"/>
        <v>26400</v>
      </c>
      <c r="EC244" s="23">
        <f t="shared" ca="1" si="453"/>
        <v>13200</v>
      </c>
      <c r="ED244" s="23">
        <f t="shared" ca="1" si="472"/>
        <v>120000</v>
      </c>
      <c r="EE244" s="23">
        <f t="shared" ca="1" si="473"/>
        <v>60000</v>
      </c>
      <c r="EF244" s="23">
        <f t="shared" ca="1" si="501"/>
        <v>168000</v>
      </c>
      <c r="EG244" s="23">
        <f t="shared" ca="1" si="502"/>
        <v>84000</v>
      </c>
      <c r="EH244" s="23">
        <f t="shared" ca="1" si="482"/>
        <v>60000</v>
      </c>
      <c r="EI244" s="23">
        <f t="shared" ca="1" si="483"/>
        <v>30000</v>
      </c>
      <c r="EJ244" s="23">
        <f t="shared" ca="1" si="499"/>
        <v>60000</v>
      </c>
      <c r="EK244" s="23">
        <f t="shared" ca="1" si="500"/>
        <v>30000</v>
      </c>
      <c r="EL244" s="23">
        <f t="shared" ca="1" si="381"/>
        <v>120000</v>
      </c>
      <c r="EM244" s="23">
        <f t="shared" ca="1" si="382"/>
        <v>60000</v>
      </c>
      <c r="EN244" s="228">
        <f t="shared" ca="1" si="401"/>
        <v>39600</v>
      </c>
      <c r="EO244" s="93">
        <f t="shared" ca="1" si="402"/>
        <v>489600</v>
      </c>
      <c r="EP244" s="93">
        <f t="shared" ca="1" si="403"/>
        <v>921600</v>
      </c>
    </row>
    <row r="245" spans="1:146" x14ac:dyDescent="0.2">
      <c r="A245" s="172">
        <f ca="1">VLOOKUP($D245,Curves!$A$2:$I$1700,9)</f>
        <v>6.1223070975804997E-2</v>
      </c>
      <c r="B245" s="86">
        <f t="shared" ca="1" si="386"/>
        <v>0.3044485243744689</v>
      </c>
      <c r="C245" s="86">
        <f t="shared" si="387"/>
        <v>31</v>
      </c>
      <c r="D245" s="139">
        <v>44105</v>
      </c>
      <c r="E245" s="173">
        <f ca="1">VLOOKUP($D245,Curves!$A$2:$H$1700,2)*$B245</f>
        <v>1.5030623648367529</v>
      </c>
      <c r="F245" s="172">
        <f ca="1">VLOOKUP($D245,Curves!$A$2:$H$1700,3)*$B245</f>
        <v>0.11492931795136201</v>
      </c>
      <c r="G245" s="172">
        <f ca="1">VLOOKUP($D245,Curves!$A$2:$H$1700,7)*$B245</f>
        <v>0</v>
      </c>
      <c r="H245" s="172">
        <f ca="1">VLOOKUP($D245,Curves!$A$2:$H$1700,5)*$B245</f>
        <v>0</v>
      </c>
      <c r="I245" s="172">
        <f ca="1">VLOOKUP($D245,Curves!$A$2:$H$1700,4)*$B245</f>
        <v>0</v>
      </c>
      <c r="J245" s="174">
        <f ca="1">VLOOKUP($D245,Curves!$A$2:$H$1700,8)*$B245</f>
        <v>0</v>
      </c>
      <c r="K245" s="172">
        <f t="shared" ca="1" si="388"/>
        <v>13.272967736275646</v>
      </c>
      <c r="L245" s="140">
        <f ca="1">VLOOKUP($D245,Curves!$N$2:$T$2600,2)*$B245</f>
        <v>21.061688026520883</v>
      </c>
      <c r="M245" s="141">
        <f ca="1">VLOOKUP($D245,Curves!$N$2:$T$2600,3)*$B245</f>
        <v>10.530844013260442</v>
      </c>
      <c r="N245" s="181">
        <f t="shared" ca="1" si="389"/>
        <v>1</v>
      </c>
      <c r="O245" s="182">
        <f t="shared" ca="1" si="390"/>
        <v>0</v>
      </c>
      <c r="P245" s="173">
        <f t="shared" ca="1" si="385"/>
        <v>13.272967736275646</v>
      </c>
      <c r="Q245" s="140">
        <f ca="1">VLOOKUP($D245,Curves!$N$2:$T$2600,4)*$B245</f>
        <v>21.061688026520883</v>
      </c>
      <c r="R245" s="141">
        <f ca="1">VLOOKUP($D245,Curves!$N$2:$T$2600,5)*$B245</f>
        <v>10.530844013260442</v>
      </c>
      <c r="S245" s="181">
        <f t="shared" ca="1" si="391"/>
        <v>1</v>
      </c>
      <c r="T245" s="182">
        <f t="shared" ca="1" si="392"/>
        <v>0</v>
      </c>
      <c r="U245" s="151">
        <f t="shared" ca="1" si="393"/>
        <v>13.272967736275646</v>
      </c>
      <c r="V245" s="151">
        <f t="shared" ca="1" si="394"/>
        <v>13.272967736275646</v>
      </c>
      <c r="W245" s="151">
        <f t="shared" ca="1" si="395"/>
        <v>13.272967736275646</v>
      </c>
      <c r="X245" s="343">
        <f ca="1">VLOOKUP($D245,[2]CurveFetch!$D$8:$S$13000,16,0)*$B245</f>
        <v>21.061688026520883</v>
      </c>
      <c r="Y245" s="141">
        <f ca="1">VLOOKUP($D245,Curves!$N$2:$T$2600,7)*$B245</f>
        <v>10.530844013260442</v>
      </c>
      <c r="Z245" s="200">
        <f t="shared" ca="1" si="396"/>
        <v>1</v>
      </c>
      <c r="AA245" s="181">
        <f t="shared" ca="1" si="397"/>
        <v>0</v>
      </c>
      <c r="AB245" s="181">
        <f t="shared" ca="1" si="484"/>
        <v>1</v>
      </c>
      <c r="AC245" s="181">
        <f t="shared" ca="1" si="484"/>
        <v>1</v>
      </c>
      <c r="AD245" s="181">
        <f t="shared" ca="1" si="399"/>
        <v>1</v>
      </c>
      <c r="AE245" s="182">
        <f t="shared" ca="1" si="400"/>
        <v>0</v>
      </c>
      <c r="AF245" s="23">
        <f t="shared" ca="1" si="418"/>
        <v>5880</v>
      </c>
      <c r="AG245" s="23">
        <f t="shared" ca="1" si="419"/>
        <v>0</v>
      </c>
      <c r="AH245" s="23">
        <f t="shared" ca="1" si="436"/>
        <v>48000</v>
      </c>
      <c r="AI245" s="23">
        <f t="shared" ca="1" si="437"/>
        <v>0</v>
      </c>
      <c r="AJ245" s="23">
        <f t="shared" ca="1" si="456"/>
        <v>54000</v>
      </c>
      <c r="AK245" s="23">
        <f t="shared" ca="1" si="457"/>
        <v>0</v>
      </c>
      <c r="AL245" s="23">
        <f t="shared" ca="1" si="458"/>
        <v>60000</v>
      </c>
      <c r="AM245" s="23">
        <f t="shared" ca="1" si="459"/>
        <v>0</v>
      </c>
      <c r="AN245" s="23">
        <f t="shared" ca="1" si="460"/>
        <v>60000</v>
      </c>
      <c r="AO245" s="23">
        <f t="shared" ca="1" si="461"/>
        <v>0</v>
      </c>
      <c r="AP245" s="23">
        <f t="shared" ca="1" si="476"/>
        <v>61200</v>
      </c>
      <c r="AQ245" s="23">
        <f t="shared" ca="1" si="477"/>
        <v>0</v>
      </c>
      <c r="AR245" s="23">
        <f t="shared" ca="1" si="489"/>
        <v>132000</v>
      </c>
      <c r="AS245" s="23">
        <f t="shared" ca="1" si="490"/>
        <v>0</v>
      </c>
      <c r="AT245" s="228">
        <f t="shared" ca="1" si="404"/>
        <v>65880</v>
      </c>
      <c r="AU245" s="26">
        <f t="shared" ca="1" si="405"/>
        <v>361080</v>
      </c>
      <c r="AV245" s="228">
        <f t="shared" ca="1" si="406"/>
        <v>421080</v>
      </c>
      <c r="AW245" s="23">
        <f t="shared" ca="1" si="432"/>
        <v>62400</v>
      </c>
      <c r="AX245" s="23">
        <f t="shared" ca="1" si="433"/>
        <v>0</v>
      </c>
      <c r="AY245" s="23">
        <f t="shared" ca="1" si="416"/>
        <v>60000</v>
      </c>
      <c r="AZ245" s="23">
        <f t="shared" ca="1" si="417"/>
        <v>0</v>
      </c>
      <c r="BA245" s="23">
        <f t="shared" ca="1" si="420"/>
        <v>10560</v>
      </c>
      <c r="BB245" s="23">
        <f t="shared" ca="1" si="421"/>
        <v>0</v>
      </c>
      <c r="BC245" s="23">
        <f t="shared" ca="1" si="428"/>
        <v>6120</v>
      </c>
      <c r="BD245" s="23">
        <f t="shared" ca="1" si="429"/>
        <v>0</v>
      </c>
      <c r="BE245" s="23">
        <f t="shared" ca="1" si="438"/>
        <v>20400</v>
      </c>
      <c r="BF245" s="23">
        <f t="shared" ca="1" si="439"/>
        <v>0</v>
      </c>
      <c r="BG245" s="23">
        <f t="shared" ca="1" si="448"/>
        <v>105600</v>
      </c>
      <c r="BH245" s="23">
        <f t="shared" ca="1" si="449"/>
        <v>0</v>
      </c>
      <c r="BI245" s="23">
        <f t="shared" ca="1" si="454"/>
        <v>127200</v>
      </c>
      <c r="BJ245" s="23">
        <f t="shared" ca="1" si="455"/>
        <v>0</v>
      </c>
      <c r="BK245" s="23">
        <f t="shared" ca="1" si="462"/>
        <v>60000</v>
      </c>
      <c r="BL245" s="23">
        <f t="shared" ca="1" si="463"/>
        <v>0</v>
      </c>
      <c r="BM245" s="23">
        <f t="shared" ca="1" si="474"/>
        <v>63600</v>
      </c>
      <c r="BN245" s="23">
        <f t="shared" ca="1" si="475"/>
        <v>0</v>
      </c>
      <c r="BO245" s="23">
        <f t="shared" ca="1" si="478"/>
        <v>86400</v>
      </c>
      <c r="BP245" s="23">
        <f t="shared" ca="1" si="479"/>
        <v>0</v>
      </c>
      <c r="BQ245" s="23">
        <f t="shared" ca="1" si="485"/>
        <v>62400</v>
      </c>
      <c r="BR245" s="23">
        <f t="shared" ca="1" si="486"/>
        <v>0</v>
      </c>
      <c r="BS245" s="23">
        <f t="shared" ca="1" si="503"/>
        <v>132000</v>
      </c>
      <c r="BT245" s="23">
        <f t="shared" ca="1" si="504"/>
        <v>0</v>
      </c>
      <c r="BU245" s="23">
        <f t="shared" ca="1" si="379"/>
        <v>120000</v>
      </c>
      <c r="BV245" s="23">
        <f t="shared" ca="1" si="380"/>
        <v>0</v>
      </c>
      <c r="BW245" s="389">
        <f t="shared" ca="1" si="407"/>
        <v>458280</v>
      </c>
      <c r="BX245" s="224">
        <f t="shared" ca="1" si="408"/>
        <v>710280</v>
      </c>
      <c r="BY245" s="93">
        <f t="shared" ca="1" si="409"/>
        <v>916680</v>
      </c>
      <c r="BZ245" s="23">
        <f t="shared" ca="1" si="434"/>
        <v>125760</v>
      </c>
      <c r="CA245" s="23">
        <f t="shared" ca="1" si="435"/>
        <v>0</v>
      </c>
      <c r="CB245" s="23">
        <f t="shared" ca="1" si="464"/>
        <v>115200</v>
      </c>
      <c r="CC245" s="23">
        <f t="shared" ca="1" si="465"/>
        <v>0</v>
      </c>
      <c r="CD245" s="23">
        <f t="shared" ca="1" si="491"/>
        <v>120000</v>
      </c>
      <c r="CE245" s="23">
        <f t="shared" ca="1" si="492"/>
        <v>0</v>
      </c>
      <c r="CF245" s="228">
        <f t="shared" ca="1" si="410"/>
        <v>125760</v>
      </c>
      <c r="CG245" s="224">
        <f t="shared" ca="1" si="411"/>
        <v>240960</v>
      </c>
      <c r="CH245" s="228">
        <f t="shared" ca="1" si="412"/>
        <v>360960</v>
      </c>
      <c r="CI245" s="23">
        <f t="shared" ca="1" si="424"/>
        <v>65400</v>
      </c>
      <c r="CJ245" s="23">
        <f t="shared" ca="1" si="425"/>
        <v>32700</v>
      </c>
      <c r="CK245" s="23">
        <f t="shared" ca="1" si="426"/>
        <v>62400</v>
      </c>
      <c r="CL245" s="23">
        <f t="shared" ca="1" si="427"/>
        <v>31200</v>
      </c>
      <c r="CM245" s="23">
        <f t="shared" ca="1" si="422"/>
        <v>60000</v>
      </c>
      <c r="CN245" s="23">
        <f t="shared" ca="1" si="423"/>
        <v>30000</v>
      </c>
      <c r="CO245" s="23">
        <f t="shared" ca="1" si="430"/>
        <v>8400</v>
      </c>
      <c r="CP245" s="23">
        <f t="shared" ca="1" si="431"/>
        <v>4200</v>
      </c>
      <c r="CQ245" s="23">
        <f t="shared" ca="1" si="440"/>
        <v>27000</v>
      </c>
      <c r="CR245" s="23">
        <f t="shared" ca="1" si="441"/>
        <v>13500</v>
      </c>
      <c r="CS245" s="23">
        <f t="shared" ca="1" si="442"/>
        <v>15600</v>
      </c>
      <c r="CT245" s="23">
        <f t="shared" ca="1" si="443"/>
        <v>7800</v>
      </c>
      <c r="CU245" s="23">
        <f t="shared" ca="1" si="446"/>
        <v>42000</v>
      </c>
      <c r="CV245" s="23">
        <f t="shared" ca="1" si="447"/>
        <v>21000</v>
      </c>
      <c r="CW245" s="23">
        <f t="shared" ca="1" si="493"/>
        <v>60000</v>
      </c>
      <c r="CX245" s="23">
        <f t="shared" ca="1" si="494"/>
        <v>30000</v>
      </c>
      <c r="CY245" s="23">
        <f t="shared" ca="1" si="450"/>
        <v>72000</v>
      </c>
      <c r="CZ245" s="23">
        <f t="shared" ca="1" si="451"/>
        <v>36000</v>
      </c>
      <c r="DA245" s="23">
        <f t="shared" ca="1" si="466"/>
        <v>99000</v>
      </c>
      <c r="DB245" s="23">
        <f t="shared" ca="1" si="467"/>
        <v>49500</v>
      </c>
      <c r="DC245" s="23"/>
      <c r="DD245" s="23"/>
      <c r="DE245" s="23">
        <f t="shared" ca="1" si="468"/>
        <v>240000</v>
      </c>
      <c r="DF245" s="23">
        <f t="shared" ca="1" si="469"/>
        <v>120000</v>
      </c>
      <c r="DG245" s="23">
        <f t="shared" ca="1" si="470"/>
        <v>120000</v>
      </c>
      <c r="DH245" s="23">
        <f t="shared" ca="1" si="471"/>
        <v>60000</v>
      </c>
      <c r="DI245" s="23">
        <f t="shared" ca="1" si="480"/>
        <v>63600</v>
      </c>
      <c r="DJ245" s="23">
        <f t="shared" ca="1" si="481"/>
        <v>31800</v>
      </c>
      <c r="DK245" s="23">
        <f t="shared" ca="1" si="487"/>
        <v>63600</v>
      </c>
      <c r="DL245" s="23">
        <f t="shared" ca="1" si="488"/>
        <v>31800</v>
      </c>
      <c r="DM245" s="23">
        <f t="shared" ca="1" si="495"/>
        <v>120000</v>
      </c>
      <c r="DN245" s="23">
        <f t="shared" ca="1" si="496"/>
        <v>60000</v>
      </c>
      <c r="DO245" s="23">
        <f t="shared" ca="1" si="497"/>
        <v>66000</v>
      </c>
      <c r="DP245" s="23">
        <f t="shared" ca="1" si="498"/>
        <v>33000</v>
      </c>
      <c r="DQ245" s="23">
        <f t="shared" ca="1" si="383"/>
        <v>129600</v>
      </c>
      <c r="DR245" s="23">
        <f t="shared" ca="1" si="384"/>
        <v>64800</v>
      </c>
      <c r="DS245" s="228">
        <f t="shared" ca="1" si="413"/>
        <v>604800</v>
      </c>
      <c r="DT245" s="93">
        <f t="shared" ca="1" si="414"/>
        <v>1350000</v>
      </c>
      <c r="DU245" s="228">
        <f t="shared" ca="1" si="415"/>
        <v>1971900</v>
      </c>
      <c r="DZ245" s="23">
        <f t="shared" ca="1" si="444"/>
        <v>60000</v>
      </c>
      <c r="EA245" s="23">
        <f t="shared" ca="1" si="445"/>
        <v>30000</v>
      </c>
      <c r="EB245" s="23">
        <f t="shared" ca="1" si="452"/>
        <v>26400</v>
      </c>
      <c r="EC245" s="23">
        <f t="shared" ca="1" si="453"/>
        <v>13200</v>
      </c>
      <c r="ED245" s="23">
        <f t="shared" ca="1" si="472"/>
        <v>120000</v>
      </c>
      <c r="EE245" s="23">
        <f t="shared" ca="1" si="473"/>
        <v>60000</v>
      </c>
      <c r="EF245" s="23">
        <f t="shared" ca="1" si="501"/>
        <v>168000</v>
      </c>
      <c r="EG245" s="23">
        <f t="shared" ca="1" si="502"/>
        <v>84000</v>
      </c>
      <c r="EH245" s="23">
        <f t="shared" ca="1" si="482"/>
        <v>60000</v>
      </c>
      <c r="EI245" s="23">
        <f t="shared" ca="1" si="483"/>
        <v>30000</v>
      </c>
      <c r="EJ245" s="23">
        <f t="shared" ca="1" si="499"/>
        <v>60000</v>
      </c>
      <c r="EK245" s="23">
        <f t="shared" ca="1" si="500"/>
        <v>30000</v>
      </c>
      <c r="EL245" s="23">
        <f t="shared" ca="1" si="381"/>
        <v>120000</v>
      </c>
      <c r="EM245" s="23">
        <f t="shared" ca="1" si="382"/>
        <v>60000</v>
      </c>
      <c r="EN245" s="228">
        <f t="shared" ca="1" si="401"/>
        <v>39600</v>
      </c>
      <c r="EO245" s="93">
        <f t="shared" ca="1" si="402"/>
        <v>489600</v>
      </c>
      <c r="EP245" s="93">
        <f t="shared" ca="1" si="403"/>
        <v>921600</v>
      </c>
    </row>
    <row r="246" spans="1:146" x14ac:dyDescent="0.2">
      <c r="A246" s="172">
        <f ca="1">VLOOKUP($D246,Curves!$A$2:$I$1700,9)</f>
        <v>6.1251248819024003E-2</v>
      </c>
      <c r="B246" s="86">
        <f t="shared" ca="1" si="386"/>
        <v>0.30273028492599185</v>
      </c>
      <c r="C246" s="86">
        <f t="shared" si="387"/>
        <v>30</v>
      </c>
      <c r="D246" s="139">
        <v>44136</v>
      </c>
      <c r="E246" s="173">
        <f ca="1">VLOOKUP($D246,Curves!$A$2:$H$1700,2)*$B246</f>
        <v>1.5369616565692605</v>
      </c>
      <c r="F246" s="172">
        <f ca="1">VLOOKUP($D246,Curves!$A$2:$H$1700,3)*$B246</f>
        <v>9.9900994025577311E-2</v>
      </c>
      <c r="G246" s="172">
        <f ca="1">VLOOKUP($D246,Curves!$A$2:$H$1700,7)*$B246</f>
        <v>0</v>
      </c>
      <c r="H246" s="172">
        <f ca="1">VLOOKUP($D246,Curves!$A$2:$H$1700,5)*$B246</f>
        <v>0</v>
      </c>
      <c r="I246" s="172">
        <f ca="1">VLOOKUP($D246,Curves!$A$2:$H$1700,4)*$B246</f>
        <v>0</v>
      </c>
      <c r="J246" s="174">
        <f ca="1">VLOOKUP($D246,Curves!$A$2:$H$1700,8)*$B246</f>
        <v>0</v>
      </c>
      <c r="K246" s="172">
        <f t="shared" ca="1" si="388"/>
        <v>13.527212424269454</v>
      </c>
      <c r="L246" s="140">
        <f ca="1">VLOOKUP($D246,Curves!$N$2:$T$2600,2)*$B246</f>
        <v>11.860912017343376</v>
      </c>
      <c r="M246" s="141">
        <f ca="1">VLOOKUP($D246,Curves!$N$2:$T$2600,3)*$B246</f>
        <v>5.9304560086716878</v>
      </c>
      <c r="N246" s="181">
        <f t="shared" ca="1" si="389"/>
        <v>0</v>
      </c>
      <c r="O246" s="182">
        <f t="shared" ca="1" si="390"/>
        <v>0</v>
      </c>
      <c r="P246" s="173">
        <f t="shared" ca="1" si="385"/>
        <v>13.527212424269454</v>
      </c>
      <c r="Q246" s="140">
        <f ca="1">VLOOKUP($D246,Curves!$N$2:$T$2600,4)*$B246</f>
        <v>11.860912017343376</v>
      </c>
      <c r="R246" s="141">
        <f ca="1">VLOOKUP($D246,Curves!$N$2:$T$2600,5)*$B246</f>
        <v>5.9304560086716878</v>
      </c>
      <c r="S246" s="181">
        <f t="shared" ca="1" si="391"/>
        <v>0</v>
      </c>
      <c r="T246" s="182">
        <f t="shared" ca="1" si="392"/>
        <v>0</v>
      </c>
      <c r="U246" s="151">
        <f t="shared" ca="1" si="393"/>
        <v>13.527212424269454</v>
      </c>
      <c r="V246" s="151">
        <f t="shared" ca="1" si="394"/>
        <v>13.527212424269454</v>
      </c>
      <c r="W246" s="151">
        <f t="shared" ca="1" si="395"/>
        <v>13.527212424269454</v>
      </c>
      <c r="X246" s="343">
        <f ca="1">VLOOKUP($D246,[2]CurveFetch!$D$8:$S$13000,16,0)*$B246</f>
        <v>11.860912017343376</v>
      </c>
      <c r="Y246" s="141">
        <f ca="1">VLOOKUP($D246,Curves!$N$2:$T$2600,7)*$B246</f>
        <v>5.9304560086716878</v>
      </c>
      <c r="Z246" s="200">
        <f t="shared" ca="1" si="396"/>
        <v>0</v>
      </c>
      <c r="AA246" s="181">
        <f t="shared" ca="1" si="397"/>
        <v>0</v>
      </c>
      <c r="AB246" s="181">
        <f t="shared" ca="1" si="484"/>
        <v>0</v>
      </c>
      <c r="AC246" s="181">
        <f t="shared" ca="1" si="484"/>
        <v>0</v>
      </c>
      <c r="AD246" s="181">
        <f t="shared" ca="1" si="399"/>
        <v>0</v>
      </c>
      <c r="AE246" s="182">
        <f t="shared" ca="1" si="400"/>
        <v>0</v>
      </c>
      <c r="AF246" s="23">
        <f t="shared" ca="1" si="418"/>
        <v>0</v>
      </c>
      <c r="AG246" s="23">
        <f t="shared" ca="1" si="419"/>
        <v>0</v>
      </c>
      <c r="AH246" s="23">
        <f t="shared" ca="1" si="436"/>
        <v>0</v>
      </c>
      <c r="AI246" s="23">
        <f t="shared" ca="1" si="437"/>
        <v>0</v>
      </c>
      <c r="AJ246" s="23">
        <f t="shared" ca="1" si="456"/>
        <v>0</v>
      </c>
      <c r="AK246" s="23">
        <f t="shared" ca="1" si="457"/>
        <v>0</v>
      </c>
      <c r="AL246" s="23">
        <f t="shared" ca="1" si="458"/>
        <v>0</v>
      </c>
      <c r="AM246" s="23">
        <f t="shared" ca="1" si="459"/>
        <v>0</v>
      </c>
      <c r="AN246" s="23">
        <f t="shared" ca="1" si="460"/>
        <v>0</v>
      </c>
      <c r="AO246" s="23">
        <f t="shared" ca="1" si="461"/>
        <v>0</v>
      </c>
      <c r="AP246" s="23">
        <f t="shared" ca="1" si="476"/>
        <v>0</v>
      </c>
      <c r="AQ246" s="23">
        <f t="shared" ca="1" si="477"/>
        <v>0</v>
      </c>
      <c r="AR246" s="23">
        <f t="shared" ca="1" si="489"/>
        <v>0</v>
      </c>
      <c r="AS246" s="23">
        <f t="shared" ca="1" si="490"/>
        <v>0</v>
      </c>
      <c r="AT246" s="228">
        <f t="shared" ca="1" si="404"/>
        <v>0</v>
      </c>
      <c r="AU246" s="26">
        <f t="shared" ca="1" si="405"/>
        <v>0</v>
      </c>
      <c r="AV246" s="228">
        <f t="shared" ca="1" si="406"/>
        <v>0</v>
      </c>
      <c r="AW246" s="23">
        <f t="shared" ca="1" si="432"/>
        <v>0</v>
      </c>
      <c r="AX246" s="23">
        <f t="shared" ca="1" si="433"/>
        <v>0</v>
      </c>
      <c r="AY246" s="23">
        <f t="shared" ca="1" si="416"/>
        <v>0</v>
      </c>
      <c r="AZ246" s="23">
        <f t="shared" ca="1" si="417"/>
        <v>0</v>
      </c>
      <c r="BA246" s="23">
        <f t="shared" ca="1" si="420"/>
        <v>0</v>
      </c>
      <c r="BB246" s="23">
        <f t="shared" ca="1" si="421"/>
        <v>0</v>
      </c>
      <c r="BC246" s="23">
        <f t="shared" ca="1" si="428"/>
        <v>0</v>
      </c>
      <c r="BD246" s="23">
        <f t="shared" ca="1" si="429"/>
        <v>0</v>
      </c>
      <c r="BE246" s="23">
        <f t="shared" ca="1" si="438"/>
        <v>0</v>
      </c>
      <c r="BF246" s="23">
        <f t="shared" ca="1" si="439"/>
        <v>0</v>
      </c>
      <c r="BG246" s="23">
        <f t="shared" ca="1" si="448"/>
        <v>0</v>
      </c>
      <c r="BH246" s="23">
        <f t="shared" ca="1" si="449"/>
        <v>0</v>
      </c>
      <c r="BI246" s="23">
        <f t="shared" ca="1" si="454"/>
        <v>0</v>
      </c>
      <c r="BJ246" s="23">
        <f t="shared" ca="1" si="455"/>
        <v>0</v>
      </c>
      <c r="BK246" s="23">
        <f t="shared" ca="1" si="462"/>
        <v>0</v>
      </c>
      <c r="BL246" s="23">
        <f t="shared" ca="1" si="463"/>
        <v>0</v>
      </c>
      <c r="BM246" s="23">
        <f t="shared" ca="1" si="474"/>
        <v>0</v>
      </c>
      <c r="BN246" s="23">
        <f t="shared" ca="1" si="475"/>
        <v>0</v>
      </c>
      <c r="BO246" s="23">
        <f t="shared" ca="1" si="478"/>
        <v>0</v>
      </c>
      <c r="BP246" s="23">
        <f t="shared" ca="1" si="479"/>
        <v>0</v>
      </c>
      <c r="BQ246" s="23">
        <f t="shared" ca="1" si="485"/>
        <v>0</v>
      </c>
      <c r="BR246" s="23">
        <f t="shared" ca="1" si="486"/>
        <v>0</v>
      </c>
      <c r="BS246" s="23">
        <f t="shared" ca="1" si="503"/>
        <v>0</v>
      </c>
      <c r="BT246" s="23">
        <f t="shared" ca="1" si="504"/>
        <v>0</v>
      </c>
      <c r="BU246" s="23">
        <f t="shared" ca="1" si="379"/>
        <v>0</v>
      </c>
      <c r="BV246" s="23">
        <f t="shared" ca="1" si="380"/>
        <v>0</v>
      </c>
      <c r="BW246" s="389">
        <f t="shared" ca="1" si="407"/>
        <v>0</v>
      </c>
      <c r="BX246" s="224">
        <f t="shared" ca="1" si="408"/>
        <v>0</v>
      </c>
      <c r="BY246" s="93">
        <f t="shared" ca="1" si="409"/>
        <v>0</v>
      </c>
      <c r="BZ246" s="23">
        <f t="shared" ca="1" si="434"/>
        <v>0</v>
      </c>
      <c r="CA246" s="23">
        <f t="shared" ca="1" si="435"/>
        <v>0</v>
      </c>
      <c r="CB246" s="23">
        <f t="shared" ca="1" si="464"/>
        <v>0</v>
      </c>
      <c r="CC246" s="23">
        <f t="shared" ca="1" si="465"/>
        <v>0</v>
      </c>
      <c r="CD246" s="23">
        <f t="shared" ca="1" si="491"/>
        <v>0</v>
      </c>
      <c r="CE246" s="23">
        <f t="shared" ca="1" si="492"/>
        <v>0</v>
      </c>
      <c r="CF246" s="228">
        <f t="shared" ca="1" si="410"/>
        <v>0</v>
      </c>
      <c r="CG246" s="224">
        <f t="shared" ca="1" si="411"/>
        <v>0</v>
      </c>
      <c r="CH246" s="228">
        <f t="shared" ca="1" si="412"/>
        <v>0</v>
      </c>
      <c r="CI246" s="23">
        <f t="shared" ca="1" si="424"/>
        <v>0</v>
      </c>
      <c r="CJ246" s="23">
        <f t="shared" ca="1" si="425"/>
        <v>0</v>
      </c>
      <c r="CK246" s="23">
        <f t="shared" ca="1" si="426"/>
        <v>0</v>
      </c>
      <c r="CL246" s="23">
        <f t="shared" ca="1" si="427"/>
        <v>0</v>
      </c>
      <c r="CM246" s="23">
        <f t="shared" ca="1" si="422"/>
        <v>0</v>
      </c>
      <c r="CN246" s="23">
        <f t="shared" ca="1" si="423"/>
        <v>0</v>
      </c>
      <c r="CO246" s="23">
        <f t="shared" ca="1" si="430"/>
        <v>0</v>
      </c>
      <c r="CP246" s="23">
        <f t="shared" ca="1" si="431"/>
        <v>0</v>
      </c>
      <c r="CQ246" s="23">
        <f t="shared" ca="1" si="440"/>
        <v>0</v>
      </c>
      <c r="CR246" s="23">
        <f t="shared" ca="1" si="441"/>
        <v>0</v>
      </c>
      <c r="CS246" s="23">
        <f t="shared" ca="1" si="442"/>
        <v>0</v>
      </c>
      <c r="CT246" s="23">
        <f t="shared" ca="1" si="443"/>
        <v>0</v>
      </c>
      <c r="CU246" s="23">
        <f t="shared" ca="1" si="446"/>
        <v>0</v>
      </c>
      <c r="CV246" s="23">
        <f t="shared" ca="1" si="447"/>
        <v>0</v>
      </c>
      <c r="CW246" s="23">
        <f t="shared" ca="1" si="493"/>
        <v>0</v>
      </c>
      <c r="CX246" s="23">
        <f t="shared" ca="1" si="494"/>
        <v>0</v>
      </c>
      <c r="CY246" s="23">
        <f t="shared" ca="1" si="450"/>
        <v>0</v>
      </c>
      <c r="CZ246" s="23">
        <f t="shared" ca="1" si="451"/>
        <v>0</v>
      </c>
      <c r="DA246" s="23">
        <f t="shared" ca="1" si="466"/>
        <v>0</v>
      </c>
      <c r="DB246" s="23">
        <f t="shared" ca="1" si="467"/>
        <v>0</v>
      </c>
      <c r="DC246" s="23"/>
      <c r="DD246" s="23"/>
      <c r="DE246" s="23">
        <f t="shared" ca="1" si="468"/>
        <v>0</v>
      </c>
      <c r="DF246" s="23">
        <f t="shared" ca="1" si="469"/>
        <v>0</v>
      </c>
      <c r="DG246" s="23">
        <f t="shared" ca="1" si="470"/>
        <v>0</v>
      </c>
      <c r="DH246" s="23">
        <f t="shared" ca="1" si="471"/>
        <v>0</v>
      </c>
      <c r="DI246" s="23">
        <f t="shared" ca="1" si="480"/>
        <v>0</v>
      </c>
      <c r="DJ246" s="23">
        <f t="shared" ca="1" si="481"/>
        <v>0</v>
      </c>
      <c r="DK246" s="23">
        <f t="shared" ca="1" si="487"/>
        <v>0</v>
      </c>
      <c r="DL246" s="23">
        <f t="shared" ca="1" si="488"/>
        <v>0</v>
      </c>
      <c r="DM246" s="23">
        <f t="shared" ca="1" si="495"/>
        <v>0</v>
      </c>
      <c r="DN246" s="23">
        <f t="shared" ca="1" si="496"/>
        <v>0</v>
      </c>
      <c r="DO246" s="23">
        <f t="shared" ca="1" si="497"/>
        <v>0</v>
      </c>
      <c r="DP246" s="23">
        <f t="shared" ca="1" si="498"/>
        <v>0</v>
      </c>
      <c r="DQ246" s="23">
        <f t="shared" ca="1" si="383"/>
        <v>0</v>
      </c>
      <c r="DR246" s="23">
        <f t="shared" ca="1" si="384"/>
        <v>0</v>
      </c>
      <c r="DS246" s="228">
        <f t="shared" ca="1" si="413"/>
        <v>0</v>
      </c>
      <c r="DT246" s="93">
        <f t="shared" ca="1" si="414"/>
        <v>0</v>
      </c>
      <c r="DU246" s="228">
        <f t="shared" ca="1" si="415"/>
        <v>0</v>
      </c>
      <c r="DZ246" s="23">
        <f t="shared" ca="1" si="444"/>
        <v>0</v>
      </c>
      <c r="EA246" s="23">
        <f t="shared" ca="1" si="445"/>
        <v>0</v>
      </c>
      <c r="EB246" s="23">
        <f t="shared" ca="1" si="452"/>
        <v>0</v>
      </c>
      <c r="EC246" s="23">
        <f t="shared" ca="1" si="453"/>
        <v>0</v>
      </c>
      <c r="ED246" s="23">
        <f t="shared" ca="1" si="472"/>
        <v>0</v>
      </c>
      <c r="EE246" s="23">
        <f t="shared" ca="1" si="473"/>
        <v>0</v>
      </c>
      <c r="EF246" s="23">
        <f t="shared" ca="1" si="501"/>
        <v>0</v>
      </c>
      <c r="EG246" s="23">
        <f t="shared" ca="1" si="502"/>
        <v>0</v>
      </c>
      <c r="EH246" s="23">
        <f t="shared" ca="1" si="482"/>
        <v>0</v>
      </c>
      <c r="EI246" s="23">
        <f t="shared" ca="1" si="483"/>
        <v>0</v>
      </c>
      <c r="EJ246" s="23">
        <f t="shared" ca="1" si="499"/>
        <v>0</v>
      </c>
      <c r="EK246" s="23">
        <f t="shared" ca="1" si="500"/>
        <v>0</v>
      </c>
      <c r="EL246" s="23">
        <f t="shared" ca="1" si="381"/>
        <v>0</v>
      </c>
      <c r="EM246" s="23">
        <f t="shared" ca="1" si="382"/>
        <v>0</v>
      </c>
      <c r="EN246" s="228">
        <f t="shared" ca="1" si="401"/>
        <v>0</v>
      </c>
      <c r="EO246" s="93">
        <f t="shared" ca="1" si="402"/>
        <v>0</v>
      </c>
      <c r="EP246" s="93">
        <f t="shared" ca="1" si="403"/>
        <v>0</v>
      </c>
    </row>
    <row r="247" spans="1:146" x14ac:dyDescent="0.2">
      <c r="A247" s="172">
        <f ca="1">VLOOKUP($D247,Curves!$A$2:$I$1700,9)</f>
        <v>6.1278517699809E-2</v>
      </c>
      <c r="B247" s="86">
        <f t="shared" ca="1" si="386"/>
        <v>0.30107537801597811</v>
      </c>
      <c r="C247" s="86">
        <f t="shared" si="387"/>
        <v>31</v>
      </c>
      <c r="D247" s="139">
        <v>44166</v>
      </c>
      <c r="E247" s="173">
        <f ca="1">VLOOKUP($D247,Curves!$A$2:$H$1700,2)*$B247</f>
        <v>1.5661941164391182</v>
      </c>
      <c r="F247" s="172">
        <f ca="1">VLOOKUP($D247,Curves!$A$2:$H$1700,3)*$B247</f>
        <v>9.9354874745272784E-2</v>
      </c>
      <c r="G247" s="172">
        <f ca="1">VLOOKUP($D247,Curves!$A$2:$H$1700,7)*$B247</f>
        <v>0</v>
      </c>
      <c r="H247" s="172">
        <f ca="1">VLOOKUP($D247,Curves!$A$2:$H$1700,5)*$B247</f>
        <v>0</v>
      </c>
      <c r="I247" s="172">
        <f ca="1">VLOOKUP($D247,Curves!$A$2:$H$1700,4)*$B247</f>
        <v>0</v>
      </c>
      <c r="J247" s="174">
        <f ca="1">VLOOKUP($D247,Curves!$A$2:$H$1700,8)*$B247</f>
        <v>0</v>
      </c>
      <c r="K247" s="172">
        <f t="shared" ca="1" si="388"/>
        <v>13.746455873293387</v>
      </c>
      <c r="L247" s="140">
        <f ca="1">VLOOKUP($D247,Curves!$N$2:$T$2600,2)*$B247</f>
        <v>7.2799424253507476</v>
      </c>
      <c r="M247" s="141">
        <f ca="1">VLOOKUP($D247,Curves!$N$2:$T$2600,3)*$B247</f>
        <v>3.6399712126753738</v>
      </c>
      <c r="N247" s="181">
        <f t="shared" ca="1" si="389"/>
        <v>0</v>
      </c>
      <c r="O247" s="182">
        <f t="shared" ca="1" si="390"/>
        <v>0</v>
      </c>
      <c r="P247" s="173">
        <f t="shared" ca="1" si="385"/>
        <v>13.746455873293387</v>
      </c>
      <c r="Q247" s="140">
        <f ca="1">VLOOKUP($D247,Curves!$N$2:$T$2600,4)*$B247</f>
        <v>7.2799424253507476</v>
      </c>
      <c r="R247" s="141">
        <f ca="1">VLOOKUP($D247,Curves!$N$2:$T$2600,5)*$B247</f>
        <v>3.6399712126753738</v>
      </c>
      <c r="S247" s="181">
        <f t="shared" ca="1" si="391"/>
        <v>0</v>
      </c>
      <c r="T247" s="182">
        <f t="shared" ca="1" si="392"/>
        <v>0</v>
      </c>
      <c r="U247" s="151">
        <f t="shared" ca="1" si="393"/>
        <v>13.746455873293387</v>
      </c>
      <c r="V247" s="151">
        <f t="shared" ca="1" si="394"/>
        <v>13.746455873293387</v>
      </c>
      <c r="W247" s="151">
        <f t="shared" ca="1" si="395"/>
        <v>13.746455873293387</v>
      </c>
      <c r="X247" s="343">
        <f ca="1">VLOOKUP($D247,[2]CurveFetch!$D$8:$S$13000,16,0)*$B247</f>
        <v>7.2799424253507476</v>
      </c>
      <c r="Y247" s="141">
        <f ca="1">VLOOKUP($D247,Curves!$N$2:$T$2600,7)*$B247</f>
        <v>3.6399712126753738</v>
      </c>
      <c r="Z247" s="200">
        <f t="shared" ca="1" si="396"/>
        <v>0</v>
      </c>
      <c r="AA247" s="181">
        <f t="shared" ca="1" si="397"/>
        <v>0</v>
      </c>
      <c r="AB247" s="181">
        <f t="shared" ca="1" si="484"/>
        <v>0</v>
      </c>
      <c r="AC247" s="181">
        <f t="shared" ca="1" si="484"/>
        <v>0</v>
      </c>
      <c r="AD247" s="181">
        <f t="shared" ca="1" si="399"/>
        <v>0</v>
      </c>
      <c r="AE247" s="182">
        <f t="shared" ca="1" si="400"/>
        <v>0</v>
      </c>
      <c r="AF247" s="23">
        <f t="shared" ca="1" si="418"/>
        <v>0</v>
      </c>
      <c r="AG247" s="23">
        <f t="shared" ca="1" si="419"/>
        <v>0</v>
      </c>
      <c r="AH247" s="23">
        <f t="shared" ca="1" si="436"/>
        <v>0</v>
      </c>
      <c r="AI247" s="23">
        <f t="shared" ca="1" si="437"/>
        <v>0</v>
      </c>
      <c r="AJ247" s="23">
        <f t="shared" ca="1" si="456"/>
        <v>0</v>
      </c>
      <c r="AK247" s="23">
        <f t="shared" ca="1" si="457"/>
        <v>0</v>
      </c>
      <c r="AL247" s="23">
        <f t="shared" ca="1" si="458"/>
        <v>0</v>
      </c>
      <c r="AM247" s="23">
        <f t="shared" ca="1" si="459"/>
        <v>0</v>
      </c>
      <c r="AN247" s="23">
        <f t="shared" ca="1" si="460"/>
        <v>0</v>
      </c>
      <c r="AO247" s="23">
        <f t="shared" ca="1" si="461"/>
        <v>0</v>
      </c>
      <c r="AP247" s="23">
        <f t="shared" ca="1" si="476"/>
        <v>0</v>
      </c>
      <c r="AQ247" s="23">
        <f t="shared" ca="1" si="477"/>
        <v>0</v>
      </c>
      <c r="AR247" s="23">
        <f t="shared" ca="1" si="489"/>
        <v>0</v>
      </c>
      <c r="AS247" s="23">
        <f t="shared" ca="1" si="490"/>
        <v>0</v>
      </c>
      <c r="AT247" s="228">
        <f t="shared" ca="1" si="404"/>
        <v>0</v>
      </c>
      <c r="AU247" s="26">
        <f t="shared" ca="1" si="405"/>
        <v>0</v>
      </c>
      <c r="AV247" s="228">
        <f t="shared" ca="1" si="406"/>
        <v>0</v>
      </c>
      <c r="AW247" s="23">
        <f t="shared" ca="1" si="432"/>
        <v>0</v>
      </c>
      <c r="AX247" s="23">
        <f t="shared" ca="1" si="433"/>
        <v>0</v>
      </c>
      <c r="AY247" s="23">
        <f t="shared" ca="1" si="416"/>
        <v>0</v>
      </c>
      <c r="AZ247" s="23">
        <f t="shared" ca="1" si="417"/>
        <v>0</v>
      </c>
      <c r="BA247" s="23">
        <f t="shared" ca="1" si="420"/>
        <v>0</v>
      </c>
      <c r="BB247" s="23">
        <f t="shared" ca="1" si="421"/>
        <v>0</v>
      </c>
      <c r="BC247" s="23">
        <f t="shared" ca="1" si="428"/>
        <v>0</v>
      </c>
      <c r="BD247" s="23">
        <f t="shared" ca="1" si="429"/>
        <v>0</v>
      </c>
      <c r="BE247" s="23">
        <f t="shared" ca="1" si="438"/>
        <v>0</v>
      </c>
      <c r="BF247" s="23">
        <f t="shared" ca="1" si="439"/>
        <v>0</v>
      </c>
      <c r="BG247" s="23">
        <f t="shared" ca="1" si="448"/>
        <v>0</v>
      </c>
      <c r="BH247" s="23">
        <f t="shared" ca="1" si="449"/>
        <v>0</v>
      </c>
      <c r="BI247" s="23">
        <f t="shared" ca="1" si="454"/>
        <v>0</v>
      </c>
      <c r="BJ247" s="23">
        <f t="shared" ca="1" si="455"/>
        <v>0</v>
      </c>
      <c r="BK247" s="23">
        <f t="shared" ca="1" si="462"/>
        <v>0</v>
      </c>
      <c r="BL247" s="23">
        <f t="shared" ca="1" si="463"/>
        <v>0</v>
      </c>
      <c r="BM247" s="23">
        <f t="shared" ca="1" si="474"/>
        <v>0</v>
      </c>
      <c r="BN247" s="23">
        <f t="shared" ca="1" si="475"/>
        <v>0</v>
      </c>
      <c r="BO247" s="23">
        <f t="shared" ca="1" si="478"/>
        <v>0</v>
      </c>
      <c r="BP247" s="23">
        <f t="shared" ca="1" si="479"/>
        <v>0</v>
      </c>
      <c r="BQ247" s="23">
        <f t="shared" ca="1" si="485"/>
        <v>0</v>
      </c>
      <c r="BR247" s="23">
        <f t="shared" ca="1" si="486"/>
        <v>0</v>
      </c>
      <c r="BS247" s="23">
        <f t="shared" ca="1" si="503"/>
        <v>0</v>
      </c>
      <c r="BT247" s="23">
        <f t="shared" ca="1" si="504"/>
        <v>0</v>
      </c>
      <c r="BU247" s="23">
        <f t="shared" ca="1" si="379"/>
        <v>0</v>
      </c>
      <c r="BV247" s="23">
        <f t="shared" ca="1" si="380"/>
        <v>0</v>
      </c>
      <c r="BW247" s="389">
        <f t="shared" ca="1" si="407"/>
        <v>0</v>
      </c>
      <c r="BX247" s="224">
        <f t="shared" ca="1" si="408"/>
        <v>0</v>
      </c>
      <c r="BY247" s="93">
        <f t="shared" ca="1" si="409"/>
        <v>0</v>
      </c>
      <c r="BZ247" s="23">
        <f t="shared" ca="1" si="434"/>
        <v>0</v>
      </c>
      <c r="CA247" s="23">
        <f t="shared" ca="1" si="435"/>
        <v>0</v>
      </c>
      <c r="CB247" s="23">
        <f t="shared" ca="1" si="464"/>
        <v>0</v>
      </c>
      <c r="CC247" s="23">
        <f t="shared" ca="1" si="465"/>
        <v>0</v>
      </c>
      <c r="CD247" s="23">
        <f t="shared" ca="1" si="491"/>
        <v>0</v>
      </c>
      <c r="CE247" s="23">
        <f t="shared" ca="1" si="492"/>
        <v>0</v>
      </c>
      <c r="CF247" s="228">
        <f t="shared" ca="1" si="410"/>
        <v>0</v>
      </c>
      <c r="CG247" s="224">
        <f t="shared" ca="1" si="411"/>
        <v>0</v>
      </c>
      <c r="CH247" s="228">
        <f t="shared" ca="1" si="412"/>
        <v>0</v>
      </c>
      <c r="CI247" s="23">
        <f t="shared" ca="1" si="424"/>
        <v>0</v>
      </c>
      <c r="CJ247" s="23">
        <f t="shared" ca="1" si="425"/>
        <v>0</v>
      </c>
      <c r="CK247" s="23">
        <f t="shared" ca="1" si="426"/>
        <v>0</v>
      </c>
      <c r="CL247" s="23">
        <f t="shared" ca="1" si="427"/>
        <v>0</v>
      </c>
      <c r="CM247" s="23">
        <f t="shared" ca="1" si="422"/>
        <v>0</v>
      </c>
      <c r="CN247" s="23">
        <f t="shared" ca="1" si="423"/>
        <v>0</v>
      </c>
      <c r="CO247" s="23">
        <f t="shared" ca="1" si="430"/>
        <v>0</v>
      </c>
      <c r="CP247" s="23">
        <f t="shared" ca="1" si="431"/>
        <v>0</v>
      </c>
      <c r="CQ247" s="23">
        <f t="shared" ca="1" si="440"/>
        <v>0</v>
      </c>
      <c r="CR247" s="23">
        <f t="shared" ca="1" si="441"/>
        <v>0</v>
      </c>
      <c r="CS247" s="23">
        <f t="shared" ca="1" si="442"/>
        <v>0</v>
      </c>
      <c r="CT247" s="23">
        <f t="shared" ca="1" si="443"/>
        <v>0</v>
      </c>
      <c r="CU247" s="23">
        <f t="shared" ca="1" si="446"/>
        <v>0</v>
      </c>
      <c r="CV247" s="23">
        <f t="shared" ca="1" si="447"/>
        <v>0</v>
      </c>
      <c r="CW247" s="23">
        <f t="shared" ca="1" si="493"/>
        <v>0</v>
      </c>
      <c r="CX247" s="23">
        <f t="shared" ca="1" si="494"/>
        <v>0</v>
      </c>
      <c r="CY247" s="23">
        <f t="shared" ca="1" si="450"/>
        <v>0</v>
      </c>
      <c r="CZ247" s="23">
        <f t="shared" ca="1" si="451"/>
        <v>0</v>
      </c>
      <c r="DA247" s="23">
        <f t="shared" ca="1" si="466"/>
        <v>0</v>
      </c>
      <c r="DB247" s="23">
        <f t="shared" ca="1" si="467"/>
        <v>0</v>
      </c>
      <c r="DC247" s="23"/>
      <c r="DD247" s="23"/>
      <c r="DE247" s="23">
        <f t="shared" ca="1" si="468"/>
        <v>0</v>
      </c>
      <c r="DF247" s="23">
        <f t="shared" ca="1" si="469"/>
        <v>0</v>
      </c>
      <c r="DG247" s="23">
        <f t="shared" ca="1" si="470"/>
        <v>0</v>
      </c>
      <c r="DH247" s="23">
        <f t="shared" ca="1" si="471"/>
        <v>0</v>
      </c>
      <c r="DI247" s="23">
        <f t="shared" ca="1" si="480"/>
        <v>0</v>
      </c>
      <c r="DJ247" s="23">
        <f t="shared" ca="1" si="481"/>
        <v>0</v>
      </c>
      <c r="DK247" s="23">
        <f t="shared" ca="1" si="487"/>
        <v>0</v>
      </c>
      <c r="DL247" s="23">
        <f t="shared" ca="1" si="488"/>
        <v>0</v>
      </c>
      <c r="DM247" s="23">
        <f t="shared" ca="1" si="495"/>
        <v>0</v>
      </c>
      <c r="DN247" s="23">
        <f t="shared" ca="1" si="496"/>
        <v>0</v>
      </c>
      <c r="DO247" s="23">
        <f t="shared" ca="1" si="497"/>
        <v>0</v>
      </c>
      <c r="DP247" s="23">
        <f t="shared" ca="1" si="498"/>
        <v>0</v>
      </c>
      <c r="DQ247" s="23">
        <f t="shared" ca="1" si="383"/>
        <v>0</v>
      </c>
      <c r="DR247" s="23">
        <f t="shared" ca="1" si="384"/>
        <v>0</v>
      </c>
      <c r="DS247" s="228">
        <f t="shared" ca="1" si="413"/>
        <v>0</v>
      </c>
      <c r="DT247" s="93">
        <f t="shared" ca="1" si="414"/>
        <v>0</v>
      </c>
      <c r="DU247" s="228">
        <f t="shared" ca="1" si="415"/>
        <v>0</v>
      </c>
      <c r="DZ247" s="23">
        <f t="shared" ca="1" si="444"/>
        <v>0</v>
      </c>
      <c r="EA247" s="23">
        <f t="shared" ca="1" si="445"/>
        <v>0</v>
      </c>
      <c r="EB247" s="23">
        <f t="shared" ca="1" si="452"/>
        <v>0</v>
      </c>
      <c r="EC247" s="23">
        <f t="shared" ca="1" si="453"/>
        <v>0</v>
      </c>
      <c r="ED247" s="23">
        <f t="shared" ca="1" si="472"/>
        <v>0</v>
      </c>
      <c r="EE247" s="23">
        <f t="shared" ca="1" si="473"/>
        <v>0</v>
      </c>
      <c r="EF247" s="23">
        <f t="shared" ca="1" si="501"/>
        <v>0</v>
      </c>
      <c r="EG247" s="23">
        <f t="shared" ca="1" si="502"/>
        <v>0</v>
      </c>
      <c r="EH247" s="23">
        <f t="shared" ca="1" si="482"/>
        <v>0</v>
      </c>
      <c r="EI247" s="23">
        <f t="shared" ca="1" si="483"/>
        <v>0</v>
      </c>
      <c r="EJ247" s="23">
        <f t="shared" ca="1" si="499"/>
        <v>0</v>
      </c>
      <c r="EK247" s="23">
        <f t="shared" ca="1" si="500"/>
        <v>0</v>
      </c>
      <c r="EL247" s="23">
        <f t="shared" ca="1" si="381"/>
        <v>0</v>
      </c>
      <c r="EM247" s="23">
        <f t="shared" ca="1" si="382"/>
        <v>0</v>
      </c>
      <c r="EN247" s="228">
        <f t="shared" ca="1" si="401"/>
        <v>0</v>
      </c>
      <c r="EO247" s="93">
        <f t="shared" ca="1" si="402"/>
        <v>0</v>
      </c>
      <c r="EP247" s="93">
        <f t="shared" ca="1" si="403"/>
        <v>0</v>
      </c>
    </row>
    <row r="248" spans="1:146" x14ac:dyDescent="0.2">
      <c r="A248" s="172">
        <f ca="1">VLOOKUP($D248,Curves!$A$2:$I$1700,9)</f>
        <v>6.1306695543545002E-2</v>
      </c>
      <c r="B248" s="86">
        <f t="shared" ca="1" si="386"/>
        <v>0.29937344627966728</v>
      </c>
      <c r="C248" s="86">
        <f t="shared" si="387"/>
        <v>31</v>
      </c>
      <c r="D248" s="139">
        <v>44197</v>
      </c>
      <c r="E248" s="173">
        <f ca="1">VLOOKUP($D248,Curves!$A$2:$H$1700,2)*$B248</f>
        <v>1.6037435517201777</v>
      </c>
      <c r="F248" s="172">
        <f ca="1">VLOOKUP($D248,Curves!$A$2:$H$1700,3)*$B248</f>
        <v>9.879323727229021E-2</v>
      </c>
      <c r="G248" s="172">
        <f ca="1">VLOOKUP($D248,Curves!$A$2:$H$1700,7)*$B248</f>
        <v>0</v>
      </c>
      <c r="H248" s="172">
        <f ca="1">VLOOKUP($D248,Curves!$A$2:$H$1700,5)*$B248</f>
        <v>0</v>
      </c>
      <c r="I248" s="172">
        <f ca="1">VLOOKUP($D248,Curves!$A$2:$H$1700,4)*$B248</f>
        <v>0</v>
      </c>
      <c r="J248" s="174">
        <f ca="1">VLOOKUP($D248,Curves!$A$2:$H$1700,8)*$B248</f>
        <v>0</v>
      </c>
      <c r="K248" s="172">
        <f t="shared" ca="1" si="388"/>
        <v>14.028076637901332</v>
      </c>
      <c r="L248" s="140">
        <f ca="1">VLOOKUP($D248,Curves!$N$2:$T$2600,2)*$B248</f>
        <v>16.412760006802596</v>
      </c>
      <c r="M248" s="141">
        <f ca="1">VLOOKUP($D248,Curves!$N$2:$T$2600,3)*$B248</f>
        <v>8.2063800034012981</v>
      </c>
      <c r="N248" s="181">
        <f t="shared" ca="1" si="389"/>
        <v>1</v>
      </c>
      <c r="O248" s="182">
        <f t="shared" ca="1" si="390"/>
        <v>0</v>
      </c>
      <c r="P248" s="173">
        <f t="shared" ca="1" si="385"/>
        <v>14.028076637901332</v>
      </c>
      <c r="Q248" s="140">
        <f ca="1">VLOOKUP($D248,Curves!$N$2:$T$2600,4)*$B248</f>
        <v>16.412760006802596</v>
      </c>
      <c r="R248" s="141">
        <f ca="1">VLOOKUP($D248,Curves!$N$2:$T$2600,5)*$B248</f>
        <v>8.2063800034012981</v>
      </c>
      <c r="S248" s="181">
        <f t="shared" ca="1" si="391"/>
        <v>1</v>
      </c>
      <c r="T248" s="182">
        <f t="shared" ca="1" si="392"/>
        <v>0</v>
      </c>
      <c r="U248" s="151">
        <f t="shared" ca="1" si="393"/>
        <v>14.028076637901332</v>
      </c>
      <c r="V248" s="151">
        <f t="shared" ca="1" si="394"/>
        <v>14.028076637901332</v>
      </c>
      <c r="W248" s="151">
        <f t="shared" ca="1" si="395"/>
        <v>14.028076637901332</v>
      </c>
      <c r="X248" s="343">
        <f ca="1">VLOOKUP($D248,[2]CurveFetch!$D$8:$S$13000,16,0)*$B248</f>
        <v>16.412760006802596</v>
      </c>
      <c r="Y248" s="141">
        <f ca="1">VLOOKUP($D248,Curves!$N$2:$T$2600,7)*$B248</f>
        <v>8.2063800034012981</v>
      </c>
      <c r="Z248" s="200">
        <f t="shared" ca="1" si="396"/>
        <v>1</v>
      </c>
      <c r="AA248" s="181">
        <f t="shared" ca="1" si="397"/>
        <v>0</v>
      </c>
      <c r="AB248" s="181">
        <f t="shared" ca="1" si="484"/>
        <v>1</v>
      </c>
      <c r="AC248" s="181">
        <f t="shared" ca="1" si="484"/>
        <v>1</v>
      </c>
      <c r="AD248" s="181">
        <f t="shared" ca="1" si="399"/>
        <v>1</v>
      </c>
      <c r="AE248" s="182">
        <f t="shared" ca="1" si="400"/>
        <v>0</v>
      </c>
      <c r="AF248" s="23">
        <f t="shared" ca="1" si="418"/>
        <v>5880</v>
      </c>
      <c r="AG248" s="23">
        <f t="shared" ca="1" si="419"/>
        <v>0</v>
      </c>
      <c r="AH248" s="23">
        <f t="shared" ca="1" si="436"/>
        <v>48000</v>
      </c>
      <c r="AI248" s="23">
        <f t="shared" ca="1" si="437"/>
        <v>0</v>
      </c>
      <c r="AJ248" s="23">
        <f t="shared" ca="1" si="456"/>
        <v>54000</v>
      </c>
      <c r="AK248" s="23">
        <f t="shared" ca="1" si="457"/>
        <v>0</v>
      </c>
      <c r="AL248" s="23">
        <f t="shared" ca="1" si="458"/>
        <v>60000</v>
      </c>
      <c r="AM248" s="23">
        <f t="shared" ca="1" si="459"/>
        <v>0</v>
      </c>
      <c r="AN248" s="23">
        <f t="shared" ca="1" si="460"/>
        <v>60000</v>
      </c>
      <c r="AO248" s="23">
        <f t="shared" ca="1" si="461"/>
        <v>0</v>
      </c>
      <c r="AP248" s="23">
        <f t="shared" ca="1" si="476"/>
        <v>61200</v>
      </c>
      <c r="AQ248" s="23">
        <f t="shared" ca="1" si="477"/>
        <v>0</v>
      </c>
      <c r="AR248" s="23">
        <f t="shared" ca="1" si="489"/>
        <v>132000</v>
      </c>
      <c r="AS248" s="23">
        <f t="shared" ca="1" si="490"/>
        <v>0</v>
      </c>
      <c r="AT248" s="228">
        <f t="shared" ca="1" si="404"/>
        <v>65880</v>
      </c>
      <c r="AU248" s="26">
        <f t="shared" ca="1" si="405"/>
        <v>361080</v>
      </c>
      <c r="AV248" s="228">
        <f t="shared" ca="1" si="406"/>
        <v>421080</v>
      </c>
      <c r="AW248" s="23">
        <f t="shared" ca="1" si="432"/>
        <v>62400</v>
      </c>
      <c r="AX248" s="23">
        <f t="shared" ca="1" si="433"/>
        <v>0</v>
      </c>
      <c r="AY248" s="23">
        <f t="shared" ca="1" si="416"/>
        <v>60000</v>
      </c>
      <c r="AZ248" s="23">
        <f t="shared" ca="1" si="417"/>
        <v>0</v>
      </c>
      <c r="BA248" s="23">
        <f t="shared" ca="1" si="420"/>
        <v>10560</v>
      </c>
      <c r="BB248" s="23">
        <f t="shared" ca="1" si="421"/>
        <v>0</v>
      </c>
      <c r="BC248" s="23">
        <f t="shared" ca="1" si="428"/>
        <v>6120</v>
      </c>
      <c r="BD248" s="23">
        <f t="shared" ca="1" si="429"/>
        <v>0</v>
      </c>
      <c r="BE248" s="23">
        <f t="shared" ca="1" si="438"/>
        <v>20400</v>
      </c>
      <c r="BF248" s="23">
        <f t="shared" ca="1" si="439"/>
        <v>0</v>
      </c>
      <c r="BG248" s="23">
        <f t="shared" ca="1" si="448"/>
        <v>105600</v>
      </c>
      <c r="BH248" s="23">
        <f t="shared" ca="1" si="449"/>
        <v>0</v>
      </c>
      <c r="BI248" s="23">
        <f t="shared" ca="1" si="454"/>
        <v>127200</v>
      </c>
      <c r="BJ248" s="23">
        <f t="shared" ca="1" si="455"/>
        <v>0</v>
      </c>
      <c r="BK248" s="23">
        <f t="shared" ca="1" si="462"/>
        <v>60000</v>
      </c>
      <c r="BL248" s="23">
        <f t="shared" ca="1" si="463"/>
        <v>0</v>
      </c>
      <c r="BM248" s="23">
        <f t="shared" ca="1" si="474"/>
        <v>63600</v>
      </c>
      <c r="BN248" s="23">
        <f t="shared" ca="1" si="475"/>
        <v>0</v>
      </c>
      <c r="BO248" s="23">
        <f t="shared" ca="1" si="478"/>
        <v>86400</v>
      </c>
      <c r="BP248" s="23">
        <f t="shared" ca="1" si="479"/>
        <v>0</v>
      </c>
      <c r="BQ248" s="23">
        <f t="shared" ca="1" si="485"/>
        <v>62400</v>
      </c>
      <c r="BR248" s="23">
        <f t="shared" ca="1" si="486"/>
        <v>0</v>
      </c>
      <c r="BS248" s="23">
        <f t="shared" ca="1" si="503"/>
        <v>132000</v>
      </c>
      <c r="BT248" s="23">
        <f t="shared" ca="1" si="504"/>
        <v>0</v>
      </c>
      <c r="BU248" s="23">
        <f t="shared" ref="BU248:BU280" ca="1" si="505">$BU$7*$J$2*$J$5*$S248</f>
        <v>120000</v>
      </c>
      <c r="BV248" s="23">
        <f t="shared" ref="BV248:BV280" ca="1" si="506">$BU$7*$J$3*$J$5*$T248</f>
        <v>0</v>
      </c>
      <c r="BW248" s="389">
        <f t="shared" ca="1" si="407"/>
        <v>458280</v>
      </c>
      <c r="BX248" s="224">
        <f t="shared" ca="1" si="408"/>
        <v>710280</v>
      </c>
      <c r="BY248" s="93">
        <f t="shared" ca="1" si="409"/>
        <v>916680</v>
      </c>
      <c r="BZ248" s="23">
        <f t="shared" ca="1" si="434"/>
        <v>125760</v>
      </c>
      <c r="CA248" s="23">
        <f t="shared" ca="1" si="435"/>
        <v>0</v>
      </c>
      <c r="CB248" s="23">
        <f t="shared" ca="1" si="464"/>
        <v>115200</v>
      </c>
      <c r="CC248" s="23">
        <f t="shared" ca="1" si="465"/>
        <v>0</v>
      </c>
      <c r="CD248" s="23">
        <f t="shared" ca="1" si="491"/>
        <v>120000</v>
      </c>
      <c r="CE248" s="23">
        <f t="shared" ca="1" si="492"/>
        <v>0</v>
      </c>
      <c r="CF248" s="228">
        <f t="shared" ca="1" si="410"/>
        <v>125760</v>
      </c>
      <c r="CG248" s="224">
        <f t="shared" ca="1" si="411"/>
        <v>240960</v>
      </c>
      <c r="CH248" s="228">
        <f t="shared" ca="1" si="412"/>
        <v>360960</v>
      </c>
      <c r="CI248" s="23">
        <f t="shared" ca="1" si="424"/>
        <v>65400</v>
      </c>
      <c r="CJ248" s="23">
        <f t="shared" ca="1" si="425"/>
        <v>32700</v>
      </c>
      <c r="CK248" s="23">
        <f t="shared" ca="1" si="426"/>
        <v>62400</v>
      </c>
      <c r="CL248" s="23">
        <f t="shared" ca="1" si="427"/>
        <v>31200</v>
      </c>
      <c r="CM248" s="23">
        <f t="shared" ca="1" si="422"/>
        <v>60000</v>
      </c>
      <c r="CN248" s="23">
        <f t="shared" ca="1" si="423"/>
        <v>30000</v>
      </c>
      <c r="CO248" s="23">
        <f t="shared" ca="1" si="430"/>
        <v>8400</v>
      </c>
      <c r="CP248" s="23">
        <f t="shared" ca="1" si="431"/>
        <v>4200</v>
      </c>
      <c r="CQ248" s="23">
        <f t="shared" ca="1" si="440"/>
        <v>27000</v>
      </c>
      <c r="CR248" s="23">
        <f t="shared" ca="1" si="441"/>
        <v>13500</v>
      </c>
      <c r="CS248" s="23">
        <f t="shared" ca="1" si="442"/>
        <v>15600</v>
      </c>
      <c r="CT248" s="23">
        <f t="shared" ca="1" si="443"/>
        <v>7800</v>
      </c>
      <c r="CU248" s="23">
        <f t="shared" ca="1" si="446"/>
        <v>42000</v>
      </c>
      <c r="CV248" s="23">
        <f t="shared" ca="1" si="447"/>
        <v>21000</v>
      </c>
      <c r="CW248" s="23">
        <f t="shared" ca="1" si="493"/>
        <v>60000</v>
      </c>
      <c r="CX248" s="23">
        <f t="shared" ca="1" si="494"/>
        <v>30000</v>
      </c>
      <c r="CY248" s="23">
        <f t="shared" ca="1" si="450"/>
        <v>72000</v>
      </c>
      <c r="CZ248" s="23">
        <f t="shared" ca="1" si="451"/>
        <v>36000</v>
      </c>
      <c r="DA248" s="23">
        <f t="shared" ca="1" si="466"/>
        <v>99000</v>
      </c>
      <c r="DB248" s="23">
        <f t="shared" ca="1" si="467"/>
        <v>49500</v>
      </c>
      <c r="DC248" s="23"/>
      <c r="DD248" s="23"/>
      <c r="DE248" s="23">
        <f t="shared" ca="1" si="468"/>
        <v>240000</v>
      </c>
      <c r="DF248" s="23">
        <f t="shared" ca="1" si="469"/>
        <v>120000</v>
      </c>
      <c r="DG248" s="23">
        <f t="shared" ca="1" si="470"/>
        <v>120000</v>
      </c>
      <c r="DH248" s="23">
        <f t="shared" ca="1" si="471"/>
        <v>60000</v>
      </c>
      <c r="DI248" s="23">
        <f t="shared" ca="1" si="480"/>
        <v>63600</v>
      </c>
      <c r="DJ248" s="23">
        <f t="shared" ca="1" si="481"/>
        <v>31800</v>
      </c>
      <c r="DK248" s="23">
        <f t="shared" ca="1" si="487"/>
        <v>63600</v>
      </c>
      <c r="DL248" s="23">
        <f t="shared" ca="1" si="488"/>
        <v>31800</v>
      </c>
      <c r="DM248" s="23">
        <f t="shared" ca="1" si="495"/>
        <v>120000</v>
      </c>
      <c r="DN248" s="23">
        <f t="shared" ca="1" si="496"/>
        <v>60000</v>
      </c>
      <c r="DO248" s="23">
        <f t="shared" ca="1" si="497"/>
        <v>66000</v>
      </c>
      <c r="DP248" s="23">
        <f t="shared" ca="1" si="498"/>
        <v>33000</v>
      </c>
      <c r="DQ248" s="23">
        <f t="shared" ca="1" si="383"/>
        <v>129600</v>
      </c>
      <c r="DR248" s="23">
        <f t="shared" ca="1" si="384"/>
        <v>64800</v>
      </c>
      <c r="DS248" s="228">
        <f t="shared" ca="1" si="413"/>
        <v>604800</v>
      </c>
      <c r="DT248" s="93">
        <f t="shared" ca="1" si="414"/>
        <v>1350000</v>
      </c>
      <c r="DU248" s="228">
        <f t="shared" ca="1" si="415"/>
        <v>1971900</v>
      </c>
      <c r="DZ248" s="23">
        <f t="shared" ca="1" si="444"/>
        <v>60000</v>
      </c>
      <c r="EA248" s="23">
        <f t="shared" ca="1" si="445"/>
        <v>30000</v>
      </c>
      <c r="EB248" s="23">
        <f t="shared" ca="1" si="452"/>
        <v>26400</v>
      </c>
      <c r="EC248" s="23">
        <f t="shared" ca="1" si="453"/>
        <v>13200</v>
      </c>
      <c r="ED248" s="23">
        <f t="shared" ca="1" si="472"/>
        <v>120000</v>
      </c>
      <c r="EE248" s="23">
        <f t="shared" ca="1" si="473"/>
        <v>60000</v>
      </c>
      <c r="EF248" s="23">
        <f t="shared" ca="1" si="501"/>
        <v>168000</v>
      </c>
      <c r="EG248" s="23">
        <f t="shared" ca="1" si="502"/>
        <v>84000</v>
      </c>
      <c r="EH248" s="23">
        <f t="shared" ca="1" si="482"/>
        <v>60000</v>
      </c>
      <c r="EI248" s="23">
        <f t="shared" ca="1" si="483"/>
        <v>30000</v>
      </c>
      <c r="EJ248" s="23">
        <f t="shared" ca="1" si="499"/>
        <v>60000</v>
      </c>
      <c r="EK248" s="23">
        <f t="shared" ca="1" si="500"/>
        <v>30000</v>
      </c>
      <c r="EL248" s="23">
        <f t="shared" ref="EL248:EL281" ca="1" si="507">$EL$7*$J$2*$J$5*$AB248</f>
        <v>120000</v>
      </c>
      <c r="EM248" s="23">
        <f t="shared" ref="EM248:EM281" ca="1" si="508">$EL$7*$J$3*$J$5*$AC248</f>
        <v>60000</v>
      </c>
      <c r="EN248" s="228">
        <f t="shared" ca="1" si="401"/>
        <v>39600</v>
      </c>
      <c r="EO248" s="93">
        <f t="shared" ca="1" si="402"/>
        <v>489600</v>
      </c>
      <c r="EP248" s="93">
        <f t="shared" ca="1" si="403"/>
        <v>921600</v>
      </c>
    </row>
    <row r="249" spans="1:146" x14ac:dyDescent="0.2">
      <c r="A249" s="172">
        <f ca="1">VLOOKUP($D249,Curves!$A$2:$I$1700,9)</f>
        <v>6.1318778824975002E-2</v>
      </c>
      <c r="B249" s="86">
        <f t="shared" ca="1" si="386"/>
        <v>0.29777300763560588</v>
      </c>
      <c r="C249" s="86">
        <f t="shared" si="387"/>
        <v>28</v>
      </c>
      <c r="D249" s="139">
        <v>44228</v>
      </c>
      <c r="E249" s="173">
        <f ca="1">VLOOKUP($D249,Curves!$A$2:$H$1700,2)*$B249</f>
        <v>1.5665837931709226</v>
      </c>
      <c r="F249" s="172">
        <f ca="1">VLOOKUP($D249,Curves!$A$2:$H$1700,3)*$B249</f>
        <v>9.826509251974995E-2</v>
      </c>
      <c r="G249" s="172">
        <f ca="1">VLOOKUP($D249,Curves!$A$2:$H$1700,7)*$B249</f>
        <v>0</v>
      </c>
      <c r="H249" s="172">
        <f ca="1">VLOOKUP($D249,Curves!$A$2:$H$1700,5)*$B249</f>
        <v>0</v>
      </c>
      <c r="I249" s="172">
        <f ca="1">VLOOKUP($D249,Curves!$A$2:$H$1700,4)*$B249</f>
        <v>0</v>
      </c>
      <c r="J249" s="174">
        <f ca="1">VLOOKUP($D249,Curves!$A$2:$H$1700,8)*$B249</f>
        <v>0</v>
      </c>
      <c r="K249" s="172">
        <f t="shared" ca="1" si="388"/>
        <v>13.749378448781918</v>
      </c>
      <c r="L249" s="140">
        <f ca="1">VLOOKUP($D249,Curves!$N$2:$T$2600,2)*$B249</f>
        <v>13.347287962356107</v>
      </c>
      <c r="M249" s="141">
        <f ca="1">VLOOKUP($D249,Curves!$N$2:$T$2600,3)*$B249</f>
        <v>6.6736439811780537</v>
      </c>
      <c r="N249" s="181">
        <f t="shared" ca="1" si="389"/>
        <v>0</v>
      </c>
      <c r="O249" s="182">
        <f t="shared" ca="1" si="390"/>
        <v>0</v>
      </c>
      <c r="P249" s="173">
        <f t="shared" ca="1" si="385"/>
        <v>13.749378448781918</v>
      </c>
      <c r="Q249" s="140">
        <f ca="1">VLOOKUP($D249,Curves!$N$2:$T$2600,4)*$B249</f>
        <v>13.347287962356107</v>
      </c>
      <c r="R249" s="141">
        <f ca="1">VLOOKUP($D249,Curves!$N$2:$T$2600,5)*$B249</f>
        <v>6.6736439811780537</v>
      </c>
      <c r="S249" s="181">
        <f t="shared" ca="1" si="391"/>
        <v>0</v>
      </c>
      <c r="T249" s="182">
        <f t="shared" ca="1" si="392"/>
        <v>0</v>
      </c>
      <c r="U249" s="151">
        <f t="shared" ca="1" si="393"/>
        <v>13.749378448781918</v>
      </c>
      <c r="V249" s="151">
        <f t="shared" ca="1" si="394"/>
        <v>13.749378448781918</v>
      </c>
      <c r="W249" s="151">
        <f t="shared" ca="1" si="395"/>
        <v>13.749378448781918</v>
      </c>
      <c r="X249" s="343">
        <f ca="1">VLOOKUP($D249,[2]CurveFetch!$D$8:$S$13000,16,0)*$B249</f>
        <v>13.347287962356107</v>
      </c>
      <c r="Y249" s="141">
        <f ca="1">VLOOKUP($D249,Curves!$N$2:$T$2600,7)*$B249</f>
        <v>6.6736439811780537</v>
      </c>
      <c r="Z249" s="200">
        <f t="shared" ca="1" si="396"/>
        <v>0</v>
      </c>
      <c r="AA249" s="181">
        <f t="shared" ca="1" si="397"/>
        <v>0</v>
      </c>
      <c r="AB249" s="181">
        <f t="shared" ca="1" si="484"/>
        <v>0</v>
      </c>
      <c r="AC249" s="181">
        <f t="shared" ca="1" si="484"/>
        <v>0</v>
      </c>
      <c r="AD249" s="181">
        <f t="shared" ca="1" si="399"/>
        <v>0</v>
      </c>
      <c r="AE249" s="182">
        <f t="shared" ca="1" si="400"/>
        <v>0</v>
      </c>
      <c r="AF249" s="23">
        <f t="shared" ca="1" si="418"/>
        <v>0</v>
      </c>
      <c r="AG249" s="23">
        <f t="shared" ca="1" si="419"/>
        <v>0</v>
      </c>
      <c r="AH249" s="23">
        <f t="shared" ca="1" si="436"/>
        <v>0</v>
      </c>
      <c r="AI249" s="23">
        <f t="shared" ca="1" si="437"/>
        <v>0</v>
      </c>
      <c r="AJ249" s="23">
        <f t="shared" ca="1" si="456"/>
        <v>0</v>
      </c>
      <c r="AK249" s="23">
        <f t="shared" ca="1" si="457"/>
        <v>0</v>
      </c>
      <c r="AL249" s="23">
        <f t="shared" ca="1" si="458"/>
        <v>0</v>
      </c>
      <c r="AM249" s="23">
        <f t="shared" ca="1" si="459"/>
        <v>0</v>
      </c>
      <c r="AN249" s="23">
        <f t="shared" ca="1" si="460"/>
        <v>0</v>
      </c>
      <c r="AO249" s="23">
        <f t="shared" ca="1" si="461"/>
        <v>0</v>
      </c>
      <c r="AP249" s="23">
        <f t="shared" ca="1" si="476"/>
        <v>0</v>
      </c>
      <c r="AQ249" s="23">
        <f t="shared" ca="1" si="477"/>
        <v>0</v>
      </c>
      <c r="AR249" s="23">
        <f t="shared" ca="1" si="489"/>
        <v>0</v>
      </c>
      <c r="AS249" s="23">
        <f t="shared" ca="1" si="490"/>
        <v>0</v>
      </c>
      <c r="AT249" s="228">
        <f t="shared" ca="1" si="404"/>
        <v>0</v>
      </c>
      <c r="AU249" s="26">
        <f t="shared" ca="1" si="405"/>
        <v>0</v>
      </c>
      <c r="AV249" s="228">
        <f t="shared" ca="1" si="406"/>
        <v>0</v>
      </c>
      <c r="AW249" s="23">
        <f t="shared" ca="1" si="432"/>
        <v>0</v>
      </c>
      <c r="AX249" s="23">
        <f t="shared" ca="1" si="433"/>
        <v>0</v>
      </c>
      <c r="AY249" s="23">
        <f t="shared" ca="1" si="416"/>
        <v>0</v>
      </c>
      <c r="AZ249" s="23">
        <f t="shared" ca="1" si="417"/>
        <v>0</v>
      </c>
      <c r="BA249" s="23">
        <f t="shared" ca="1" si="420"/>
        <v>0</v>
      </c>
      <c r="BB249" s="23">
        <f t="shared" ca="1" si="421"/>
        <v>0</v>
      </c>
      <c r="BC249" s="23">
        <f t="shared" ca="1" si="428"/>
        <v>0</v>
      </c>
      <c r="BD249" s="23">
        <f t="shared" ca="1" si="429"/>
        <v>0</v>
      </c>
      <c r="BE249" s="23">
        <f t="shared" ca="1" si="438"/>
        <v>0</v>
      </c>
      <c r="BF249" s="23">
        <f t="shared" ca="1" si="439"/>
        <v>0</v>
      </c>
      <c r="BG249" s="23">
        <f t="shared" ca="1" si="448"/>
        <v>0</v>
      </c>
      <c r="BH249" s="23">
        <f t="shared" ca="1" si="449"/>
        <v>0</v>
      </c>
      <c r="BI249" s="23">
        <f t="shared" ca="1" si="454"/>
        <v>0</v>
      </c>
      <c r="BJ249" s="23">
        <f t="shared" ca="1" si="455"/>
        <v>0</v>
      </c>
      <c r="BK249" s="23">
        <f t="shared" ca="1" si="462"/>
        <v>0</v>
      </c>
      <c r="BL249" s="23">
        <f t="shared" ca="1" si="463"/>
        <v>0</v>
      </c>
      <c r="BM249" s="23">
        <f t="shared" ca="1" si="474"/>
        <v>0</v>
      </c>
      <c r="BN249" s="23">
        <f t="shared" ca="1" si="475"/>
        <v>0</v>
      </c>
      <c r="BO249" s="23">
        <f t="shared" ca="1" si="478"/>
        <v>0</v>
      </c>
      <c r="BP249" s="23">
        <f t="shared" ca="1" si="479"/>
        <v>0</v>
      </c>
      <c r="BQ249" s="23">
        <f t="shared" ca="1" si="485"/>
        <v>0</v>
      </c>
      <c r="BR249" s="23">
        <f t="shared" ca="1" si="486"/>
        <v>0</v>
      </c>
      <c r="BS249" s="23">
        <f t="shared" ca="1" si="503"/>
        <v>0</v>
      </c>
      <c r="BT249" s="23">
        <f t="shared" ca="1" si="504"/>
        <v>0</v>
      </c>
      <c r="BU249" s="23">
        <f t="shared" ca="1" si="505"/>
        <v>0</v>
      </c>
      <c r="BV249" s="23">
        <f t="shared" ca="1" si="506"/>
        <v>0</v>
      </c>
      <c r="BW249" s="389">
        <f t="shared" ca="1" si="407"/>
        <v>0</v>
      </c>
      <c r="BX249" s="224">
        <f t="shared" ca="1" si="408"/>
        <v>0</v>
      </c>
      <c r="BY249" s="93">
        <f t="shared" ca="1" si="409"/>
        <v>0</v>
      </c>
      <c r="BZ249" s="23">
        <f t="shared" ca="1" si="434"/>
        <v>0</v>
      </c>
      <c r="CA249" s="23">
        <f t="shared" ca="1" si="435"/>
        <v>0</v>
      </c>
      <c r="CB249" s="23">
        <f t="shared" ca="1" si="464"/>
        <v>0</v>
      </c>
      <c r="CC249" s="23">
        <f t="shared" ca="1" si="465"/>
        <v>0</v>
      </c>
      <c r="CD249" s="23">
        <f t="shared" ca="1" si="491"/>
        <v>0</v>
      </c>
      <c r="CE249" s="23">
        <f t="shared" ca="1" si="492"/>
        <v>0</v>
      </c>
      <c r="CF249" s="228">
        <f t="shared" ca="1" si="410"/>
        <v>0</v>
      </c>
      <c r="CG249" s="224">
        <f t="shared" ca="1" si="411"/>
        <v>0</v>
      </c>
      <c r="CH249" s="228">
        <f t="shared" ca="1" si="412"/>
        <v>0</v>
      </c>
      <c r="CI249" s="23">
        <f t="shared" ca="1" si="424"/>
        <v>0</v>
      </c>
      <c r="CJ249" s="23">
        <f t="shared" ca="1" si="425"/>
        <v>0</v>
      </c>
      <c r="CK249" s="23">
        <f t="shared" ca="1" si="426"/>
        <v>0</v>
      </c>
      <c r="CL249" s="23">
        <f t="shared" ca="1" si="427"/>
        <v>0</v>
      </c>
      <c r="CM249" s="23">
        <f t="shared" ca="1" si="422"/>
        <v>0</v>
      </c>
      <c r="CN249" s="23">
        <f t="shared" ca="1" si="423"/>
        <v>0</v>
      </c>
      <c r="CO249" s="23">
        <f t="shared" ca="1" si="430"/>
        <v>0</v>
      </c>
      <c r="CP249" s="23">
        <f t="shared" ca="1" si="431"/>
        <v>0</v>
      </c>
      <c r="CQ249" s="23">
        <f t="shared" ca="1" si="440"/>
        <v>0</v>
      </c>
      <c r="CR249" s="23">
        <f t="shared" ca="1" si="441"/>
        <v>0</v>
      </c>
      <c r="CS249" s="23">
        <f t="shared" ca="1" si="442"/>
        <v>0</v>
      </c>
      <c r="CT249" s="23">
        <f t="shared" ca="1" si="443"/>
        <v>0</v>
      </c>
      <c r="CU249" s="23">
        <f t="shared" ca="1" si="446"/>
        <v>0</v>
      </c>
      <c r="CV249" s="23">
        <f t="shared" ca="1" si="447"/>
        <v>0</v>
      </c>
      <c r="CW249" s="23">
        <f t="shared" ca="1" si="493"/>
        <v>0</v>
      </c>
      <c r="CX249" s="23">
        <f t="shared" ca="1" si="494"/>
        <v>0</v>
      </c>
      <c r="CY249" s="23">
        <f t="shared" ca="1" si="450"/>
        <v>0</v>
      </c>
      <c r="CZ249" s="23">
        <f t="shared" ca="1" si="451"/>
        <v>0</v>
      </c>
      <c r="DA249" s="23">
        <f t="shared" ca="1" si="466"/>
        <v>0</v>
      </c>
      <c r="DB249" s="23">
        <f t="shared" ca="1" si="467"/>
        <v>0</v>
      </c>
      <c r="DC249" s="23"/>
      <c r="DD249" s="23"/>
      <c r="DE249" s="23">
        <f t="shared" ca="1" si="468"/>
        <v>0</v>
      </c>
      <c r="DF249" s="23">
        <f t="shared" ca="1" si="469"/>
        <v>0</v>
      </c>
      <c r="DG249" s="23">
        <f t="shared" ca="1" si="470"/>
        <v>0</v>
      </c>
      <c r="DH249" s="23">
        <f t="shared" ca="1" si="471"/>
        <v>0</v>
      </c>
      <c r="DI249" s="23">
        <f t="shared" ca="1" si="480"/>
        <v>0</v>
      </c>
      <c r="DJ249" s="23">
        <f t="shared" ca="1" si="481"/>
        <v>0</v>
      </c>
      <c r="DK249" s="23">
        <f t="shared" ca="1" si="487"/>
        <v>0</v>
      </c>
      <c r="DL249" s="23">
        <f t="shared" ca="1" si="488"/>
        <v>0</v>
      </c>
      <c r="DM249" s="23">
        <f t="shared" ca="1" si="495"/>
        <v>0</v>
      </c>
      <c r="DN249" s="23">
        <f t="shared" ca="1" si="496"/>
        <v>0</v>
      </c>
      <c r="DO249" s="23">
        <f t="shared" ca="1" si="497"/>
        <v>0</v>
      </c>
      <c r="DP249" s="23">
        <f t="shared" ca="1" si="498"/>
        <v>0</v>
      </c>
      <c r="DQ249" s="23">
        <f t="shared" ref="DQ249:DQ279" ca="1" si="509">$DQ$7*$J$2*$J$5*$AB249</f>
        <v>0</v>
      </c>
      <c r="DR249" s="23">
        <f t="shared" ref="DR249:DR279" ca="1" si="510">$DQ$7*$J$3*$J$5*$AC249</f>
        <v>0</v>
      </c>
      <c r="DS249" s="228">
        <f t="shared" ca="1" si="413"/>
        <v>0</v>
      </c>
      <c r="DT249" s="93">
        <f t="shared" ca="1" si="414"/>
        <v>0</v>
      </c>
      <c r="DU249" s="228">
        <f t="shared" ca="1" si="415"/>
        <v>0</v>
      </c>
      <c r="DZ249" s="23">
        <f t="shared" ca="1" si="444"/>
        <v>0</v>
      </c>
      <c r="EA249" s="23">
        <f t="shared" ca="1" si="445"/>
        <v>0</v>
      </c>
      <c r="EB249" s="23">
        <f t="shared" ca="1" si="452"/>
        <v>0</v>
      </c>
      <c r="EC249" s="23">
        <f t="shared" ca="1" si="453"/>
        <v>0</v>
      </c>
      <c r="ED249" s="23">
        <f t="shared" ca="1" si="472"/>
        <v>0</v>
      </c>
      <c r="EE249" s="23">
        <f t="shared" ca="1" si="473"/>
        <v>0</v>
      </c>
      <c r="EF249" s="23">
        <f t="shared" ca="1" si="501"/>
        <v>0</v>
      </c>
      <c r="EG249" s="23">
        <f t="shared" ca="1" si="502"/>
        <v>0</v>
      </c>
      <c r="EH249" s="23">
        <f t="shared" ca="1" si="482"/>
        <v>0</v>
      </c>
      <c r="EI249" s="23">
        <f t="shared" ca="1" si="483"/>
        <v>0</v>
      </c>
      <c r="EJ249" s="23">
        <f t="shared" ca="1" si="499"/>
        <v>0</v>
      </c>
      <c r="EK249" s="23">
        <f t="shared" ca="1" si="500"/>
        <v>0</v>
      </c>
      <c r="EL249" s="23">
        <f t="shared" ca="1" si="507"/>
        <v>0</v>
      </c>
      <c r="EM249" s="23">
        <f t="shared" ca="1" si="508"/>
        <v>0</v>
      </c>
      <c r="EN249" s="228">
        <f t="shared" ca="1" si="401"/>
        <v>0</v>
      </c>
      <c r="EO249" s="93">
        <f t="shared" ca="1" si="402"/>
        <v>0</v>
      </c>
      <c r="EP249" s="93">
        <f t="shared" ca="1" si="403"/>
        <v>0</v>
      </c>
    </row>
    <row r="250" spans="1:146" x14ac:dyDescent="0.2">
      <c r="A250" s="172">
        <f ca="1">VLOOKUP($D250,Curves!$A$2:$I$1700,9)</f>
        <v>6.1322770364126998E-2</v>
      </c>
      <c r="B250" s="86">
        <f t="shared" ca="1" si="386"/>
        <v>0.29637437483066625</v>
      </c>
      <c r="C250" s="86">
        <f t="shared" si="387"/>
        <v>31</v>
      </c>
      <c r="D250" s="139">
        <v>44256</v>
      </c>
      <c r="E250" s="173">
        <f ca="1">VLOOKUP($D250,Curves!$A$2:$H$1700,2)*$B250</f>
        <v>1.5186222966323337</v>
      </c>
      <c r="F250" s="172">
        <f ca="1">VLOOKUP($D250,Curves!$A$2:$H$1700,3)*$B250</f>
        <v>9.7803543694119865E-2</v>
      </c>
      <c r="G250" s="172">
        <f ca="1">VLOOKUP($D250,Curves!$A$2:$H$1700,7)*$B250</f>
        <v>0</v>
      </c>
      <c r="H250" s="172">
        <f ca="1">VLOOKUP($D250,Curves!$A$2:$H$1700,5)*$B250</f>
        <v>0</v>
      </c>
      <c r="I250" s="172">
        <f ca="1">VLOOKUP($D250,Curves!$A$2:$H$1700,4)*$B250</f>
        <v>0</v>
      </c>
      <c r="J250" s="174">
        <f ca="1">VLOOKUP($D250,Curves!$A$2:$H$1700,8)*$B250</f>
        <v>0</v>
      </c>
      <c r="K250" s="172">
        <f t="shared" ca="1" si="388"/>
        <v>13.389667224742503</v>
      </c>
      <c r="L250" s="140">
        <f ca="1">VLOOKUP($D250,Curves!$N$2:$T$2600,2)*$B250</f>
        <v>10.320852316790672</v>
      </c>
      <c r="M250" s="141">
        <f ca="1">VLOOKUP($D250,Curves!$N$2:$T$2600,3)*$B250</f>
        <v>5.1604261583953361</v>
      </c>
      <c r="N250" s="181">
        <f t="shared" ca="1" si="389"/>
        <v>0</v>
      </c>
      <c r="O250" s="182">
        <f t="shared" ca="1" si="390"/>
        <v>0</v>
      </c>
      <c r="P250" s="173">
        <f t="shared" ca="1" si="385"/>
        <v>13.389667224742503</v>
      </c>
      <c r="Q250" s="140">
        <f ca="1">VLOOKUP($D250,Curves!$N$2:$T$2600,4)*$B250</f>
        <v>10.320852316790672</v>
      </c>
      <c r="R250" s="141">
        <f ca="1">VLOOKUP($D250,Curves!$N$2:$T$2600,5)*$B250</f>
        <v>5.1604261583953361</v>
      </c>
      <c r="S250" s="181">
        <f t="shared" ca="1" si="391"/>
        <v>0</v>
      </c>
      <c r="T250" s="182">
        <f t="shared" ca="1" si="392"/>
        <v>0</v>
      </c>
      <c r="U250" s="151">
        <f t="shared" ca="1" si="393"/>
        <v>13.389667224742503</v>
      </c>
      <c r="V250" s="151">
        <f t="shared" ca="1" si="394"/>
        <v>13.389667224742503</v>
      </c>
      <c r="W250" s="151">
        <f t="shared" ca="1" si="395"/>
        <v>13.389667224742503</v>
      </c>
      <c r="X250" s="343">
        <f ca="1">VLOOKUP($D250,[2]CurveFetch!$D$8:$S$13000,16,0)*$B250</f>
        <v>10.320852316790672</v>
      </c>
      <c r="Y250" s="141">
        <f ca="1">VLOOKUP($D250,Curves!$N$2:$T$2600,7)*$B250</f>
        <v>5.1604261583953361</v>
      </c>
      <c r="Z250" s="200">
        <f t="shared" ca="1" si="396"/>
        <v>0</v>
      </c>
      <c r="AA250" s="181">
        <f t="shared" ca="1" si="397"/>
        <v>0</v>
      </c>
      <c r="AB250" s="181">
        <f t="shared" ca="1" si="484"/>
        <v>0</v>
      </c>
      <c r="AC250" s="181">
        <f t="shared" ca="1" si="484"/>
        <v>0</v>
      </c>
      <c r="AD250" s="181">
        <f t="shared" ca="1" si="399"/>
        <v>0</v>
      </c>
      <c r="AE250" s="182">
        <f t="shared" ca="1" si="400"/>
        <v>0</v>
      </c>
      <c r="AF250" s="23">
        <f t="shared" ca="1" si="418"/>
        <v>0</v>
      </c>
      <c r="AG250" s="23">
        <f t="shared" ca="1" si="419"/>
        <v>0</v>
      </c>
      <c r="AH250" s="23">
        <f t="shared" ca="1" si="436"/>
        <v>0</v>
      </c>
      <c r="AI250" s="23">
        <f t="shared" ca="1" si="437"/>
        <v>0</v>
      </c>
      <c r="AJ250" s="23">
        <f t="shared" ca="1" si="456"/>
        <v>0</v>
      </c>
      <c r="AK250" s="23">
        <f t="shared" ca="1" si="457"/>
        <v>0</v>
      </c>
      <c r="AL250" s="23">
        <f t="shared" ca="1" si="458"/>
        <v>0</v>
      </c>
      <c r="AM250" s="23">
        <f t="shared" ca="1" si="459"/>
        <v>0</v>
      </c>
      <c r="AN250" s="23">
        <f t="shared" ca="1" si="460"/>
        <v>0</v>
      </c>
      <c r="AO250" s="23">
        <f t="shared" ca="1" si="461"/>
        <v>0</v>
      </c>
      <c r="AP250" s="23">
        <f t="shared" ca="1" si="476"/>
        <v>0</v>
      </c>
      <c r="AQ250" s="23">
        <f t="shared" ca="1" si="477"/>
        <v>0</v>
      </c>
      <c r="AR250" s="23">
        <f t="shared" ca="1" si="489"/>
        <v>0</v>
      </c>
      <c r="AS250" s="23">
        <f t="shared" ca="1" si="490"/>
        <v>0</v>
      </c>
      <c r="AT250" s="228">
        <f t="shared" ca="1" si="404"/>
        <v>0</v>
      </c>
      <c r="AU250" s="26">
        <f t="shared" ca="1" si="405"/>
        <v>0</v>
      </c>
      <c r="AV250" s="228">
        <f t="shared" ca="1" si="406"/>
        <v>0</v>
      </c>
      <c r="AW250" s="23">
        <f t="shared" ca="1" si="432"/>
        <v>0</v>
      </c>
      <c r="AX250" s="23">
        <f t="shared" ca="1" si="433"/>
        <v>0</v>
      </c>
      <c r="AY250" s="23">
        <f t="shared" ca="1" si="416"/>
        <v>0</v>
      </c>
      <c r="AZ250" s="23">
        <f t="shared" ca="1" si="417"/>
        <v>0</v>
      </c>
      <c r="BA250" s="23">
        <f t="shared" ca="1" si="420"/>
        <v>0</v>
      </c>
      <c r="BB250" s="23">
        <f t="shared" ca="1" si="421"/>
        <v>0</v>
      </c>
      <c r="BC250" s="23">
        <f t="shared" ca="1" si="428"/>
        <v>0</v>
      </c>
      <c r="BD250" s="23">
        <f t="shared" ca="1" si="429"/>
        <v>0</v>
      </c>
      <c r="BE250" s="23">
        <f t="shared" ca="1" si="438"/>
        <v>0</v>
      </c>
      <c r="BF250" s="23">
        <f t="shared" ca="1" si="439"/>
        <v>0</v>
      </c>
      <c r="BG250" s="23">
        <f t="shared" ca="1" si="448"/>
        <v>0</v>
      </c>
      <c r="BH250" s="23">
        <f t="shared" ca="1" si="449"/>
        <v>0</v>
      </c>
      <c r="BI250" s="23">
        <f t="shared" ca="1" si="454"/>
        <v>0</v>
      </c>
      <c r="BJ250" s="23">
        <f t="shared" ca="1" si="455"/>
        <v>0</v>
      </c>
      <c r="BK250" s="23">
        <f t="shared" ca="1" si="462"/>
        <v>0</v>
      </c>
      <c r="BL250" s="23">
        <f t="shared" ca="1" si="463"/>
        <v>0</v>
      </c>
      <c r="BM250" s="23">
        <f t="shared" ca="1" si="474"/>
        <v>0</v>
      </c>
      <c r="BN250" s="23">
        <f t="shared" ca="1" si="475"/>
        <v>0</v>
      </c>
      <c r="BO250" s="23">
        <f t="shared" ca="1" si="478"/>
        <v>0</v>
      </c>
      <c r="BP250" s="23">
        <f t="shared" ca="1" si="479"/>
        <v>0</v>
      </c>
      <c r="BQ250" s="23">
        <f t="shared" ca="1" si="485"/>
        <v>0</v>
      </c>
      <c r="BR250" s="23">
        <f t="shared" ca="1" si="486"/>
        <v>0</v>
      </c>
      <c r="BS250" s="23">
        <f t="shared" ca="1" si="503"/>
        <v>0</v>
      </c>
      <c r="BT250" s="23">
        <f t="shared" ca="1" si="504"/>
        <v>0</v>
      </c>
      <c r="BU250" s="23">
        <f t="shared" ca="1" si="505"/>
        <v>0</v>
      </c>
      <c r="BV250" s="23">
        <f t="shared" ca="1" si="506"/>
        <v>0</v>
      </c>
      <c r="BW250" s="389">
        <f t="shared" ca="1" si="407"/>
        <v>0</v>
      </c>
      <c r="BX250" s="224">
        <f t="shared" ca="1" si="408"/>
        <v>0</v>
      </c>
      <c r="BY250" s="93">
        <f t="shared" ca="1" si="409"/>
        <v>0</v>
      </c>
      <c r="BZ250" s="23">
        <f t="shared" ca="1" si="434"/>
        <v>0</v>
      </c>
      <c r="CA250" s="23">
        <f t="shared" ca="1" si="435"/>
        <v>0</v>
      </c>
      <c r="CB250" s="23">
        <f t="shared" ca="1" si="464"/>
        <v>0</v>
      </c>
      <c r="CC250" s="23">
        <f t="shared" ca="1" si="465"/>
        <v>0</v>
      </c>
      <c r="CD250" s="23">
        <f t="shared" ca="1" si="491"/>
        <v>0</v>
      </c>
      <c r="CE250" s="23">
        <f t="shared" ca="1" si="492"/>
        <v>0</v>
      </c>
      <c r="CF250" s="228">
        <f t="shared" ca="1" si="410"/>
        <v>0</v>
      </c>
      <c r="CG250" s="224">
        <f t="shared" ca="1" si="411"/>
        <v>0</v>
      </c>
      <c r="CH250" s="228">
        <f t="shared" ca="1" si="412"/>
        <v>0</v>
      </c>
      <c r="CI250" s="23">
        <f t="shared" ca="1" si="424"/>
        <v>0</v>
      </c>
      <c r="CJ250" s="23">
        <f t="shared" ca="1" si="425"/>
        <v>0</v>
      </c>
      <c r="CK250" s="23">
        <f t="shared" ca="1" si="426"/>
        <v>0</v>
      </c>
      <c r="CL250" s="23">
        <f t="shared" ca="1" si="427"/>
        <v>0</v>
      </c>
      <c r="CM250" s="23">
        <f t="shared" ca="1" si="422"/>
        <v>0</v>
      </c>
      <c r="CN250" s="23">
        <f t="shared" ca="1" si="423"/>
        <v>0</v>
      </c>
      <c r="CO250" s="23">
        <f t="shared" ca="1" si="430"/>
        <v>0</v>
      </c>
      <c r="CP250" s="23">
        <f t="shared" ca="1" si="431"/>
        <v>0</v>
      </c>
      <c r="CQ250" s="23">
        <f t="shared" ca="1" si="440"/>
        <v>0</v>
      </c>
      <c r="CR250" s="23">
        <f t="shared" ca="1" si="441"/>
        <v>0</v>
      </c>
      <c r="CS250" s="23">
        <f t="shared" ca="1" si="442"/>
        <v>0</v>
      </c>
      <c r="CT250" s="23">
        <f t="shared" ca="1" si="443"/>
        <v>0</v>
      </c>
      <c r="CU250" s="23">
        <f t="shared" ca="1" si="446"/>
        <v>0</v>
      </c>
      <c r="CV250" s="23">
        <f t="shared" ca="1" si="447"/>
        <v>0</v>
      </c>
      <c r="CW250" s="23">
        <f t="shared" ca="1" si="493"/>
        <v>0</v>
      </c>
      <c r="CX250" s="23">
        <f t="shared" ca="1" si="494"/>
        <v>0</v>
      </c>
      <c r="CY250" s="23">
        <f t="shared" ca="1" si="450"/>
        <v>0</v>
      </c>
      <c r="CZ250" s="23">
        <f t="shared" ca="1" si="451"/>
        <v>0</v>
      </c>
      <c r="DA250" s="23">
        <f t="shared" ca="1" si="466"/>
        <v>0</v>
      </c>
      <c r="DB250" s="23">
        <f t="shared" ca="1" si="467"/>
        <v>0</v>
      </c>
      <c r="DC250" s="23"/>
      <c r="DD250" s="23"/>
      <c r="DE250" s="23">
        <f t="shared" ca="1" si="468"/>
        <v>0</v>
      </c>
      <c r="DF250" s="23">
        <f t="shared" ca="1" si="469"/>
        <v>0</v>
      </c>
      <c r="DG250" s="23">
        <f t="shared" ca="1" si="470"/>
        <v>0</v>
      </c>
      <c r="DH250" s="23">
        <f t="shared" ca="1" si="471"/>
        <v>0</v>
      </c>
      <c r="DI250" s="23">
        <f t="shared" ca="1" si="480"/>
        <v>0</v>
      </c>
      <c r="DJ250" s="23">
        <f t="shared" ca="1" si="481"/>
        <v>0</v>
      </c>
      <c r="DK250" s="23">
        <f t="shared" ca="1" si="487"/>
        <v>0</v>
      </c>
      <c r="DL250" s="23">
        <f t="shared" ca="1" si="488"/>
        <v>0</v>
      </c>
      <c r="DM250" s="23">
        <f t="shared" ca="1" si="495"/>
        <v>0</v>
      </c>
      <c r="DN250" s="23">
        <f t="shared" ca="1" si="496"/>
        <v>0</v>
      </c>
      <c r="DO250" s="23">
        <f t="shared" ca="1" si="497"/>
        <v>0</v>
      </c>
      <c r="DP250" s="23">
        <f t="shared" ca="1" si="498"/>
        <v>0</v>
      </c>
      <c r="DQ250" s="23">
        <f t="shared" ca="1" si="509"/>
        <v>0</v>
      </c>
      <c r="DR250" s="23">
        <f t="shared" ca="1" si="510"/>
        <v>0</v>
      </c>
      <c r="DS250" s="228">
        <f t="shared" ca="1" si="413"/>
        <v>0</v>
      </c>
      <c r="DT250" s="93">
        <f t="shared" ca="1" si="414"/>
        <v>0</v>
      </c>
      <c r="DU250" s="228">
        <f t="shared" ca="1" si="415"/>
        <v>0</v>
      </c>
      <c r="DZ250" s="23">
        <f t="shared" ca="1" si="444"/>
        <v>0</v>
      </c>
      <c r="EA250" s="23">
        <f t="shared" ca="1" si="445"/>
        <v>0</v>
      </c>
      <c r="EB250" s="23">
        <f t="shared" ca="1" si="452"/>
        <v>0</v>
      </c>
      <c r="EC250" s="23">
        <f t="shared" ca="1" si="453"/>
        <v>0</v>
      </c>
      <c r="ED250" s="23">
        <f t="shared" ca="1" si="472"/>
        <v>0</v>
      </c>
      <c r="EE250" s="23">
        <f t="shared" ca="1" si="473"/>
        <v>0</v>
      </c>
      <c r="EF250" s="23">
        <f t="shared" ca="1" si="501"/>
        <v>0</v>
      </c>
      <c r="EG250" s="23">
        <f t="shared" ca="1" si="502"/>
        <v>0</v>
      </c>
      <c r="EH250" s="23">
        <f t="shared" ca="1" si="482"/>
        <v>0</v>
      </c>
      <c r="EI250" s="23">
        <f t="shared" ca="1" si="483"/>
        <v>0</v>
      </c>
      <c r="EJ250" s="23">
        <f t="shared" ca="1" si="499"/>
        <v>0</v>
      </c>
      <c r="EK250" s="23">
        <f t="shared" ca="1" si="500"/>
        <v>0</v>
      </c>
      <c r="EL250" s="23">
        <f t="shared" ca="1" si="507"/>
        <v>0</v>
      </c>
      <c r="EM250" s="23">
        <f t="shared" ca="1" si="508"/>
        <v>0</v>
      </c>
      <c r="EN250" s="228">
        <f t="shared" ca="1" si="401"/>
        <v>0</v>
      </c>
      <c r="EO250" s="93">
        <f t="shared" ca="1" si="402"/>
        <v>0</v>
      </c>
      <c r="EP250" s="93">
        <f t="shared" ca="1" si="403"/>
        <v>0</v>
      </c>
    </row>
    <row r="251" spans="1:146" x14ac:dyDescent="0.2">
      <c r="A251" s="172">
        <f ca="1">VLOOKUP($D251,Curves!$A$2:$I$1700,9)</f>
        <v>6.1327189568194003E-2</v>
      </c>
      <c r="B251" s="86">
        <f t="shared" ca="1" si="386"/>
        <v>0.29483334591063315</v>
      </c>
      <c r="C251" s="86">
        <f t="shared" si="387"/>
        <v>30</v>
      </c>
      <c r="D251" s="139">
        <v>44287</v>
      </c>
      <c r="E251" s="173">
        <f ca="1">VLOOKUP($D251,Curves!$A$2:$H$1700,2)*$B251</f>
        <v>1.4570663954903491</v>
      </c>
      <c r="F251" s="172">
        <f ca="1">VLOOKUP($D251,Curves!$A$2:$H$1700,3)*$B251</f>
        <v>9.7295004150508943E-2</v>
      </c>
      <c r="G251" s="172">
        <f ca="1">VLOOKUP($D251,Curves!$A$2:$H$1700,7)*$B251</f>
        <v>0</v>
      </c>
      <c r="H251" s="172">
        <f ca="1">VLOOKUP($D251,Curves!$A$2:$H$1700,5)*$B251</f>
        <v>0</v>
      </c>
      <c r="I251" s="172">
        <f ca="1">VLOOKUP($D251,Curves!$A$2:$H$1700,4)*$B251</f>
        <v>0</v>
      </c>
      <c r="J251" s="174">
        <f ca="1">VLOOKUP($D251,Curves!$A$2:$H$1700,8)*$B251</f>
        <v>0</v>
      </c>
      <c r="K251" s="172">
        <f t="shared" ca="1" si="388"/>
        <v>12.927997966177617</v>
      </c>
      <c r="L251" s="140">
        <f ca="1">VLOOKUP($D251,Curves!$N$2:$T$2600,2)*$B251</f>
        <v>9.9337609570977801</v>
      </c>
      <c r="M251" s="141">
        <f ca="1">VLOOKUP($D251,Curves!$N$2:$T$2600,3)*$B251</f>
        <v>4.96688047854889</v>
      </c>
      <c r="N251" s="181">
        <f t="shared" ca="1" si="389"/>
        <v>0</v>
      </c>
      <c r="O251" s="182">
        <f t="shared" ca="1" si="390"/>
        <v>0</v>
      </c>
      <c r="P251" s="173">
        <f t="shared" ca="1" si="385"/>
        <v>12.927997966177617</v>
      </c>
      <c r="Q251" s="140">
        <f ca="1">VLOOKUP($D251,Curves!$N$2:$T$2600,4)*$B251</f>
        <v>9.9337609570977801</v>
      </c>
      <c r="R251" s="141">
        <f ca="1">VLOOKUP($D251,Curves!$N$2:$T$2600,5)*$B251</f>
        <v>4.96688047854889</v>
      </c>
      <c r="S251" s="181">
        <f t="shared" ca="1" si="391"/>
        <v>0</v>
      </c>
      <c r="T251" s="182">
        <f t="shared" ca="1" si="392"/>
        <v>0</v>
      </c>
      <c r="U251" s="151">
        <f t="shared" ca="1" si="393"/>
        <v>12.927997966177617</v>
      </c>
      <c r="V251" s="151">
        <f t="shared" ca="1" si="394"/>
        <v>12.927997966177617</v>
      </c>
      <c r="W251" s="151">
        <f t="shared" ca="1" si="395"/>
        <v>12.927997966177617</v>
      </c>
      <c r="X251" s="343">
        <f ca="1">VLOOKUP($D251,[2]CurveFetch!$D$8:$S$13000,16,0)*$B251</f>
        <v>9.9337609570977801</v>
      </c>
      <c r="Y251" s="141">
        <f ca="1">VLOOKUP($D251,Curves!$N$2:$T$2600,7)*$B251</f>
        <v>4.96688047854889</v>
      </c>
      <c r="Z251" s="200">
        <f t="shared" ca="1" si="396"/>
        <v>0</v>
      </c>
      <c r="AA251" s="181">
        <f t="shared" ca="1" si="397"/>
        <v>0</v>
      </c>
      <c r="AB251" s="181">
        <f t="shared" ca="1" si="484"/>
        <v>0</v>
      </c>
      <c r="AC251" s="181">
        <f t="shared" ca="1" si="484"/>
        <v>0</v>
      </c>
      <c r="AD251" s="181">
        <f t="shared" ca="1" si="399"/>
        <v>0</v>
      </c>
      <c r="AE251" s="182">
        <f t="shared" ca="1" si="400"/>
        <v>0</v>
      </c>
      <c r="AF251" s="23">
        <f t="shared" ca="1" si="418"/>
        <v>0</v>
      </c>
      <c r="AG251" s="23">
        <f t="shared" ca="1" si="419"/>
        <v>0</v>
      </c>
      <c r="AH251" s="23">
        <f t="shared" ca="1" si="436"/>
        <v>0</v>
      </c>
      <c r="AI251" s="23">
        <f t="shared" ca="1" si="437"/>
        <v>0</v>
      </c>
      <c r="AJ251" s="23">
        <f t="shared" ca="1" si="456"/>
        <v>0</v>
      </c>
      <c r="AK251" s="23">
        <f t="shared" ca="1" si="457"/>
        <v>0</v>
      </c>
      <c r="AL251" s="23">
        <f t="shared" ca="1" si="458"/>
        <v>0</v>
      </c>
      <c r="AM251" s="23">
        <f t="shared" ca="1" si="459"/>
        <v>0</v>
      </c>
      <c r="AN251" s="23">
        <f t="shared" ca="1" si="460"/>
        <v>0</v>
      </c>
      <c r="AO251" s="23">
        <f t="shared" ca="1" si="461"/>
        <v>0</v>
      </c>
      <c r="AP251" s="23">
        <f t="shared" ca="1" si="476"/>
        <v>0</v>
      </c>
      <c r="AQ251" s="23">
        <f t="shared" ca="1" si="477"/>
        <v>0</v>
      </c>
      <c r="AR251" s="23">
        <f t="shared" ca="1" si="489"/>
        <v>0</v>
      </c>
      <c r="AS251" s="23">
        <f t="shared" ca="1" si="490"/>
        <v>0</v>
      </c>
      <c r="AT251" s="228">
        <f t="shared" ca="1" si="404"/>
        <v>0</v>
      </c>
      <c r="AU251" s="26">
        <f t="shared" ca="1" si="405"/>
        <v>0</v>
      </c>
      <c r="AV251" s="228">
        <f t="shared" ca="1" si="406"/>
        <v>0</v>
      </c>
      <c r="AW251" s="23">
        <f t="shared" ca="1" si="432"/>
        <v>0</v>
      </c>
      <c r="AX251" s="23">
        <f t="shared" ca="1" si="433"/>
        <v>0</v>
      </c>
      <c r="AY251" s="23">
        <f t="shared" ca="1" si="416"/>
        <v>0</v>
      </c>
      <c r="AZ251" s="23">
        <f t="shared" ca="1" si="417"/>
        <v>0</v>
      </c>
      <c r="BA251" s="23">
        <f t="shared" ca="1" si="420"/>
        <v>0</v>
      </c>
      <c r="BB251" s="23">
        <f t="shared" ca="1" si="421"/>
        <v>0</v>
      </c>
      <c r="BC251" s="23">
        <f t="shared" ca="1" si="428"/>
        <v>0</v>
      </c>
      <c r="BD251" s="23">
        <f t="shared" ca="1" si="429"/>
        <v>0</v>
      </c>
      <c r="BE251" s="23">
        <f t="shared" ca="1" si="438"/>
        <v>0</v>
      </c>
      <c r="BF251" s="23">
        <f t="shared" ca="1" si="439"/>
        <v>0</v>
      </c>
      <c r="BG251" s="23">
        <f t="shared" ca="1" si="448"/>
        <v>0</v>
      </c>
      <c r="BH251" s="23">
        <f t="shared" ca="1" si="449"/>
        <v>0</v>
      </c>
      <c r="BI251" s="23">
        <f t="shared" ca="1" si="454"/>
        <v>0</v>
      </c>
      <c r="BJ251" s="23">
        <f t="shared" ca="1" si="455"/>
        <v>0</v>
      </c>
      <c r="BK251" s="23">
        <f t="shared" ca="1" si="462"/>
        <v>0</v>
      </c>
      <c r="BL251" s="23">
        <f t="shared" ca="1" si="463"/>
        <v>0</v>
      </c>
      <c r="BM251" s="23">
        <f t="shared" ca="1" si="474"/>
        <v>0</v>
      </c>
      <c r="BN251" s="23">
        <f t="shared" ca="1" si="475"/>
        <v>0</v>
      </c>
      <c r="BO251" s="23">
        <f t="shared" ca="1" si="478"/>
        <v>0</v>
      </c>
      <c r="BP251" s="23">
        <f t="shared" ca="1" si="479"/>
        <v>0</v>
      </c>
      <c r="BQ251" s="23">
        <f t="shared" ca="1" si="485"/>
        <v>0</v>
      </c>
      <c r="BR251" s="23">
        <f t="shared" ca="1" si="486"/>
        <v>0</v>
      </c>
      <c r="BS251" s="23">
        <f t="shared" ca="1" si="503"/>
        <v>0</v>
      </c>
      <c r="BT251" s="23">
        <f t="shared" ca="1" si="504"/>
        <v>0</v>
      </c>
      <c r="BU251" s="23">
        <f t="shared" ca="1" si="505"/>
        <v>0</v>
      </c>
      <c r="BV251" s="23">
        <f t="shared" ca="1" si="506"/>
        <v>0</v>
      </c>
      <c r="BW251" s="389">
        <f t="shared" ca="1" si="407"/>
        <v>0</v>
      </c>
      <c r="BX251" s="224">
        <f t="shared" ca="1" si="408"/>
        <v>0</v>
      </c>
      <c r="BY251" s="93">
        <f t="shared" ca="1" si="409"/>
        <v>0</v>
      </c>
      <c r="BZ251" s="23">
        <f t="shared" ca="1" si="434"/>
        <v>0</v>
      </c>
      <c r="CA251" s="23">
        <f t="shared" ca="1" si="435"/>
        <v>0</v>
      </c>
      <c r="CB251" s="23">
        <f t="shared" ca="1" si="464"/>
        <v>0</v>
      </c>
      <c r="CC251" s="23">
        <f t="shared" ca="1" si="465"/>
        <v>0</v>
      </c>
      <c r="CD251" s="23">
        <f t="shared" ca="1" si="491"/>
        <v>0</v>
      </c>
      <c r="CE251" s="23">
        <f t="shared" ca="1" si="492"/>
        <v>0</v>
      </c>
      <c r="CF251" s="228">
        <f t="shared" ca="1" si="410"/>
        <v>0</v>
      </c>
      <c r="CG251" s="224">
        <f t="shared" ca="1" si="411"/>
        <v>0</v>
      </c>
      <c r="CH251" s="228">
        <f t="shared" ca="1" si="412"/>
        <v>0</v>
      </c>
      <c r="CI251" s="23">
        <f t="shared" ca="1" si="424"/>
        <v>0</v>
      </c>
      <c r="CJ251" s="23">
        <f t="shared" ca="1" si="425"/>
        <v>0</v>
      </c>
      <c r="CK251" s="23">
        <f t="shared" ca="1" si="426"/>
        <v>0</v>
      </c>
      <c r="CL251" s="23">
        <f t="shared" ca="1" si="427"/>
        <v>0</v>
      </c>
      <c r="CM251" s="23">
        <f t="shared" ca="1" si="422"/>
        <v>0</v>
      </c>
      <c r="CN251" s="23">
        <f t="shared" ca="1" si="423"/>
        <v>0</v>
      </c>
      <c r="CO251" s="23">
        <f t="shared" ca="1" si="430"/>
        <v>0</v>
      </c>
      <c r="CP251" s="23">
        <f t="shared" ca="1" si="431"/>
        <v>0</v>
      </c>
      <c r="CQ251" s="23">
        <f t="shared" ca="1" si="440"/>
        <v>0</v>
      </c>
      <c r="CR251" s="23">
        <f t="shared" ca="1" si="441"/>
        <v>0</v>
      </c>
      <c r="CS251" s="23">
        <f t="shared" ca="1" si="442"/>
        <v>0</v>
      </c>
      <c r="CT251" s="23">
        <f t="shared" ca="1" si="443"/>
        <v>0</v>
      </c>
      <c r="CU251" s="23">
        <f t="shared" ca="1" si="446"/>
        <v>0</v>
      </c>
      <c r="CV251" s="23">
        <f t="shared" ca="1" si="447"/>
        <v>0</v>
      </c>
      <c r="CW251" s="23">
        <f t="shared" ca="1" si="493"/>
        <v>0</v>
      </c>
      <c r="CX251" s="23">
        <f t="shared" ca="1" si="494"/>
        <v>0</v>
      </c>
      <c r="CY251" s="23">
        <f t="shared" ca="1" si="450"/>
        <v>0</v>
      </c>
      <c r="CZ251" s="23">
        <f t="shared" ca="1" si="451"/>
        <v>0</v>
      </c>
      <c r="DA251" s="23">
        <f t="shared" ca="1" si="466"/>
        <v>0</v>
      </c>
      <c r="DB251" s="23">
        <f t="shared" ca="1" si="467"/>
        <v>0</v>
      </c>
      <c r="DC251" s="23"/>
      <c r="DD251" s="23"/>
      <c r="DE251" s="23">
        <f t="shared" ca="1" si="468"/>
        <v>0</v>
      </c>
      <c r="DF251" s="23">
        <f t="shared" ca="1" si="469"/>
        <v>0</v>
      </c>
      <c r="DG251" s="23">
        <f t="shared" ca="1" si="470"/>
        <v>0</v>
      </c>
      <c r="DH251" s="23">
        <f t="shared" ca="1" si="471"/>
        <v>0</v>
      </c>
      <c r="DI251" s="23">
        <f t="shared" ca="1" si="480"/>
        <v>0</v>
      </c>
      <c r="DJ251" s="23">
        <f t="shared" ca="1" si="481"/>
        <v>0</v>
      </c>
      <c r="DK251" s="23">
        <f t="shared" ca="1" si="487"/>
        <v>0</v>
      </c>
      <c r="DL251" s="23">
        <f t="shared" ca="1" si="488"/>
        <v>0</v>
      </c>
      <c r="DM251" s="23">
        <f t="shared" ca="1" si="495"/>
        <v>0</v>
      </c>
      <c r="DN251" s="23">
        <f t="shared" ca="1" si="496"/>
        <v>0</v>
      </c>
      <c r="DO251" s="23">
        <f t="shared" ca="1" si="497"/>
        <v>0</v>
      </c>
      <c r="DP251" s="23">
        <f t="shared" ca="1" si="498"/>
        <v>0</v>
      </c>
      <c r="DQ251" s="23">
        <f t="shared" ca="1" si="509"/>
        <v>0</v>
      </c>
      <c r="DR251" s="23">
        <f t="shared" ca="1" si="510"/>
        <v>0</v>
      </c>
      <c r="DS251" s="228">
        <f t="shared" ca="1" si="413"/>
        <v>0</v>
      </c>
      <c r="DT251" s="93">
        <f t="shared" ca="1" si="414"/>
        <v>0</v>
      </c>
      <c r="DU251" s="228">
        <f t="shared" ca="1" si="415"/>
        <v>0</v>
      </c>
      <c r="DZ251" s="23">
        <f t="shared" ca="1" si="444"/>
        <v>0</v>
      </c>
      <c r="EA251" s="23">
        <f t="shared" ca="1" si="445"/>
        <v>0</v>
      </c>
      <c r="EB251" s="23">
        <f t="shared" ca="1" si="452"/>
        <v>0</v>
      </c>
      <c r="EC251" s="23">
        <f t="shared" ca="1" si="453"/>
        <v>0</v>
      </c>
      <c r="ED251" s="23">
        <f t="shared" ca="1" si="472"/>
        <v>0</v>
      </c>
      <c r="EE251" s="23">
        <f t="shared" ca="1" si="473"/>
        <v>0</v>
      </c>
      <c r="EF251" s="23">
        <f t="shared" ca="1" si="501"/>
        <v>0</v>
      </c>
      <c r="EG251" s="23">
        <f t="shared" ca="1" si="502"/>
        <v>0</v>
      </c>
      <c r="EH251" s="23">
        <f t="shared" ca="1" si="482"/>
        <v>0</v>
      </c>
      <c r="EI251" s="23">
        <f t="shared" ca="1" si="483"/>
        <v>0</v>
      </c>
      <c r="EJ251" s="23">
        <f t="shared" ca="1" si="499"/>
        <v>0</v>
      </c>
      <c r="EK251" s="23">
        <f t="shared" ca="1" si="500"/>
        <v>0</v>
      </c>
      <c r="EL251" s="23">
        <f t="shared" ca="1" si="507"/>
        <v>0</v>
      </c>
      <c r="EM251" s="23">
        <f t="shared" ca="1" si="508"/>
        <v>0</v>
      </c>
      <c r="EN251" s="228">
        <f t="shared" ca="1" si="401"/>
        <v>0</v>
      </c>
      <c r="EO251" s="93">
        <f t="shared" ca="1" si="402"/>
        <v>0</v>
      </c>
      <c r="EP251" s="93">
        <f t="shared" ca="1" si="403"/>
        <v>0</v>
      </c>
    </row>
    <row r="252" spans="1:146" x14ac:dyDescent="0.2">
      <c r="A252" s="172">
        <f ca="1">VLOOKUP($D252,Curves!$A$2:$I$1700,9)</f>
        <v>6.1331466217297001E-2</v>
      </c>
      <c r="B252" s="86">
        <f t="shared" ca="1" si="386"/>
        <v>0.29334945398548595</v>
      </c>
      <c r="C252" s="86">
        <f t="shared" si="387"/>
        <v>31</v>
      </c>
      <c r="D252" s="139">
        <v>44317</v>
      </c>
      <c r="E252" s="173">
        <f ca="1">VLOOKUP($D252,Curves!$A$2:$H$1700,2)*$B252</f>
        <v>1.4423992652466344</v>
      </c>
      <c r="F252" s="172">
        <f ca="1">VLOOKUP($D252,Curves!$A$2:$H$1700,3)*$B252</f>
        <v>9.6805319815210372E-2</v>
      </c>
      <c r="G252" s="172">
        <f ca="1">VLOOKUP($D252,Curves!$A$2:$H$1700,7)*$B252</f>
        <v>0</v>
      </c>
      <c r="H252" s="172">
        <f ca="1">VLOOKUP($D252,Curves!$A$2:$H$1700,5)*$B252</f>
        <v>0</v>
      </c>
      <c r="I252" s="172">
        <f ca="1">VLOOKUP($D252,Curves!$A$2:$H$1700,4)*$B252</f>
        <v>0</v>
      </c>
      <c r="J252" s="174">
        <f ca="1">VLOOKUP($D252,Curves!$A$2:$H$1700,8)*$B252</f>
        <v>0</v>
      </c>
      <c r="K252" s="172">
        <f t="shared" ca="1" si="388"/>
        <v>12.817994489349758</v>
      </c>
      <c r="L252" s="140">
        <f ca="1">VLOOKUP($D252,Curves!$N$2:$T$2600,2)*$B252</f>
        <v>11.350511753169611</v>
      </c>
      <c r="M252" s="141">
        <f ca="1">VLOOKUP($D252,Curves!$N$2:$T$2600,3)*$B252</f>
        <v>5.6752558765848056</v>
      </c>
      <c r="N252" s="181">
        <f t="shared" ca="1" si="389"/>
        <v>0</v>
      </c>
      <c r="O252" s="182">
        <f t="shared" ca="1" si="390"/>
        <v>0</v>
      </c>
      <c r="P252" s="173">
        <f t="shared" ca="1" si="385"/>
        <v>12.817994489349758</v>
      </c>
      <c r="Q252" s="140">
        <f ca="1">VLOOKUP($D252,Curves!$N$2:$T$2600,4)*$B252</f>
        <v>11.350511753169611</v>
      </c>
      <c r="R252" s="141">
        <f ca="1">VLOOKUP($D252,Curves!$N$2:$T$2600,5)*$B252</f>
        <v>5.6752558765848056</v>
      </c>
      <c r="S252" s="181">
        <f t="shared" ca="1" si="391"/>
        <v>0</v>
      </c>
      <c r="T252" s="182">
        <f t="shared" ca="1" si="392"/>
        <v>0</v>
      </c>
      <c r="U252" s="151">
        <f t="shared" ca="1" si="393"/>
        <v>12.817994489349758</v>
      </c>
      <c r="V252" s="151">
        <f t="shared" ca="1" si="394"/>
        <v>12.817994489349758</v>
      </c>
      <c r="W252" s="151">
        <f t="shared" ca="1" si="395"/>
        <v>12.817994489349758</v>
      </c>
      <c r="X252" s="343">
        <f ca="1">VLOOKUP($D252,[2]CurveFetch!$D$8:$S$13000,16,0)*$B252</f>
        <v>11.350511753169611</v>
      </c>
      <c r="Y252" s="141">
        <f ca="1">VLOOKUP($D252,Curves!$N$2:$T$2600,7)*$B252</f>
        <v>5.6752558765848056</v>
      </c>
      <c r="Z252" s="200">
        <f t="shared" ca="1" si="396"/>
        <v>0</v>
      </c>
      <c r="AA252" s="181">
        <f t="shared" ca="1" si="397"/>
        <v>0</v>
      </c>
      <c r="AB252" s="181">
        <f t="shared" ca="1" si="484"/>
        <v>0</v>
      </c>
      <c r="AC252" s="181">
        <f t="shared" ca="1" si="484"/>
        <v>0</v>
      </c>
      <c r="AD252" s="181">
        <f t="shared" ca="1" si="399"/>
        <v>0</v>
      </c>
      <c r="AE252" s="182">
        <f t="shared" ca="1" si="400"/>
        <v>0</v>
      </c>
      <c r="AF252" s="23">
        <f t="shared" ca="1" si="418"/>
        <v>0</v>
      </c>
      <c r="AG252" s="23">
        <f t="shared" ca="1" si="419"/>
        <v>0</v>
      </c>
      <c r="AH252" s="23">
        <f t="shared" ca="1" si="436"/>
        <v>0</v>
      </c>
      <c r="AI252" s="23">
        <f t="shared" ca="1" si="437"/>
        <v>0</v>
      </c>
      <c r="AJ252" s="23">
        <f t="shared" ca="1" si="456"/>
        <v>0</v>
      </c>
      <c r="AK252" s="23">
        <f t="shared" ca="1" si="457"/>
        <v>0</v>
      </c>
      <c r="AL252" s="23">
        <f t="shared" ca="1" si="458"/>
        <v>0</v>
      </c>
      <c r="AM252" s="23">
        <f t="shared" ca="1" si="459"/>
        <v>0</v>
      </c>
      <c r="AN252" s="23">
        <f t="shared" ca="1" si="460"/>
        <v>0</v>
      </c>
      <c r="AO252" s="23">
        <f t="shared" ca="1" si="461"/>
        <v>0</v>
      </c>
      <c r="AP252" s="23">
        <f t="shared" ca="1" si="476"/>
        <v>0</v>
      </c>
      <c r="AQ252" s="23">
        <f t="shared" ca="1" si="477"/>
        <v>0</v>
      </c>
      <c r="AR252" s="23">
        <f t="shared" ca="1" si="489"/>
        <v>0</v>
      </c>
      <c r="AS252" s="23">
        <f t="shared" ca="1" si="490"/>
        <v>0</v>
      </c>
      <c r="AT252" s="228">
        <f t="shared" ca="1" si="404"/>
        <v>0</v>
      </c>
      <c r="AU252" s="26">
        <f t="shared" ca="1" si="405"/>
        <v>0</v>
      </c>
      <c r="AV252" s="228">
        <f t="shared" ca="1" si="406"/>
        <v>0</v>
      </c>
      <c r="AW252" s="23">
        <f t="shared" ca="1" si="432"/>
        <v>0</v>
      </c>
      <c r="AX252" s="23">
        <f t="shared" ca="1" si="433"/>
        <v>0</v>
      </c>
      <c r="AY252" s="23">
        <f t="shared" ca="1" si="416"/>
        <v>0</v>
      </c>
      <c r="AZ252" s="23">
        <f t="shared" ca="1" si="417"/>
        <v>0</v>
      </c>
      <c r="BA252" s="23">
        <f t="shared" ca="1" si="420"/>
        <v>0</v>
      </c>
      <c r="BB252" s="23">
        <f t="shared" ca="1" si="421"/>
        <v>0</v>
      </c>
      <c r="BC252" s="23">
        <f t="shared" ca="1" si="428"/>
        <v>0</v>
      </c>
      <c r="BD252" s="23">
        <f t="shared" ca="1" si="429"/>
        <v>0</v>
      </c>
      <c r="BE252" s="23">
        <f t="shared" ca="1" si="438"/>
        <v>0</v>
      </c>
      <c r="BF252" s="23">
        <f t="shared" ca="1" si="439"/>
        <v>0</v>
      </c>
      <c r="BG252" s="23">
        <f t="shared" ca="1" si="448"/>
        <v>0</v>
      </c>
      <c r="BH252" s="23">
        <f t="shared" ca="1" si="449"/>
        <v>0</v>
      </c>
      <c r="BI252" s="23">
        <f t="shared" ca="1" si="454"/>
        <v>0</v>
      </c>
      <c r="BJ252" s="23">
        <f t="shared" ca="1" si="455"/>
        <v>0</v>
      </c>
      <c r="BK252" s="23">
        <f t="shared" ca="1" si="462"/>
        <v>0</v>
      </c>
      <c r="BL252" s="23">
        <f t="shared" ca="1" si="463"/>
        <v>0</v>
      </c>
      <c r="BM252" s="23">
        <f t="shared" ca="1" si="474"/>
        <v>0</v>
      </c>
      <c r="BN252" s="23">
        <f t="shared" ca="1" si="475"/>
        <v>0</v>
      </c>
      <c r="BO252" s="23">
        <f t="shared" ca="1" si="478"/>
        <v>0</v>
      </c>
      <c r="BP252" s="23">
        <f t="shared" ca="1" si="479"/>
        <v>0</v>
      </c>
      <c r="BQ252" s="23">
        <f t="shared" ca="1" si="485"/>
        <v>0</v>
      </c>
      <c r="BR252" s="23">
        <f t="shared" ca="1" si="486"/>
        <v>0</v>
      </c>
      <c r="BS252" s="23">
        <f t="shared" ca="1" si="503"/>
        <v>0</v>
      </c>
      <c r="BT252" s="23">
        <f t="shared" ca="1" si="504"/>
        <v>0</v>
      </c>
      <c r="BU252" s="23">
        <f t="shared" ca="1" si="505"/>
        <v>0</v>
      </c>
      <c r="BV252" s="23">
        <f t="shared" ca="1" si="506"/>
        <v>0</v>
      </c>
      <c r="BW252" s="389">
        <f t="shared" ca="1" si="407"/>
        <v>0</v>
      </c>
      <c r="BX252" s="224">
        <f t="shared" ca="1" si="408"/>
        <v>0</v>
      </c>
      <c r="BY252" s="93">
        <f t="shared" ca="1" si="409"/>
        <v>0</v>
      </c>
      <c r="BZ252" s="23">
        <f t="shared" ca="1" si="434"/>
        <v>0</v>
      </c>
      <c r="CA252" s="23">
        <f t="shared" ca="1" si="435"/>
        <v>0</v>
      </c>
      <c r="CB252" s="23">
        <f t="shared" ca="1" si="464"/>
        <v>0</v>
      </c>
      <c r="CC252" s="23">
        <f t="shared" ca="1" si="465"/>
        <v>0</v>
      </c>
      <c r="CD252" s="23">
        <f t="shared" ca="1" si="491"/>
        <v>0</v>
      </c>
      <c r="CE252" s="23">
        <f t="shared" ca="1" si="492"/>
        <v>0</v>
      </c>
      <c r="CF252" s="228">
        <f t="shared" ca="1" si="410"/>
        <v>0</v>
      </c>
      <c r="CG252" s="224">
        <f t="shared" ca="1" si="411"/>
        <v>0</v>
      </c>
      <c r="CH252" s="228">
        <f t="shared" ca="1" si="412"/>
        <v>0</v>
      </c>
      <c r="CI252" s="23">
        <f t="shared" ca="1" si="424"/>
        <v>0</v>
      </c>
      <c r="CJ252" s="23">
        <f t="shared" ca="1" si="425"/>
        <v>0</v>
      </c>
      <c r="CK252" s="23">
        <f t="shared" ca="1" si="426"/>
        <v>0</v>
      </c>
      <c r="CL252" s="23">
        <f t="shared" ca="1" si="427"/>
        <v>0</v>
      </c>
      <c r="CM252" s="23">
        <f t="shared" ca="1" si="422"/>
        <v>0</v>
      </c>
      <c r="CN252" s="23">
        <f t="shared" ca="1" si="423"/>
        <v>0</v>
      </c>
      <c r="CO252" s="23">
        <f t="shared" ca="1" si="430"/>
        <v>0</v>
      </c>
      <c r="CP252" s="23">
        <f t="shared" ca="1" si="431"/>
        <v>0</v>
      </c>
      <c r="CQ252" s="23">
        <f t="shared" ca="1" si="440"/>
        <v>0</v>
      </c>
      <c r="CR252" s="23">
        <f t="shared" ca="1" si="441"/>
        <v>0</v>
      </c>
      <c r="CS252" s="23">
        <f t="shared" ca="1" si="442"/>
        <v>0</v>
      </c>
      <c r="CT252" s="23">
        <f t="shared" ca="1" si="443"/>
        <v>0</v>
      </c>
      <c r="CU252" s="23">
        <f t="shared" ca="1" si="446"/>
        <v>0</v>
      </c>
      <c r="CV252" s="23">
        <f t="shared" ca="1" si="447"/>
        <v>0</v>
      </c>
      <c r="CW252" s="23">
        <f t="shared" ca="1" si="493"/>
        <v>0</v>
      </c>
      <c r="CX252" s="23">
        <f t="shared" ca="1" si="494"/>
        <v>0</v>
      </c>
      <c r="CY252" s="23">
        <f t="shared" ca="1" si="450"/>
        <v>0</v>
      </c>
      <c r="CZ252" s="23">
        <f t="shared" ca="1" si="451"/>
        <v>0</v>
      </c>
      <c r="DA252" s="23">
        <f t="shared" ca="1" si="466"/>
        <v>0</v>
      </c>
      <c r="DB252" s="23">
        <f t="shared" ca="1" si="467"/>
        <v>0</v>
      </c>
      <c r="DC252" s="23"/>
      <c r="DD252" s="23"/>
      <c r="DE252" s="23">
        <f t="shared" ca="1" si="468"/>
        <v>0</v>
      </c>
      <c r="DF252" s="23">
        <f t="shared" ca="1" si="469"/>
        <v>0</v>
      </c>
      <c r="DG252" s="23">
        <f t="shared" ca="1" si="470"/>
        <v>0</v>
      </c>
      <c r="DH252" s="23">
        <f t="shared" ca="1" si="471"/>
        <v>0</v>
      </c>
      <c r="DI252" s="23">
        <f t="shared" ca="1" si="480"/>
        <v>0</v>
      </c>
      <c r="DJ252" s="23">
        <f t="shared" ca="1" si="481"/>
        <v>0</v>
      </c>
      <c r="DK252" s="23">
        <f t="shared" ca="1" si="487"/>
        <v>0</v>
      </c>
      <c r="DL252" s="23">
        <f t="shared" ca="1" si="488"/>
        <v>0</v>
      </c>
      <c r="DM252" s="23">
        <f t="shared" ca="1" si="495"/>
        <v>0</v>
      </c>
      <c r="DN252" s="23">
        <f t="shared" ca="1" si="496"/>
        <v>0</v>
      </c>
      <c r="DO252" s="23">
        <f t="shared" ca="1" si="497"/>
        <v>0</v>
      </c>
      <c r="DP252" s="23">
        <f t="shared" ca="1" si="498"/>
        <v>0</v>
      </c>
      <c r="DQ252" s="23">
        <f t="shared" ca="1" si="509"/>
        <v>0</v>
      </c>
      <c r="DR252" s="23">
        <f t="shared" ca="1" si="510"/>
        <v>0</v>
      </c>
      <c r="DS252" s="228">
        <f t="shared" ca="1" si="413"/>
        <v>0</v>
      </c>
      <c r="DT252" s="93">
        <f t="shared" ca="1" si="414"/>
        <v>0</v>
      </c>
      <c r="DU252" s="228">
        <f t="shared" ca="1" si="415"/>
        <v>0</v>
      </c>
      <c r="DZ252" s="23">
        <f t="shared" ca="1" si="444"/>
        <v>0</v>
      </c>
      <c r="EA252" s="23">
        <f t="shared" ca="1" si="445"/>
        <v>0</v>
      </c>
      <c r="EB252" s="23">
        <f t="shared" ca="1" si="452"/>
        <v>0</v>
      </c>
      <c r="EC252" s="23">
        <f t="shared" ca="1" si="453"/>
        <v>0</v>
      </c>
      <c r="ED252" s="23">
        <f t="shared" ca="1" si="472"/>
        <v>0</v>
      </c>
      <c r="EE252" s="23">
        <f t="shared" ca="1" si="473"/>
        <v>0</v>
      </c>
      <c r="EF252" s="23">
        <f t="shared" ca="1" si="501"/>
        <v>0</v>
      </c>
      <c r="EG252" s="23">
        <f t="shared" ca="1" si="502"/>
        <v>0</v>
      </c>
      <c r="EH252" s="23">
        <f t="shared" ca="1" si="482"/>
        <v>0</v>
      </c>
      <c r="EI252" s="23">
        <f t="shared" ca="1" si="483"/>
        <v>0</v>
      </c>
      <c r="EJ252" s="23">
        <f t="shared" ca="1" si="499"/>
        <v>0</v>
      </c>
      <c r="EK252" s="23">
        <f t="shared" ca="1" si="500"/>
        <v>0</v>
      </c>
      <c r="EL252" s="23">
        <f t="shared" ca="1" si="507"/>
        <v>0</v>
      </c>
      <c r="EM252" s="23">
        <f t="shared" ca="1" si="508"/>
        <v>0</v>
      </c>
      <c r="EN252" s="228">
        <f t="shared" ca="1" si="401"/>
        <v>0</v>
      </c>
      <c r="EO252" s="93">
        <f t="shared" ca="1" si="402"/>
        <v>0</v>
      </c>
      <c r="EP252" s="93">
        <f t="shared" ca="1" si="403"/>
        <v>0</v>
      </c>
    </row>
    <row r="253" spans="1:146" x14ac:dyDescent="0.2">
      <c r="A253" s="172">
        <f ca="1">VLOOKUP($D253,Curves!$A$2:$I$1700,9)</f>
        <v>6.1335885421378002E-2</v>
      </c>
      <c r="B253" s="86">
        <f t="shared" ca="1" si="386"/>
        <v>0.29182373561495767</v>
      </c>
      <c r="C253" s="86">
        <f t="shared" si="387"/>
        <v>30</v>
      </c>
      <c r="D253" s="139">
        <v>44348</v>
      </c>
      <c r="E253" s="173">
        <f ca="1">VLOOKUP($D253,Curves!$A$2:$H$1700,2)*$B253</f>
        <v>1.4433601963515805</v>
      </c>
      <c r="F253" s="172">
        <f ca="1">VLOOKUP($D253,Curves!$A$2:$H$1700,3)*$B253</f>
        <v>9.6301832752936037E-2</v>
      </c>
      <c r="G253" s="172">
        <f ca="1">VLOOKUP($D253,Curves!$A$2:$H$1700,7)*$B253</f>
        <v>0</v>
      </c>
      <c r="H253" s="172">
        <f ca="1">VLOOKUP($D253,Curves!$A$2:$H$1700,5)*$B253</f>
        <v>0</v>
      </c>
      <c r="I253" s="172">
        <f ca="1">VLOOKUP($D253,Curves!$A$2:$H$1700,4)*$B253</f>
        <v>0</v>
      </c>
      <c r="J253" s="174">
        <f ca="1">VLOOKUP($D253,Curves!$A$2:$H$1700,8)*$B253</f>
        <v>0</v>
      </c>
      <c r="K253" s="172">
        <f t="shared" ca="1" si="388"/>
        <v>12.825201472636854</v>
      </c>
      <c r="L253" s="140">
        <f ca="1">VLOOKUP($D253,Curves!$N$2:$T$2600,2)*$B253</f>
        <v>18.587070827776376</v>
      </c>
      <c r="M253" s="141">
        <f ca="1">VLOOKUP($D253,Curves!$N$2:$T$2600,3)*$B253</f>
        <v>9.293535413888188</v>
      </c>
      <c r="N253" s="181">
        <f t="shared" ca="1" si="389"/>
        <v>1</v>
      </c>
      <c r="O253" s="182">
        <f t="shared" ca="1" si="390"/>
        <v>0</v>
      </c>
      <c r="P253" s="173">
        <f t="shared" ca="1" si="385"/>
        <v>12.825201472636854</v>
      </c>
      <c r="Q253" s="140">
        <f ca="1">VLOOKUP($D253,Curves!$N$2:$T$2600,4)*$B253</f>
        <v>18.587070827776376</v>
      </c>
      <c r="R253" s="141">
        <f ca="1">VLOOKUP($D253,Curves!$N$2:$T$2600,5)*$B253</f>
        <v>9.293535413888188</v>
      </c>
      <c r="S253" s="181">
        <f t="shared" ca="1" si="391"/>
        <v>1</v>
      </c>
      <c r="T253" s="182">
        <f t="shared" ca="1" si="392"/>
        <v>0</v>
      </c>
      <c r="U253" s="151">
        <f t="shared" ca="1" si="393"/>
        <v>12.825201472636854</v>
      </c>
      <c r="V253" s="151">
        <f t="shared" ca="1" si="394"/>
        <v>12.825201472636854</v>
      </c>
      <c r="W253" s="151">
        <f t="shared" ca="1" si="395"/>
        <v>12.825201472636854</v>
      </c>
      <c r="X253" s="343">
        <f ca="1">VLOOKUP($D253,[2]CurveFetch!$D$8:$S$13000,16,0)*$B253</f>
        <v>18.587070827776376</v>
      </c>
      <c r="Y253" s="141">
        <f ca="1">VLOOKUP($D253,Curves!$N$2:$T$2600,7)*$B253</f>
        <v>9.293535413888188</v>
      </c>
      <c r="Z253" s="200">
        <f t="shared" ca="1" si="396"/>
        <v>1</v>
      </c>
      <c r="AA253" s="181">
        <f t="shared" ca="1" si="397"/>
        <v>0</v>
      </c>
      <c r="AB253" s="181">
        <f t="shared" ca="1" si="484"/>
        <v>1</v>
      </c>
      <c r="AC253" s="181">
        <f t="shared" ca="1" si="484"/>
        <v>1</v>
      </c>
      <c r="AD253" s="181">
        <f t="shared" ca="1" si="399"/>
        <v>1</v>
      </c>
      <c r="AE253" s="182">
        <f t="shared" ca="1" si="400"/>
        <v>0</v>
      </c>
      <c r="AF253" s="23">
        <f t="shared" ca="1" si="418"/>
        <v>5880</v>
      </c>
      <c r="AG253" s="23">
        <f t="shared" ca="1" si="419"/>
        <v>0</v>
      </c>
      <c r="AH253" s="23">
        <f t="shared" ca="1" si="436"/>
        <v>48000</v>
      </c>
      <c r="AI253" s="23">
        <f t="shared" ca="1" si="437"/>
        <v>0</v>
      </c>
      <c r="AJ253" s="23">
        <f t="shared" ca="1" si="456"/>
        <v>54000</v>
      </c>
      <c r="AK253" s="23">
        <f t="shared" ca="1" si="457"/>
        <v>0</v>
      </c>
      <c r="AL253" s="23">
        <f t="shared" ca="1" si="458"/>
        <v>60000</v>
      </c>
      <c r="AM253" s="23">
        <f t="shared" ca="1" si="459"/>
        <v>0</v>
      </c>
      <c r="AN253" s="23">
        <f t="shared" ca="1" si="460"/>
        <v>60000</v>
      </c>
      <c r="AO253" s="23">
        <f t="shared" ca="1" si="461"/>
        <v>0</v>
      </c>
      <c r="AP253" s="23">
        <f t="shared" ca="1" si="476"/>
        <v>61200</v>
      </c>
      <c r="AQ253" s="23">
        <f t="shared" ca="1" si="477"/>
        <v>0</v>
      </c>
      <c r="AR253" s="23">
        <f t="shared" ca="1" si="489"/>
        <v>132000</v>
      </c>
      <c r="AS253" s="23">
        <f t="shared" ca="1" si="490"/>
        <v>0</v>
      </c>
      <c r="AT253" s="228">
        <f t="shared" ca="1" si="404"/>
        <v>65880</v>
      </c>
      <c r="AU253" s="26">
        <f t="shared" ca="1" si="405"/>
        <v>361080</v>
      </c>
      <c r="AV253" s="228">
        <f t="shared" ca="1" si="406"/>
        <v>421080</v>
      </c>
      <c r="AW253" s="23">
        <f t="shared" ca="1" si="432"/>
        <v>62400</v>
      </c>
      <c r="AX253" s="23">
        <f t="shared" ca="1" si="433"/>
        <v>0</v>
      </c>
      <c r="AY253" s="23">
        <f t="shared" ca="1" si="416"/>
        <v>60000</v>
      </c>
      <c r="AZ253" s="23">
        <f t="shared" ca="1" si="417"/>
        <v>0</v>
      </c>
      <c r="BA253" s="23">
        <f t="shared" ca="1" si="420"/>
        <v>10560</v>
      </c>
      <c r="BB253" s="23">
        <f t="shared" ca="1" si="421"/>
        <v>0</v>
      </c>
      <c r="BC253" s="23">
        <f t="shared" ca="1" si="428"/>
        <v>6120</v>
      </c>
      <c r="BD253" s="23">
        <f t="shared" ca="1" si="429"/>
        <v>0</v>
      </c>
      <c r="BE253" s="23">
        <f t="shared" ca="1" si="438"/>
        <v>20400</v>
      </c>
      <c r="BF253" s="23">
        <f t="shared" ca="1" si="439"/>
        <v>0</v>
      </c>
      <c r="BG253" s="23">
        <f t="shared" ca="1" si="448"/>
        <v>105600</v>
      </c>
      <c r="BH253" s="23">
        <f t="shared" ca="1" si="449"/>
        <v>0</v>
      </c>
      <c r="BI253" s="23">
        <f t="shared" ca="1" si="454"/>
        <v>127200</v>
      </c>
      <c r="BJ253" s="23">
        <f t="shared" ca="1" si="455"/>
        <v>0</v>
      </c>
      <c r="BK253" s="23">
        <f t="shared" ca="1" si="462"/>
        <v>60000</v>
      </c>
      <c r="BL253" s="23">
        <f t="shared" ca="1" si="463"/>
        <v>0</v>
      </c>
      <c r="BM253" s="23">
        <f t="shared" ca="1" si="474"/>
        <v>63600</v>
      </c>
      <c r="BN253" s="23">
        <f t="shared" ca="1" si="475"/>
        <v>0</v>
      </c>
      <c r="BO253" s="23">
        <f t="shared" ca="1" si="478"/>
        <v>86400</v>
      </c>
      <c r="BP253" s="23">
        <f t="shared" ca="1" si="479"/>
        <v>0</v>
      </c>
      <c r="BQ253" s="23">
        <f t="shared" ca="1" si="485"/>
        <v>62400</v>
      </c>
      <c r="BR253" s="23">
        <f t="shared" ca="1" si="486"/>
        <v>0</v>
      </c>
      <c r="BS253" s="23">
        <f t="shared" ca="1" si="503"/>
        <v>132000</v>
      </c>
      <c r="BT253" s="23">
        <f t="shared" ca="1" si="504"/>
        <v>0</v>
      </c>
      <c r="BU253" s="23">
        <f t="shared" ca="1" si="505"/>
        <v>120000</v>
      </c>
      <c r="BV253" s="23">
        <f t="shared" ca="1" si="506"/>
        <v>0</v>
      </c>
      <c r="BW253" s="389">
        <f t="shared" ca="1" si="407"/>
        <v>458280</v>
      </c>
      <c r="BX253" s="224">
        <f t="shared" ca="1" si="408"/>
        <v>710280</v>
      </c>
      <c r="BY253" s="93">
        <f t="shared" ca="1" si="409"/>
        <v>916680</v>
      </c>
      <c r="BZ253" s="23">
        <f t="shared" ca="1" si="434"/>
        <v>125760</v>
      </c>
      <c r="CA253" s="23">
        <f t="shared" ca="1" si="435"/>
        <v>0</v>
      </c>
      <c r="CB253" s="23">
        <f t="shared" ca="1" si="464"/>
        <v>115200</v>
      </c>
      <c r="CC253" s="23">
        <f t="shared" ca="1" si="465"/>
        <v>0</v>
      </c>
      <c r="CD253" s="23">
        <f t="shared" ca="1" si="491"/>
        <v>120000</v>
      </c>
      <c r="CE253" s="23">
        <f t="shared" ca="1" si="492"/>
        <v>0</v>
      </c>
      <c r="CF253" s="228">
        <f t="shared" ca="1" si="410"/>
        <v>125760</v>
      </c>
      <c r="CG253" s="224">
        <f t="shared" ca="1" si="411"/>
        <v>240960</v>
      </c>
      <c r="CH253" s="228">
        <f t="shared" ca="1" si="412"/>
        <v>360960</v>
      </c>
      <c r="CI253" s="23">
        <f t="shared" ca="1" si="424"/>
        <v>65400</v>
      </c>
      <c r="CJ253" s="23">
        <f t="shared" ca="1" si="425"/>
        <v>32700</v>
      </c>
      <c r="CK253" s="23">
        <f t="shared" ca="1" si="426"/>
        <v>62400</v>
      </c>
      <c r="CL253" s="23">
        <f t="shared" ca="1" si="427"/>
        <v>31200</v>
      </c>
      <c r="CM253" s="23">
        <f t="shared" ca="1" si="422"/>
        <v>60000</v>
      </c>
      <c r="CN253" s="23">
        <f t="shared" ca="1" si="423"/>
        <v>30000</v>
      </c>
      <c r="CO253" s="23">
        <f t="shared" ca="1" si="430"/>
        <v>8400</v>
      </c>
      <c r="CP253" s="23">
        <f t="shared" ca="1" si="431"/>
        <v>4200</v>
      </c>
      <c r="CQ253" s="23">
        <f t="shared" ca="1" si="440"/>
        <v>27000</v>
      </c>
      <c r="CR253" s="23">
        <f t="shared" ca="1" si="441"/>
        <v>13500</v>
      </c>
      <c r="CS253" s="23">
        <f t="shared" ca="1" si="442"/>
        <v>15600</v>
      </c>
      <c r="CT253" s="23">
        <f t="shared" ca="1" si="443"/>
        <v>7800</v>
      </c>
      <c r="CU253" s="23">
        <f t="shared" ca="1" si="446"/>
        <v>42000</v>
      </c>
      <c r="CV253" s="23">
        <f t="shared" ca="1" si="447"/>
        <v>21000</v>
      </c>
      <c r="CW253" s="23">
        <f t="shared" ca="1" si="493"/>
        <v>60000</v>
      </c>
      <c r="CX253" s="23">
        <f t="shared" ca="1" si="494"/>
        <v>30000</v>
      </c>
      <c r="CY253" s="23">
        <f t="shared" ca="1" si="450"/>
        <v>72000</v>
      </c>
      <c r="CZ253" s="23">
        <f t="shared" ca="1" si="451"/>
        <v>36000</v>
      </c>
      <c r="DA253" s="23">
        <f t="shared" ca="1" si="466"/>
        <v>99000</v>
      </c>
      <c r="DB253" s="23">
        <f t="shared" ca="1" si="467"/>
        <v>49500</v>
      </c>
      <c r="DC253" s="23"/>
      <c r="DD253" s="23"/>
      <c r="DE253" s="23">
        <f t="shared" ca="1" si="468"/>
        <v>240000</v>
      </c>
      <c r="DF253" s="23">
        <f t="shared" ca="1" si="469"/>
        <v>120000</v>
      </c>
      <c r="DG253" s="23">
        <f t="shared" ca="1" si="470"/>
        <v>120000</v>
      </c>
      <c r="DH253" s="23">
        <f t="shared" ca="1" si="471"/>
        <v>60000</v>
      </c>
      <c r="DI253" s="23">
        <f t="shared" ca="1" si="480"/>
        <v>63600</v>
      </c>
      <c r="DJ253" s="23">
        <f t="shared" ca="1" si="481"/>
        <v>31800</v>
      </c>
      <c r="DK253" s="23">
        <f t="shared" ca="1" si="487"/>
        <v>63600</v>
      </c>
      <c r="DL253" s="23">
        <f t="shared" ca="1" si="488"/>
        <v>31800</v>
      </c>
      <c r="DM253" s="23">
        <f t="shared" ca="1" si="495"/>
        <v>120000</v>
      </c>
      <c r="DN253" s="23">
        <f t="shared" ca="1" si="496"/>
        <v>60000</v>
      </c>
      <c r="DO253" s="23">
        <f t="shared" ca="1" si="497"/>
        <v>66000</v>
      </c>
      <c r="DP253" s="23">
        <f t="shared" ca="1" si="498"/>
        <v>33000</v>
      </c>
      <c r="DQ253" s="23">
        <f t="shared" ca="1" si="509"/>
        <v>129600</v>
      </c>
      <c r="DR253" s="23">
        <f t="shared" ca="1" si="510"/>
        <v>64800</v>
      </c>
      <c r="DS253" s="228">
        <f t="shared" ca="1" si="413"/>
        <v>604800</v>
      </c>
      <c r="DT253" s="93">
        <f t="shared" ca="1" si="414"/>
        <v>1350000</v>
      </c>
      <c r="DU253" s="228">
        <f t="shared" ca="1" si="415"/>
        <v>1971900</v>
      </c>
      <c r="DZ253" s="23">
        <f t="shared" ca="1" si="444"/>
        <v>60000</v>
      </c>
      <c r="EA253" s="23">
        <f t="shared" ca="1" si="445"/>
        <v>30000</v>
      </c>
      <c r="EB253" s="23">
        <f t="shared" ca="1" si="452"/>
        <v>26400</v>
      </c>
      <c r="EC253" s="23">
        <f t="shared" ca="1" si="453"/>
        <v>13200</v>
      </c>
      <c r="ED253" s="23">
        <f t="shared" ca="1" si="472"/>
        <v>120000</v>
      </c>
      <c r="EE253" s="23">
        <f t="shared" ca="1" si="473"/>
        <v>60000</v>
      </c>
      <c r="EF253" s="23">
        <f t="shared" ca="1" si="501"/>
        <v>168000</v>
      </c>
      <c r="EG253" s="23">
        <f t="shared" ca="1" si="502"/>
        <v>84000</v>
      </c>
      <c r="EH253" s="23">
        <f t="shared" ca="1" si="482"/>
        <v>60000</v>
      </c>
      <c r="EI253" s="23">
        <f t="shared" ca="1" si="483"/>
        <v>30000</v>
      </c>
      <c r="EJ253" s="23">
        <f t="shared" ca="1" si="499"/>
        <v>60000</v>
      </c>
      <c r="EK253" s="23">
        <f t="shared" ca="1" si="500"/>
        <v>30000</v>
      </c>
      <c r="EL253" s="23">
        <f t="shared" ca="1" si="507"/>
        <v>120000</v>
      </c>
      <c r="EM253" s="23">
        <f t="shared" ca="1" si="508"/>
        <v>60000</v>
      </c>
      <c r="EN253" s="228">
        <f t="shared" ca="1" si="401"/>
        <v>39600</v>
      </c>
      <c r="EO253" s="93">
        <f t="shared" ca="1" si="402"/>
        <v>489600</v>
      </c>
      <c r="EP253" s="93">
        <f t="shared" ca="1" si="403"/>
        <v>921600</v>
      </c>
    </row>
    <row r="254" spans="1:146" x14ac:dyDescent="0.2">
      <c r="A254" s="172">
        <f ca="1">VLOOKUP($D254,Curves!$A$2:$I$1700,9)</f>
        <v>6.1340162070492997E-2</v>
      </c>
      <c r="B254" s="86">
        <f t="shared" ca="1" si="386"/>
        <v>0.29035458869377351</v>
      </c>
      <c r="C254" s="86">
        <f t="shared" si="387"/>
        <v>31</v>
      </c>
      <c r="D254" s="139">
        <v>44378</v>
      </c>
      <c r="E254" s="173">
        <f ca="1">VLOOKUP($D254,Curves!$A$2:$H$1700,2)*$B254</f>
        <v>1.444804433340217</v>
      </c>
      <c r="F254" s="172">
        <f ca="1">VLOOKUP($D254,Curves!$A$2:$H$1700,3)*$B254</f>
        <v>9.5817014268945261E-2</v>
      </c>
      <c r="G254" s="172">
        <f ca="1">VLOOKUP($D254,Curves!$A$2:$H$1700,7)*$B254</f>
        <v>0</v>
      </c>
      <c r="H254" s="172">
        <f ca="1">VLOOKUP($D254,Curves!$A$2:$H$1700,5)*$B254</f>
        <v>0</v>
      </c>
      <c r="I254" s="172">
        <f ca="1">VLOOKUP($D254,Curves!$A$2:$H$1700,4)*$B254</f>
        <v>0</v>
      </c>
      <c r="J254" s="174">
        <f ca="1">VLOOKUP($D254,Curves!$A$2:$H$1700,8)*$B254</f>
        <v>0</v>
      </c>
      <c r="K254" s="172">
        <f t="shared" ca="1" si="388"/>
        <v>12.836033250051628</v>
      </c>
      <c r="L254" s="140">
        <f ca="1">VLOOKUP($D254,Curves!$N$2:$T$2600,2)*$B254</f>
        <v>15.501654029395265</v>
      </c>
      <c r="M254" s="141">
        <f ca="1">VLOOKUP($D254,Curves!$N$2:$T$2600,3)*$B254</f>
        <v>7.7508270146976326</v>
      </c>
      <c r="N254" s="181">
        <f t="shared" ca="1" si="389"/>
        <v>1</v>
      </c>
      <c r="O254" s="182">
        <f t="shared" ca="1" si="390"/>
        <v>0</v>
      </c>
      <c r="P254" s="173">
        <f t="shared" ca="1" si="385"/>
        <v>12.836033250051628</v>
      </c>
      <c r="Q254" s="140">
        <f ca="1">VLOOKUP($D254,Curves!$N$2:$T$2600,4)*$B254</f>
        <v>15.501654029395265</v>
      </c>
      <c r="R254" s="141">
        <f ca="1">VLOOKUP($D254,Curves!$N$2:$T$2600,5)*$B254</f>
        <v>7.7508270146976326</v>
      </c>
      <c r="S254" s="181">
        <f t="shared" ca="1" si="391"/>
        <v>1</v>
      </c>
      <c r="T254" s="182">
        <f t="shared" ca="1" si="392"/>
        <v>0</v>
      </c>
      <c r="U254" s="151">
        <f t="shared" ca="1" si="393"/>
        <v>12.836033250051628</v>
      </c>
      <c r="V254" s="151">
        <f t="shared" ca="1" si="394"/>
        <v>12.836033250051628</v>
      </c>
      <c r="W254" s="151">
        <f t="shared" ca="1" si="395"/>
        <v>12.836033250051628</v>
      </c>
      <c r="X254" s="343">
        <f ca="1">VLOOKUP($D254,[2]CurveFetch!$D$8:$S$13000,16,0)*$B254</f>
        <v>15.501654029395265</v>
      </c>
      <c r="Y254" s="141">
        <f ca="1">VLOOKUP($D254,Curves!$N$2:$T$2600,7)*$B254</f>
        <v>7.7508270146976326</v>
      </c>
      <c r="Z254" s="200">
        <f t="shared" ca="1" si="396"/>
        <v>1</v>
      </c>
      <c r="AA254" s="181">
        <f t="shared" ca="1" si="397"/>
        <v>0</v>
      </c>
      <c r="AB254" s="181">
        <f t="shared" ca="1" si="484"/>
        <v>1</v>
      </c>
      <c r="AC254" s="181">
        <f t="shared" ca="1" si="484"/>
        <v>1</v>
      </c>
      <c r="AD254" s="181">
        <f t="shared" ca="1" si="399"/>
        <v>1</v>
      </c>
      <c r="AE254" s="182">
        <f t="shared" ca="1" si="400"/>
        <v>0</v>
      </c>
      <c r="AF254" s="23">
        <f t="shared" ca="1" si="418"/>
        <v>5880</v>
      </c>
      <c r="AG254" s="23">
        <f t="shared" ca="1" si="419"/>
        <v>0</v>
      </c>
      <c r="AH254" s="23">
        <f t="shared" ca="1" si="436"/>
        <v>48000</v>
      </c>
      <c r="AI254" s="23">
        <f t="shared" ca="1" si="437"/>
        <v>0</v>
      </c>
      <c r="AJ254" s="23">
        <f t="shared" ca="1" si="456"/>
        <v>54000</v>
      </c>
      <c r="AK254" s="23">
        <f t="shared" ca="1" si="457"/>
        <v>0</v>
      </c>
      <c r="AL254" s="23">
        <f t="shared" ca="1" si="458"/>
        <v>60000</v>
      </c>
      <c r="AM254" s="23">
        <f t="shared" ca="1" si="459"/>
        <v>0</v>
      </c>
      <c r="AN254" s="23">
        <f t="shared" ca="1" si="460"/>
        <v>60000</v>
      </c>
      <c r="AO254" s="23">
        <f t="shared" ca="1" si="461"/>
        <v>0</v>
      </c>
      <c r="AP254" s="23">
        <f t="shared" ca="1" si="476"/>
        <v>61200</v>
      </c>
      <c r="AQ254" s="23">
        <f t="shared" ca="1" si="477"/>
        <v>0</v>
      </c>
      <c r="AR254" s="23">
        <f t="shared" ca="1" si="489"/>
        <v>132000</v>
      </c>
      <c r="AS254" s="23">
        <f t="shared" ca="1" si="490"/>
        <v>0</v>
      </c>
      <c r="AT254" s="228">
        <f t="shared" ca="1" si="404"/>
        <v>65880</v>
      </c>
      <c r="AU254" s="26">
        <f t="shared" ca="1" si="405"/>
        <v>361080</v>
      </c>
      <c r="AV254" s="228">
        <f t="shared" ca="1" si="406"/>
        <v>421080</v>
      </c>
      <c r="AW254" s="23">
        <f t="shared" ca="1" si="432"/>
        <v>62400</v>
      </c>
      <c r="AX254" s="23">
        <f t="shared" ca="1" si="433"/>
        <v>0</v>
      </c>
      <c r="AY254" s="23">
        <f t="shared" ca="1" si="416"/>
        <v>60000</v>
      </c>
      <c r="AZ254" s="23">
        <f t="shared" ca="1" si="417"/>
        <v>0</v>
      </c>
      <c r="BA254" s="23">
        <f t="shared" ca="1" si="420"/>
        <v>10560</v>
      </c>
      <c r="BB254" s="23">
        <f t="shared" ca="1" si="421"/>
        <v>0</v>
      </c>
      <c r="BC254" s="23">
        <f t="shared" ca="1" si="428"/>
        <v>6120</v>
      </c>
      <c r="BD254" s="23">
        <f t="shared" ca="1" si="429"/>
        <v>0</v>
      </c>
      <c r="BE254" s="23">
        <f t="shared" ca="1" si="438"/>
        <v>20400</v>
      </c>
      <c r="BF254" s="23">
        <f t="shared" ca="1" si="439"/>
        <v>0</v>
      </c>
      <c r="BG254" s="23">
        <f t="shared" ca="1" si="448"/>
        <v>105600</v>
      </c>
      <c r="BH254" s="23">
        <f t="shared" ca="1" si="449"/>
        <v>0</v>
      </c>
      <c r="BI254" s="23">
        <f t="shared" ca="1" si="454"/>
        <v>127200</v>
      </c>
      <c r="BJ254" s="23">
        <f t="shared" ca="1" si="455"/>
        <v>0</v>
      </c>
      <c r="BK254" s="23">
        <f t="shared" ca="1" si="462"/>
        <v>60000</v>
      </c>
      <c r="BL254" s="23">
        <f t="shared" ca="1" si="463"/>
        <v>0</v>
      </c>
      <c r="BM254" s="23">
        <f t="shared" ca="1" si="474"/>
        <v>63600</v>
      </c>
      <c r="BN254" s="23">
        <f t="shared" ca="1" si="475"/>
        <v>0</v>
      </c>
      <c r="BO254" s="23">
        <f t="shared" ca="1" si="478"/>
        <v>86400</v>
      </c>
      <c r="BP254" s="23">
        <f t="shared" ca="1" si="479"/>
        <v>0</v>
      </c>
      <c r="BQ254" s="23">
        <f t="shared" ca="1" si="485"/>
        <v>62400</v>
      </c>
      <c r="BR254" s="23">
        <f t="shared" ca="1" si="486"/>
        <v>0</v>
      </c>
      <c r="BS254" s="23">
        <f t="shared" ca="1" si="503"/>
        <v>132000</v>
      </c>
      <c r="BT254" s="23">
        <f t="shared" ca="1" si="504"/>
        <v>0</v>
      </c>
      <c r="BU254" s="23">
        <f t="shared" ca="1" si="505"/>
        <v>120000</v>
      </c>
      <c r="BV254" s="23">
        <f t="shared" ca="1" si="506"/>
        <v>0</v>
      </c>
      <c r="BW254" s="389">
        <f t="shared" ca="1" si="407"/>
        <v>458280</v>
      </c>
      <c r="BX254" s="224">
        <f t="shared" ca="1" si="408"/>
        <v>710280</v>
      </c>
      <c r="BY254" s="93">
        <f t="shared" ca="1" si="409"/>
        <v>916680</v>
      </c>
      <c r="BZ254" s="23">
        <f t="shared" ca="1" si="434"/>
        <v>125760</v>
      </c>
      <c r="CA254" s="23">
        <f t="shared" ca="1" si="435"/>
        <v>0</v>
      </c>
      <c r="CB254" s="23">
        <f t="shared" ca="1" si="464"/>
        <v>115200</v>
      </c>
      <c r="CC254" s="23">
        <f t="shared" ca="1" si="465"/>
        <v>0</v>
      </c>
      <c r="CD254" s="23">
        <f t="shared" ca="1" si="491"/>
        <v>120000</v>
      </c>
      <c r="CE254" s="23">
        <f t="shared" ca="1" si="492"/>
        <v>0</v>
      </c>
      <c r="CF254" s="228">
        <f t="shared" ca="1" si="410"/>
        <v>125760</v>
      </c>
      <c r="CG254" s="224">
        <f t="shared" ca="1" si="411"/>
        <v>240960</v>
      </c>
      <c r="CH254" s="228">
        <f t="shared" ca="1" si="412"/>
        <v>360960</v>
      </c>
      <c r="CI254" s="23">
        <f t="shared" ca="1" si="424"/>
        <v>65400</v>
      </c>
      <c r="CJ254" s="23">
        <f t="shared" ca="1" si="425"/>
        <v>32700</v>
      </c>
      <c r="CK254" s="23">
        <f t="shared" ca="1" si="426"/>
        <v>62400</v>
      </c>
      <c r="CL254" s="23">
        <f t="shared" ca="1" si="427"/>
        <v>31200</v>
      </c>
      <c r="CM254" s="23">
        <f t="shared" ca="1" si="422"/>
        <v>60000</v>
      </c>
      <c r="CN254" s="23">
        <f t="shared" ca="1" si="423"/>
        <v>30000</v>
      </c>
      <c r="CO254" s="23">
        <f t="shared" ca="1" si="430"/>
        <v>8400</v>
      </c>
      <c r="CP254" s="23">
        <f t="shared" ca="1" si="431"/>
        <v>4200</v>
      </c>
      <c r="CQ254" s="23">
        <f t="shared" ca="1" si="440"/>
        <v>27000</v>
      </c>
      <c r="CR254" s="23">
        <f t="shared" ca="1" si="441"/>
        <v>13500</v>
      </c>
      <c r="CS254" s="23">
        <f t="shared" ca="1" si="442"/>
        <v>15600</v>
      </c>
      <c r="CT254" s="23">
        <f t="shared" ca="1" si="443"/>
        <v>7800</v>
      </c>
      <c r="CU254" s="23">
        <f t="shared" ca="1" si="446"/>
        <v>42000</v>
      </c>
      <c r="CV254" s="23">
        <f t="shared" ca="1" si="447"/>
        <v>21000</v>
      </c>
      <c r="CW254" s="23">
        <f t="shared" ca="1" si="493"/>
        <v>60000</v>
      </c>
      <c r="CX254" s="23">
        <f t="shared" ca="1" si="494"/>
        <v>30000</v>
      </c>
      <c r="CY254" s="23">
        <f t="shared" ca="1" si="450"/>
        <v>72000</v>
      </c>
      <c r="CZ254" s="23">
        <f t="shared" ca="1" si="451"/>
        <v>36000</v>
      </c>
      <c r="DA254" s="23">
        <f t="shared" ca="1" si="466"/>
        <v>99000</v>
      </c>
      <c r="DB254" s="23">
        <f t="shared" ca="1" si="467"/>
        <v>49500</v>
      </c>
      <c r="DC254" s="23"/>
      <c r="DD254" s="23"/>
      <c r="DE254" s="23">
        <f t="shared" ca="1" si="468"/>
        <v>240000</v>
      </c>
      <c r="DF254" s="23">
        <f t="shared" ca="1" si="469"/>
        <v>120000</v>
      </c>
      <c r="DG254" s="23">
        <f t="shared" ca="1" si="470"/>
        <v>120000</v>
      </c>
      <c r="DH254" s="23">
        <f t="shared" ca="1" si="471"/>
        <v>60000</v>
      </c>
      <c r="DI254" s="23">
        <f t="shared" ca="1" si="480"/>
        <v>63600</v>
      </c>
      <c r="DJ254" s="23">
        <f t="shared" ca="1" si="481"/>
        <v>31800</v>
      </c>
      <c r="DK254" s="23">
        <f t="shared" ca="1" si="487"/>
        <v>63600</v>
      </c>
      <c r="DL254" s="23">
        <f t="shared" ca="1" si="488"/>
        <v>31800</v>
      </c>
      <c r="DM254" s="23">
        <f t="shared" ca="1" si="495"/>
        <v>120000</v>
      </c>
      <c r="DN254" s="23">
        <f t="shared" ca="1" si="496"/>
        <v>60000</v>
      </c>
      <c r="DO254" s="23">
        <f t="shared" ca="1" si="497"/>
        <v>66000</v>
      </c>
      <c r="DP254" s="23">
        <f t="shared" ca="1" si="498"/>
        <v>33000</v>
      </c>
      <c r="DQ254" s="23">
        <f t="shared" ca="1" si="509"/>
        <v>129600</v>
      </c>
      <c r="DR254" s="23">
        <f t="shared" ca="1" si="510"/>
        <v>64800</v>
      </c>
      <c r="DS254" s="228">
        <f t="shared" ca="1" si="413"/>
        <v>604800</v>
      </c>
      <c r="DT254" s="93">
        <f t="shared" ca="1" si="414"/>
        <v>1350000</v>
      </c>
      <c r="DU254" s="228">
        <f t="shared" ca="1" si="415"/>
        <v>1971900</v>
      </c>
      <c r="DZ254" s="23">
        <f t="shared" ca="1" si="444"/>
        <v>60000</v>
      </c>
      <c r="EA254" s="23">
        <f t="shared" ca="1" si="445"/>
        <v>30000</v>
      </c>
      <c r="EB254" s="23">
        <f t="shared" ca="1" si="452"/>
        <v>26400</v>
      </c>
      <c r="EC254" s="23">
        <f t="shared" ca="1" si="453"/>
        <v>13200</v>
      </c>
      <c r="ED254" s="23">
        <f t="shared" ca="1" si="472"/>
        <v>120000</v>
      </c>
      <c r="EE254" s="23">
        <f t="shared" ca="1" si="473"/>
        <v>60000</v>
      </c>
      <c r="EF254" s="23">
        <f t="shared" ca="1" si="501"/>
        <v>168000</v>
      </c>
      <c r="EG254" s="23">
        <f t="shared" ca="1" si="502"/>
        <v>84000</v>
      </c>
      <c r="EH254" s="23">
        <f t="shared" ca="1" si="482"/>
        <v>60000</v>
      </c>
      <c r="EI254" s="23">
        <f t="shared" ca="1" si="483"/>
        <v>30000</v>
      </c>
      <c r="EJ254" s="23">
        <f t="shared" ca="1" si="499"/>
        <v>60000</v>
      </c>
      <c r="EK254" s="23">
        <f t="shared" ca="1" si="500"/>
        <v>30000</v>
      </c>
      <c r="EL254" s="23">
        <f t="shared" ca="1" si="507"/>
        <v>120000</v>
      </c>
      <c r="EM254" s="23">
        <f t="shared" ca="1" si="508"/>
        <v>60000</v>
      </c>
      <c r="EN254" s="228">
        <f t="shared" ca="1" si="401"/>
        <v>39600</v>
      </c>
      <c r="EO254" s="93">
        <f t="shared" ca="1" si="402"/>
        <v>489600</v>
      </c>
      <c r="EP254" s="93">
        <f t="shared" ca="1" si="403"/>
        <v>921600</v>
      </c>
    </row>
    <row r="255" spans="1:146" x14ac:dyDescent="0.2">
      <c r="A255" s="172">
        <f ca="1">VLOOKUP($D255,Curves!$A$2:$I$1700,9)</f>
        <v>6.1344581274586002E-2</v>
      </c>
      <c r="B255" s="86">
        <f t="shared" ca="1" si="386"/>
        <v>0.2888440331305977</v>
      </c>
      <c r="C255" s="86">
        <f t="shared" si="387"/>
        <v>31</v>
      </c>
      <c r="D255" s="139">
        <v>44409</v>
      </c>
      <c r="E255" s="173">
        <f ca="1">VLOOKUP($D255,Curves!$A$2:$H$1700,2)*$B255</f>
        <v>1.4430647895204662</v>
      </c>
      <c r="F255" s="172">
        <f ca="1">VLOOKUP($D255,Curves!$A$2:$H$1700,3)*$B255</f>
        <v>9.5318530933097251E-2</v>
      </c>
      <c r="G255" s="172">
        <f ca="1">VLOOKUP($D255,Curves!$A$2:$H$1700,7)*$B255</f>
        <v>0</v>
      </c>
      <c r="H255" s="172">
        <f ca="1">VLOOKUP($D255,Curves!$A$2:$H$1700,5)*$B255</f>
        <v>0</v>
      </c>
      <c r="I255" s="172">
        <f ca="1">VLOOKUP($D255,Curves!$A$2:$H$1700,4)*$B255</f>
        <v>0</v>
      </c>
      <c r="J255" s="174">
        <f ca="1">VLOOKUP($D255,Curves!$A$2:$H$1700,8)*$B255</f>
        <v>0</v>
      </c>
      <c r="K255" s="172">
        <f t="shared" ca="1" si="388"/>
        <v>12.822985921403497</v>
      </c>
      <c r="L255" s="140">
        <f ca="1">VLOOKUP($D255,Curves!$N$2:$T$2600,2)*$B255</f>
        <v>19.753667928558507</v>
      </c>
      <c r="M255" s="141">
        <f ca="1">VLOOKUP($D255,Curves!$N$2:$T$2600,3)*$B255</f>
        <v>9.8768339642792533</v>
      </c>
      <c r="N255" s="181">
        <f t="shared" ca="1" si="389"/>
        <v>1</v>
      </c>
      <c r="O255" s="182">
        <f t="shared" ca="1" si="390"/>
        <v>0</v>
      </c>
      <c r="P255" s="173">
        <f t="shared" ca="1" si="385"/>
        <v>12.822985921403497</v>
      </c>
      <c r="Q255" s="140">
        <f ca="1">VLOOKUP($D255,Curves!$N$2:$T$2600,4)*$B255</f>
        <v>19.753667928558507</v>
      </c>
      <c r="R255" s="141">
        <f ca="1">VLOOKUP($D255,Curves!$N$2:$T$2600,5)*$B255</f>
        <v>9.8768339642792533</v>
      </c>
      <c r="S255" s="181">
        <f t="shared" ca="1" si="391"/>
        <v>1</v>
      </c>
      <c r="T255" s="182">
        <f t="shared" ca="1" si="392"/>
        <v>0</v>
      </c>
      <c r="U255" s="151">
        <f t="shared" ca="1" si="393"/>
        <v>12.822985921403497</v>
      </c>
      <c r="V255" s="151">
        <f t="shared" ca="1" si="394"/>
        <v>12.822985921403497</v>
      </c>
      <c r="W255" s="151">
        <f t="shared" ca="1" si="395"/>
        <v>12.822985921403497</v>
      </c>
      <c r="X255" s="343">
        <f ca="1">VLOOKUP($D255,[2]CurveFetch!$D$8:$S$13000,16,0)*$B255</f>
        <v>19.753667928558507</v>
      </c>
      <c r="Y255" s="141">
        <f ca="1">VLOOKUP($D255,Curves!$N$2:$T$2600,7)*$B255</f>
        <v>9.8768339642792533</v>
      </c>
      <c r="Z255" s="200">
        <f t="shared" ca="1" si="396"/>
        <v>1</v>
      </c>
      <c r="AA255" s="181">
        <f t="shared" ca="1" si="397"/>
        <v>0</v>
      </c>
      <c r="AB255" s="181">
        <f t="shared" ca="1" si="484"/>
        <v>1</v>
      </c>
      <c r="AC255" s="181">
        <f t="shared" ca="1" si="484"/>
        <v>1</v>
      </c>
      <c r="AD255" s="181">
        <f t="shared" ca="1" si="399"/>
        <v>1</v>
      </c>
      <c r="AE255" s="182">
        <f t="shared" ca="1" si="400"/>
        <v>0</v>
      </c>
      <c r="AF255" s="23">
        <f t="shared" ca="1" si="418"/>
        <v>5880</v>
      </c>
      <c r="AG255" s="23">
        <f t="shared" ca="1" si="419"/>
        <v>0</v>
      </c>
      <c r="AH255" s="23">
        <f t="shared" ca="1" si="436"/>
        <v>48000</v>
      </c>
      <c r="AI255" s="23">
        <f t="shared" ca="1" si="437"/>
        <v>0</v>
      </c>
      <c r="AJ255" s="23">
        <f t="shared" ca="1" si="456"/>
        <v>54000</v>
      </c>
      <c r="AK255" s="23">
        <f t="shared" ca="1" si="457"/>
        <v>0</v>
      </c>
      <c r="AL255" s="23">
        <f t="shared" ca="1" si="458"/>
        <v>60000</v>
      </c>
      <c r="AM255" s="23">
        <f t="shared" ca="1" si="459"/>
        <v>0</v>
      </c>
      <c r="AN255" s="23">
        <f t="shared" ca="1" si="460"/>
        <v>60000</v>
      </c>
      <c r="AO255" s="23">
        <f t="shared" ca="1" si="461"/>
        <v>0</v>
      </c>
      <c r="AP255" s="23">
        <f t="shared" ca="1" si="476"/>
        <v>61200</v>
      </c>
      <c r="AQ255" s="23">
        <f t="shared" ca="1" si="477"/>
        <v>0</v>
      </c>
      <c r="AR255" s="23">
        <f t="shared" ca="1" si="489"/>
        <v>132000</v>
      </c>
      <c r="AS255" s="23">
        <f t="shared" ca="1" si="490"/>
        <v>0</v>
      </c>
      <c r="AT255" s="228">
        <f t="shared" ca="1" si="404"/>
        <v>65880</v>
      </c>
      <c r="AU255" s="26">
        <f t="shared" ca="1" si="405"/>
        <v>361080</v>
      </c>
      <c r="AV255" s="228">
        <f t="shared" ca="1" si="406"/>
        <v>421080</v>
      </c>
      <c r="AW255" s="23">
        <f t="shared" ca="1" si="432"/>
        <v>62400</v>
      </c>
      <c r="AX255" s="23">
        <f t="shared" ca="1" si="433"/>
        <v>0</v>
      </c>
      <c r="AY255" s="23">
        <f t="shared" ca="1" si="416"/>
        <v>60000</v>
      </c>
      <c r="AZ255" s="23">
        <f t="shared" ca="1" si="417"/>
        <v>0</v>
      </c>
      <c r="BA255" s="23">
        <f t="shared" ca="1" si="420"/>
        <v>10560</v>
      </c>
      <c r="BB255" s="23">
        <f t="shared" ca="1" si="421"/>
        <v>0</v>
      </c>
      <c r="BC255" s="23">
        <f t="shared" ca="1" si="428"/>
        <v>6120</v>
      </c>
      <c r="BD255" s="23">
        <f t="shared" ca="1" si="429"/>
        <v>0</v>
      </c>
      <c r="BE255" s="23">
        <f t="shared" ca="1" si="438"/>
        <v>20400</v>
      </c>
      <c r="BF255" s="23">
        <f t="shared" ca="1" si="439"/>
        <v>0</v>
      </c>
      <c r="BG255" s="23">
        <f t="shared" ca="1" si="448"/>
        <v>105600</v>
      </c>
      <c r="BH255" s="23">
        <f t="shared" ca="1" si="449"/>
        <v>0</v>
      </c>
      <c r="BI255" s="23">
        <f t="shared" ca="1" si="454"/>
        <v>127200</v>
      </c>
      <c r="BJ255" s="23">
        <f t="shared" ca="1" si="455"/>
        <v>0</v>
      </c>
      <c r="BK255" s="23">
        <f t="shared" ca="1" si="462"/>
        <v>60000</v>
      </c>
      <c r="BL255" s="23">
        <f t="shared" ca="1" si="463"/>
        <v>0</v>
      </c>
      <c r="BM255" s="23">
        <f t="shared" ca="1" si="474"/>
        <v>63600</v>
      </c>
      <c r="BN255" s="23">
        <f t="shared" ca="1" si="475"/>
        <v>0</v>
      </c>
      <c r="BO255" s="23">
        <f t="shared" ca="1" si="478"/>
        <v>86400</v>
      </c>
      <c r="BP255" s="23">
        <f t="shared" ca="1" si="479"/>
        <v>0</v>
      </c>
      <c r="BQ255" s="23">
        <f t="shared" ca="1" si="485"/>
        <v>62400</v>
      </c>
      <c r="BR255" s="23">
        <f t="shared" ca="1" si="486"/>
        <v>0</v>
      </c>
      <c r="BS255" s="23">
        <f t="shared" ca="1" si="503"/>
        <v>132000</v>
      </c>
      <c r="BT255" s="23">
        <f t="shared" ca="1" si="504"/>
        <v>0</v>
      </c>
      <c r="BU255" s="23">
        <f t="shared" ca="1" si="505"/>
        <v>120000</v>
      </c>
      <c r="BV255" s="23">
        <f t="shared" ca="1" si="506"/>
        <v>0</v>
      </c>
      <c r="BW255" s="389">
        <f t="shared" ca="1" si="407"/>
        <v>458280</v>
      </c>
      <c r="BX255" s="224">
        <f t="shared" ca="1" si="408"/>
        <v>710280</v>
      </c>
      <c r="BY255" s="93">
        <f t="shared" ca="1" si="409"/>
        <v>916680</v>
      </c>
      <c r="BZ255" s="23">
        <f t="shared" ca="1" si="434"/>
        <v>125760</v>
      </c>
      <c r="CA255" s="23">
        <f t="shared" ca="1" si="435"/>
        <v>0</v>
      </c>
      <c r="CB255" s="23">
        <f t="shared" ca="1" si="464"/>
        <v>115200</v>
      </c>
      <c r="CC255" s="23">
        <f t="shared" ca="1" si="465"/>
        <v>0</v>
      </c>
      <c r="CD255" s="23">
        <f t="shared" ca="1" si="491"/>
        <v>120000</v>
      </c>
      <c r="CE255" s="23">
        <f t="shared" ca="1" si="492"/>
        <v>0</v>
      </c>
      <c r="CF255" s="228">
        <f t="shared" ca="1" si="410"/>
        <v>125760</v>
      </c>
      <c r="CG255" s="224">
        <f t="shared" ca="1" si="411"/>
        <v>240960</v>
      </c>
      <c r="CH255" s="228">
        <f t="shared" ca="1" si="412"/>
        <v>360960</v>
      </c>
      <c r="CI255" s="23">
        <f t="shared" ca="1" si="424"/>
        <v>65400</v>
      </c>
      <c r="CJ255" s="23">
        <f t="shared" ca="1" si="425"/>
        <v>32700</v>
      </c>
      <c r="CK255" s="23">
        <f t="shared" ca="1" si="426"/>
        <v>62400</v>
      </c>
      <c r="CL255" s="23">
        <f t="shared" ca="1" si="427"/>
        <v>31200</v>
      </c>
      <c r="CM255" s="23">
        <f t="shared" ca="1" si="422"/>
        <v>60000</v>
      </c>
      <c r="CN255" s="23">
        <f t="shared" ca="1" si="423"/>
        <v>30000</v>
      </c>
      <c r="CO255" s="23">
        <f t="shared" ca="1" si="430"/>
        <v>8400</v>
      </c>
      <c r="CP255" s="23">
        <f t="shared" ca="1" si="431"/>
        <v>4200</v>
      </c>
      <c r="CQ255" s="23">
        <f t="shared" ca="1" si="440"/>
        <v>27000</v>
      </c>
      <c r="CR255" s="23">
        <f t="shared" ca="1" si="441"/>
        <v>13500</v>
      </c>
      <c r="CS255" s="23">
        <f t="shared" ca="1" si="442"/>
        <v>15600</v>
      </c>
      <c r="CT255" s="23">
        <f t="shared" ca="1" si="443"/>
        <v>7800</v>
      </c>
      <c r="CU255" s="23">
        <f t="shared" ca="1" si="446"/>
        <v>42000</v>
      </c>
      <c r="CV255" s="23">
        <f t="shared" ca="1" si="447"/>
        <v>21000</v>
      </c>
      <c r="CW255" s="23">
        <f t="shared" ca="1" si="493"/>
        <v>60000</v>
      </c>
      <c r="CX255" s="23">
        <f t="shared" ca="1" si="494"/>
        <v>30000</v>
      </c>
      <c r="CY255" s="23">
        <f t="shared" ca="1" si="450"/>
        <v>72000</v>
      </c>
      <c r="CZ255" s="23">
        <f t="shared" ca="1" si="451"/>
        <v>36000</v>
      </c>
      <c r="DA255" s="23">
        <f t="shared" ca="1" si="466"/>
        <v>99000</v>
      </c>
      <c r="DB255" s="23">
        <f t="shared" ca="1" si="467"/>
        <v>49500</v>
      </c>
      <c r="DC255" s="23"/>
      <c r="DD255" s="23"/>
      <c r="DE255" s="23">
        <f t="shared" ca="1" si="468"/>
        <v>240000</v>
      </c>
      <c r="DF255" s="23">
        <f t="shared" ca="1" si="469"/>
        <v>120000</v>
      </c>
      <c r="DG255" s="23">
        <f t="shared" ca="1" si="470"/>
        <v>120000</v>
      </c>
      <c r="DH255" s="23">
        <f t="shared" ca="1" si="471"/>
        <v>60000</v>
      </c>
      <c r="DI255" s="23">
        <f t="shared" ca="1" si="480"/>
        <v>63600</v>
      </c>
      <c r="DJ255" s="23">
        <f t="shared" ca="1" si="481"/>
        <v>31800</v>
      </c>
      <c r="DK255" s="23">
        <f t="shared" ca="1" si="487"/>
        <v>63600</v>
      </c>
      <c r="DL255" s="23">
        <f t="shared" ca="1" si="488"/>
        <v>31800</v>
      </c>
      <c r="DM255" s="23">
        <f t="shared" ca="1" si="495"/>
        <v>120000</v>
      </c>
      <c r="DN255" s="23">
        <f t="shared" ca="1" si="496"/>
        <v>60000</v>
      </c>
      <c r="DO255" s="23">
        <f t="shared" ca="1" si="497"/>
        <v>66000</v>
      </c>
      <c r="DP255" s="23">
        <f t="shared" ca="1" si="498"/>
        <v>33000</v>
      </c>
      <c r="DQ255" s="23">
        <f t="shared" ca="1" si="509"/>
        <v>129600</v>
      </c>
      <c r="DR255" s="23">
        <f t="shared" ca="1" si="510"/>
        <v>64800</v>
      </c>
      <c r="DS255" s="228">
        <f t="shared" ca="1" si="413"/>
        <v>604800</v>
      </c>
      <c r="DT255" s="93">
        <f t="shared" ca="1" si="414"/>
        <v>1350000</v>
      </c>
      <c r="DU255" s="228">
        <f t="shared" ca="1" si="415"/>
        <v>1971900</v>
      </c>
      <c r="DZ255" s="23">
        <f t="shared" ca="1" si="444"/>
        <v>60000</v>
      </c>
      <c r="EA255" s="23">
        <f t="shared" ca="1" si="445"/>
        <v>30000</v>
      </c>
      <c r="EB255" s="23">
        <f t="shared" ca="1" si="452"/>
        <v>26400</v>
      </c>
      <c r="EC255" s="23">
        <f t="shared" ca="1" si="453"/>
        <v>13200</v>
      </c>
      <c r="ED255" s="23">
        <f t="shared" ca="1" si="472"/>
        <v>120000</v>
      </c>
      <c r="EE255" s="23">
        <f t="shared" ca="1" si="473"/>
        <v>60000</v>
      </c>
      <c r="EF255" s="23">
        <f t="shared" ca="1" si="501"/>
        <v>168000</v>
      </c>
      <c r="EG255" s="23">
        <f t="shared" ca="1" si="502"/>
        <v>84000</v>
      </c>
      <c r="EH255" s="23">
        <f t="shared" ca="1" si="482"/>
        <v>60000</v>
      </c>
      <c r="EI255" s="23">
        <f t="shared" ca="1" si="483"/>
        <v>30000</v>
      </c>
      <c r="EJ255" s="23">
        <f t="shared" ca="1" si="499"/>
        <v>60000</v>
      </c>
      <c r="EK255" s="23">
        <f t="shared" ca="1" si="500"/>
        <v>30000</v>
      </c>
      <c r="EL255" s="23">
        <f t="shared" ca="1" si="507"/>
        <v>120000</v>
      </c>
      <c r="EM255" s="23">
        <f t="shared" ca="1" si="508"/>
        <v>60000</v>
      </c>
      <c r="EN255" s="228">
        <f t="shared" ca="1" si="401"/>
        <v>39600</v>
      </c>
      <c r="EO255" s="93">
        <f t="shared" ca="1" si="402"/>
        <v>489600</v>
      </c>
      <c r="EP255" s="93">
        <f t="shared" ca="1" si="403"/>
        <v>921600</v>
      </c>
    </row>
    <row r="256" spans="1:146" x14ac:dyDescent="0.2">
      <c r="A256" s="172">
        <f ca="1">VLOOKUP($D256,Curves!$A$2:$I$1700,9)</f>
        <v>6.1349000478686001E-2</v>
      </c>
      <c r="B256" s="86">
        <f t="shared" ca="1" si="386"/>
        <v>0.28734112708004367</v>
      </c>
      <c r="C256" s="86">
        <f t="shared" si="387"/>
        <v>30</v>
      </c>
      <c r="D256" s="139">
        <v>44440</v>
      </c>
      <c r="E256" s="173">
        <f ca="1">VLOOKUP($D256,Curves!$A$2:$H$1700,2)*$B256</f>
        <v>1.4415904345605792</v>
      </c>
      <c r="F256" s="172">
        <f ca="1">VLOOKUP($D256,Curves!$A$2:$H$1700,3)*$B256</f>
        <v>9.4822571936414413E-2</v>
      </c>
      <c r="G256" s="172">
        <f ca="1">VLOOKUP($D256,Curves!$A$2:$H$1700,7)*$B256</f>
        <v>0</v>
      </c>
      <c r="H256" s="172">
        <f ca="1">VLOOKUP($D256,Curves!$A$2:$H$1700,5)*$B256</f>
        <v>0</v>
      </c>
      <c r="I256" s="172">
        <f ca="1">VLOOKUP($D256,Curves!$A$2:$H$1700,4)*$B256</f>
        <v>0</v>
      </c>
      <c r="J256" s="174">
        <f ca="1">VLOOKUP($D256,Curves!$A$2:$H$1700,8)*$B256</f>
        <v>0</v>
      </c>
      <c r="K256" s="172">
        <f t="shared" ca="1" si="388"/>
        <v>12.811928259204343</v>
      </c>
      <c r="L256" s="140">
        <f ca="1">VLOOKUP($D256,Curves!$N$2:$T$2600,2)*$B256</f>
        <v>16.777474866738547</v>
      </c>
      <c r="M256" s="141">
        <f ca="1">VLOOKUP($D256,Curves!$N$2:$T$2600,3)*$B256</f>
        <v>8.3887374333692737</v>
      </c>
      <c r="N256" s="181">
        <f t="shared" ca="1" si="389"/>
        <v>1</v>
      </c>
      <c r="O256" s="182">
        <f t="shared" ca="1" si="390"/>
        <v>0</v>
      </c>
      <c r="P256" s="173">
        <f t="shared" ca="1" si="385"/>
        <v>12.811928259204343</v>
      </c>
      <c r="Q256" s="140">
        <f ca="1">VLOOKUP($D256,Curves!$N$2:$T$2600,4)*$B256</f>
        <v>16.777474866738547</v>
      </c>
      <c r="R256" s="141">
        <f ca="1">VLOOKUP($D256,Curves!$N$2:$T$2600,5)*$B256</f>
        <v>8.3887374333692737</v>
      </c>
      <c r="S256" s="181">
        <f t="shared" ca="1" si="391"/>
        <v>1</v>
      </c>
      <c r="T256" s="182">
        <f t="shared" ca="1" si="392"/>
        <v>0</v>
      </c>
      <c r="U256" s="151">
        <f t="shared" ca="1" si="393"/>
        <v>12.811928259204343</v>
      </c>
      <c r="V256" s="151">
        <f t="shared" ca="1" si="394"/>
        <v>12.811928259204343</v>
      </c>
      <c r="W256" s="151">
        <f t="shared" ca="1" si="395"/>
        <v>12.811928259204343</v>
      </c>
      <c r="X256" s="343">
        <f ca="1">VLOOKUP($D256,[2]CurveFetch!$D$8:$S$13000,16,0)*$B256</f>
        <v>16.777474866738547</v>
      </c>
      <c r="Y256" s="141">
        <f ca="1">VLOOKUP($D256,Curves!$N$2:$T$2600,7)*$B256</f>
        <v>8.3887374333692737</v>
      </c>
      <c r="Z256" s="200">
        <f t="shared" ca="1" si="396"/>
        <v>1</v>
      </c>
      <c r="AA256" s="181">
        <f t="shared" ca="1" si="397"/>
        <v>0</v>
      </c>
      <c r="AB256" s="181">
        <f t="shared" ca="1" si="484"/>
        <v>1</v>
      </c>
      <c r="AC256" s="181">
        <f t="shared" ca="1" si="484"/>
        <v>1</v>
      </c>
      <c r="AD256" s="181">
        <f t="shared" ca="1" si="399"/>
        <v>1</v>
      </c>
      <c r="AE256" s="182">
        <f t="shared" ca="1" si="400"/>
        <v>0</v>
      </c>
      <c r="AF256" s="23">
        <f t="shared" ca="1" si="418"/>
        <v>5880</v>
      </c>
      <c r="AG256" s="23">
        <f t="shared" ca="1" si="419"/>
        <v>0</v>
      </c>
      <c r="AH256" s="23">
        <f t="shared" ca="1" si="436"/>
        <v>48000</v>
      </c>
      <c r="AI256" s="23">
        <f t="shared" ca="1" si="437"/>
        <v>0</v>
      </c>
      <c r="AJ256" s="23">
        <f t="shared" ca="1" si="456"/>
        <v>54000</v>
      </c>
      <c r="AK256" s="23">
        <f t="shared" ca="1" si="457"/>
        <v>0</v>
      </c>
      <c r="AL256" s="23">
        <f t="shared" ca="1" si="458"/>
        <v>60000</v>
      </c>
      <c r="AM256" s="23">
        <f t="shared" ca="1" si="459"/>
        <v>0</v>
      </c>
      <c r="AN256" s="23">
        <f t="shared" ca="1" si="460"/>
        <v>60000</v>
      </c>
      <c r="AO256" s="23">
        <f t="shared" ca="1" si="461"/>
        <v>0</v>
      </c>
      <c r="AP256" s="23">
        <f t="shared" ca="1" si="476"/>
        <v>61200</v>
      </c>
      <c r="AQ256" s="23">
        <f t="shared" ca="1" si="477"/>
        <v>0</v>
      </c>
      <c r="AR256" s="23">
        <f t="shared" ca="1" si="489"/>
        <v>132000</v>
      </c>
      <c r="AS256" s="23">
        <f t="shared" ca="1" si="490"/>
        <v>0</v>
      </c>
      <c r="AT256" s="228">
        <f t="shared" ca="1" si="404"/>
        <v>65880</v>
      </c>
      <c r="AU256" s="26">
        <f t="shared" ca="1" si="405"/>
        <v>361080</v>
      </c>
      <c r="AV256" s="228">
        <f t="shared" ca="1" si="406"/>
        <v>421080</v>
      </c>
      <c r="AW256" s="23">
        <f t="shared" ca="1" si="432"/>
        <v>62400</v>
      </c>
      <c r="AX256" s="23">
        <f t="shared" ca="1" si="433"/>
        <v>0</v>
      </c>
      <c r="AY256" s="23">
        <f t="shared" ca="1" si="416"/>
        <v>60000</v>
      </c>
      <c r="AZ256" s="23">
        <f t="shared" ca="1" si="417"/>
        <v>0</v>
      </c>
      <c r="BA256" s="23">
        <f t="shared" ca="1" si="420"/>
        <v>10560</v>
      </c>
      <c r="BB256" s="23">
        <f t="shared" ca="1" si="421"/>
        <v>0</v>
      </c>
      <c r="BC256" s="23">
        <f t="shared" ca="1" si="428"/>
        <v>6120</v>
      </c>
      <c r="BD256" s="23">
        <f t="shared" ca="1" si="429"/>
        <v>0</v>
      </c>
      <c r="BE256" s="23">
        <f t="shared" ca="1" si="438"/>
        <v>20400</v>
      </c>
      <c r="BF256" s="23">
        <f t="shared" ca="1" si="439"/>
        <v>0</v>
      </c>
      <c r="BG256" s="23">
        <f t="shared" ca="1" si="448"/>
        <v>105600</v>
      </c>
      <c r="BH256" s="23">
        <f t="shared" ca="1" si="449"/>
        <v>0</v>
      </c>
      <c r="BI256" s="23">
        <f t="shared" ca="1" si="454"/>
        <v>127200</v>
      </c>
      <c r="BJ256" s="23">
        <f t="shared" ca="1" si="455"/>
        <v>0</v>
      </c>
      <c r="BK256" s="23">
        <f t="shared" ca="1" si="462"/>
        <v>60000</v>
      </c>
      <c r="BL256" s="23">
        <f t="shared" ca="1" si="463"/>
        <v>0</v>
      </c>
      <c r="BM256" s="23">
        <f t="shared" ca="1" si="474"/>
        <v>63600</v>
      </c>
      <c r="BN256" s="23">
        <f t="shared" ca="1" si="475"/>
        <v>0</v>
      </c>
      <c r="BO256" s="23">
        <f t="shared" ca="1" si="478"/>
        <v>86400</v>
      </c>
      <c r="BP256" s="23">
        <f t="shared" ca="1" si="479"/>
        <v>0</v>
      </c>
      <c r="BQ256" s="23">
        <f t="shared" ca="1" si="485"/>
        <v>62400</v>
      </c>
      <c r="BR256" s="23">
        <f t="shared" ca="1" si="486"/>
        <v>0</v>
      </c>
      <c r="BS256" s="23">
        <f t="shared" ca="1" si="503"/>
        <v>132000</v>
      </c>
      <c r="BT256" s="23">
        <f t="shared" ca="1" si="504"/>
        <v>0</v>
      </c>
      <c r="BU256" s="23">
        <f t="shared" ca="1" si="505"/>
        <v>120000</v>
      </c>
      <c r="BV256" s="23">
        <f t="shared" ca="1" si="506"/>
        <v>0</v>
      </c>
      <c r="BW256" s="389">
        <f t="shared" ca="1" si="407"/>
        <v>458280</v>
      </c>
      <c r="BX256" s="224">
        <f t="shared" ca="1" si="408"/>
        <v>710280</v>
      </c>
      <c r="BY256" s="93">
        <f t="shared" ca="1" si="409"/>
        <v>916680</v>
      </c>
      <c r="BZ256" s="23">
        <f t="shared" ca="1" si="434"/>
        <v>125760</v>
      </c>
      <c r="CA256" s="23">
        <f t="shared" ca="1" si="435"/>
        <v>0</v>
      </c>
      <c r="CB256" s="23">
        <f t="shared" ca="1" si="464"/>
        <v>115200</v>
      </c>
      <c r="CC256" s="23">
        <f t="shared" ca="1" si="465"/>
        <v>0</v>
      </c>
      <c r="CD256" s="23">
        <f t="shared" ca="1" si="491"/>
        <v>120000</v>
      </c>
      <c r="CE256" s="23">
        <f t="shared" ca="1" si="492"/>
        <v>0</v>
      </c>
      <c r="CF256" s="228">
        <f t="shared" ca="1" si="410"/>
        <v>125760</v>
      </c>
      <c r="CG256" s="224">
        <f t="shared" ca="1" si="411"/>
        <v>240960</v>
      </c>
      <c r="CH256" s="228">
        <f t="shared" ca="1" si="412"/>
        <v>360960</v>
      </c>
      <c r="CI256" s="23">
        <f t="shared" ca="1" si="424"/>
        <v>65400</v>
      </c>
      <c r="CJ256" s="23">
        <f t="shared" ca="1" si="425"/>
        <v>32700</v>
      </c>
      <c r="CK256" s="23">
        <f t="shared" ca="1" si="426"/>
        <v>62400</v>
      </c>
      <c r="CL256" s="23">
        <f t="shared" ca="1" si="427"/>
        <v>31200</v>
      </c>
      <c r="CM256" s="23">
        <f t="shared" ca="1" si="422"/>
        <v>60000</v>
      </c>
      <c r="CN256" s="23">
        <f t="shared" ca="1" si="423"/>
        <v>30000</v>
      </c>
      <c r="CO256" s="23">
        <f t="shared" ca="1" si="430"/>
        <v>8400</v>
      </c>
      <c r="CP256" s="23">
        <f t="shared" ca="1" si="431"/>
        <v>4200</v>
      </c>
      <c r="CQ256" s="23">
        <f t="shared" ca="1" si="440"/>
        <v>27000</v>
      </c>
      <c r="CR256" s="23">
        <f t="shared" ca="1" si="441"/>
        <v>13500</v>
      </c>
      <c r="CS256" s="23">
        <f t="shared" ca="1" si="442"/>
        <v>15600</v>
      </c>
      <c r="CT256" s="23">
        <f t="shared" ca="1" si="443"/>
        <v>7800</v>
      </c>
      <c r="CU256" s="23">
        <f t="shared" ca="1" si="446"/>
        <v>42000</v>
      </c>
      <c r="CV256" s="23">
        <f t="shared" ca="1" si="447"/>
        <v>21000</v>
      </c>
      <c r="CW256" s="23">
        <f t="shared" ca="1" si="493"/>
        <v>60000</v>
      </c>
      <c r="CX256" s="23">
        <f t="shared" ca="1" si="494"/>
        <v>30000</v>
      </c>
      <c r="CY256" s="23">
        <f t="shared" ca="1" si="450"/>
        <v>72000</v>
      </c>
      <c r="CZ256" s="23">
        <f t="shared" ca="1" si="451"/>
        <v>36000</v>
      </c>
      <c r="DA256" s="23">
        <f t="shared" ca="1" si="466"/>
        <v>99000</v>
      </c>
      <c r="DB256" s="23">
        <f t="shared" ca="1" si="467"/>
        <v>49500</v>
      </c>
      <c r="DC256" s="23"/>
      <c r="DD256" s="23"/>
      <c r="DE256" s="23">
        <f t="shared" ca="1" si="468"/>
        <v>240000</v>
      </c>
      <c r="DF256" s="23">
        <f t="shared" ca="1" si="469"/>
        <v>120000</v>
      </c>
      <c r="DG256" s="23">
        <f t="shared" ca="1" si="470"/>
        <v>120000</v>
      </c>
      <c r="DH256" s="23">
        <f t="shared" ca="1" si="471"/>
        <v>60000</v>
      </c>
      <c r="DI256" s="23">
        <f t="shared" ca="1" si="480"/>
        <v>63600</v>
      </c>
      <c r="DJ256" s="23">
        <f t="shared" ca="1" si="481"/>
        <v>31800</v>
      </c>
      <c r="DK256" s="23">
        <f t="shared" ca="1" si="487"/>
        <v>63600</v>
      </c>
      <c r="DL256" s="23">
        <f t="shared" ca="1" si="488"/>
        <v>31800</v>
      </c>
      <c r="DM256" s="23">
        <f t="shared" ca="1" si="495"/>
        <v>120000</v>
      </c>
      <c r="DN256" s="23">
        <f t="shared" ca="1" si="496"/>
        <v>60000</v>
      </c>
      <c r="DO256" s="23">
        <f t="shared" ca="1" si="497"/>
        <v>66000</v>
      </c>
      <c r="DP256" s="23">
        <f t="shared" ca="1" si="498"/>
        <v>33000</v>
      </c>
      <c r="DQ256" s="23">
        <f t="shared" ca="1" si="509"/>
        <v>129600</v>
      </c>
      <c r="DR256" s="23">
        <f t="shared" ca="1" si="510"/>
        <v>64800</v>
      </c>
      <c r="DS256" s="228">
        <f t="shared" ca="1" si="413"/>
        <v>604800</v>
      </c>
      <c r="DT256" s="93">
        <f t="shared" ca="1" si="414"/>
        <v>1350000</v>
      </c>
      <c r="DU256" s="228">
        <f t="shared" ca="1" si="415"/>
        <v>1971900</v>
      </c>
      <c r="DZ256" s="23">
        <f t="shared" ca="1" si="444"/>
        <v>60000</v>
      </c>
      <c r="EA256" s="23">
        <f t="shared" ca="1" si="445"/>
        <v>30000</v>
      </c>
      <c r="EB256" s="23">
        <f t="shared" ca="1" si="452"/>
        <v>26400</v>
      </c>
      <c r="EC256" s="23">
        <f t="shared" ca="1" si="453"/>
        <v>13200</v>
      </c>
      <c r="ED256" s="23">
        <f t="shared" ca="1" si="472"/>
        <v>120000</v>
      </c>
      <c r="EE256" s="23">
        <f t="shared" ca="1" si="473"/>
        <v>60000</v>
      </c>
      <c r="EF256" s="23">
        <f t="shared" ca="1" si="501"/>
        <v>168000</v>
      </c>
      <c r="EG256" s="23">
        <f t="shared" ca="1" si="502"/>
        <v>84000</v>
      </c>
      <c r="EH256" s="23">
        <f t="shared" ca="1" si="482"/>
        <v>60000</v>
      </c>
      <c r="EI256" s="23">
        <f t="shared" ca="1" si="483"/>
        <v>30000</v>
      </c>
      <c r="EJ256" s="23">
        <f t="shared" ca="1" si="499"/>
        <v>60000</v>
      </c>
      <c r="EK256" s="23">
        <f t="shared" ca="1" si="500"/>
        <v>30000</v>
      </c>
      <c r="EL256" s="23">
        <f t="shared" ca="1" si="507"/>
        <v>120000</v>
      </c>
      <c r="EM256" s="23">
        <f t="shared" ca="1" si="508"/>
        <v>60000</v>
      </c>
      <c r="EN256" s="228">
        <f t="shared" ca="1" si="401"/>
        <v>39600</v>
      </c>
      <c r="EO256" s="93">
        <f t="shared" ca="1" si="402"/>
        <v>489600</v>
      </c>
      <c r="EP256" s="93">
        <f t="shared" ca="1" si="403"/>
        <v>921600</v>
      </c>
    </row>
    <row r="257" spans="1:146" x14ac:dyDescent="0.2">
      <c r="A257" s="172">
        <f ca="1">VLOOKUP($D257,Curves!$A$2:$I$1700,9)</f>
        <v>6.1353277127820002E-2</v>
      </c>
      <c r="B257" s="86">
        <f t="shared" ca="1" si="386"/>
        <v>0.2858939497896022</v>
      </c>
      <c r="C257" s="86">
        <f t="shared" si="387"/>
        <v>31</v>
      </c>
      <c r="D257" s="139">
        <v>44470</v>
      </c>
      <c r="E257" s="173">
        <f ca="1">VLOOKUP($D257,Curves!$A$2:$H$1700,2)*$B257</f>
        <v>1.4429067645881222</v>
      </c>
      <c r="F257" s="172">
        <f ca="1">VLOOKUP($D257,Curves!$A$2:$H$1700,3)*$B257</f>
        <v>9.434500343056873E-2</v>
      </c>
      <c r="G257" s="172">
        <f ca="1">VLOOKUP($D257,Curves!$A$2:$H$1700,7)*$B257</f>
        <v>0</v>
      </c>
      <c r="H257" s="172">
        <f ca="1">VLOOKUP($D257,Curves!$A$2:$H$1700,5)*$B257</f>
        <v>0</v>
      </c>
      <c r="I257" s="172">
        <f ca="1">VLOOKUP($D257,Curves!$A$2:$H$1700,4)*$B257</f>
        <v>0</v>
      </c>
      <c r="J257" s="174">
        <f ca="1">VLOOKUP($D257,Curves!$A$2:$H$1700,8)*$B257</f>
        <v>0</v>
      </c>
      <c r="K257" s="172">
        <f t="shared" ca="1" si="388"/>
        <v>12.821800734410916</v>
      </c>
      <c r="L257" s="140">
        <f ca="1">VLOOKUP($D257,Curves!$N$2:$T$2600,2)*$B257</f>
        <v>19.839667824439402</v>
      </c>
      <c r="M257" s="141">
        <f ca="1">VLOOKUP($D257,Curves!$N$2:$T$2600,3)*$B257</f>
        <v>9.9198339122197012</v>
      </c>
      <c r="N257" s="181">
        <f t="shared" ca="1" si="389"/>
        <v>1</v>
      </c>
      <c r="O257" s="182">
        <f t="shared" ca="1" si="390"/>
        <v>0</v>
      </c>
      <c r="P257" s="173">
        <f t="shared" ca="1" si="385"/>
        <v>12.821800734410916</v>
      </c>
      <c r="Q257" s="140">
        <f ca="1">VLOOKUP($D257,Curves!$N$2:$T$2600,4)*$B257</f>
        <v>19.839667824439402</v>
      </c>
      <c r="R257" s="141">
        <f ca="1">VLOOKUP($D257,Curves!$N$2:$T$2600,5)*$B257</f>
        <v>9.9198339122197012</v>
      </c>
      <c r="S257" s="181">
        <f t="shared" ca="1" si="391"/>
        <v>1</v>
      </c>
      <c r="T257" s="182">
        <f t="shared" ca="1" si="392"/>
        <v>0</v>
      </c>
      <c r="U257" s="151">
        <f t="shared" ca="1" si="393"/>
        <v>12.821800734410916</v>
      </c>
      <c r="V257" s="151">
        <f t="shared" ca="1" si="394"/>
        <v>12.821800734410916</v>
      </c>
      <c r="W257" s="151">
        <f t="shared" ca="1" si="395"/>
        <v>12.821800734410916</v>
      </c>
      <c r="X257" s="343">
        <f ca="1">VLOOKUP($D257,[2]CurveFetch!$D$8:$S$13000,16,0)*$B257</f>
        <v>19.839667824439402</v>
      </c>
      <c r="Y257" s="141">
        <f ca="1">VLOOKUP($D257,Curves!$N$2:$T$2600,7)*$B257</f>
        <v>9.9198339122197012</v>
      </c>
      <c r="Z257" s="200">
        <f t="shared" ca="1" si="396"/>
        <v>1</v>
      </c>
      <c r="AA257" s="181">
        <f t="shared" ca="1" si="397"/>
        <v>0</v>
      </c>
      <c r="AB257" s="181">
        <f t="shared" ca="1" si="484"/>
        <v>1</v>
      </c>
      <c r="AC257" s="181">
        <f t="shared" ca="1" si="484"/>
        <v>1</v>
      </c>
      <c r="AD257" s="181">
        <f t="shared" ca="1" si="399"/>
        <v>1</v>
      </c>
      <c r="AE257" s="182">
        <f t="shared" ca="1" si="400"/>
        <v>0</v>
      </c>
      <c r="AF257" s="23">
        <f t="shared" ca="1" si="418"/>
        <v>5880</v>
      </c>
      <c r="AG257" s="23">
        <f t="shared" ca="1" si="419"/>
        <v>0</v>
      </c>
      <c r="AH257" s="23">
        <f t="shared" ca="1" si="436"/>
        <v>48000</v>
      </c>
      <c r="AI257" s="23">
        <f t="shared" ca="1" si="437"/>
        <v>0</v>
      </c>
      <c r="AJ257" s="23">
        <f t="shared" ca="1" si="456"/>
        <v>54000</v>
      </c>
      <c r="AK257" s="23">
        <f t="shared" ca="1" si="457"/>
        <v>0</v>
      </c>
      <c r="AL257" s="23">
        <f t="shared" ca="1" si="458"/>
        <v>60000</v>
      </c>
      <c r="AM257" s="23">
        <f t="shared" ca="1" si="459"/>
        <v>0</v>
      </c>
      <c r="AN257" s="23">
        <f t="shared" ca="1" si="460"/>
        <v>60000</v>
      </c>
      <c r="AO257" s="23">
        <f t="shared" ca="1" si="461"/>
        <v>0</v>
      </c>
      <c r="AP257" s="23">
        <f t="shared" ca="1" si="476"/>
        <v>61200</v>
      </c>
      <c r="AQ257" s="23">
        <f t="shared" ca="1" si="477"/>
        <v>0</v>
      </c>
      <c r="AR257" s="23">
        <f t="shared" ca="1" si="489"/>
        <v>132000</v>
      </c>
      <c r="AS257" s="23">
        <f t="shared" ca="1" si="490"/>
        <v>0</v>
      </c>
      <c r="AT257" s="228">
        <f t="shared" ca="1" si="404"/>
        <v>65880</v>
      </c>
      <c r="AU257" s="26">
        <f t="shared" ca="1" si="405"/>
        <v>361080</v>
      </c>
      <c r="AV257" s="228">
        <f t="shared" ca="1" si="406"/>
        <v>421080</v>
      </c>
      <c r="AW257" s="23">
        <f t="shared" ca="1" si="432"/>
        <v>62400</v>
      </c>
      <c r="AX257" s="23">
        <f t="shared" ca="1" si="433"/>
        <v>0</v>
      </c>
      <c r="AY257" s="23">
        <f t="shared" ca="1" si="416"/>
        <v>60000</v>
      </c>
      <c r="AZ257" s="23">
        <f t="shared" ca="1" si="417"/>
        <v>0</v>
      </c>
      <c r="BA257" s="23">
        <f t="shared" ca="1" si="420"/>
        <v>10560</v>
      </c>
      <c r="BB257" s="23">
        <f t="shared" ca="1" si="421"/>
        <v>0</v>
      </c>
      <c r="BC257" s="23">
        <f t="shared" ca="1" si="428"/>
        <v>6120</v>
      </c>
      <c r="BD257" s="23">
        <f t="shared" ca="1" si="429"/>
        <v>0</v>
      </c>
      <c r="BE257" s="23">
        <f t="shared" ca="1" si="438"/>
        <v>20400</v>
      </c>
      <c r="BF257" s="23">
        <f t="shared" ca="1" si="439"/>
        <v>0</v>
      </c>
      <c r="BG257" s="23">
        <f t="shared" ca="1" si="448"/>
        <v>105600</v>
      </c>
      <c r="BH257" s="23">
        <f t="shared" ca="1" si="449"/>
        <v>0</v>
      </c>
      <c r="BI257" s="23">
        <f t="shared" ca="1" si="454"/>
        <v>127200</v>
      </c>
      <c r="BJ257" s="23">
        <f t="shared" ca="1" si="455"/>
        <v>0</v>
      </c>
      <c r="BK257" s="23">
        <f t="shared" ca="1" si="462"/>
        <v>60000</v>
      </c>
      <c r="BL257" s="23">
        <f t="shared" ca="1" si="463"/>
        <v>0</v>
      </c>
      <c r="BM257" s="23">
        <f t="shared" ca="1" si="474"/>
        <v>63600</v>
      </c>
      <c r="BN257" s="23">
        <f t="shared" ca="1" si="475"/>
        <v>0</v>
      </c>
      <c r="BO257" s="23">
        <f t="shared" ca="1" si="478"/>
        <v>86400</v>
      </c>
      <c r="BP257" s="23">
        <f t="shared" ca="1" si="479"/>
        <v>0</v>
      </c>
      <c r="BQ257" s="23">
        <f t="shared" ca="1" si="485"/>
        <v>62400</v>
      </c>
      <c r="BR257" s="23">
        <f t="shared" ca="1" si="486"/>
        <v>0</v>
      </c>
      <c r="BS257" s="23">
        <f t="shared" ca="1" si="503"/>
        <v>132000</v>
      </c>
      <c r="BT257" s="23">
        <f t="shared" ca="1" si="504"/>
        <v>0</v>
      </c>
      <c r="BU257" s="23">
        <f t="shared" ca="1" si="505"/>
        <v>120000</v>
      </c>
      <c r="BV257" s="23">
        <f t="shared" ca="1" si="506"/>
        <v>0</v>
      </c>
      <c r="BW257" s="389">
        <f t="shared" ca="1" si="407"/>
        <v>458280</v>
      </c>
      <c r="BX257" s="224">
        <f t="shared" ca="1" si="408"/>
        <v>710280</v>
      </c>
      <c r="BY257" s="93">
        <f t="shared" ca="1" si="409"/>
        <v>916680</v>
      </c>
      <c r="BZ257" s="23">
        <f t="shared" ca="1" si="434"/>
        <v>125760</v>
      </c>
      <c r="CA257" s="23">
        <f t="shared" ca="1" si="435"/>
        <v>0</v>
      </c>
      <c r="CB257" s="23">
        <f t="shared" ca="1" si="464"/>
        <v>115200</v>
      </c>
      <c r="CC257" s="23">
        <f t="shared" ca="1" si="465"/>
        <v>0</v>
      </c>
      <c r="CD257" s="23">
        <f t="shared" ca="1" si="491"/>
        <v>120000</v>
      </c>
      <c r="CE257" s="23">
        <f t="shared" ca="1" si="492"/>
        <v>0</v>
      </c>
      <c r="CF257" s="228">
        <f t="shared" ca="1" si="410"/>
        <v>125760</v>
      </c>
      <c r="CG257" s="224">
        <f t="shared" ca="1" si="411"/>
        <v>240960</v>
      </c>
      <c r="CH257" s="228">
        <f t="shared" ca="1" si="412"/>
        <v>360960</v>
      </c>
      <c r="CI257" s="23">
        <f t="shared" ca="1" si="424"/>
        <v>65400</v>
      </c>
      <c r="CJ257" s="23">
        <f t="shared" ca="1" si="425"/>
        <v>32700</v>
      </c>
      <c r="CK257" s="23">
        <f t="shared" ca="1" si="426"/>
        <v>62400</v>
      </c>
      <c r="CL257" s="23">
        <f t="shared" ca="1" si="427"/>
        <v>31200</v>
      </c>
      <c r="CM257" s="23">
        <f t="shared" ca="1" si="422"/>
        <v>60000</v>
      </c>
      <c r="CN257" s="23">
        <f t="shared" ca="1" si="423"/>
        <v>30000</v>
      </c>
      <c r="CO257" s="23">
        <f t="shared" ca="1" si="430"/>
        <v>8400</v>
      </c>
      <c r="CP257" s="23">
        <f t="shared" ca="1" si="431"/>
        <v>4200</v>
      </c>
      <c r="CQ257" s="23">
        <f t="shared" ca="1" si="440"/>
        <v>27000</v>
      </c>
      <c r="CR257" s="23">
        <f t="shared" ca="1" si="441"/>
        <v>13500</v>
      </c>
      <c r="CS257" s="23">
        <f t="shared" ca="1" si="442"/>
        <v>15600</v>
      </c>
      <c r="CT257" s="23">
        <f t="shared" ca="1" si="443"/>
        <v>7800</v>
      </c>
      <c r="CU257" s="23">
        <f t="shared" ca="1" si="446"/>
        <v>42000</v>
      </c>
      <c r="CV257" s="23">
        <f t="shared" ca="1" si="447"/>
        <v>21000</v>
      </c>
      <c r="CW257" s="23">
        <f t="shared" ca="1" si="493"/>
        <v>60000</v>
      </c>
      <c r="CX257" s="23">
        <f t="shared" ca="1" si="494"/>
        <v>30000</v>
      </c>
      <c r="CY257" s="23">
        <f t="shared" ca="1" si="450"/>
        <v>72000</v>
      </c>
      <c r="CZ257" s="23">
        <f t="shared" ca="1" si="451"/>
        <v>36000</v>
      </c>
      <c r="DA257" s="23">
        <f t="shared" ca="1" si="466"/>
        <v>99000</v>
      </c>
      <c r="DB257" s="23">
        <f t="shared" ca="1" si="467"/>
        <v>49500</v>
      </c>
      <c r="DC257" s="23"/>
      <c r="DD257" s="23"/>
      <c r="DE257" s="23">
        <f t="shared" ca="1" si="468"/>
        <v>240000</v>
      </c>
      <c r="DF257" s="23">
        <f t="shared" ca="1" si="469"/>
        <v>120000</v>
      </c>
      <c r="DG257" s="23">
        <f t="shared" ca="1" si="470"/>
        <v>120000</v>
      </c>
      <c r="DH257" s="23">
        <f t="shared" ca="1" si="471"/>
        <v>60000</v>
      </c>
      <c r="DI257" s="23">
        <f t="shared" ca="1" si="480"/>
        <v>63600</v>
      </c>
      <c r="DJ257" s="23">
        <f t="shared" ca="1" si="481"/>
        <v>31800</v>
      </c>
      <c r="DK257" s="23">
        <f t="shared" ca="1" si="487"/>
        <v>63600</v>
      </c>
      <c r="DL257" s="23">
        <f t="shared" ca="1" si="488"/>
        <v>31800</v>
      </c>
      <c r="DM257" s="23">
        <f t="shared" ca="1" si="495"/>
        <v>120000</v>
      </c>
      <c r="DN257" s="23">
        <f t="shared" ca="1" si="496"/>
        <v>60000</v>
      </c>
      <c r="DO257" s="23">
        <f t="shared" ca="1" si="497"/>
        <v>66000</v>
      </c>
      <c r="DP257" s="23">
        <f t="shared" ca="1" si="498"/>
        <v>33000</v>
      </c>
      <c r="DQ257" s="23">
        <f t="shared" ca="1" si="509"/>
        <v>129600</v>
      </c>
      <c r="DR257" s="23">
        <f t="shared" ca="1" si="510"/>
        <v>64800</v>
      </c>
      <c r="DS257" s="228">
        <f t="shared" ca="1" si="413"/>
        <v>604800</v>
      </c>
      <c r="DT257" s="93">
        <f t="shared" ca="1" si="414"/>
        <v>1350000</v>
      </c>
      <c r="DU257" s="228">
        <f t="shared" ca="1" si="415"/>
        <v>1971900</v>
      </c>
      <c r="DZ257" s="23">
        <f t="shared" ca="1" si="444"/>
        <v>60000</v>
      </c>
      <c r="EA257" s="23">
        <f t="shared" ca="1" si="445"/>
        <v>30000</v>
      </c>
      <c r="EB257" s="23">
        <f t="shared" ca="1" si="452"/>
        <v>26400</v>
      </c>
      <c r="EC257" s="23">
        <f t="shared" ca="1" si="453"/>
        <v>13200</v>
      </c>
      <c r="ED257" s="23">
        <f t="shared" ca="1" si="472"/>
        <v>120000</v>
      </c>
      <c r="EE257" s="23">
        <f t="shared" ca="1" si="473"/>
        <v>60000</v>
      </c>
      <c r="EF257" s="23">
        <f t="shared" ca="1" si="501"/>
        <v>168000</v>
      </c>
      <c r="EG257" s="23">
        <f t="shared" ca="1" si="502"/>
        <v>84000</v>
      </c>
      <c r="EH257" s="23">
        <f t="shared" ca="1" si="482"/>
        <v>60000</v>
      </c>
      <c r="EI257" s="23">
        <f t="shared" ca="1" si="483"/>
        <v>30000</v>
      </c>
      <c r="EJ257" s="23">
        <f t="shared" ca="1" si="499"/>
        <v>60000</v>
      </c>
      <c r="EK257" s="23">
        <f t="shared" ca="1" si="500"/>
        <v>30000</v>
      </c>
      <c r="EL257" s="23">
        <f t="shared" ca="1" si="507"/>
        <v>120000</v>
      </c>
      <c r="EM257" s="23">
        <f t="shared" ca="1" si="508"/>
        <v>60000</v>
      </c>
      <c r="EN257" s="228">
        <f t="shared" ca="1" si="401"/>
        <v>39600</v>
      </c>
      <c r="EO257" s="93">
        <f t="shared" ca="1" si="402"/>
        <v>489600</v>
      </c>
      <c r="EP257" s="93">
        <f t="shared" ca="1" si="403"/>
        <v>921600</v>
      </c>
    </row>
    <row r="258" spans="1:146" x14ac:dyDescent="0.2">
      <c r="A258" s="172">
        <f ca="1">VLOOKUP($D258,Curves!$A$2:$I$1700,9)</f>
        <v>6.1357696331931999E-2</v>
      </c>
      <c r="B258" s="86">
        <f t="shared" ca="1" si="386"/>
        <v>0.28440598632992486</v>
      </c>
      <c r="C258" s="86">
        <f t="shared" si="387"/>
        <v>30</v>
      </c>
      <c r="D258" s="139">
        <v>44501</v>
      </c>
      <c r="E258" s="173">
        <f ca="1">VLOOKUP($D258,Curves!$A$2:$H$1700,2)*$B258</f>
        <v>1.4752138510933204</v>
      </c>
      <c r="F258" s="172">
        <f ca="1">VLOOKUP($D258,Curves!$A$2:$H$1700,3)*$B258</f>
        <v>0</v>
      </c>
      <c r="G258" s="172">
        <f ca="1">VLOOKUP($D258,Curves!$A$2:$H$1700,7)*$B258</f>
        <v>0</v>
      </c>
      <c r="H258" s="172">
        <f ca="1">VLOOKUP($D258,Curves!$A$2:$H$1700,5)*$B258</f>
        <v>0</v>
      </c>
      <c r="I258" s="172">
        <f ca="1">VLOOKUP($D258,Curves!$A$2:$H$1700,4)*$B258</f>
        <v>0</v>
      </c>
      <c r="J258" s="174">
        <f ca="1">VLOOKUP($D258,Curves!$A$2:$H$1700,8)*$B258</f>
        <v>0</v>
      </c>
      <c r="K258" s="172">
        <f t="shared" ca="1" si="388"/>
        <v>13.064103883199902</v>
      </c>
      <c r="L258" s="140">
        <f ca="1">VLOOKUP($D258,Curves!$N$2:$T$2600,2)*$B258</f>
        <v>11.204230712664657</v>
      </c>
      <c r="M258" s="141">
        <f ca="1">VLOOKUP($D258,Curves!$N$2:$T$2600,3)*$B258</f>
        <v>5.6021153563323285</v>
      </c>
      <c r="N258" s="181">
        <f t="shared" ca="1" si="389"/>
        <v>0</v>
      </c>
      <c r="O258" s="182">
        <f t="shared" ca="1" si="390"/>
        <v>0</v>
      </c>
      <c r="P258" s="173">
        <f t="shared" ca="1" si="385"/>
        <v>13.064103883199902</v>
      </c>
      <c r="Q258" s="140">
        <f ca="1">VLOOKUP($D258,Curves!$N$2:$T$2600,4)*$B258</f>
        <v>11.204230712664657</v>
      </c>
      <c r="R258" s="141">
        <f ca="1">VLOOKUP($D258,Curves!$N$2:$T$2600,5)*$B258</f>
        <v>5.6021153563323285</v>
      </c>
      <c r="S258" s="181">
        <f t="shared" ca="1" si="391"/>
        <v>0</v>
      </c>
      <c r="T258" s="182">
        <f t="shared" ca="1" si="392"/>
        <v>0</v>
      </c>
      <c r="U258" s="151">
        <f t="shared" ca="1" si="393"/>
        <v>13.064103883199902</v>
      </c>
      <c r="V258" s="151">
        <f t="shared" ca="1" si="394"/>
        <v>13.064103883199902</v>
      </c>
      <c r="W258" s="151">
        <f t="shared" ca="1" si="395"/>
        <v>13.064103883199902</v>
      </c>
      <c r="X258" s="343">
        <f ca="1">VLOOKUP($D258,[2]CurveFetch!$D$8:$S$13000,16,0)*$B258</f>
        <v>11.204230712664657</v>
      </c>
      <c r="Y258" s="141">
        <f ca="1">VLOOKUP($D258,Curves!$N$2:$T$2600,7)*$B258</f>
        <v>5.6021153563323285</v>
      </c>
      <c r="Z258" s="200">
        <f t="shared" ca="1" si="396"/>
        <v>0</v>
      </c>
      <c r="AA258" s="181">
        <f t="shared" ca="1" si="397"/>
        <v>0</v>
      </c>
      <c r="AB258" s="181">
        <f t="shared" ca="1" si="484"/>
        <v>0</v>
      </c>
      <c r="AC258" s="181">
        <f t="shared" ca="1" si="484"/>
        <v>0</v>
      </c>
      <c r="AD258" s="181">
        <f t="shared" ca="1" si="399"/>
        <v>0</v>
      </c>
      <c r="AE258" s="182">
        <f t="shared" ca="1" si="400"/>
        <v>0</v>
      </c>
      <c r="AF258" s="23">
        <f t="shared" ca="1" si="418"/>
        <v>0</v>
      </c>
      <c r="AG258" s="23">
        <f t="shared" ca="1" si="419"/>
        <v>0</v>
      </c>
      <c r="AH258" s="23">
        <f t="shared" ca="1" si="436"/>
        <v>0</v>
      </c>
      <c r="AI258" s="23">
        <f t="shared" ca="1" si="437"/>
        <v>0</v>
      </c>
      <c r="AJ258" s="23">
        <f t="shared" ca="1" si="456"/>
        <v>0</v>
      </c>
      <c r="AK258" s="23">
        <f t="shared" ca="1" si="457"/>
        <v>0</v>
      </c>
      <c r="AL258" s="23">
        <f t="shared" ca="1" si="458"/>
        <v>0</v>
      </c>
      <c r="AM258" s="23">
        <f t="shared" ca="1" si="459"/>
        <v>0</v>
      </c>
      <c r="AN258" s="23">
        <f t="shared" ca="1" si="460"/>
        <v>0</v>
      </c>
      <c r="AO258" s="23">
        <f t="shared" ca="1" si="461"/>
        <v>0</v>
      </c>
      <c r="AP258" s="23">
        <f t="shared" ca="1" si="476"/>
        <v>0</v>
      </c>
      <c r="AQ258" s="23">
        <f t="shared" ca="1" si="477"/>
        <v>0</v>
      </c>
      <c r="AR258" s="23">
        <f t="shared" ca="1" si="489"/>
        <v>0</v>
      </c>
      <c r="AS258" s="23">
        <f t="shared" ca="1" si="490"/>
        <v>0</v>
      </c>
      <c r="AT258" s="228">
        <f t="shared" ca="1" si="404"/>
        <v>0</v>
      </c>
      <c r="AU258" s="26">
        <f t="shared" ca="1" si="405"/>
        <v>0</v>
      </c>
      <c r="AV258" s="228">
        <f t="shared" ca="1" si="406"/>
        <v>0</v>
      </c>
      <c r="AW258" s="23">
        <f t="shared" ca="1" si="432"/>
        <v>0</v>
      </c>
      <c r="AX258" s="23">
        <f t="shared" ca="1" si="433"/>
        <v>0</v>
      </c>
      <c r="AY258" s="23">
        <f t="shared" ca="1" si="416"/>
        <v>0</v>
      </c>
      <c r="AZ258" s="23">
        <f t="shared" ca="1" si="417"/>
        <v>0</v>
      </c>
      <c r="BA258" s="23">
        <f t="shared" ca="1" si="420"/>
        <v>0</v>
      </c>
      <c r="BB258" s="23">
        <f t="shared" ca="1" si="421"/>
        <v>0</v>
      </c>
      <c r="BC258" s="23">
        <f t="shared" ca="1" si="428"/>
        <v>0</v>
      </c>
      <c r="BD258" s="23">
        <f t="shared" ca="1" si="429"/>
        <v>0</v>
      </c>
      <c r="BE258" s="23">
        <f t="shared" ca="1" si="438"/>
        <v>0</v>
      </c>
      <c r="BF258" s="23">
        <f t="shared" ca="1" si="439"/>
        <v>0</v>
      </c>
      <c r="BG258" s="23">
        <f t="shared" ca="1" si="448"/>
        <v>0</v>
      </c>
      <c r="BH258" s="23">
        <f t="shared" ca="1" si="449"/>
        <v>0</v>
      </c>
      <c r="BI258" s="23">
        <f t="shared" ca="1" si="454"/>
        <v>0</v>
      </c>
      <c r="BJ258" s="23">
        <f t="shared" ca="1" si="455"/>
        <v>0</v>
      </c>
      <c r="BK258" s="23">
        <f t="shared" ca="1" si="462"/>
        <v>0</v>
      </c>
      <c r="BL258" s="23">
        <f t="shared" ca="1" si="463"/>
        <v>0</v>
      </c>
      <c r="BM258" s="23">
        <f t="shared" ca="1" si="474"/>
        <v>0</v>
      </c>
      <c r="BN258" s="23">
        <f t="shared" ca="1" si="475"/>
        <v>0</v>
      </c>
      <c r="BO258" s="23">
        <f t="shared" ca="1" si="478"/>
        <v>0</v>
      </c>
      <c r="BP258" s="23">
        <f t="shared" ca="1" si="479"/>
        <v>0</v>
      </c>
      <c r="BQ258" s="23">
        <f t="shared" ca="1" si="485"/>
        <v>0</v>
      </c>
      <c r="BR258" s="23">
        <f t="shared" ca="1" si="486"/>
        <v>0</v>
      </c>
      <c r="BS258" s="23">
        <f t="shared" ca="1" si="503"/>
        <v>0</v>
      </c>
      <c r="BT258" s="23">
        <f t="shared" ca="1" si="504"/>
        <v>0</v>
      </c>
      <c r="BU258" s="23">
        <f t="shared" ca="1" si="505"/>
        <v>0</v>
      </c>
      <c r="BV258" s="23">
        <f t="shared" ca="1" si="506"/>
        <v>0</v>
      </c>
      <c r="BW258" s="389">
        <f t="shared" ca="1" si="407"/>
        <v>0</v>
      </c>
      <c r="BX258" s="224">
        <f t="shared" ca="1" si="408"/>
        <v>0</v>
      </c>
      <c r="BY258" s="93">
        <f t="shared" ca="1" si="409"/>
        <v>0</v>
      </c>
      <c r="BZ258" s="23">
        <f t="shared" ca="1" si="434"/>
        <v>0</v>
      </c>
      <c r="CA258" s="23">
        <f t="shared" ca="1" si="435"/>
        <v>0</v>
      </c>
      <c r="CB258" s="23">
        <f t="shared" ca="1" si="464"/>
        <v>0</v>
      </c>
      <c r="CC258" s="23">
        <f t="shared" ca="1" si="465"/>
        <v>0</v>
      </c>
      <c r="CD258" s="23">
        <f t="shared" ca="1" si="491"/>
        <v>0</v>
      </c>
      <c r="CE258" s="23">
        <f t="shared" ca="1" si="492"/>
        <v>0</v>
      </c>
      <c r="CF258" s="228">
        <f t="shared" ca="1" si="410"/>
        <v>0</v>
      </c>
      <c r="CG258" s="224">
        <f t="shared" ca="1" si="411"/>
        <v>0</v>
      </c>
      <c r="CH258" s="228">
        <f t="shared" ca="1" si="412"/>
        <v>0</v>
      </c>
      <c r="CI258" s="23">
        <f t="shared" ca="1" si="424"/>
        <v>0</v>
      </c>
      <c r="CJ258" s="23">
        <f t="shared" ca="1" si="425"/>
        <v>0</v>
      </c>
      <c r="CK258" s="23">
        <f t="shared" ca="1" si="426"/>
        <v>0</v>
      </c>
      <c r="CL258" s="23">
        <f t="shared" ca="1" si="427"/>
        <v>0</v>
      </c>
      <c r="CM258" s="23">
        <f t="shared" ca="1" si="422"/>
        <v>0</v>
      </c>
      <c r="CN258" s="23">
        <f t="shared" ca="1" si="423"/>
        <v>0</v>
      </c>
      <c r="CO258" s="23">
        <f t="shared" ca="1" si="430"/>
        <v>0</v>
      </c>
      <c r="CP258" s="23">
        <f t="shared" ca="1" si="431"/>
        <v>0</v>
      </c>
      <c r="CQ258" s="23">
        <f t="shared" ca="1" si="440"/>
        <v>0</v>
      </c>
      <c r="CR258" s="23">
        <f t="shared" ca="1" si="441"/>
        <v>0</v>
      </c>
      <c r="CS258" s="23">
        <f t="shared" ca="1" si="442"/>
        <v>0</v>
      </c>
      <c r="CT258" s="23">
        <f t="shared" ca="1" si="443"/>
        <v>0</v>
      </c>
      <c r="CU258" s="23">
        <f t="shared" ca="1" si="446"/>
        <v>0</v>
      </c>
      <c r="CV258" s="23">
        <f t="shared" ca="1" si="447"/>
        <v>0</v>
      </c>
      <c r="CW258" s="23">
        <f t="shared" ca="1" si="493"/>
        <v>0</v>
      </c>
      <c r="CX258" s="23">
        <f t="shared" ca="1" si="494"/>
        <v>0</v>
      </c>
      <c r="CY258" s="23">
        <f t="shared" ca="1" si="450"/>
        <v>0</v>
      </c>
      <c r="CZ258" s="23">
        <f t="shared" ca="1" si="451"/>
        <v>0</v>
      </c>
      <c r="DA258" s="23">
        <f t="shared" ca="1" si="466"/>
        <v>0</v>
      </c>
      <c r="DB258" s="23">
        <f t="shared" ca="1" si="467"/>
        <v>0</v>
      </c>
      <c r="DC258" s="23"/>
      <c r="DD258" s="23"/>
      <c r="DE258" s="23">
        <f t="shared" ca="1" si="468"/>
        <v>0</v>
      </c>
      <c r="DF258" s="23">
        <f t="shared" ca="1" si="469"/>
        <v>0</v>
      </c>
      <c r="DG258" s="23">
        <f t="shared" ca="1" si="470"/>
        <v>0</v>
      </c>
      <c r="DH258" s="23">
        <f t="shared" ca="1" si="471"/>
        <v>0</v>
      </c>
      <c r="DI258" s="23">
        <f t="shared" ca="1" si="480"/>
        <v>0</v>
      </c>
      <c r="DJ258" s="23">
        <f t="shared" ca="1" si="481"/>
        <v>0</v>
      </c>
      <c r="DK258" s="23">
        <f t="shared" ca="1" si="487"/>
        <v>0</v>
      </c>
      <c r="DL258" s="23">
        <f t="shared" ca="1" si="488"/>
        <v>0</v>
      </c>
      <c r="DM258" s="23">
        <f t="shared" ca="1" si="495"/>
        <v>0</v>
      </c>
      <c r="DN258" s="23">
        <f t="shared" ca="1" si="496"/>
        <v>0</v>
      </c>
      <c r="DO258" s="23">
        <f t="shared" ca="1" si="497"/>
        <v>0</v>
      </c>
      <c r="DP258" s="23">
        <f t="shared" ca="1" si="498"/>
        <v>0</v>
      </c>
      <c r="DQ258" s="23">
        <f t="shared" ca="1" si="509"/>
        <v>0</v>
      </c>
      <c r="DR258" s="23">
        <f t="shared" ca="1" si="510"/>
        <v>0</v>
      </c>
      <c r="DS258" s="228">
        <f t="shared" ca="1" si="413"/>
        <v>0</v>
      </c>
      <c r="DT258" s="93">
        <f t="shared" ca="1" si="414"/>
        <v>0</v>
      </c>
      <c r="DU258" s="228">
        <f t="shared" ca="1" si="415"/>
        <v>0</v>
      </c>
      <c r="DZ258" s="23">
        <f t="shared" ca="1" si="444"/>
        <v>0</v>
      </c>
      <c r="EA258" s="23">
        <f t="shared" ca="1" si="445"/>
        <v>0</v>
      </c>
      <c r="EB258" s="23">
        <f t="shared" ca="1" si="452"/>
        <v>0</v>
      </c>
      <c r="EC258" s="23">
        <f t="shared" ca="1" si="453"/>
        <v>0</v>
      </c>
      <c r="ED258" s="23">
        <f t="shared" ca="1" si="472"/>
        <v>0</v>
      </c>
      <c r="EE258" s="23">
        <f t="shared" ca="1" si="473"/>
        <v>0</v>
      </c>
      <c r="EF258" s="23">
        <f t="shared" ca="1" si="501"/>
        <v>0</v>
      </c>
      <c r="EG258" s="23">
        <f t="shared" ca="1" si="502"/>
        <v>0</v>
      </c>
      <c r="EH258" s="23">
        <f t="shared" ca="1" si="482"/>
        <v>0</v>
      </c>
      <c r="EI258" s="23">
        <f t="shared" ca="1" si="483"/>
        <v>0</v>
      </c>
      <c r="EJ258" s="23">
        <f t="shared" ca="1" si="499"/>
        <v>0</v>
      </c>
      <c r="EK258" s="23">
        <f t="shared" ca="1" si="500"/>
        <v>0</v>
      </c>
      <c r="EL258" s="23">
        <f t="shared" ca="1" si="507"/>
        <v>0</v>
      </c>
      <c r="EM258" s="23">
        <f t="shared" ca="1" si="508"/>
        <v>0</v>
      </c>
      <c r="EN258" s="228">
        <f t="shared" ca="1" si="401"/>
        <v>0</v>
      </c>
      <c r="EO258" s="93">
        <f t="shared" ca="1" si="402"/>
        <v>0</v>
      </c>
      <c r="EP258" s="93">
        <f t="shared" ca="1" si="403"/>
        <v>0</v>
      </c>
    </row>
    <row r="259" spans="1:146" x14ac:dyDescent="0.2">
      <c r="A259" s="172">
        <f ca="1">VLOOKUP($D259,Curves!$A$2:$I$1700,9)</f>
        <v>6.1361972981078997E-2</v>
      </c>
      <c r="B259" s="86">
        <f t="shared" ca="1" si="386"/>
        <v>0.28297319962269757</v>
      </c>
      <c r="C259" s="86">
        <f t="shared" si="387"/>
        <v>31</v>
      </c>
      <c r="D259" s="139">
        <v>44531</v>
      </c>
      <c r="E259" s="173">
        <f ca="1">VLOOKUP($D259,Curves!$A$2:$H$1700,2)*$B259</f>
        <v>1.5031536363957696</v>
      </c>
      <c r="F259" s="172">
        <f ca="1">VLOOKUP($D259,Curves!$A$2:$H$1700,3)*$B259</f>
        <v>0</v>
      </c>
      <c r="G259" s="172">
        <f ca="1">VLOOKUP($D259,Curves!$A$2:$H$1700,7)*$B259</f>
        <v>0</v>
      </c>
      <c r="H259" s="172">
        <f ca="1">VLOOKUP($D259,Curves!$A$2:$H$1700,5)*$B259</f>
        <v>0</v>
      </c>
      <c r="I259" s="172">
        <f ca="1">VLOOKUP($D259,Curves!$A$2:$H$1700,4)*$B259</f>
        <v>0</v>
      </c>
      <c r="J259" s="174">
        <f ca="1">VLOOKUP($D259,Curves!$A$2:$H$1700,8)*$B259</f>
        <v>0</v>
      </c>
      <c r="K259" s="172">
        <f t="shared" ca="1" si="388"/>
        <v>13.273652272968272</v>
      </c>
      <c r="L259" s="140">
        <f ca="1">VLOOKUP($D259,Curves!$N$2:$T$2600,2)*$B259</f>
        <v>6.9031877994356314</v>
      </c>
      <c r="M259" s="141">
        <f ca="1">VLOOKUP($D259,Curves!$N$2:$T$2600,3)*$B259</f>
        <v>3.4515938997178157</v>
      </c>
      <c r="N259" s="181">
        <f t="shared" ca="1" si="389"/>
        <v>0</v>
      </c>
      <c r="O259" s="182">
        <f t="shared" ca="1" si="390"/>
        <v>0</v>
      </c>
      <c r="P259" s="173">
        <f t="shared" ca="1" si="385"/>
        <v>13.273652272968272</v>
      </c>
      <c r="Q259" s="140">
        <f ca="1">VLOOKUP($D259,Curves!$N$2:$T$2600,4)*$B259</f>
        <v>6.9031877994356314</v>
      </c>
      <c r="R259" s="141">
        <f ca="1">VLOOKUP($D259,Curves!$N$2:$T$2600,5)*$B259</f>
        <v>3.4515938997178157</v>
      </c>
      <c r="S259" s="181">
        <f t="shared" ca="1" si="391"/>
        <v>0</v>
      </c>
      <c r="T259" s="182">
        <f t="shared" ca="1" si="392"/>
        <v>0</v>
      </c>
      <c r="U259" s="151">
        <f t="shared" ca="1" si="393"/>
        <v>13.273652272968272</v>
      </c>
      <c r="V259" s="151">
        <f t="shared" ca="1" si="394"/>
        <v>13.273652272968272</v>
      </c>
      <c r="W259" s="151">
        <f t="shared" ca="1" si="395"/>
        <v>13.273652272968272</v>
      </c>
      <c r="X259" s="343">
        <f ca="1">VLOOKUP($D259,[2]CurveFetch!$D$8:$S$13000,16,0)*$B259</f>
        <v>6.9031877994356314</v>
      </c>
      <c r="Y259" s="141">
        <f ca="1">VLOOKUP($D259,Curves!$N$2:$T$2600,7)*$B259</f>
        <v>3.4515938997178157</v>
      </c>
      <c r="Z259" s="200">
        <f t="shared" ca="1" si="396"/>
        <v>0</v>
      </c>
      <c r="AA259" s="181">
        <f t="shared" ca="1" si="397"/>
        <v>0</v>
      </c>
      <c r="AB259" s="181">
        <f t="shared" ca="1" si="484"/>
        <v>0</v>
      </c>
      <c r="AC259" s="181">
        <f t="shared" ca="1" si="484"/>
        <v>0</v>
      </c>
      <c r="AD259" s="181">
        <f t="shared" ca="1" si="399"/>
        <v>0</v>
      </c>
      <c r="AE259" s="182">
        <f t="shared" ca="1" si="400"/>
        <v>0</v>
      </c>
      <c r="AF259" s="23">
        <f t="shared" ca="1" si="418"/>
        <v>0</v>
      </c>
      <c r="AG259" s="23">
        <f t="shared" ca="1" si="419"/>
        <v>0</v>
      </c>
      <c r="AH259" s="23">
        <f t="shared" ca="1" si="436"/>
        <v>0</v>
      </c>
      <c r="AI259" s="23">
        <f t="shared" ca="1" si="437"/>
        <v>0</v>
      </c>
      <c r="AJ259" s="23">
        <f t="shared" ca="1" si="456"/>
        <v>0</v>
      </c>
      <c r="AK259" s="23">
        <f t="shared" ca="1" si="457"/>
        <v>0</v>
      </c>
      <c r="AL259" s="23">
        <f t="shared" ca="1" si="458"/>
        <v>0</v>
      </c>
      <c r="AM259" s="23">
        <f t="shared" ca="1" si="459"/>
        <v>0</v>
      </c>
      <c r="AN259" s="23">
        <f t="shared" ca="1" si="460"/>
        <v>0</v>
      </c>
      <c r="AO259" s="23">
        <f t="shared" ca="1" si="461"/>
        <v>0</v>
      </c>
      <c r="AP259" s="23">
        <f t="shared" ca="1" si="476"/>
        <v>0</v>
      </c>
      <c r="AQ259" s="23">
        <f t="shared" ca="1" si="477"/>
        <v>0</v>
      </c>
      <c r="AR259" s="23">
        <f t="shared" ca="1" si="489"/>
        <v>0</v>
      </c>
      <c r="AS259" s="23">
        <f t="shared" ca="1" si="490"/>
        <v>0</v>
      </c>
      <c r="AT259" s="228">
        <f t="shared" ca="1" si="404"/>
        <v>0</v>
      </c>
      <c r="AU259" s="26">
        <f t="shared" ca="1" si="405"/>
        <v>0</v>
      </c>
      <c r="AV259" s="228">
        <f t="shared" ca="1" si="406"/>
        <v>0</v>
      </c>
      <c r="AW259" s="23">
        <f t="shared" ca="1" si="432"/>
        <v>0</v>
      </c>
      <c r="AX259" s="23">
        <f t="shared" ca="1" si="433"/>
        <v>0</v>
      </c>
      <c r="AY259" s="23">
        <f t="shared" ca="1" si="416"/>
        <v>0</v>
      </c>
      <c r="AZ259" s="23">
        <f t="shared" ca="1" si="417"/>
        <v>0</v>
      </c>
      <c r="BA259" s="23">
        <f t="shared" ca="1" si="420"/>
        <v>0</v>
      </c>
      <c r="BB259" s="23">
        <f t="shared" ca="1" si="421"/>
        <v>0</v>
      </c>
      <c r="BC259" s="23">
        <f t="shared" ca="1" si="428"/>
        <v>0</v>
      </c>
      <c r="BD259" s="23">
        <f t="shared" ca="1" si="429"/>
        <v>0</v>
      </c>
      <c r="BE259" s="23">
        <f t="shared" ca="1" si="438"/>
        <v>0</v>
      </c>
      <c r="BF259" s="23">
        <f t="shared" ca="1" si="439"/>
        <v>0</v>
      </c>
      <c r="BG259" s="23">
        <f t="shared" ca="1" si="448"/>
        <v>0</v>
      </c>
      <c r="BH259" s="23">
        <f t="shared" ca="1" si="449"/>
        <v>0</v>
      </c>
      <c r="BI259" s="23">
        <f t="shared" ca="1" si="454"/>
        <v>0</v>
      </c>
      <c r="BJ259" s="23">
        <f t="shared" ca="1" si="455"/>
        <v>0</v>
      </c>
      <c r="BK259" s="23">
        <f t="shared" ca="1" si="462"/>
        <v>0</v>
      </c>
      <c r="BL259" s="23">
        <f t="shared" ca="1" si="463"/>
        <v>0</v>
      </c>
      <c r="BM259" s="23">
        <f t="shared" ca="1" si="474"/>
        <v>0</v>
      </c>
      <c r="BN259" s="23">
        <f t="shared" ca="1" si="475"/>
        <v>0</v>
      </c>
      <c r="BO259" s="23">
        <f t="shared" ca="1" si="478"/>
        <v>0</v>
      </c>
      <c r="BP259" s="23">
        <f t="shared" ca="1" si="479"/>
        <v>0</v>
      </c>
      <c r="BQ259" s="23">
        <f t="shared" ca="1" si="485"/>
        <v>0</v>
      </c>
      <c r="BR259" s="23">
        <f t="shared" ca="1" si="486"/>
        <v>0</v>
      </c>
      <c r="BS259" s="23">
        <f t="shared" ca="1" si="503"/>
        <v>0</v>
      </c>
      <c r="BT259" s="23">
        <f t="shared" ca="1" si="504"/>
        <v>0</v>
      </c>
      <c r="BU259" s="23">
        <f t="shared" ca="1" si="505"/>
        <v>0</v>
      </c>
      <c r="BV259" s="23">
        <f t="shared" ca="1" si="506"/>
        <v>0</v>
      </c>
      <c r="BW259" s="389">
        <f t="shared" ca="1" si="407"/>
        <v>0</v>
      </c>
      <c r="BX259" s="224">
        <f t="shared" ca="1" si="408"/>
        <v>0</v>
      </c>
      <c r="BY259" s="93">
        <f t="shared" ca="1" si="409"/>
        <v>0</v>
      </c>
      <c r="BZ259" s="23">
        <f t="shared" ca="1" si="434"/>
        <v>0</v>
      </c>
      <c r="CA259" s="23">
        <f t="shared" ca="1" si="435"/>
        <v>0</v>
      </c>
      <c r="CB259" s="23">
        <f t="shared" ca="1" si="464"/>
        <v>0</v>
      </c>
      <c r="CC259" s="23">
        <f t="shared" ca="1" si="465"/>
        <v>0</v>
      </c>
      <c r="CD259" s="23">
        <f t="shared" ca="1" si="491"/>
        <v>0</v>
      </c>
      <c r="CE259" s="23">
        <f t="shared" ca="1" si="492"/>
        <v>0</v>
      </c>
      <c r="CF259" s="228">
        <f t="shared" ca="1" si="410"/>
        <v>0</v>
      </c>
      <c r="CG259" s="224">
        <f t="shared" ca="1" si="411"/>
        <v>0</v>
      </c>
      <c r="CH259" s="228">
        <f t="shared" ca="1" si="412"/>
        <v>0</v>
      </c>
      <c r="CI259" s="23">
        <f t="shared" ca="1" si="424"/>
        <v>0</v>
      </c>
      <c r="CJ259" s="23">
        <f t="shared" ca="1" si="425"/>
        <v>0</v>
      </c>
      <c r="CK259" s="23">
        <f t="shared" ca="1" si="426"/>
        <v>0</v>
      </c>
      <c r="CL259" s="23">
        <f t="shared" ca="1" si="427"/>
        <v>0</v>
      </c>
      <c r="CM259" s="23">
        <f t="shared" ca="1" si="422"/>
        <v>0</v>
      </c>
      <c r="CN259" s="23">
        <f t="shared" ca="1" si="423"/>
        <v>0</v>
      </c>
      <c r="CO259" s="23">
        <f t="shared" ca="1" si="430"/>
        <v>0</v>
      </c>
      <c r="CP259" s="23">
        <f t="shared" ca="1" si="431"/>
        <v>0</v>
      </c>
      <c r="CQ259" s="23">
        <f t="shared" ca="1" si="440"/>
        <v>0</v>
      </c>
      <c r="CR259" s="23">
        <f t="shared" ca="1" si="441"/>
        <v>0</v>
      </c>
      <c r="CS259" s="23">
        <f t="shared" ca="1" si="442"/>
        <v>0</v>
      </c>
      <c r="CT259" s="23">
        <f t="shared" ca="1" si="443"/>
        <v>0</v>
      </c>
      <c r="CU259" s="23">
        <f t="shared" ca="1" si="446"/>
        <v>0</v>
      </c>
      <c r="CV259" s="23">
        <f t="shared" ca="1" si="447"/>
        <v>0</v>
      </c>
      <c r="CW259" s="23">
        <f t="shared" ca="1" si="493"/>
        <v>0</v>
      </c>
      <c r="CX259" s="23">
        <f t="shared" ca="1" si="494"/>
        <v>0</v>
      </c>
      <c r="CY259" s="23">
        <f t="shared" ca="1" si="450"/>
        <v>0</v>
      </c>
      <c r="CZ259" s="23">
        <f t="shared" ca="1" si="451"/>
        <v>0</v>
      </c>
      <c r="DA259" s="23">
        <f t="shared" ca="1" si="466"/>
        <v>0</v>
      </c>
      <c r="DB259" s="23">
        <f t="shared" ca="1" si="467"/>
        <v>0</v>
      </c>
      <c r="DC259" s="23"/>
      <c r="DD259" s="23"/>
      <c r="DE259" s="23">
        <f t="shared" ca="1" si="468"/>
        <v>0</v>
      </c>
      <c r="DF259" s="23">
        <f t="shared" ca="1" si="469"/>
        <v>0</v>
      </c>
      <c r="DG259" s="23">
        <f t="shared" ca="1" si="470"/>
        <v>0</v>
      </c>
      <c r="DH259" s="23">
        <f t="shared" ca="1" si="471"/>
        <v>0</v>
      </c>
      <c r="DI259" s="23">
        <f t="shared" ca="1" si="480"/>
        <v>0</v>
      </c>
      <c r="DJ259" s="23">
        <f t="shared" ca="1" si="481"/>
        <v>0</v>
      </c>
      <c r="DK259" s="23">
        <f t="shared" ca="1" si="487"/>
        <v>0</v>
      </c>
      <c r="DL259" s="23">
        <f t="shared" ca="1" si="488"/>
        <v>0</v>
      </c>
      <c r="DM259" s="23">
        <f t="shared" ca="1" si="495"/>
        <v>0</v>
      </c>
      <c r="DN259" s="23">
        <f t="shared" ca="1" si="496"/>
        <v>0</v>
      </c>
      <c r="DO259" s="23">
        <f t="shared" ca="1" si="497"/>
        <v>0</v>
      </c>
      <c r="DP259" s="23">
        <f t="shared" ca="1" si="498"/>
        <v>0</v>
      </c>
      <c r="DQ259" s="23">
        <f t="shared" ca="1" si="509"/>
        <v>0</v>
      </c>
      <c r="DR259" s="23">
        <f t="shared" ca="1" si="510"/>
        <v>0</v>
      </c>
      <c r="DS259" s="228">
        <f t="shared" ca="1" si="413"/>
        <v>0</v>
      </c>
      <c r="DT259" s="93">
        <f t="shared" ca="1" si="414"/>
        <v>0</v>
      </c>
      <c r="DU259" s="228">
        <f t="shared" ca="1" si="415"/>
        <v>0</v>
      </c>
      <c r="DZ259" s="23">
        <f t="shared" ca="1" si="444"/>
        <v>0</v>
      </c>
      <c r="EA259" s="23">
        <f t="shared" ca="1" si="445"/>
        <v>0</v>
      </c>
      <c r="EB259" s="23">
        <f t="shared" ca="1" si="452"/>
        <v>0</v>
      </c>
      <c r="EC259" s="23">
        <f t="shared" ca="1" si="453"/>
        <v>0</v>
      </c>
      <c r="ED259" s="23">
        <f t="shared" ca="1" si="472"/>
        <v>0</v>
      </c>
      <c r="EE259" s="23">
        <f t="shared" ca="1" si="473"/>
        <v>0</v>
      </c>
      <c r="EF259" s="23">
        <f t="shared" ca="1" si="501"/>
        <v>0</v>
      </c>
      <c r="EG259" s="23">
        <f t="shared" ca="1" si="502"/>
        <v>0</v>
      </c>
      <c r="EH259" s="23">
        <f t="shared" ca="1" si="482"/>
        <v>0</v>
      </c>
      <c r="EI259" s="23">
        <f t="shared" ca="1" si="483"/>
        <v>0</v>
      </c>
      <c r="EJ259" s="23">
        <f t="shared" ca="1" si="499"/>
        <v>0</v>
      </c>
      <c r="EK259" s="23">
        <f t="shared" ca="1" si="500"/>
        <v>0</v>
      </c>
      <c r="EL259" s="23">
        <f t="shared" ca="1" si="507"/>
        <v>0</v>
      </c>
      <c r="EM259" s="23">
        <f t="shared" ca="1" si="508"/>
        <v>0</v>
      </c>
      <c r="EN259" s="228">
        <f t="shared" ca="1" si="401"/>
        <v>0</v>
      </c>
      <c r="EO259" s="93">
        <f t="shared" ca="1" si="402"/>
        <v>0</v>
      </c>
      <c r="EP259" s="93">
        <f t="shared" ca="1" si="403"/>
        <v>0</v>
      </c>
    </row>
    <row r="260" spans="1:146" x14ac:dyDescent="0.2">
      <c r="A260" s="172">
        <f ca="1">VLOOKUP($D260,Curves!$A$2:$I$1700,9)</f>
        <v>6.1366392185203997E-2</v>
      </c>
      <c r="B260" s="86">
        <f t="shared" ca="1" si="386"/>
        <v>0.28150003445163757</v>
      </c>
      <c r="C260" s="86">
        <f t="shared" si="387"/>
        <v>31</v>
      </c>
      <c r="D260" s="139">
        <v>44562</v>
      </c>
      <c r="E260" s="173">
        <f ca="1">VLOOKUP($D260,Curves!$A$2:$H$1700,2)*$B260</f>
        <v>1.5389606883471025</v>
      </c>
      <c r="F260" s="172">
        <f ca="1">VLOOKUP($D260,Curves!$A$2:$H$1700,3)*$B260</f>
        <v>0</v>
      </c>
      <c r="G260" s="172">
        <f ca="1">VLOOKUP($D260,Curves!$A$2:$H$1700,7)*$B260</f>
        <v>0</v>
      </c>
      <c r="H260" s="172">
        <f ca="1">VLOOKUP($D260,Curves!$A$2:$H$1700,5)*$B260</f>
        <v>0</v>
      </c>
      <c r="I260" s="172">
        <f ca="1">VLOOKUP($D260,Curves!$A$2:$H$1700,4)*$B260</f>
        <v>0</v>
      </c>
      <c r="J260" s="174">
        <f ca="1">VLOOKUP($D260,Curves!$A$2:$H$1700,8)*$B260</f>
        <v>0</v>
      </c>
      <c r="K260" s="172">
        <f t="shared" ca="1" si="388"/>
        <v>13.542205162603269</v>
      </c>
      <c r="L260" s="140">
        <f ca="1">VLOOKUP($D260,Curves!$N$2:$T$2600,2)*$B260</f>
        <v>15.496436146545422</v>
      </c>
      <c r="M260" s="141">
        <f ca="1">VLOOKUP($D260,Curves!$N$2:$T$2600,3)*$B260</f>
        <v>7.7482180732727111</v>
      </c>
      <c r="N260" s="181">
        <f t="shared" ca="1" si="389"/>
        <v>1</v>
      </c>
      <c r="O260" s="182">
        <f t="shared" ca="1" si="390"/>
        <v>0</v>
      </c>
      <c r="P260" s="173">
        <f t="shared" ca="1" si="385"/>
        <v>13.542205162603269</v>
      </c>
      <c r="Q260" s="140">
        <f ca="1">VLOOKUP($D260,Curves!$N$2:$T$2600,4)*$B260</f>
        <v>15.496436146545422</v>
      </c>
      <c r="R260" s="141">
        <f ca="1">VLOOKUP($D260,Curves!$N$2:$T$2600,5)*$B260</f>
        <v>7.7482180732727111</v>
      </c>
      <c r="S260" s="181">
        <f t="shared" ca="1" si="391"/>
        <v>1</v>
      </c>
      <c r="T260" s="182">
        <f t="shared" ca="1" si="392"/>
        <v>0</v>
      </c>
      <c r="U260" s="151">
        <f t="shared" ca="1" si="393"/>
        <v>13.542205162603269</v>
      </c>
      <c r="V260" s="151">
        <f t="shared" ca="1" si="394"/>
        <v>13.542205162603269</v>
      </c>
      <c r="W260" s="151">
        <f t="shared" ca="1" si="395"/>
        <v>13.542205162603269</v>
      </c>
      <c r="X260" s="343">
        <f ca="1">VLOOKUP($D260,[2]CurveFetch!$D$8:$S$13000,16,0)*$B260</f>
        <v>15.496436146545422</v>
      </c>
      <c r="Y260" s="141">
        <f ca="1">VLOOKUP($D260,Curves!$N$2:$T$2600,7)*$B260</f>
        <v>7.7482180732727111</v>
      </c>
      <c r="Z260" s="200">
        <f t="shared" ca="1" si="396"/>
        <v>1</v>
      </c>
      <c r="AA260" s="181">
        <f t="shared" ca="1" si="397"/>
        <v>0</v>
      </c>
      <c r="AB260" s="181">
        <f t="shared" ca="1" si="484"/>
        <v>1</v>
      </c>
      <c r="AC260" s="181">
        <f t="shared" ca="1" si="484"/>
        <v>1</v>
      </c>
      <c r="AD260" s="181">
        <f t="shared" ca="1" si="399"/>
        <v>1</v>
      </c>
      <c r="AE260" s="182">
        <f t="shared" ca="1" si="400"/>
        <v>0</v>
      </c>
      <c r="AF260" s="23">
        <f t="shared" ca="1" si="418"/>
        <v>5880</v>
      </c>
      <c r="AG260" s="23">
        <f t="shared" ca="1" si="419"/>
        <v>0</v>
      </c>
      <c r="AH260" s="23">
        <f t="shared" ca="1" si="436"/>
        <v>48000</v>
      </c>
      <c r="AI260" s="23">
        <f t="shared" ca="1" si="437"/>
        <v>0</v>
      </c>
      <c r="AJ260" s="23">
        <f t="shared" ca="1" si="456"/>
        <v>54000</v>
      </c>
      <c r="AK260" s="23">
        <f t="shared" ca="1" si="457"/>
        <v>0</v>
      </c>
      <c r="AL260" s="23">
        <f t="shared" ca="1" si="458"/>
        <v>60000</v>
      </c>
      <c r="AM260" s="23">
        <f t="shared" ca="1" si="459"/>
        <v>0</v>
      </c>
      <c r="AN260" s="23">
        <f t="shared" ca="1" si="460"/>
        <v>60000</v>
      </c>
      <c r="AO260" s="23">
        <f t="shared" ca="1" si="461"/>
        <v>0</v>
      </c>
      <c r="AP260" s="23">
        <f t="shared" ca="1" si="476"/>
        <v>61200</v>
      </c>
      <c r="AQ260" s="23">
        <f t="shared" ca="1" si="477"/>
        <v>0</v>
      </c>
      <c r="AR260" s="23">
        <f t="shared" ca="1" si="489"/>
        <v>132000</v>
      </c>
      <c r="AS260" s="23">
        <f t="shared" ca="1" si="490"/>
        <v>0</v>
      </c>
      <c r="AT260" s="228">
        <f t="shared" ca="1" si="404"/>
        <v>65880</v>
      </c>
      <c r="AU260" s="26">
        <f t="shared" ca="1" si="405"/>
        <v>361080</v>
      </c>
      <c r="AV260" s="228">
        <f t="shared" ca="1" si="406"/>
        <v>421080</v>
      </c>
      <c r="AW260" s="23">
        <f t="shared" ca="1" si="432"/>
        <v>62400</v>
      </c>
      <c r="AX260" s="23">
        <f t="shared" ca="1" si="433"/>
        <v>0</v>
      </c>
      <c r="AY260" s="23">
        <f t="shared" ca="1" si="416"/>
        <v>60000</v>
      </c>
      <c r="AZ260" s="23">
        <f t="shared" ca="1" si="417"/>
        <v>0</v>
      </c>
      <c r="BA260" s="23">
        <f t="shared" ca="1" si="420"/>
        <v>10560</v>
      </c>
      <c r="BB260" s="23">
        <f t="shared" ca="1" si="421"/>
        <v>0</v>
      </c>
      <c r="BC260" s="23">
        <f t="shared" ca="1" si="428"/>
        <v>6120</v>
      </c>
      <c r="BD260" s="23">
        <f t="shared" ca="1" si="429"/>
        <v>0</v>
      </c>
      <c r="BE260" s="23">
        <f t="shared" ca="1" si="438"/>
        <v>20400</v>
      </c>
      <c r="BF260" s="23">
        <f t="shared" ca="1" si="439"/>
        <v>0</v>
      </c>
      <c r="BG260" s="23">
        <f t="shared" ca="1" si="448"/>
        <v>105600</v>
      </c>
      <c r="BH260" s="23">
        <f t="shared" ca="1" si="449"/>
        <v>0</v>
      </c>
      <c r="BI260" s="23">
        <f t="shared" ca="1" si="454"/>
        <v>127200</v>
      </c>
      <c r="BJ260" s="23">
        <f t="shared" ca="1" si="455"/>
        <v>0</v>
      </c>
      <c r="BK260" s="23">
        <f t="shared" ca="1" si="462"/>
        <v>60000</v>
      </c>
      <c r="BL260" s="23">
        <f t="shared" ca="1" si="463"/>
        <v>0</v>
      </c>
      <c r="BM260" s="23">
        <f t="shared" ca="1" si="474"/>
        <v>63600</v>
      </c>
      <c r="BN260" s="23">
        <f t="shared" ca="1" si="475"/>
        <v>0</v>
      </c>
      <c r="BO260" s="23">
        <f t="shared" ca="1" si="478"/>
        <v>86400</v>
      </c>
      <c r="BP260" s="23">
        <f t="shared" ca="1" si="479"/>
        <v>0</v>
      </c>
      <c r="BQ260" s="23">
        <f t="shared" ca="1" si="485"/>
        <v>62400</v>
      </c>
      <c r="BR260" s="23">
        <f t="shared" ca="1" si="486"/>
        <v>0</v>
      </c>
      <c r="BS260" s="23">
        <f t="shared" ca="1" si="503"/>
        <v>132000</v>
      </c>
      <c r="BT260" s="23">
        <f t="shared" ca="1" si="504"/>
        <v>0</v>
      </c>
      <c r="BU260" s="23">
        <f t="shared" ca="1" si="505"/>
        <v>120000</v>
      </c>
      <c r="BV260" s="23">
        <f t="shared" ca="1" si="506"/>
        <v>0</v>
      </c>
      <c r="BW260" s="389">
        <f t="shared" ca="1" si="407"/>
        <v>458280</v>
      </c>
      <c r="BX260" s="224">
        <f t="shared" ca="1" si="408"/>
        <v>710280</v>
      </c>
      <c r="BY260" s="93">
        <f t="shared" ca="1" si="409"/>
        <v>916680</v>
      </c>
      <c r="BZ260" s="23">
        <f t="shared" ca="1" si="434"/>
        <v>125760</v>
      </c>
      <c r="CA260" s="23">
        <f t="shared" ca="1" si="435"/>
        <v>0</v>
      </c>
      <c r="CB260" s="23">
        <f t="shared" ca="1" si="464"/>
        <v>115200</v>
      </c>
      <c r="CC260" s="23">
        <f t="shared" ca="1" si="465"/>
        <v>0</v>
      </c>
      <c r="CD260" s="23">
        <f t="shared" ca="1" si="491"/>
        <v>120000</v>
      </c>
      <c r="CE260" s="23">
        <f t="shared" ca="1" si="492"/>
        <v>0</v>
      </c>
      <c r="CF260" s="228">
        <f t="shared" ca="1" si="410"/>
        <v>125760</v>
      </c>
      <c r="CG260" s="224">
        <f t="shared" ca="1" si="411"/>
        <v>240960</v>
      </c>
      <c r="CH260" s="228">
        <f t="shared" ca="1" si="412"/>
        <v>360960</v>
      </c>
      <c r="CI260" s="23">
        <f t="shared" ca="1" si="424"/>
        <v>65400</v>
      </c>
      <c r="CJ260" s="23">
        <f t="shared" ca="1" si="425"/>
        <v>32700</v>
      </c>
      <c r="CK260" s="23">
        <f t="shared" ca="1" si="426"/>
        <v>62400</v>
      </c>
      <c r="CL260" s="23">
        <f t="shared" ca="1" si="427"/>
        <v>31200</v>
      </c>
      <c r="CM260" s="23">
        <f t="shared" ca="1" si="422"/>
        <v>60000</v>
      </c>
      <c r="CN260" s="23">
        <f t="shared" ca="1" si="423"/>
        <v>30000</v>
      </c>
      <c r="CO260" s="23">
        <f t="shared" ca="1" si="430"/>
        <v>8400</v>
      </c>
      <c r="CP260" s="23">
        <f t="shared" ca="1" si="431"/>
        <v>4200</v>
      </c>
      <c r="CQ260" s="23">
        <f t="shared" ca="1" si="440"/>
        <v>27000</v>
      </c>
      <c r="CR260" s="23">
        <f t="shared" ca="1" si="441"/>
        <v>13500</v>
      </c>
      <c r="CS260" s="23">
        <f t="shared" ca="1" si="442"/>
        <v>15600</v>
      </c>
      <c r="CT260" s="23">
        <f t="shared" ca="1" si="443"/>
        <v>7800</v>
      </c>
      <c r="CU260" s="23">
        <f t="shared" ca="1" si="446"/>
        <v>42000</v>
      </c>
      <c r="CV260" s="23">
        <f t="shared" ca="1" si="447"/>
        <v>21000</v>
      </c>
      <c r="CW260" s="23">
        <f t="shared" ca="1" si="493"/>
        <v>60000</v>
      </c>
      <c r="CX260" s="23">
        <f t="shared" ca="1" si="494"/>
        <v>30000</v>
      </c>
      <c r="CY260" s="23">
        <f t="shared" ca="1" si="450"/>
        <v>72000</v>
      </c>
      <c r="CZ260" s="23">
        <f t="shared" ca="1" si="451"/>
        <v>36000</v>
      </c>
      <c r="DA260" s="23">
        <f t="shared" ca="1" si="466"/>
        <v>99000</v>
      </c>
      <c r="DB260" s="23">
        <f t="shared" ca="1" si="467"/>
        <v>49500</v>
      </c>
      <c r="DC260" s="23"/>
      <c r="DD260" s="23"/>
      <c r="DE260" s="23">
        <f t="shared" ca="1" si="468"/>
        <v>240000</v>
      </c>
      <c r="DF260" s="23">
        <f t="shared" ca="1" si="469"/>
        <v>120000</v>
      </c>
      <c r="DG260" s="23">
        <f t="shared" ca="1" si="470"/>
        <v>120000</v>
      </c>
      <c r="DH260" s="23">
        <f t="shared" ca="1" si="471"/>
        <v>60000</v>
      </c>
      <c r="DI260" s="23">
        <f t="shared" ca="1" si="480"/>
        <v>63600</v>
      </c>
      <c r="DJ260" s="23">
        <f t="shared" ca="1" si="481"/>
        <v>31800</v>
      </c>
      <c r="DK260" s="23">
        <f t="shared" ca="1" si="487"/>
        <v>63600</v>
      </c>
      <c r="DL260" s="23">
        <f t="shared" ca="1" si="488"/>
        <v>31800</v>
      </c>
      <c r="DM260" s="23">
        <f t="shared" ca="1" si="495"/>
        <v>120000</v>
      </c>
      <c r="DN260" s="23">
        <f t="shared" ca="1" si="496"/>
        <v>60000</v>
      </c>
      <c r="DO260" s="23">
        <f t="shared" ca="1" si="497"/>
        <v>66000</v>
      </c>
      <c r="DP260" s="23">
        <f t="shared" ca="1" si="498"/>
        <v>33000</v>
      </c>
      <c r="DQ260" s="23">
        <f t="shared" ca="1" si="509"/>
        <v>129600</v>
      </c>
      <c r="DR260" s="23">
        <f t="shared" ca="1" si="510"/>
        <v>64800</v>
      </c>
      <c r="DS260" s="228">
        <f t="shared" ca="1" si="413"/>
        <v>604800</v>
      </c>
      <c r="DT260" s="93">
        <f t="shared" ca="1" si="414"/>
        <v>1350000</v>
      </c>
      <c r="DU260" s="228">
        <f t="shared" ca="1" si="415"/>
        <v>1971900</v>
      </c>
      <c r="DZ260" s="23">
        <f t="shared" ca="1" si="444"/>
        <v>60000</v>
      </c>
      <c r="EA260" s="23">
        <f t="shared" ca="1" si="445"/>
        <v>30000</v>
      </c>
      <c r="EB260" s="23">
        <f t="shared" ca="1" si="452"/>
        <v>26400</v>
      </c>
      <c r="EC260" s="23">
        <f t="shared" ca="1" si="453"/>
        <v>13200</v>
      </c>
      <c r="ED260" s="23">
        <f t="shared" ca="1" si="472"/>
        <v>120000</v>
      </c>
      <c r="EE260" s="23">
        <f t="shared" ca="1" si="473"/>
        <v>60000</v>
      </c>
      <c r="EF260" s="23">
        <f t="shared" ca="1" si="501"/>
        <v>168000</v>
      </c>
      <c r="EG260" s="23">
        <f t="shared" ca="1" si="502"/>
        <v>84000</v>
      </c>
      <c r="EH260" s="23">
        <f t="shared" ca="1" si="482"/>
        <v>60000</v>
      </c>
      <c r="EI260" s="23">
        <f t="shared" ca="1" si="483"/>
        <v>30000</v>
      </c>
      <c r="EJ260" s="23">
        <f t="shared" ca="1" si="499"/>
        <v>60000</v>
      </c>
      <c r="EK260" s="23">
        <f t="shared" ca="1" si="500"/>
        <v>30000</v>
      </c>
      <c r="EL260" s="23">
        <f t="shared" ca="1" si="507"/>
        <v>120000</v>
      </c>
      <c r="EM260" s="23">
        <f t="shared" ca="1" si="508"/>
        <v>60000</v>
      </c>
      <c r="EN260" s="228">
        <f t="shared" ca="1" si="401"/>
        <v>39600</v>
      </c>
      <c r="EO260" s="93">
        <f t="shared" ca="1" si="402"/>
        <v>489600</v>
      </c>
      <c r="EP260" s="93">
        <f t="shared" ca="1" si="403"/>
        <v>921600</v>
      </c>
    </row>
    <row r="261" spans="1:146" x14ac:dyDescent="0.2">
      <c r="A261" s="172">
        <f ca="1">VLOOKUP($D261,Curves!$A$2:$I$1700,9)</f>
        <v>6.1370811389334999E-2</v>
      </c>
      <c r="B261" s="86">
        <f t="shared" ca="1" si="386"/>
        <v>0.2800343348543049</v>
      </c>
      <c r="C261" s="86">
        <f t="shared" si="387"/>
        <v>28</v>
      </c>
      <c r="D261" s="139">
        <v>44593</v>
      </c>
      <c r="E261" s="173">
        <f ca="1">VLOOKUP($D261,Curves!$A$2:$H$1700,2)*$B261</f>
        <v>1.5040644125024718</v>
      </c>
      <c r="F261" s="172">
        <f ca="1">VLOOKUP($D261,Curves!$A$2:$H$1700,3)*$B261</f>
        <v>0</v>
      </c>
      <c r="G261" s="172">
        <f ca="1">VLOOKUP($D261,Curves!$A$2:$H$1700,7)*$B261</f>
        <v>0</v>
      </c>
      <c r="H261" s="172">
        <f ca="1">VLOOKUP($D261,Curves!$A$2:$H$1700,5)*$B261</f>
        <v>0</v>
      </c>
      <c r="I261" s="172">
        <f ca="1">VLOOKUP($D261,Curves!$A$2:$H$1700,4)*$B261</f>
        <v>0</v>
      </c>
      <c r="J261" s="174">
        <f ca="1">VLOOKUP($D261,Curves!$A$2:$H$1700,8)*$B261</f>
        <v>0</v>
      </c>
      <c r="K261" s="172">
        <f t="shared" ca="1" si="388"/>
        <v>13.280483093768538</v>
      </c>
      <c r="L261" s="140">
        <f ca="1">VLOOKUP($D261,Curves!$N$2:$T$2600,2)*$B261</f>
        <v>12.615406768019009</v>
      </c>
      <c r="M261" s="141">
        <f ca="1">VLOOKUP($D261,Curves!$N$2:$T$2600,3)*$B261</f>
        <v>6.3077033840095043</v>
      </c>
      <c r="N261" s="181">
        <f t="shared" ca="1" si="389"/>
        <v>0</v>
      </c>
      <c r="O261" s="182">
        <f t="shared" ca="1" si="390"/>
        <v>0</v>
      </c>
      <c r="P261" s="173">
        <f t="shared" ca="1" si="385"/>
        <v>13.280483093768538</v>
      </c>
      <c r="Q261" s="140">
        <f ca="1">VLOOKUP($D261,Curves!$N$2:$T$2600,4)*$B261</f>
        <v>12.615406768019009</v>
      </c>
      <c r="R261" s="141">
        <f ca="1">VLOOKUP($D261,Curves!$N$2:$T$2600,5)*$B261</f>
        <v>6.3077033840095043</v>
      </c>
      <c r="S261" s="181">
        <f t="shared" ca="1" si="391"/>
        <v>0</v>
      </c>
      <c r="T261" s="182">
        <f t="shared" ca="1" si="392"/>
        <v>0</v>
      </c>
      <c r="U261" s="151">
        <f t="shared" ca="1" si="393"/>
        <v>13.280483093768538</v>
      </c>
      <c r="V261" s="151">
        <f t="shared" ca="1" si="394"/>
        <v>13.280483093768538</v>
      </c>
      <c r="W261" s="151">
        <f t="shared" ca="1" si="395"/>
        <v>13.280483093768538</v>
      </c>
      <c r="X261" s="343">
        <f ca="1">VLOOKUP($D261,[2]CurveFetch!$D$8:$S$13000,16,0)*$B261</f>
        <v>12.615406768019009</v>
      </c>
      <c r="Y261" s="141">
        <f ca="1">VLOOKUP($D261,Curves!$N$2:$T$2600,7)*$B261</f>
        <v>6.3077033840095043</v>
      </c>
      <c r="Z261" s="200">
        <f t="shared" ca="1" si="396"/>
        <v>0</v>
      </c>
      <c r="AA261" s="181">
        <f t="shared" ca="1" si="397"/>
        <v>0</v>
      </c>
      <c r="AB261" s="181">
        <f t="shared" ca="1" si="484"/>
        <v>0</v>
      </c>
      <c r="AC261" s="181">
        <f t="shared" ca="1" si="484"/>
        <v>0</v>
      </c>
      <c r="AD261" s="181">
        <f t="shared" ca="1" si="399"/>
        <v>0</v>
      </c>
      <c r="AE261" s="182">
        <f t="shared" ca="1" si="400"/>
        <v>0</v>
      </c>
      <c r="AF261" s="23">
        <f t="shared" ca="1" si="418"/>
        <v>0</v>
      </c>
      <c r="AG261" s="23">
        <f t="shared" ca="1" si="419"/>
        <v>0</v>
      </c>
      <c r="AH261" s="23">
        <f t="shared" ca="1" si="436"/>
        <v>0</v>
      </c>
      <c r="AI261" s="23">
        <f t="shared" ca="1" si="437"/>
        <v>0</v>
      </c>
      <c r="AJ261" s="23">
        <f t="shared" ca="1" si="456"/>
        <v>0</v>
      </c>
      <c r="AK261" s="23">
        <f t="shared" ca="1" si="457"/>
        <v>0</v>
      </c>
      <c r="AL261" s="23">
        <f t="shared" ca="1" si="458"/>
        <v>0</v>
      </c>
      <c r="AM261" s="23">
        <f t="shared" ca="1" si="459"/>
        <v>0</v>
      </c>
      <c r="AN261" s="23">
        <f t="shared" ca="1" si="460"/>
        <v>0</v>
      </c>
      <c r="AO261" s="23">
        <f t="shared" ca="1" si="461"/>
        <v>0</v>
      </c>
      <c r="AP261" s="23">
        <f t="shared" ca="1" si="476"/>
        <v>0</v>
      </c>
      <c r="AQ261" s="23">
        <f t="shared" ca="1" si="477"/>
        <v>0</v>
      </c>
      <c r="AR261" s="23">
        <f t="shared" ca="1" si="489"/>
        <v>0</v>
      </c>
      <c r="AS261" s="23">
        <f t="shared" ca="1" si="490"/>
        <v>0</v>
      </c>
      <c r="AT261" s="228">
        <f t="shared" ca="1" si="404"/>
        <v>0</v>
      </c>
      <c r="AU261" s="26">
        <f t="shared" ca="1" si="405"/>
        <v>0</v>
      </c>
      <c r="AV261" s="228">
        <f t="shared" ca="1" si="406"/>
        <v>0</v>
      </c>
      <c r="AW261" s="23">
        <f t="shared" ca="1" si="432"/>
        <v>0</v>
      </c>
      <c r="AX261" s="23">
        <f t="shared" ca="1" si="433"/>
        <v>0</v>
      </c>
      <c r="AY261" s="23">
        <f t="shared" ca="1" si="416"/>
        <v>0</v>
      </c>
      <c r="AZ261" s="23">
        <f t="shared" ca="1" si="417"/>
        <v>0</v>
      </c>
      <c r="BA261" s="23">
        <f t="shared" ca="1" si="420"/>
        <v>0</v>
      </c>
      <c r="BB261" s="23">
        <f t="shared" ca="1" si="421"/>
        <v>0</v>
      </c>
      <c r="BC261" s="23">
        <f t="shared" ca="1" si="428"/>
        <v>0</v>
      </c>
      <c r="BD261" s="23">
        <f t="shared" ca="1" si="429"/>
        <v>0</v>
      </c>
      <c r="BE261" s="23">
        <f t="shared" ca="1" si="438"/>
        <v>0</v>
      </c>
      <c r="BF261" s="23">
        <f t="shared" ca="1" si="439"/>
        <v>0</v>
      </c>
      <c r="BG261" s="23">
        <f t="shared" ca="1" si="448"/>
        <v>0</v>
      </c>
      <c r="BH261" s="23">
        <f t="shared" ca="1" si="449"/>
        <v>0</v>
      </c>
      <c r="BI261" s="23">
        <f t="shared" ca="1" si="454"/>
        <v>0</v>
      </c>
      <c r="BJ261" s="23">
        <f t="shared" ca="1" si="455"/>
        <v>0</v>
      </c>
      <c r="BK261" s="23">
        <f t="shared" ca="1" si="462"/>
        <v>0</v>
      </c>
      <c r="BL261" s="23">
        <f t="shared" ca="1" si="463"/>
        <v>0</v>
      </c>
      <c r="BM261" s="23">
        <f t="shared" ca="1" si="474"/>
        <v>0</v>
      </c>
      <c r="BN261" s="23">
        <f t="shared" ca="1" si="475"/>
        <v>0</v>
      </c>
      <c r="BO261" s="23">
        <f t="shared" ca="1" si="478"/>
        <v>0</v>
      </c>
      <c r="BP261" s="23">
        <f t="shared" ca="1" si="479"/>
        <v>0</v>
      </c>
      <c r="BQ261" s="23">
        <f t="shared" ca="1" si="485"/>
        <v>0</v>
      </c>
      <c r="BR261" s="23">
        <f t="shared" ca="1" si="486"/>
        <v>0</v>
      </c>
      <c r="BS261" s="23">
        <f t="shared" ca="1" si="503"/>
        <v>0</v>
      </c>
      <c r="BT261" s="23">
        <f t="shared" ca="1" si="504"/>
        <v>0</v>
      </c>
      <c r="BU261" s="23">
        <f t="shared" ca="1" si="505"/>
        <v>0</v>
      </c>
      <c r="BV261" s="23">
        <f t="shared" ca="1" si="506"/>
        <v>0</v>
      </c>
      <c r="BW261" s="389">
        <f t="shared" ca="1" si="407"/>
        <v>0</v>
      </c>
      <c r="BX261" s="224">
        <f t="shared" ca="1" si="408"/>
        <v>0</v>
      </c>
      <c r="BY261" s="93">
        <f t="shared" ca="1" si="409"/>
        <v>0</v>
      </c>
      <c r="BZ261" s="23">
        <f t="shared" ca="1" si="434"/>
        <v>0</v>
      </c>
      <c r="CA261" s="23">
        <f t="shared" ca="1" si="435"/>
        <v>0</v>
      </c>
      <c r="CB261" s="23">
        <f t="shared" ca="1" si="464"/>
        <v>0</v>
      </c>
      <c r="CC261" s="23">
        <f t="shared" ca="1" si="465"/>
        <v>0</v>
      </c>
      <c r="CD261" s="23">
        <f t="shared" ca="1" si="491"/>
        <v>0</v>
      </c>
      <c r="CE261" s="23">
        <f t="shared" ca="1" si="492"/>
        <v>0</v>
      </c>
      <c r="CF261" s="228">
        <f t="shared" ca="1" si="410"/>
        <v>0</v>
      </c>
      <c r="CG261" s="224">
        <f t="shared" ca="1" si="411"/>
        <v>0</v>
      </c>
      <c r="CH261" s="228">
        <f t="shared" ca="1" si="412"/>
        <v>0</v>
      </c>
      <c r="CI261" s="23">
        <f t="shared" ca="1" si="424"/>
        <v>0</v>
      </c>
      <c r="CJ261" s="23">
        <f t="shared" ca="1" si="425"/>
        <v>0</v>
      </c>
      <c r="CK261" s="23">
        <f t="shared" ca="1" si="426"/>
        <v>0</v>
      </c>
      <c r="CL261" s="23">
        <f t="shared" ca="1" si="427"/>
        <v>0</v>
      </c>
      <c r="CM261" s="23">
        <f t="shared" ca="1" si="422"/>
        <v>0</v>
      </c>
      <c r="CN261" s="23">
        <f t="shared" ca="1" si="423"/>
        <v>0</v>
      </c>
      <c r="CO261" s="23">
        <f t="shared" ca="1" si="430"/>
        <v>0</v>
      </c>
      <c r="CP261" s="23">
        <f t="shared" ca="1" si="431"/>
        <v>0</v>
      </c>
      <c r="CQ261" s="23">
        <f t="shared" ca="1" si="440"/>
        <v>0</v>
      </c>
      <c r="CR261" s="23">
        <f t="shared" ca="1" si="441"/>
        <v>0</v>
      </c>
      <c r="CS261" s="23">
        <f t="shared" ca="1" si="442"/>
        <v>0</v>
      </c>
      <c r="CT261" s="23">
        <f t="shared" ca="1" si="443"/>
        <v>0</v>
      </c>
      <c r="CU261" s="23">
        <f t="shared" ca="1" si="446"/>
        <v>0</v>
      </c>
      <c r="CV261" s="23">
        <f t="shared" ca="1" si="447"/>
        <v>0</v>
      </c>
      <c r="CW261" s="23">
        <f t="shared" ca="1" si="493"/>
        <v>0</v>
      </c>
      <c r="CX261" s="23">
        <f t="shared" ca="1" si="494"/>
        <v>0</v>
      </c>
      <c r="CY261" s="23">
        <f t="shared" ca="1" si="450"/>
        <v>0</v>
      </c>
      <c r="CZ261" s="23">
        <f t="shared" ca="1" si="451"/>
        <v>0</v>
      </c>
      <c r="DA261" s="23">
        <f t="shared" ca="1" si="466"/>
        <v>0</v>
      </c>
      <c r="DB261" s="23">
        <f t="shared" ca="1" si="467"/>
        <v>0</v>
      </c>
      <c r="DC261" s="23"/>
      <c r="DD261" s="23"/>
      <c r="DE261" s="23">
        <f t="shared" ca="1" si="468"/>
        <v>0</v>
      </c>
      <c r="DF261" s="23">
        <f t="shared" ca="1" si="469"/>
        <v>0</v>
      </c>
      <c r="DG261" s="23">
        <f t="shared" ca="1" si="470"/>
        <v>0</v>
      </c>
      <c r="DH261" s="23">
        <f t="shared" ca="1" si="471"/>
        <v>0</v>
      </c>
      <c r="DI261" s="23">
        <f t="shared" ca="1" si="480"/>
        <v>0</v>
      </c>
      <c r="DJ261" s="23">
        <f t="shared" ca="1" si="481"/>
        <v>0</v>
      </c>
      <c r="DK261" s="23">
        <f t="shared" ca="1" si="487"/>
        <v>0</v>
      </c>
      <c r="DL261" s="23">
        <f t="shared" ca="1" si="488"/>
        <v>0</v>
      </c>
      <c r="DM261" s="23">
        <f t="shared" ca="1" si="495"/>
        <v>0</v>
      </c>
      <c r="DN261" s="23">
        <f t="shared" ca="1" si="496"/>
        <v>0</v>
      </c>
      <c r="DO261" s="23">
        <f t="shared" ca="1" si="497"/>
        <v>0</v>
      </c>
      <c r="DP261" s="23">
        <f t="shared" ca="1" si="498"/>
        <v>0</v>
      </c>
      <c r="DQ261" s="23">
        <f t="shared" ca="1" si="509"/>
        <v>0</v>
      </c>
      <c r="DR261" s="23">
        <f t="shared" ca="1" si="510"/>
        <v>0</v>
      </c>
      <c r="DS261" s="228">
        <f t="shared" ca="1" si="413"/>
        <v>0</v>
      </c>
      <c r="DT261" s="93">
        <f t="shared" ca="1" si="414"/>
        <v>0</v>
      </c>
      <c r="DU261" s="228">
        <f t="shared" ca="1" si="415"/>
        <v>0</v>
      </c>
      <c r="DZ261" s="23">
        <f t="shared" ca="1" si="444"/>
        <v>0</v>
      </c>
      <c r="EA261" s="23">
        <f t="shared" ca="1" si="445"/>
        <v>0</v>
      </c>
      <c r="EB261" s="23">
        <f t="shared" ca="1" si="452"/>
        <v>0</v>
      </c>
      <c r="EC261" s="23">
        <f t="shared" ca="1" si="453"/>
        <v>0</v>
      </c>
      <c r="ED261" s="23">
        <f t="shared" ca="1" si="472"/>
        <v>0</v>
      </c>
      <c r="EE261" s="23">
        <f t="shared" ca="1" si="473"/>
        <v>0</v>
      </c>
      <c r="EF261" s="23">
        <f t="shared" ca="1" si="501"/>
        <v>0</v>
      </c>
      <c r="EG261" s="23">
        <f t="shared" ca="1" si="502"/>
        <v>0</v>
      </c>
      <c r="EH261" s="23">
        <f t="shared" ca="1" si="482"/>
        <v>0</v>
      </c>
      <c r="EI261" s="23">
        <f t="shared" ca="1" si="483"/>
        <v>0</v>
      </c>
      <c r="EJ261" s="23">
        <f t="shared" ca="1" si="499"/>
        <v>0</v>
      </c>
      <c r="EK261" s="23">
        <f t="shared" ca="1" si="500"/>
        <v>0</v>
      </c>
      <c r="EL261" s="23">
        <f t="shared" ca="1" si="507"/>
        <v>0</v>
      </c>
      <c r="EM261" s="23">
        <f t="shared" ca="1" si="508"/>
        <v>0</v>
      </c>
      <c r="EN261" s="228">
        <f t="shared" ca="1" si="401"/>
        <v>0</v>
      </c>
      <c r="EO261" s="93">
        <f t="shared" ca="1" si="402"/>
        <v>0</v>
      </c>
      <c r="EP261" s="93">
        <f t="shared" ca="1" si="403"/>
        <v>0</v>
      </c>
    </row>
    <row r="262" spans="1:146" x14ac:dyDescent="0.2">
      <c r="A262" s="172">
        <f ca="1">VLOOKUP($D262,Curves!$A$2:$I$1700,9)</f>
        <v>6.1374802928556002E-2</v>
      </c>
      <c r="B262" s="86">
        <f t="shared" ca="1" si="386"/>
        <v>0.27871686340693502</v>
      </c>
      <c r="C262" s="86">
        <f t="shared" si="387"/>
        <v>31</v>
      </c>
      <c r="D262" s="139">
        <v>44621</v>
      </c>
      <c r="E262" s="173">
        <f ca="1">VLOOKUP($D262,Curves!$A$2:$H$1700,2)*$B262</f>
        <v>1.4588040630718979</v>
      </c>
      <c r="F262" s="172">
        <f ca="1">VLOOKUP($D262,Curves!$A$2:$H$1700,3)*$B262</f>
        <v>0</v>
      </c>
      <c r="G262" s="172">
        <f ca="1">VLOOKUP($D262,Curves!$A$2:$H$1700,7)*$B262</f>
        <v>0</v>
      </c>
      <c r="H262" s="172">
        <f ca="1">VLOOKUP($D262,Curves!$A$2:$H$1700,5)*$B262</f>
        <v>0</v>
      </c>
      <c r="I262" s="172">
        <f ca="1">VLOOKUP($D262,Curves!$A$2:$H$1700,4)*$B262</f>
        <v>0</v>
      </c>
      <c r="J262" s="174">
        <f ca="1">VLOOKUP($D262,Curves!$A$2:$H$1700,8)*$B262</f>
        <v>0</v>
      </c>
      <c r="K262" s="172">
        <f t="shared" ca="1" si="388"/>
        <v>12.941030473039234</v>
      </c>
      <c r="L262" s="140">
        <f ca="1">VLOOKUP($D262,Curves!$N$2:$T$2600,2)*$B262</f>
        <v>9.7688867039813694</v>
      </c>
      <c r="M262" s="141">
        <f ca="1">VLOOKUP($D262,Curves!$N$2:$T$2600,3)*$B262</f>
        <v>4.8844433519906847</v>
      </c>
      <c r="N262" s="181">
        <f t="shared" ca="1" si="389"/>
        <v>0</v>
      </c>
      <c r="O262" s="182">
        <f t="shared" ca="1" si="390"/>
        <v>0</v>
      </c>
      <c r="P262" s="173">
        <f t="shared" ref="P262:P282" ca="1" si="511">($E262+J262)*$J$5+$J$4</f>
        <v>12.941030473039234</v>
      </c>
      <c r="Q262" s="140">
        <f ca="1">VLOOKUP($D262,Curves!$N$2:$T$2600,4)*$B262</f>
        <v>9.7688867039813694</v>
      </c>
      <c r="R262" s="141">
        <f ca="1">VLOOKUP($D262,Curves!$N$2:$T$2600,5)*$B262</f>
        <v>4.8844433519906847</v>
      </c>
      <c r="S262" s="181">
        <f t="shared" ca="1" si="391"/>
        <v>0</v>
      </c>
      <c r="T262" s="182">
        <f t="shared" ca="1" si="392"/>
        <v>0</v>
      </c>
      <c r="U262" s="151">
        <f t="shared" ca="1" si="393"/>
        <v>12.941030473039234</v>
      </c>
      <c r="V262" s="151">
        <f t="shared" ca="1" si="394"/>
        <v>12.941030473039234</v>
      </c>
      <c r="W262" s="151">
        <f t="shared" ca="1" si="395"/>
        <v>12.941030473039234</v>
      </c>
      <c r="X262" s="343">
        <f ca="1">VLOOKUP($D262,[2]CurveFetch!$D$8:$S$13000,16,0)*$B262</f>
        <v>9.7688867039813694</v>
      </c>
      <c r="Y262" s="141">
        <f ca="1">VLOOKUP($D262,Curves!$N$2:$T$2600,7)*$B262</f>
        <v>4.8844433519906847</v>
      </c>
      <c r="Z262" s="200">
        <f t="shared" ca="1" si="396"/>
        <v>0</v>
      </c>
      <c r="AA262" s="181">
        <f t="shared" ca="1" si="397"/>
        <v>0</v>
      </c>
      <c r="AB262" s="181">
        <f t="shared" ca="1" si="484"/>
        <v>0</v>
      </c>
      <c r="AC262" s="181">
        <f t="shared" ca="1" si="484"/>
        <v>0</v>
      </c>
      <c r="AD262" s="181">
        <f t="shared" ca="1" si="399"/>
        <v>0</v>
      </c>
      <c r="AE262" s="182">
        <f t="shared" ca="1" si="400"/>
        <v>0</v>
      </c>
      <c r="AF262" s="23">
        <f t="shared" ca="1" si="418"/>
        <v>0</v>
      </c>
      <c r="AG262" s="23">
        <f t="shared" ca="1" si="419"/>
        <v>0</v>
      </c>
      <c r="AH262" s="23">
        <f t="shared" ca="1" si="436"/>
        <v>0</v>
      </c>
      <c r="AI262" s="23">
        <f t="shared" ca="1" si="437"/>
        <v>0</v>
      </c>
      <c r="AJ262" s="23">
        <f t="shared" ca="1" si="456"/>
        <v>0</v>
      </c>
      <c r="AK262" s="23">
        <f t="shared" ca="1" si="457"/>
        <v>0</v>
      </c>
      <c r="AL262" s="23">
        <f t="shared" ca="1" si="458"/>
        <v>0</v>
      </c>
      <c r="AM262" s="23">
        <f t="shared" ca="1" si="459"/>
        <v>0</v>
      </c>
      <c r="AN262" s="23">
        <f t="shared" ca="1" si="460"/>
        <v>0</v>
      </c>
      <c r="AO262" s="23">
        <f t="shared" ca="1" si="461"/>
        <v>0</v>
      </c>
      <c r="AP262" s="23">
        <f t="shared" ca="1" si="476"/>
        <v>0</v>
      </c>
      <c r="AQ262" s="23">
        <f t="shared" ca="1" si="477"/>
        <v>0</v>
      </c>
      <c r="AR262" s="23">
        <f t="shared" ca="1" si="489"/>
        <v>0</v>
      </c>
      <c r="AS262" s="23">
        <f t="shared" ca="1" si="490"/>
        <v>0</v>
      </c>
      <c r="AT262" s="228">
        <f t="shared" ca="1" si="404"/>
        <v>0</v>
      </c>
      <c r="AU262" s="26">
        <f t="shared" ca="1" si="405"/>
        <v>0</v>
      </c>
      <c r="AV262" s="228">
        <f t="shared" ca="1" si="406"/>
        <v>0</v>
      </c>
      <c r="AW262" s="23">
        <f t="shared" ca="1" si="432"/>
        <v>0</v>
      </c>
      <c r="AX262" s="23">
        <f t="shared" ca="1" si="433"/>
        <v>0</v>
      </c>
      <c r="AY262" s="23">
        <f t="shared" ca="1" si="416"/>
        <v>0</v>
      </c>
      <c r="AZ262" s="23">
        <f t="shared" ca="1" si="417"/>
        <v>0</v>
      </c>
      <c r="BA262" s="23">
        <f t="shared" ca="1" si="420"/>
        <v>0</v>
      </c>
      <c r="BB262" s="23">
        <f t="shared" ca="1" si="421"/>
        <v>0</v>
      </c>
      <c r="BC262" s="23">
        <f t="shared" ca="1" si="428"/>
        <v>0</v>
      </c>
      <c r="BD262" s="23">
        <f t="shared" ca="1" si="429"/>
        <v>0</v>
      </c>
      <c r="BE262" s="23">
        <f t="shared" ca="1" si="438"/>
        <v>0</v>
      </c>
      <c r="BF262" s="23">
        <f t="shared" ca="1" si="439"/>
        <v>0</v>
      </c>
      <c r="BG262" s="23">
        <f t="shared" ca="1" si="448"/>
        <v>0</v>
      </c>
      <c r="BH262" s="23">
        <f t="shared" ca="1" si="449"/>
        <v>0</v>
      </c>
      <c r="BI262" s="23">
        <f t="shared" ca="1" si="454"/>
        <v>0</v>
      </c>
      <c r="BJ262" s="23">
        <f t="shared" ca="1" si="455"/>
        <v>0</v>
      </c>
      <c r="BK262" s="23">
        <f t="shared" ca="1" si="462"/>
        <v>0</v>
      </c>
      <c r="BL262" s="23">
        <f t="shared" ca="1" si="463"/>
        <v>0</v>
      </c>
      <c r="BM262" s="23">
        <f t="shared" ca="1" si="474"/>
        <v>0</v>
      </c>
      <c r="BN262" s="23">
        <f t="shared" ca="1" si="475"/>
        <v>0</v>
      </c>
      <c r="BO262" s="23">
        <f t="shared" ca="1" si="478"/>
        <v>0</v>
      </c>
      <c r="BP262" s="23">
        <f t="shared" ca="1" si="479"/>
        <v>0</v>
      </c>
      <c r="BQ262" s="23">
        <f t="shared" ca="1" si="485"/>
        <v>0</v>
      </c>
      <c r="BR262" s="23">
        <f t="shared" ca="1" si="486"/>
        <v>0</v>
      </c>
      <c r="BS262" s="23">
        <f t="shared" ca="1" si="503"/>
        <v>0</v>
      </c>
      <c r="BT262" s="23">
        <f t="shared" ca="1" si="504"/>
        <v>0</v>
      </c>
      <c r="BU262" s="23">
        <f t="shared" ca="1" si="505"/>
        <v>0</v>
      </c>
      <c r="BV262" s="23">
        <f t="shared" ca="1" si="506"/>
        <v>0</v>
      </c>
      <c r="BW262" s="389">
        <f t="shared" ca="1" si="407"/>
        <v>0</v>
      </c>
      <c r="BX262" s="224">
        <f t="shared" ca="1" si="408"/>
        <v>0</v>
      </c>
      <c r="BY262" s="93">
        <f t="shared" ca="1" si="409"/>
        <v>0</v>
      </c>
      <c r="BZ262" s="23">
        <f t="shared" ca="1" si="434"/>
        <v>0</v>
      </c>
      <c r="CA262" s="23">
        <f t="shared" ca="1" si="435"/>
        <v>0</v>
      </c>
      <c r="CB262" s="23">
        <f t="shared" ca="1" si="464"/>
        <v>0</v>
      </c>
      <c r="CC262" s="23">
        <f t="shared" ca="1" si="465"/>
        <v>0</v>
      </c>
      <c r="CD262" s="23">
        <f t="shared" ca="1" si="491"/>
        <v>0</v>
      </c>
      <c r="CE262" s="23">
        <f t="shared" ca="1" si="492"/>
        <v>0</v>
      </c>
      <c r="CF262" s="228">
        <f t="shared" ca="1" si="410"/>
        <v>0</v>
      </c>
      <c r="CG262" s="224">
        <f t="shared" ca="1" si="411"/>
        <v>0</v>
      </c>
      <c r="CH262" s="228">
        <f t="shared" ca="1" si="412"/>
        <v>0</v>
      </c>
      <c r="CI262" s="23">
        <f t="shared" ca="1" si="424"/>
        <v>0</v>
      </c>
      <c r="CJ262" s="23">
        <f t="shared" ca="1" si="425"/>
        <v>0</v>
      </c>
      <c r="CK262" s="23">
        <f t="shared" ca="1" si="426"/>
        <v>0</v>
      </c>
      <c r="CL262" s="23">
        <f t="shared" ca="1" si="427"/>
        <v>0</v>
      </c>
      <c r="CM262" s="23">
        <f t="shared" ca="1" si="422"/>
        <v>0</v>
      </c>
      <c r="CN262" s="23">
        <f t="shared" ca="1" si="423"/>
        <v>0</v>
      </c>
      <c r="CO262" s="23">
        <f t="shared" ca="1" si="430"/>
        <v>0</v>
      </c>
      <c r="CP262" s="23">
        <f t="shared" ca="1" si="431"/>
        <v>0</v>
      </c>
      <c r="CQ262" s="23">
        <f t="shared" ca="1" si="440"/>
        <v>0</v>
      </c>
      <c r="CR262" s="23">
        <f t="shared" ca="1" si="441"/>
        <v>0</v>
      </c>
      <c r="CS262" s="23">
        <f t="shared" ca="1" si="442"/>
        <v>0</v>
      </c>
      <c r="CT262" s="23">
        <f t="shared" ca="1" si="443"/>
        <v>0</v>
      </c>
      <c r="CU262" s="23">
        <f t="shared" ca="1" si="446"/>
        <v>0</v>
      </c>
      <c r="CV262" s="23">
        <f t="shared" ca="1" si="447"/>
        <v>0</v>
      </c>
      <c r="CW262" s="23">
        <f t="shared" ca="1" si="493"/>
        <v>0</v>
      </c>
      <c r="CX262" s="23">
        <f t="shared" ca="1" si="494"/>
        <v>0</v>
      </c>
      <c r="CY262" s="23">
        <f t="shared" ca="1" si="450"/>
        <v>0</v>
      </c>
      <c r="CZ262" s="23">
        <f t="shared" ca="1" si="451"/>
        <v>0</v>
      </c>
      <c r="DA262" s="23">
        <f t="shared" ca="1" si="466"/>
        <v>0</v>
      </c>
      <c r="DB262" s="23">
        <f t="shared" ca="1" si="467"/>
        <v>0</v>
      </c>
      <c r="DC262" s="23"/>
      <c r="DD262" s="23"/>
      <c r="DE262" s="23">
        <f t="shared" ca="1" si="468"/>
        <v>0</v>
      </c>
      <c r="DF262" s="23">
        <f t="shared" ca="1" si="469"/>
        <v>0</v>
      </c>
      <c r="DG262" s="23">
        <f t="shared" ca="1" si="470"/>
        <v>0</v>
      </c>
      <c r="DH262" s="23">
        <f t="shared" ca="1" si="471"/>
        <v>0</v>
      </c>
      <c r="DI262" s="23">
        <f t="shared" ca="1" si="480"/>
        <v>0</v>
      </c>
      <c r="DJ262" s="23">
        <f t="shared" ca="1" si="481"/>
        <v>0</v>
      </c>
      <c r="DK262" s="23">
        <f t="shared" ca="1" si="487"/>
        <v>0</v>
      </c>
      <c r="DL262" s="23">
        <f t="shared" ca="1" si="488"/>
        <v>0</v>
      </c>
      <c r="DM262" s="23">
        <f t="shared" ca="1" si="495"/>
        <v>0</v>
      </c>
      <c r="DN262" s="23">
        <f t="shared" ca="1" si="496"/>
        <v>0</v>
      </c>
      <c r="DO262" s="23">
        <f t="shared" ca="1" si="497"/>
        <v>0</v>
      </c>
      <c r="DP262" s="23">
        <f t="shared" ca="1" si="498"/>
        <v>0</v>
      </c>
      <c r="DQ262" s="23">
        <f t="shared" ca="1" si="509"/>
        <v>0</v>
      </c>
      <c r="DR262" s="23">
        <f t="shared" ca="1" si="510"/>
        <v>0</v>
      </c>
      <c r="DS262" s="228">
        <f t="shared" ca="1" si="413"/>
        <v>0</v>
      </c>
      <c r="DT262" s="93">
        <f t="shared" ca="1" si="414"/>
        <v>0</v>
      </c>
      <c r="DU262" s="228">
        <f t="shared" ca="1" si="415"/>
        <v>0</v>
      </c>
      <c r="DZ262" s="23">
        <f t="shared" ca="1" si="444"/>
        <v>0</v>
      </c>
      <c r="EA262" s="23">
        <f t="shared" ca="1" si="445"/>
        <v>0</v>
      </c>
      <c r="EB262" s="23">
        <f t="shared" ca="1" si="452"/>
        <v>0</v>
      </c>
      <c r="EC262" s="23">
        <f t="shared" ca="1" si="453"/>
        <v>0</v>
      </c>
      <c r="ED262" s="23">
        <f t="shared" ca="1" si="472"/>
        <v>0</v>
      </c>
      <c r="EE262" s="23">
        <f t="shared" ca="1" si="473"/>
        <v>0</v>
      </c>
      <c r="EF262" s="23">
        <f t="shared" ca="1" si="501"/>
        <v>0</v>
      </c>
      <c r="EG262" s="23">
        <f t="shared" ca="1" si="502"/>
        <v>0</v>
      </c>
      <c r="EH262" s="23">
        <f t="shared" ca="1" si="482"/>
        <v>0</v>
      </c>
      <c r="EI262" s="23">
        <f t="shared" ca="1" si="483"/>
        <v>0</v>
      </c>
      <c r="EJ262" s="23">
        <f t="shared" ca="1" si="499"/>
        <v>0</v>
      </c>
      <c r="EK262" s="23">
        <f t="shared" ca="1" si="500"/>
        <v>0</v>
      </c>
      <c r="EL262" s="23">
        <f t="shared" ca="1" si="507"/>
        <v>0</v>
      </c>
      <c r="EM262" s="23">
        <f t="shared" ca="1" si="508"/>
        <v>0</v>
      </c>
      <c r="EN262" s="228">
        <f t="shared" ca="1" si="401"/>
        <v>0</v>
      </c>
      <c r="EO262" s="93">
        <f t="shared" ca="1" si="402"/>
        <v>0</v>
      </c>
      <c r="EP262" s="93">
        <f t="shared" ca="1" si="403"/>
        <v>0</v>
      </c>
    </row>
    <row r="263" spans="1:146" x14ac:dyDescent="0.2">
      <c r="A263" s="172">
        <f ca="1">VLOOKUP($D263,Curves!$A$2:$I$1700,9)</f>
        <v>6.1379222132700001E-2</v>
      </c>
      <c r="B263" s="86">
        <f t="shared" ref="B263:B283" ca="1" si="512">(1+($A263/2))^(-2*($D263-$A$1)/365.25)</f>
        <v>0.27726527111539478</v>
      </c>
      <c r="C263" s="86">
        <f t="shared" ref="C263:C282" si="513">D264-D263</f>
        <v>30</v>
      </c>
      <c r="D263" s="139">
        <v>44652</v>
      </c>
      <c r="E263" s="173">
        <f ca="1">VLOOKUP($D263,Curves!$A$2:$H$1700,2)*$B263</f>
        <v>1.4007441496749744</v>
      </c>
      <c r="F263" s="172">
        <f ca="1">VLOOKUP($D263,Curves!$A$2:$H$1700,3)*$B263</f>
        <v>0</v>
      </c>
      <c r="G263" s="172">
        <f ca="1">VLOOKUP($D263,Curves!$A$2:$H$1700,7)*$B263</f>
        <v>0</v>
      </c>
      <c r="H263" s="172">
        <f ca="1">VLOOKUP($D263,Curves!$A$2:$H$1700,5)*$B263</f>
        <v>0</v>
      </c>
      <c r="I263" s="172">
        <f ca="1">VLOOKUP($D263,Curves!$A$2:$H$1700,4)*$B263</f>
        <v>0</v>
      </c>
      <c r="J263" s="174">
        <f ca="1">VLOOKUP($D263,Curves!$A$2:$H$1700,8)*$B263</f>
        <v>0</v>
      </c>
      <c r="K263" s="172">
        <f t="shared" ref="K263:K282" ca="1" si="514">($E263+$I263)*$J$5+$J$4</f>
        <v>12.505581122562308</v>
      </c>
      <c r="L263" s="140">
        <f ca="1">VLOOKUP($D263,Curves!$N$2:$T$2600,2)*$B263</f>
        <v>9.4056697920475383</v>
      </c>
      <c r="M263" s="141">
        <f ca="1">VLOOKUP($D263,Curves!$N$2:$T$2600,3)*$B263</f>
        <v>4.7028348960237691</v>
      </c>
      <c r="N263" s="181">
        <f t="shared" ref="N263:N282" ca="1" si="515">IF($K263&lt;$L263,1,0)</f>
        <v>0</v>
      </c>
      <c r="O263" s="182">
        <f t="shared" ref="O263:O282" ca="1" si="516">IF($K263&lt;$M263,1,0)</f>
        <v>0</v>
      </c>
      <c r="P263" s="173">
        <f t="shared" ca="1" si="511"/>
        <v>12.505581122562308</v>
      </c>
      <c r="Q263" s="140">
        <f ca="1">VLOOKUP($D263,Curves!$N$2:$T$2600,4)*$B263</f>
        <v>9.4056697920475383</v>
      </c>
      <c r="R263" s="141">
        <f ca="1">VLOOKUP($D263,Curves!$N$2:$T$2600,5)*$B263</f>
        <v>4.7028348960237691</v>
      </c>
      <c r="S263" s="181">
        <f t="shared" ref="S263:S282" ca="1" si="517">IF($P263&lt;$Q263,1,0)</f>
        <v>0</v>
      </c>
      <c r="T263" s="182">
        <f t="shared" ref="T263:T282" ca="1" si="518">IF($P263&lt;$R263,1,0)</f>
        <v>0</v>
      </c>
      <c r="U263" s="151">
        <f t="shared" ref="U263:U282" ca="1" si="519">($E263+G263)*$J$5+$J$4</f>
        <v>12.505581122562308</v>
      </c>
      <c r="V263" s="151">
        <f t="shared" ref="V263:V282" ca="1" si="520">($E263+H263)*$J$5+$J$4</f>
        <v>12.505581122562308</v>
      </c>
      <c r="W263" s="151">
        <f t="shared" ref="W263:W282" ca="1" si="521">($E263+I263)*$J$5+$J$4</f>
        <v>12.505581122562308</v>
      </c>
      <c r="X263" s="343">
        <f ca="1">VLOOKUP($D263,[2]CurveFetch!$D$8:$S$13000,16,0)*$B263</f>
        <v>9.4056697920475383</v>
      </c>
      <c r="Y263" s="141">
        <f ca="1">VLOOKUP($D263,Curves!$N$2:$T$2600,7)*$B263</f>
        <v>4.7028348960237691</v>
      </c>
      <c r="Z263" s="200">
        <f t="shared" ref="Z263:Z282" ca="1" si="522">IF($U263&lt;$X263,1,0)</f>
        <v>0</v>
      </c>
      <c r="AA263" s="181">
        <f t="shared" ref="AA263:AA282" ca="1" si="523">IF($U263&lt;$Y263,1,0)</f>
        <v>0</v>
      </c>
      <c r="AB263" s="181">
        <f t="shared" ref="AB263:AC282" ca="1" si="524">IF($V263&lt;$X263,1,0)</f>
        <v>0</v>
      </c>
      <c r="AC263" s="181">
        <f t="shared" ca="1" si="524"/>
        <v>0</v>
      </c>
      <c r="AD263" s="181">
        <f t="shared" ref="AD263:AD282" ca="1" si="525">IF($W263&lt;$X263,1,0)</f>
        <v>0</v>
      </c>
      <c r="AE263" s="182">
        <f t="shared" ref="AE263:AE282" ca="1" si="526">IF($W263&lt;$Y263,1,0)</f>
        <v>0</v>
      </c>
      <c r="AF263" s="23">
        <f t="shared" ca="1" si="418"/>
        <v>0</v>
      </c>
      <c r="AG263" s="23">
        <f t="shared" ca="1" si="419"/>
        <v>0</v>
      </c>
      <c r="AH263" s="23">
        <f t="shared" ca="1" si="436"/>
        <v>0</v>
      </c>
      <c r="AI263" s="23">
        <f t="shared" ca="1" si="437"/>
        <v>0</v>
      </c>
      <c r="AJ263" s="23">
        <f t="shared" ca="1" si="456"/>
        <v>0</v>
      </c>
      <c r="AK263" s="23">
        <f t="shared" ca="1" si="457"/>
        <v>0</v>
      </c>
      <c r="AL263" s="23">
        <f t="shared" ca="1" si="458"/>
        <v>0</v>
      </c>
      <c r="AM263" s="23">
        <f t="shared" ca="1" si="459"/>
        <v>0</v>
      </c>
      <c r="AN263" s="23">
        <f t="shared" ca="1" si="460"/>
        <v>0</v>
      </c>
      <c r="AO263" s="23">
        <f t="shared" ca="1" si="461"/>
        <v>0</v>
      </c>
      <c r="AP263" s="23">
        <f t="shared" ca="1" si="476"/>
        <v>0</v>
      </c>
      <c r="AQ263" s="23">
        <f t="shared" ca="1" si="477"/>
        <v>0</v>
      </c>
      <c r="AR263" s="23">
        <f t="shared" ca="1" si="489"/>
        <v>0</v>
      </c>
      <c r="AS263" s="23">
        <f t="shared" ca="1" si="490"/>
        <v>0</v>
      </c>
      <c r="AT263" s="228">
        <f t="shared" ca="1" si="404"/>
        <v>0</v>
      </c>
      <c r="AU263" s="26">
        <f t="shared" ca="1" si="405"/>
        <v>0</v>
      </c>
      <c r="AV263" s="228">
        <f t="shared" ca="1" si="406"/>
        <v>0</v>
      </c>
      <c r="AW263" s="23">
        <f t="shared" ca="1" si="432"/>
        <v>0</v>
      </c>
      <c r="AX263" s="23">
        <f t="shared" ca="1" si="433"/>
        <v>0</v>
      </c>
      <c r="AY263" s="23">
        <f t="shared" ca="1" si="416"/>
        <v>0</v>
      </c>
      <c r="AZ263" s="23">
        <f t="shared" ca="1" si="417"/>
        <v>0</v>
      </c>
      <c r="BA263" s="23">
        <f t="shared" ca="1" si="420"/>
        <v>0</v>
      </c>
      <c r="BB263" s="23">
        <f t="shared" ca="1" si="421"/>
        <v>0</v>
      </c>
      <c r="BC263" s="23">
        <f t="shared" ca="1" si="428"/>
        <v>0</v>
      </c>
      <c r="BD263" s="23">
        <f t="shared" ca="1" si="429"/>
        <v>0</v>
      </c>
      <c r="BE263" s="23">
        <f t="shared" ca="1" si="438"/>
        <v>0</v>
      </c>
      <c r="BF263" s="23">
        <f t="shared" ca="1" si="439"/>
        <v>0</v>
      </c>
      <c r="BG263" s="23">
        <f t="shared" ca="1" si="448"/>
        <v>0</v>
      </c>
      <c r="BH263" s="23">
        <f t="shared" ca="1" si="449"/>
        <v>0</v>
      </c>
      <c r="BI263" s="23">
        <f t="shared" ca="1" si="454"/>
        <v>0</v>
      </c>
      <c r="BJ263" s="23">
        <f t="shared" ca="1" si="455"/>
        <v>0</v>
      </c>
      <c r="BK263" s="23">
        <f t="shared" ca="1" si="462"/>
        <v>0</v>
      </c>
      <c r="BL263" s="23">
        <f t="shared" ca="1" si="463"/>
        <v>0</v>
      </c>
      <c r="BM263" s="23">
        <f t="shared" ca="1" si="474"/>
        <v>0</v>
      </c>
      <c r="BN263" s="23">
        <f t="shared" ca="1" si="475"/>
        <v>0</v>
      </c>
      <c r="BO263" s="23">
        <f t="shared" ca="1" si="478"/>
        <v>0</v>
      </c>
      <c r="BP263" s="23">
        <f t="shared" ca="1" si="479"/>
        <v>0</v>
      </c>
      <c r="BQ263" s="23">
        <f t="shared" ca="1" si="485"/>
        <v>0</v>
      </c>
      <c r="BR263" s="23">
        <f t="shared" ca="1" si="486"/>
        <v>0</v>
      </c>
      <c r="BS263" s="23">
        <f t="shared" ca="1" si="503"/>
        <v>0</v>
      </c>
      <c r="BT263" s="23">
        <f t="shared" ca="1" si="504"/>
        <v>0</v>
      </c>
      <c r="BU263" s="23">
        <f t="shared" ca="1" si="505"/>
        <v>0</v>
      </c>
      <c r="BV263" s="23">
        <f t="shared" ca="1" si="506"/>
        <v>0</v>
      </c>
      <c r="BW263" s="389">
        <f t="shared" ca="1" si="407"/>
        <v>0</v>
      </c>
      <c r="BX263" s="224">
        <f t="shared" ca="1" si="408"/>
        <v>0</v>
      </c>
      <c r="BY263" s="93">
        <f t="shared" ca="1" si="409"/>
        <v>0</v>
      </c>
      <c r="BZ263" s="23">
        <f t="shared" ca="1" si="434"/>
        <v>0</v>
      </c>
      <c r="CA263" s="23">
        <f t="shared" ca="1" si="435"/>
        <v>0</v>
      </c>
      <c r="CB263" s="23">
        <f t="shared" ca="1" si="464"/>
        <v>0</v>
      </c>
      <c r="CC263" s="23">
        <f t="shared" ca="1" si="465"/>
        <v>0</v>
      </c>
      <c r="CD263" s="23">
        <f t="shared" ca="1" si="491"/>
        <v>0</v>
      </c>
      <c r="CE263" s="23">
        <f t="shared" ca="1" si="492"/>
        <v>0</v>
      </c>
      <c r="CF263" s="228">
        <f t="shared" ca="1" si="410"/>
        <v>0</v>
      </c>
      <c r="CG263" s="224">
        <f t="shared" ca="1" si="411"/>
        <v>0</v>
      </c>
      <c r="CH263" s="228">
        <f t="shared" ca="1" si="412"/>
        <v>0</v>
      </c>
      <c r="CI263" s="23">
        <f t="shared" ca="1" si="424"/>
        <v>0</v>
      </c>
      <c r="CJ263" s="23">
        <f t="shared" ca="1" si="425"/>
        <v>0</v>
      </c>
      <c r="CK263" s="23">
        <f t="shared" ca="1" si="426"/>
        <v>0</v>
      </c>
      <c r="CL263" s="23">
        <f t="shared" ca="1" si="427"/>
        <v>0</v>
      </c>
      <c r="CM263" s="23">
        <f t="shared" ca="1" si="422"/>
        <v>0</v>
      </c>
      <c r="CN263" s="23">
        <f t="shared" ca="1" si="423"/>
        <v>0</v>
      </c>
      <c r="CO263" s="23">
        <f t="shared" ca="1" si="430"/>
        <v>0</v>
      </c>
      <c r="CP263" s="23">
        <f t="shared" ca="1" si="431"/>
        <v>0</v>
      </c>
      <c r="CQ263" s="23">
        <f t="shared" ca="1" si="440"/>
        <v>0</v>
      </c>
      <c r="CR263" s="23">
        <f t="shared" ca="1" si="441"/>
        <v>0</v>
      </c>
      <c r="CS263" s="23">
        <f t="shared" ca="1" si="442"/>
        <v>0</v>
      </c>
      <c r="CT263" s="23">
        <f t="shared" ca="1" si="443"/>
        <v>0</v>
      </c>
      <c r="CU263" s="23">
        <f t="shared" ca="1" si="446"/>
        <v>0</v>
      </c>
      <c r="CV263" s="23">
        <f t="shared" ca="1" si="447"/>
        <v>0</v>
      </c>
      <c r="CW263" s="23">
        <f t="shared" ca="1" si="493"/>
        <v>0</v>
      </c>
      <c r="CX263" s="23">
        <f t="shared" ca="1" si="494"/>
        <v>0</v>
      </c>
      <c r="CY263" s="23">
        <f t="shared" ca="1" si="450"/>
        <v>0</v>
      </c>
      <c r="CZ263" s="23">
        <f t="shared" ca="1" si="451"/>
        <v>0</v>
      </c>
      <c r="DA263" s="23">
        <f t="shared" ca="1" si="466"/>
        <v>0</v>
      </c>
      <c r="DB263" s="23">
        <f t="shared" ca="1" si="467"/>
        <v>0</v>
      </c>
      <c r="DC263" s="23"/>
      <c r="DD263" s="23"/>
      <c r="DE263" s="23">
        <f t="shared" ca="1" si="468"/>
        <v>0</v>
      </c>
      <c r="DF263" s="23">
        <f t="shared" ca="1" si="469"/>
        <v>0</v>
      </c>
      <c r="DG263" s="23">
        <f t="shared" ca="1" si="470"/>
        <v>0</v>
      </c>
      <c r="DH263" s="23">
        <f t="shared" ca="1" si="471"/>
        <v>0</v>
      </c>
      <c r="DI263" s="23">
        <f t="shared" ca="1" si="480"/>
        <v>0</v>
      </c>
      <c r="DJ263" s="23">
        <f t="shared" ca="1" si="481"/>
        <v>0</v>
      </c>
      <c r="DK263" s="23">
        <f t="shared" ca="1" si="487"/>
        <v>0</v>
      </c>
      <c r="DL263" s="23">
        <f t="shared" ca="1" si="488"/>
        <v>0</v>
      </c>
      <c r="DM263" s="23">
        <f t="shared" ca="1" si="495"/>
        <v>0</v>
      </c>
      <c r="DN263" s="23">
        <f t="shared" ca="1" si="496"/>
        <v>0</v>
      </c>
      <c r="DO263" s="23">
        <f t="shared" ca="1" si="497"/>
        <v>0</v>
      </c>
      <c r="DP263" s="23">
        <f t="shared" ca="1" si="498"/>
        <v>0</v>
      </c>
      <c r="DQ263" s="23">
        <f t="shared" ca="1" si="509"/>
        <v>0</v>
      </c>
      <c r="DR263" s="23">
        <f t="shared" ca="1" si="510"/>
        <v>0</v>
      </c>
      <c r="DS263" s="228">
        <f t="shared" ca="1" si="413"/>
        <v>0</v>
      </c>
      <c r="DT263" s="93">
        <f t="shared" ca="1" si="414"/>
        <v>0</v>
      </c>
      <c r="DU263" s="228">
        <f t="shared" ca="1" si="415"/>
        <v>0</v>
      </c>
      <c r="DZ263" s="23">
        <f t="shared" ca="1" si="444"/>
        <v>0</v>
      </c>
      <c r="EA263" s="23">
        <f t="shared" ca="1" si="445"/>
        <v>0</v>
      </c>
      <c r="EB263" s="23">
        <f t="shared" ca="1" si="452"/>
        <v>0</v>
      </c>
      <c r="EC263" s="23">
        <f t="shared" ca="1" si="453"/>
        <v>0</v>
      </c>
      <c r="ED263" s="23">
        <f t="shared" ca="1" si="472"/>
        <v>0</v>
      </c>
      <c r="EE263" s="23">
        <f t="shared" ca="1" si="473"/>
        <v>0</v>
      </c>
      <c r="EF263" s="23">
        <f t="shared" ca="1" si="501"/>
        <v>0</v>
      </c>
      <c r="EG263" s="23">
        <f t="shared" ca="1" si="502"/>
        <v>0</v>
      </c>
      <c r="EH263" s="23">
        <f t="shared" ca="1" si="482"/>
        <v>0</v>
      </c>
      <c r="EI263" s="23">
        <f t="shared" ca="1" si="483"/>
        <v>0</v>
      </c>
      <c r="EJ263" s="23">
        <f t="shared" ca="1" si="499"/>
        <v>0</v>
      </c>
      <c r="EK263" s="23">
        <f t="shared" ca="1" si="500"/>
        <v>0</v>
      </c>
      <c r="EL263" s="23">
        <f t="shared" ca="1" si="507"/>
        <v>0</v>
      </c>
      <c r="EM263" s="23">
        <f t="shared" ca="1" si="508"/>
        <v>0</v>
      </c>
      <c r="EN263" s="228">
        <f t="shared" ca="1" si="401"/>
        <v>0</v>
      </c>
      <c r="EO263" s="93">
        <f t="shared" ca="1" si="402"/>
        <v>0</v>
      </c>
      <c r="EP263" s="93">
        <f t="shared" ca="1" si="403"/>
        <v>0</v>
      </c>
    </row>
    <row r="264" spans="1:146" x14ac:dyDescent="0.2">
      <c r="A264" s="172">
        <f ca="1">VLOOKUP($D264,Curves!$A$2:$I$1700,9)</f>
        <v>6.1383498781877002E-2</v>
      </c>
      <c r="B264" s="86">
        <f t="shared" ca="1" si="512"/>
        <v>0.27586751186575798</v>
      </c>
      <c r="C264" s="86">
        <f t="shared" si="513"/>
        <v>31</v>
      </c>
      <c r="D264" s="139">
        <v>44682</v>
      </c>
      <c r="E264" s="173">
        <f ca="1">VLOOKUP($D264,Curves!$A$2:$H$1700,2)*$B264</f>
        <v>1.3867859821491655</v>
      </c>
      <c r="F264" s="172">
        <f ca="1">VLOOKUP($D264,Curves!$A$2:$H$1700,3)*$B264</f>
        <v>0</v>
      </c>
      <c r="G264" s="172">
        <f ca="1">VLOOKUP($D264,Curves!$A$2:$H$1700,7)*$B264</f>
        <v>0</v>
      </c>
      <c r="H264" s="172">
        <f ca="1">VLOOKUP($D264,Curves!$A$2:$H$1700,5)*$B264</f>
        <v>0</v>
      </c>
      <c r="I264" s="172">
        <f ca="1">VLOOKUP($D264,Curves!$A$2:$H$1700,4)*$B264</f>
        <v>0</v>
      </c>
      <c r="J264" s="174">
        <f ca="1">VLOOKUP($D264,Curves!$A$2:$H$1700,8)*$B264</f>
        <v>0</v>
      </c>
      <c r="K264" s="172">
        <f t="shared" ca="1" si="514"/>
        <v>12.40089486611874</v>
      </c>
      <c r="L264" s="140">
        <f ca="1">VLOOKUP($D264,Curves!$N$2:$T$2600,2)*$B264</f>
        <v>10.737591164350897</v>
      </c>
      <c r="M264" s="141">
        <f ca="1">VLOOKUP($D264,Curves!$N$2:$T$2600,3)*$B264</f>
        <v>5.3687955821754487</v>
      </c>
      <c r="N264" s="181">
        <f t="shared" ca="1" si="515"/>
        <v>0</v>
      </c>
      <c r="O264" s="182">
        <f t="shared" ca="1" si="516"/>
        <v>0</v>
      </c>
      <c r="P264" s="173">
        <f t="shared" ca="1" si="511"/>
        <v>12.40089486611874</v>
      </c>
      <c r="Q264" s="140">
        <f ca="1">VLOOKUP($D264,Curves!$N$2:$T$2600,4)*$B264</f>
        <v>10.737591164350897</v>
      </c>
      <c r="R264" s="141">
        <f ca="1">VLOOKUP($D264,Curves!$N$2:$T$2600,5)*$B264</f>
        <v>5.3687955821754487</v>
      </c>
      <c r="S264" s="181">
        <f t="shared" ca="1" si="517"/>
        <v>0</v>
      </c>
      <c r="T264" s="182">
        <f t="shared" ca="1" si="518"/>
        <v>0</v>
      </c>
      <c r="U264" s="151">
        <f t="shared" ca="1" si="519"/>
        <v>12.40089486611874</v>
      </c>
      <c r="V264" s="151">
        <f t="shared" ca="1" si="520"/>
        <v>12.40089486611874</v>
      </c>
      <c r="W264" s="151">
        <f t="shared" ca="1" si="521"/>
        <v>12.40089486611874</v>
      </c>
      <c r="X264" s="343">
        <f ca="1">VLOOKUP($D264,[2]CurveFetch!$D$8:$S$13000,16,0)*$B264</f>
        <v>10.737591164350897</v>
      </c>
      <c r="Y264" s="141">
        <f ca="1">VLOOKUP($D264,Curves!$N$2:$T$2600,7)*$B264</f>
        <v>5.3687955821754487</v>
      </c>
      <c r="Z264" s="200">
        <f t="shared" ca="1" si="522"/>
        <v>0</v>
      </c>
      <c r="AA264" s="181">
        <f t="shared" ca="1" si="523"/>
        <v>0</v>
      </c>
      <c r="AB264" s="181">
        <f t="shared" ca="1" si="524"/>
        <v>0</v>
      </c>
      <c r="AC264" s="181">
        <f t="shared" ca="1" si="524"/>
        <v>0</v>
      </c>
      <c r="AD264" s="181">
        <f t="shared" ca="1" si="525"/>
        <v>0</v>
      </c>
      <c r="AE264" s="182">
        <f t="shared" ca="1" si="526"/>
        <v>0</v>
      </c>
      <c r="AF264" s="23">
        <f t="shared" ca="1" si="418"/>
        <v>0</v>
      </c>
      <c r="AG264" s="23">
        <f t="shared" ca="1" si="419"/>
        <v>0</v>
      </c>
      <c r="AH264" s="23">
        <f t="shared" ca="1" si="436"/>
        <v>0</v>
      </c>
      <c r="AI264" s="23">
        <f t="shared" ca="1" si="437"/>
        <v>0</v>
      </c>
      <c r="AJ264" s="23">
        <f t="shared" ca="1" si="456"/>
        <v>0</v>
      </c>
      <c r="AK264" s="23">
        <f t="shared" ca="1" si="457"/>
        <v>0</v>
      </c>
      <c r="AL264" s="23">
        <f t="shared" ca="1" si="458"/>
        <v>0</v>
      </c>
      <c r="AM264" s="23">
        <f t="shared" ca="1" si="459"/>
        <v>0</v>
      </c>
      <c r="AN264" s="23">
        <f t="shared" ca="1" si="460"/>
        <v>0</v>
      </c>
      <c r="AO264" s="23">
        <f t="shared" ca="1" si="461"/>
        <v>0</v>
      </c>
      <c r="AP264" s="23">
        <f t="shared" ca="1" si="476"/>
        <v>0</v>
      </c>
      <c r="AQ264" s="23">
        <f t="shared" ca="1" si="477"/>
        <v>0</v>
      </c>
      <c r="AR264" s="23">
        <f t="shared" ca="1" si="489"/>
        <v>0</v>
      </c>
      <c r="AS264" s="23">
        <f t="shared" ca="1" si="490"/>
        <v>0</v>
      </c>
      <c r="AT264" s="228">
        <f t="shared" ca="1" si="404"/>
        <v>0</v>
      </c>
      <c r="AU264" s="26">
        <f t="shared" ca="1" si="405"/>
        <v>0</v>
      </c>
      <c r="AV264" s="228">
        <f t="shared" ca="1" si="406"/>
        <v>0</v>
      </c>
      <c r="AW264" s="23">
        <f t="shared" ca="1" si="432"/>
        <v>0</v>
      </c>
      <c r="AX264" s="23">
        <f t="shared" ca="1" si="433"/>
        <v>0</v>
      </c>
      <c r="AY264" s="23">
        <f t="shared" ca="1" si="416"/>
        <v>0</v>
      </c>
      <c r="AZ264" s="23">
        <f t="shared" ca="1" si="417"/>
        <v>0</v>
      </c>
      <c r="BA264" s="23">
        <f t="shared" ca="1" si="420"/>
        <v>0</v>
      </c>
      <c r="BB264" s="23">
        <f t="shared" ca="1" si="421"/>
        <v>0</v>
      </c>
      <c r="BC264" s="23">
        <f t="shared" ca="1" si="428"/>
        <v>0</v>
      </c>
      <c r="BD264" s="23">
        <f t="shared" ca="1" si="429"/>
        <v>0</v>
      </c>
      <c r="BE264" s="23">
        <f t="shared" ca="1" si="438"/>
        <v>0</v>
      </c>
      <c r="BF264" s="23">
        <f t="shared" ca="1" si="439"/>
        <v>0</v>
      </c>
      <c r="BG264" s="23">
        <f t="shared" ca="1" si="448"/>
        <v>0</v>
      </c>
      <c r="BH264" s="23">
        <f t="shared" ca="1" si="449"/>
        <v>0</v>
      </c>
      <c r="BI264" s="23">
        <f t="shared" ca="1" si="454"/>
        <v>0</v>
      </c>
      <c r="BJ264" s="23">
        <f t="shared" ca="1" si="455"/>
        <v>0</v>
      </c>
      <c r="BK264" s="23">
        <f t="shared" ca="1" si="462"/>
        <v>0</v>
      </c>
      <c r="BL264" s="23">
        <f t="shared" ca="1" si="463"/>
        <v>0</v>
      </c>
      <c r="BM264" s="23">
        <f t="shared" ca="1" si="474"/>
        <v>0</v>
      </c>
      <c r="BN264" s="23">
        <f t="shared" ca="1" si="475"/>
        <v>0</v>
      </c>
      <c r="BO264" s="23">
        <f t="shared" ca="1" si="478"/>
        <v>0</v>
      </c>
      <c r="BP264" s="23">
        <f t="shared" ca="1" si="479"/>
        <v>0</v>
      </c>
      <c r="BQ264" s="23">
        <f t="shared" ca="1" si="485"/>
        <v>0</v>
      </c>
      <c r="BR264" s="23">
        <f t="shared" ca="1" si="486"/>
        <v>0</v>
      </c>
      <c r="BS264" s="23">
        <f t="shared" ca="1" si="503"/>
        <v>0</v>
      </c>
      <c r="BT264" s="23">
        <f t="shared" ca="1" si="504"/>
        <v>0</v>
      </c>
      <c r="BU264" s="23">
        <f t="shared" ca="1" si="505"/>
        <v>0</v>
      </c>
      <c r="BV264" s="23">
        <f t="shared" ca="1" si="506"/>
        <v>0</v>
      </c>
      <c r="BW264" s="389">
        <f t="shared" ca="1" si="407"/>
        <v>0</v>
      </c>
      <c r="BX264" s="224">
        <f t="shared" ca="1" si="408"/>
        <v>0</v>
      </c>
      <c r="BY264" s="93">
        <f t="shared" ca="1" si="409"/>
        <v>0</v>
      </c>
      <c r="BZ264" s="23">
        <f t="shared" ca="1" si="434"/>
        <v>0</v>
      </c>
      <c r="CA264" s="23">
        <f t="shared" ca="1" si="435"/>
        <v>0</v>
      </c>
      <c r="CB264" s="23">
        <f t="shared" ca="1" si="464"/>
        <v>0</v>
      </c>
      <c r="CC264" s="23">
        <f t="shared" ca="1" si="465"/>
        <v>0</v>
      </c>
      <c r="CD264" s="23">
        <f t="shared" ca="1" si="491"/>
        <v>0</v>
      </c>
      <c r="CE264" s="23">
        <f t="shared" ca="1" si="492"/>
        <v>0</v>
      </c>
      <c r="CF264" s="228">
        <f t="shared" ca="1" si="410"/>
        <v>0</v>
      </c>
      <c r="CG264" s="224">
        <f t="shared" ca="1" si="411"/>
        <v>0</v>
      </c>
      <c r="CH264" s="228">
        <f t="shared" ca="1" si="412"/>
        <v>0</v>
      </c>
      <c r="CI264" s="23">
        <f t="shared" ca="1" si="424"/>
        <v>0</v>
      </c>
      <c r="CJ264" s="23">
        <f t="shared" ca="1" si="425"/>
        <v>0</v>
      </c>
      <c r="CK264" s="23">
        <f t="shared" ca="1" si="426"/>
        <v>0</v>
      </c>
      <c r="CL264" s="23">
        <f t="shared" ca="1" si="427"/>
        <v>0</v>
      </c>
      <c r="CM264" s="23">
        <f t="shared" ca="1" si="422"/>
        <v>0</v>
      </c>
      <c r="CN264" s="23">
        <f t="shared" ca="1" si="423"/>
        <v>0</v>
      </c>
      <c r="CO264" s="23">
        <f t="shared" ca="1" si="430"/>
        <v>0</v>
      </c>
      <c r="CP264" s="23">
        <f t="shared" ca="1" si="431"/>
        <v>0</v>
      </c>
      <c r="CQ264" s="23">
        <f t="shared" ca="1" si="440"/>
        <v>0</v>
      </c>
      <c r="CR264" s="23">
        <f t="shared" ca="1" si="441"/>
        <v>0</v>
      </c>
      <c r="CS264" s="23">
        <f t="shared" ca="1" si="442"/>
        <v>0</v>
      </c>
      <c r="CT264" s="23">
        <f t="shared" ca="1" si="443"/>
        <v>0</v>
      </c>
      <c r="CU264" s="23">
        <f t="shared" ca="1" si="446"/>
        <v>0</v>
      </c>
      <c r="CV264" s="23">
        <f t="shared" ca="1" si="447"/>
        <v>0</v>
      </c>
      <c r="CW264" s="23">
        <f t="shared" ca="1" si="493"/>
        <v>0</v>
      </c>
      <c r="CX264" s="23">
        <f t="shared" ca="1" si="494"/>
        <v>0</v>
      </c>
      <c r="CY264" s="23">
        <f t="shared" ca="1" si="450"/>
        <v>0</v>
      </c>
      <c r="CZ264" s="23">
        <f t="shared" ca="1" si="451"/>
        <v>0</v>
      </c>
      <c r="DA264" s="23">
        <f t="shared" ca="1" si="466"/>
        <v>0</v>
      </c>
      <c r="DB264" s="23">
        <f t="shared" ca="1" si="467"/>
        <v>0</v>
      </c>
      <c r="DC264" s="23"/>
      <c r="DD264" s="23"/>
      <c r="DE264" s="23">
        <f t="shared" ca="1" si="468"/>
        <v>0</v>
      </c>
      <c r="DF264" s="23">
        <f t="shared" ca="1" si="469"/>
        <v>0</v>
      </c>
      <c r="DG264" s="23">
        <f t="shared" ca="1" si="470"/>
        <v>0</v>
      </c>
      <c r="DH264" s="23">
        <f t="shared" ca="1" si="471"/>
        <v>0</v>
      </c>
      <c r="DI264" s="23">
        <f t="shared" ca="1" si="480"/>
        <v>0</v>
      </c>
      <c r="DJ264" s="23">
        <f t="shared" ca="1" si="481"/>
        <v>0</v>
      </c>
      <c r="DK264" s="23">
        <f t="shared" ca="1" si="487"/>
        <v>0</v>
      </c>
      <c r="DL264" s="23">
        <f t="shared" ca="1" si="488"/>
        <v>0</v>
      </c>
      <c r="DM264" s="23">
        <f t="shared" ca="1" si="495"/>
        <v>0</v>
      </c>
      <c r="DN264" s="23">
        <f t="shared" ca="1" si="496"/>
        <v>0</v>
      </c>
      <c r="DO264" s="23">
        <f t="shared" ca="1" si="497"/>
        <v>0</v>
      </c>
      <c r="DP264" s="23">
        <f t="shared" ca="1" si="498"/>
        <v>0</v>
      </c>
      <c r="DQ264" s="23">
        <f t="shared" ca="1" si="509"/>
        <v>0</v>
      </c>
      <c r="DR264" s="23">
        <f t="shared" ca="1" si="510"/>
        <v>0</v>
      </c>
      <c r="DS264" s="228">
        <f t="shared" ca="1" si="413"/>
        <v>0</v>
      </c>
      <c r="DT264" s="93">
        <f t="shared" ca="1" si="414"/>
        <v>0</v>
      </c>
      <c r="DU264" s="228">
        <f t="shared" ca="1" si="415"/>
        <v>0</v>
      </c>
      <c r="DZ264" s="23">
        <f t="shared" ca="1" si="444"/>
        <v>0</v>
      </c>
      <c r="EA264" s="23">
        <f t="shared" ca="1" si="445"/>
        <v>0</v>
      </c>
      <c r="EB264" s="23">
        <f t="shared" ca="1" si="452"/>
        <v>0</v>
      </c>
      <c r="EC264" s="23">
        <f t="shared" ca="1" si="453"/>
        <v>0</v>
      </c>
      <c r="ED264" s="23">
        <f t="shared" ca="1" si="472"/>
        <v>0</v>
      </c>
      <c r="EE264" s="23">
        <f t="shared" ca="1" si="473"/>
        <v>0</v>
      </c>
      <c r="EF264" s="23">
        <f t="shared" ca="1" si="501"/>
        <v>0</v>
      </c>
      <c r="EG264" s="23">
        <f t="shared" ca="1" si="502"/>
        <v>0</v>
      </c>
      <c r="EH264" s="23">
        <f t="shared" ca="1" si="482"/>
        <v>0</v>
      </c>
      <c r="EI264" s="23">
        <f t="shared" ca="1" si="483"/>
        <v>0</v>
      </c>
      <c r="EJ264" s="23">
        <f t="shared" ca="1" si="499"/>
        <v>0</v>
      </c>
      <c r="EK264" s="23">
        <f t="shared" ca="1" si="500"/>
        <v>0</v>
      </c>
      <c r="EL264" s="23">
        <f t="shared" ca="1" si="507"/>
        <v>0</v>
      </c>
      <c r="EM264" s="23">
        <f t="shared" ca="1" si="508"/>
        <v>0</v>
      </c>
      <c r="EN264" s="228">
        <f t="shared" ca="1" si="401"/>
        <v>0</v>
      </c>
      <c r="EO264" s="93">
        <f t="shared" ca="1" si="402"/>
        <v>0</v>
      </c>
      <c r="EP264" s="93">
        <f t="shared" ca="1" si="403"/>
        <v>0</v>
      </c>
    </row>
    <row r="265" spans="1:146" x14ac:dyDescent="0.2">
      <c r="A265" s="172">
        <f ca="1">VLOOKUP($D265,Curves!$A$2:$I$1700,9)</f>
        <v>6.1387917986033998E-2</v>
      </c>
      <c r="B265" s="86">
        <f t="shared" ca="1" si="512"/>
        <v>0.27443036643609364</v>
      </c>
      <c r="C265" s="86">
        <f t="shared" si="513"/>
        <v>30</v>
      </c>
      <c r="D265" s="139">
        <v>44713</v>
      </c>
      <c r="E265" s="173">
        <f ca="1">VLOOKUP($D265,Curves!$A$2:$H$1700,2)*$B265</f>
        <v>1.3875199327008896</v>
      </c>
      <c r="F265" s="172">
        <f ca="1">VLOOKUP($D265,Curves!$A$2:$H$1700,3)*$B265</f>
        <v>0</v>
      </c>
      <c r="G265" s="172">
        <f ca="1">VLOOKUP($D265,Curves!$A$2:$H$1700,7)*$B265</f>
        <v>0</v>
      </c>
      <c r="H265" s="172">
        <f ca="1">VLOOKUP($D265,Curves!$A$2:$H$1700,5)*$B265</f>
        <v>0</v>
      </c>
      <c r="I265" s="172">
        <f ca="1">VLOOKUP($D265,Curves!$A$2:$H$1700,4)*$B265</f>
        <v>0</v>
      </c>
      <c r="J265" s="174">
        <f ca="1">VLOOKUP($D265,Curves!$A$2:$H$1700,8)*$B265</f>
        <v>0</v>
      </c>
      <c r="K265" s="172">
        <f t="shared" ca="1" si="514"/>
        <v>12.406399495256672</v>
      </c>
      <c r="L265" s="140">
        <f ca="1">VLOOKUP($D265,Curves!$N$2:$T$2600,2)*$B265</f>
        <v>17.542412313694413</v>
      </c>
      <c r="M265" s="141">
        <f ca="1">VLOOKUP($D265,Curves!$N$2:$T$2600,3)*$B265</f>
        <v>8.7712061568472066</v>
      </c>
      <c r="N265" s="181">
        <f t="shared" ca="1" si="515"/>
        <v>1</v>
      </c>
      <c r="O265" s="182">
        <f t="shared" ca="1" si="516"/>
        <v>0</v>
      </c>
      <c r="P265" s="173">
        <f t="shared" ca="1" si="511"/>
        <v>12.406399495256672</v>
      </c>
      <c r="Q265" s="140">
        <f ca="1">VLOOKUP($D265,Curves!$N$2:$T$2600,4)*$B265</f>
        <v>17.542412313694413</v>
      </c>
      <c r="R265" s="141">
        <f ca="1">VLOOKUP($D265,Curves!$N$2:$T$2600,5)*$B265</f>
        <v>8.7712061568472066</v>
      </c>
      <c r="S265" s="181">
        <f t="shared" ca="1" si="517"/>
        <v>1</v>
      </c>
      <c r="T265" s="182">
        <f t="shared" ca="1" si="518"/>
        <v>0</v>
      </c>
      <c r="U265" s="151">
        <f t="shared" ca="1" si="519"/>
        <v>12.406399495256672</v>
      </c>
      <c r="V265" s="151">
        <f t="shared" ca="1" si="520"/>
        <v>12.406399495256672</v>
      </c>
      <c r="W265" s="151">
        <f t="shared" ca="1" si="521"/>
        <v>12.406399495256672</v>
      </c>
      <c r="X265" s="343">
        <f ca="1">VLOOKUP($D265,[2]CurveFetch!$D$8:$S$13000,16,0)*$B265</f>
        <v>17.542412313694413</v>
      </c>
      <c r="Y265" s="141">
        <f ca="1">VLOOKUP($D265,Curves!$N$2:$T$2600,7)*$B265</f>
        <v>8.7712061568472066</v>
      </c>
      <c r="Z265" s="200">
        <f t="shared" ca="1" si="522"/>
        <v>1</v>
      </c>
      <c r="AA265" s="181">
        <f t="shared" ca="1" si="523"/>
        <v>0</v>
      </c>
      <c r="AB265" s="181">
        <f t="shared" ca="1" si="524"/>
        <v>1</v>
      </c>
      <c r="AC265" s="181">
        <f t="shared" ca="1" si="524"/>
        <v>1</v>
      </c>
      <c r="AD265" s="181">
        <f t="shared" ca="1" si="525"/>
        <v>1</v>
      </c>
      <c r="AE265" s="182">
        <f t="shared" ca="1" si="526"/>
        <v>0</v>
      </c>
      <c r="AF265" s="23">
        <f t="shared" ca="1" si="418"/>
        <v>5880</v>
      </c>
      <c r="AG265" s="23">
        <f t="shared" ca="1" si="419"/>
        <v>0</v>
      </c>
      <c r="AH265" s="23">
        <f t="shared" ca="1" si="436"/>
        <v>48000</v>
      </c>
      <c r="AI265" s="23">
        <f t="shared" ca="1" si="437"/>
        <v>0</v>
      </c>
      <c r="AJ265" s="23">
        <f t="shared" ca="1" si="456"/>
        <v>54000</v>
      </c>
      <c r="AK265" s="23">
        <f t="shared" ca="1" si="457"/>
        <v>0</v>
      </c>
      <c r="AL265" s="23">
        <f t="shared" ca="1" si="458"/>
        <v>60000</v>
      </c>
      <c r="AM265" s="23">
        <f t="shared" ca="1" si="459"/>
        <v>0</v>
      </c>
      <c r="AN265" s="23">
        <f t="shared" ca="1" si="460"/>
        <v>60000</v>
      </c>
      <c r="AO265" s="23">
        <f t="shared" ca="1" si="461"/>
        <v>0</v>
      </c>
      <c r="AP265" s="23">
        <f t="shared" ca="1" si="476"/>
        <v>61200</v>
      </c>
      <c r="AQ265" s="23">
        <f t="shared" ca="1" si="477"/>
        <v>0</v>
      </c>
      <c r="AR265" s="23">
        <f t="shared" ca="1" si="489"/>
        <v>132000</v>
      </c>
      <c r="AS265" s="23">
        <f t="shared" ca="1" si="490"/>
        <v>0</v>
      </c>
      <c r="AT265" s="228">
        <f t="shared" ca="1" si="404"/>
        <v>65880</v>
      </c>
      <c r="AU265" s="26">
        <f t="shared" ca="1" si="405"/>
        <v>361080</v>
      </c>
      <c r="AV265" s="228">
        <f t="shared" ca="1" si="406"/>
        <v>421080</v>
      </c>
      <c r="AW265" s="23">
        <f t="shared" ca="1" si="432"/>
        <v>62400</v>
      </c>
      <c r="AX265" s="23">
        <f t="shared" ca="1" si="433"/>
        <v>0</v>
      </c>
      <c r="AY265" s="23">
        <f t="shared" ca="1" si="416"/>
        <v>60000</v>
      </c>
      <c r="AZ265" s="23">
        <f t="shared" ca="1" si="417"/>
        <v>0</v>
      </c>
      <c r="BA265" s="23">
        <f t="shared" ca="1" si="420"/>
        <v>10560</v>
      </c>
      <c r="BB265" s="23">
        <f t="shared" ca="1" si="421"/>
        <v>0</v>
      </c>
      <c r="BC265" s="23">
        <f t="shared" ca="1" si="428"/>
        <v>6120</v>
      </c>
      <c r="BD265" s="23">
        <f t="shared" ca="1" si="429"/>
        <v>0</v>
      </c>
      <c r="BE265" s="23">
        <f t="shared" ca="1" si="438"/>
        <v>20400</v>
      </c>
      <c r="BF265" s="23">
        <f t="shared" ca="1" si="439"/>
        <v>0</v>
      </c>
      <c r="BG265" s="23">
        <f t="shared" ca="1" si="448"/>
        <v>105600</v>
      </c>
      <c r="BH265" s="23">
        <f t="shared" ca="1" si="449"/>
        <v>0</v>
      </c>
      <c r="BI265" s="23">
        <f t="shared" ca="1" si="454"/>
        <v>127200</v>
      </c>
      <c r="BJ265" s="23">
        <f t="shared" ca="1" si="455"/>
        <v>0</v>
      </c>
      <c r="BK265" s="23">
        <f t="shared" ca="1" si="462"/>
        <v>60000</v>
      </c>
      <c r="BL265" s="23">
        <f t="shared" ca="1" si="463"/>
        <v>0</v>
      </c>
      <c r="BM265" s="23">
        <f t="shared" ca="1" si="474"/>
        <v>63600</v>
      </c>
      <c r="BN265" s="23">
        <f t="shared" ca="1" si="475"/>
        <v>0</v>
      </c>
      <c r="BO265" s="23">
        <f t="shared" ca="1" si="478"/>
        <v>86400</v>
      </c>
      <c r="BP265" s="23">
        <f t="shared" ca="1" si="479"/>
        <v>0</v>
      </c>
      <c r="BQ265" s="23">
        <f t="shared" ca="1" si="485"/>
        <v>62400</v>
      </c>
      <c r="BR265" s="23">
        <f t="shared" ca="1" si="486"/>
        <v>0</v>
      </c>
      <c r="BS265" s="23">
        <f t="shared" ca="1" si="503"/>
        <v>132000</v>
      </c>
      <c r="BT265" s="23">
        <f t="shared" ca="1" si="504"/>
        <v>0</v>
      </c>
      <c r="BU265" s="23">
        <f t="shared" ca="1" si="505"/>
        <v>120000</v>
      </c>
      <c r="BV265" s="23">
        <f t="shared" ca="1" si="506"/>
        <v>0</v>
      </c>
      <c r="BW265" s="389">
        <f t="shared" ca="1" si="407"/>
        <v>458280</v>
      </c>
      <c r="BX265" s="224">
        <f t="shared" ca="1" si="408"/>
        <v>710280</v>
      </c>
      <c r="BY265" s="93">
        <f t="shared" ca="1" si="409"/>
        <v>916680</v>
      </c>
      <c r="BZ265" s="23">
        <f t="shared" ca="1" si="434"/>
        <v>125760</v>
      </c>
      <c r="CA265" s="23">
        <f t="shared" ca="1" si="435"/>
        <v>0</v>
      </c>
      <c r="CB265" s="23">
        <f t="shared" ca="1" si="464"/>
        <v>115200</v>
      </c>
      <c r="CC265" s="23">
        <f t="shared" ca="1" si="465"/>
        <v>0</v>
      </c>
      <c r="CD265" s="23">
        <f t="shared" ca="1" si="491"/>
        <v>120000</v>
      </c>
      <c r="CE265" s="23">
        <f t="shared" ca="1" si="492"/>
        <v>0</v>
      </c>
      <c r="CF265" s="228">
        <f t="shared" ca="1" si="410"/>
        <v>125760</v>
      </c>
      <c r="CG265" s="224">
        <f t="shared" ca="1" si="411"/>
        <v>240960</v>
      </c>
      <c r="CH265" s="228">
        <f t="shared" ca="1" si="412"/>
        <v>360960</v>
      </c>
      <c r="CI265" s="23">
        <f t="shared" ca="1" si="424"/>
        <v>65400</v>
      </c>
      <c r="CJ265" s="23">
        <f t="shared" ca="1" si="425"/>
        <v>32700</v>
      </c>
      <c r="CK265" s="23">
        <f t="shared" ca="1" si="426"/>
        <v>62400</v>
      </c>
      <c r="CL265" s="23">
        <f t="shared" ca="1" si="427"/>
        <v>31200</v>
      </c>
      <c r="CM265" s="23">
        <f t="shared" ca="1" si="422"/>
        <v>60000</v>
      </c>
      <c r="CN265" s="23">
        <f t="shared" ca="1" si="423"/>
        <v>30000</v>
      </c>
      <c r="CO265" s="23">
        <f t="shared" ca="1" si="430"/>
        <v>8400</v>
      </c>
      <c r="CP265" s="23">
        <f t="shared" ca="1" si="431"/>
        <v>4200</v>
      </c>
      <c r="CQ265" s="23">
        <f t="shared" ca="1" si="440"/>
        <v>27000</v>
      </c>
      <c r="CR265" s="23">
        <f t="shared" ca="1" si="441"/>
        <v>13500</v>
      </c>
      <c r="CS265" s="23">
        <f t="shared" ca="1" si="442"/>
        <v>15600</v>
      </c>
      <c r="CT265" s="23">
        <f t="shared" ca="1" si="443"/>
        <v>7800</v>
      </c>
      <c r="CU265" s="23">
        <f t="shared" ca="1" si="446"/>
        <v>42000</v>
      </c>
      <c r="CV265" s="23">
        <f t="shared" ca="1" si="447"/>
        <v>21000</v>
      </c>
      <c r="CW265" s="23">
        <f t="shared" ca="1" si="493"/>
        <v>60000</v>
      </c>
      <c r="CX265" s="23">
        <f t="shared" ca="1" si="494"/>
        <v>30000</v>
      </c>
      <c r="CY265" s="23">
        <f t="shared" ca="1" si="450"/>
        <v>72000</v>
      </c>
      <c r="CZ265" s="23">
        <f t="shared" ca="1" si="451"/>
        <v>36000</v>
      </c>
      <c r="DA265" s="23">
        <f t="shared" ca="1" si="466"/>
        <v>99000</v>
      </c>
      <c r="DB265" s="23">
        <f t="shared" ca="1" si="467"/>
        <v>49500</v>
      </c>
      <c r="DC265" s="23"/>
      <c r="DD265" s="23"/>
      <c r="DE265" s="23">
        <f t="shared" ca="1" si="468"/>
        <v>240000</v>
      </c>
      <c r="DF265" s="23">
        <f t="shared" ca="1" si="469"/>
        <v>120000</v>
      </c>
      <c r="DG265" s="23">
        <f t="shared" ca="1" si="470"/>
        <v>120000</v>
      </c>
      <c r="DH265" s="23">
        <f t="shared" ca="1" si="471"/>
        <v>60000</v>
      </c>
      <c r="DI265" s="23">
        <f t="shared" ca="1" si="480"/>
        <v>63600</v>
      </c>
      <c r="DJ265" s="23">
        <f t="shared" ca="1" si="481"/>
        <v>31800</v>
      </c>
      <c r="DK265" s="23">
        <f t="shared" ca="1" si="487"/>
        <v>63600</v>
      </c>
      <c r="DL265" s="23">
        <f t="shared" ca="1" si="488"/>
        <v>31800</v>
      </c>
      <c r="DM265" s="23">
        <f t="shared" ca="1" si="495"/>
        <v>120000</v>
      </c>
      <c r="DN265" s="23">
        <f t="shared" ca="1" si="496"/>
        <v>60000</v>
      </c>
      <c r="DO265" s="23">
        <f t="shared" ca="1" si="497"/>
        <v>66000</v>
      </c>
      <c r="DP265" s="23">
        <f t="shared" ca="1" si="498"/>
        <v>33000</v>
      </c>
      <c r="DQ265" s="23">
        <f t="shared" ca="1" si="509"/>
        <v>129600</v>
      </c>
      <c r="DR265" s="23">
        <f t="shared" ca="1" si="510"/>
        <v>64800</v>
      </c>
      <c r="DS265" s="228">
        <f t="shared" ca="1" si="413"/>
        <v>604800</v>
      </c>
      <c r="DT265" s="93">
        <f t="shared" ca="1" si="414"/>
        <v>1350000</v>
      </c>
      <c r="DU265" s="228">
        <f t="shared" ca="1" si="415"/>
        <v>1971900</v>
      </c>
      <c r="DZ265" s="23">
        <f t="shared" ca="1" si="444"/>
        <v>60000</v>
      </c>
      <c r="EA265" s="23">
        <f t="shared" ca="1" si="445"/>
        <v>30000</v>
      </c>
      <c r="EB265" s="23">
        <f t="shared" ca="1" si="452"/>
        <v>26400</v>
      </c>
      <c r="EC265" s="23">
        <f t="shared" ca="1" si="453"/>
        <v>13200</v>
      </c>
      <c r="ED265" s="23">
        <f t="shared" ca="1" si="472"/>
        <v>120000</v>
      </c>
      <c r="EE265" s="23">
        <f t="shared" ca="1" si="473"/>
        <v>60000</v>
      </c>
      <c r="EF265" s="23">
        <f t="shared" ca="1" si="501"/>
        <v>168000</v>
      </c>
      <c r="EG265" s="23">
        <f t="shared" ca="1" si="502"/>
        <v>84000</v>
      </c>
      <c r="EH265" s="23">
        <f t="shared" ca="1" si="482"/>
        <v>60000</v>
      </c>
      <c r="EI265" s="23">
        <f t="shared" ca="1" si="483"/>
        <v>30000</v>
      </c>
      <c r="EJ265" s="23">
        <f t="shared" ca="1" si="499"/>
        <v>60000</v>
      </c>
      <c r="EK265" s="23">
        <f t="shared" ca="1" si="500"/>
        <v>30000</v>
      </c>
      <c r="EL265" s="23">
        <f t="shared" ca="1" si="507"/>
        <v>120000</v>
      </c>
      <c r="EM265" s="23">
        <f t="shared" ca="1" si="508"/>
        <v>60000</v>
      </c>
      <c r="EN265" s="228">
        <f t="shared" ref="EN265:EN281" ca="1" si="527">SUM(EB265:EC265)</f>
        <v>39600</v>
      </c>
      <c r="EO265" s="93">
        <f t="shared" ref="EO265:EO281" ca="1" si="528">SUM(EB265:EE265,EJ265:EM265)</f>
        <v>489600</v>
      </c>
      <c r="EP265" s="93">
        <f t="shared" ref="EP265:EP281" ca="1" si="529">SUM(DZ265:EM265)</f>
        <v>921600</v>
      </c>
    </row>
    <row r="266" spans="1:146" x14ac:dyDescent="0.2">
      <c r="A266" s="172">
        <f ca="1">VLOOKUP($D266,Curves!$A$2:$I$1700,9)</f>
        <v>6.1392194635224002E-2</v>
      </c>
      <c r="B266" s="86">
        <f t="shared" ca="1" si="512"/>
        <v>0.27304652028170007</v>
      </c>
      <c r="C266" s="86">
        <f t="shared" si="513"/>
        <v>31</v>
      </c>
      <c r="D266" s="139">
        <v>44743</v>
      </c>
      <c r="E266" s="173">
        <f ca="1">VLOOKUP($D266,Curves!$A$2:$H$1700,2)*$B266</f>
        <v>1.3887146021527266</v>
      </c>
      <c r="F266" s="172">
        <f ca="1">VLOOKUP($D266,Curves!$A$2:$H$1700,3)*$B266</f>
        <v>0</v>
      </c>
      <c r="G266" s="172">
        <f ca="1">VLOOKUP($D266,Curves!$A$2:$H$1700,7)*$B266</f>
        <v>0</v>
      </c>
      <c r="H266" s="172">
        <f ca="1">VLOOKUP($D266,Curves!$A$2:$H$1700,5)*$B266</f>
        <v>0</v>
      </c>
      <c r="I266" s="172">
        <f ca="1">VLOOKUP($D266,Curves!$A$2:$H$1700,4)*$B266</f>
        <v>0</v>
      </c>
      <c r="J266" s="174">
        <f ca="1">VLOOKUP($D266,Curves!$A$2:$H$1700,8)*$B266</f>
        <v>0</v>
      </c>
      <c r="K266" s="172">
        <f t="shared" ca="1" si="514"/>
        <v>12.415359516145449</v>
      </c>
      <c r="L266" s="140">
        <f ca="1">VLOOKUP($D266,Curves!$N$2:$T$2600,2)*$B266</f>
        <v>14.670325355651265</v>
      </c>
      <c r="M266" s="141">
        <f ca="1">VLOOKUP($D266,Curves!$N$2:$T$2600,3)*$B266</f>
        <v>7.3351626778256325</v>
      </c>
      <c r="N266" s="181">
        <f t="shared" ca="1" si="515"/>
        <v>1</v>
      </c>
      <c r="O266" s="182">
        <f t="shared" ca="1" si="516"/>
        <v>0</v>
      </c>
      <c r="P266" s="173">
        <f t="shared" ca="1" si="511"/>
        <v>12.415359516145449</v>
      </c>
      <c r="Q266" s="140">
        <f ca="1">VLOOKUP($D266,Curves!$N$2:$T$2600,4)*$B266</f>
        <v>14.670325355651265</v>
      </c>
      <c r="R266" s="141">
        <f ca="1">VLOOKUP($D266,Curves!$N$2:$T$2600,5)*$B266</f>
        <v>7.3351626778256325</v>
      </c>
      <c r="S266" s="181">
        <f t="shared" ca="1" si="517"/>
        <v>1</v>
      </c>
      <c r="T266" s="182">
        <f t="shared" ca="1" si="518"/>
        <v>0</v>
      </c>
      <c r="U266" s="151">
        <f t="shared" ca="1" si="519"/>
        <v>12.415359516145449</v>
      </c>
      <c r="V266" s="151">
        <f t="shared" ca="1" si="520"/>
        <v>12.415359516145449</v>
      </c>
      <c r="W266" s="151">
        <f t="shared" ca="1" si="521"/>
        <v>12.415359516145449</v>
      </c>
      <c r="X266" s="343">
        <f ca="1">VLOOKUP($D266,[2]CurveFetch!$D$8:$S$13000,16,0)*$B266</f>
        <v>14.670325355651265</v>
      </c>
      <c r="Y266" s="141">
        <f ca="1">VLOOKUP($D266,Curves!$N$2:$T$2600,7)*$B266</f>
        <v>7.3351626778256325</v>
      </c>
      <c r="Z266" s="200">
        <f t="shared" ca="1" si="522"/>
        <v>1</v>
      </c>
      <c r="AA266" s="181">
        <f t="shared" ca="1" si="523"/>
        <v>0</v>
      </c>
      <c r="AB266" s="181">
        <f t="shared" ca="1" si="524"/>
        <v>1</v>
      </c>
      <c r="AC266" s="181">
        <f t="shared" ca="1" si="524"/>
        <v>1</v>
      </c>
      <c r="AD266" s="181">
        <f t="shared" ca="1" si="525"/>
        <v>1</v>
      </c>
      <c r="AE266" s="182">
        <f t="shared" ca="1" si="526"/>
        <v>0</v>
      </c>
      <c r="AF266" s="23">
        <f t="shared" ca="1" si="418"/>
        <v>5880</v>
      </c>
      <c r="AG266" s="23">
        <f t="shared" ca="1" si="419"/>
        <v>0</v>
      </c>
      <c r="AH266" s="23">
        <f t="shared" ca="1" si="436"/>
        <v>48000</v>
      </c>
      <c r="AI266" s="23">
        <f t="shared" ca="1" si="437"/>
        <v>0</v>
      </c>
      <c r="AJ266" s="23">
        <f t="shared" ca="1" si="456"/>
        <v>54000</v>
      </c>
      <c r="AK266" s="23">
        <f t="shared" ca="1" si="457"/>
        <v>0</v>
      </c>
      <c r="AL266" s="23">
        <f t="shared" ca="1" si="458"/>
        <v>60000</v>
      </c>
      <c r="AM266" s="23">
        <f t="shared" ca="1" si="459"/>
        <v>0</v>
      </c>
      <c r="AN266" s="23">
        <f t="shared" ca="1" si="460"/>
        <v>60000</v>
      </c>
      <c r="AO266" s="23">
        <f t="shared" ca="1" si="461"/>
        <v>0</v>
      </c>
      <c r="AP266" s="23">
        <f t="shared" ca="1" si="476"/>
        <v>61200</v>
      </c>
      <c r="AQ266" s="23">
        <f t="shared" ca="1" si="477"/>
        <v>0</v>
      </c>
      <c r="AR266" s="23">
        <f t="shared" ca="1" si="489"/>
        <v>132000</v>
      </c>
      <c r="AS266" s="23">
        <f t="shared" ca="1" si="490"/>
        <v>0</v>
      </c>
      <c r="AT266" s="228">
        <f t="shared" ref="AT266:AT280" ca="1" si="530">SUM(AF266:AG266,AL266:AM266)</f>
        <v>65880</v>
      </c>
      <c r="AU266" s="26">
        <f t="shared" ref="AU266:AU280" ca="1" si="531">SUM(AF266:AM266,AP266:AS266)</f>
        <v>361080</v>
      </c>
      <c r="AV266" s="228">
        <f t="shared" ref="AV266:AV280" ca="1" si="532">SUM(AF266:AS266)</f>
        <v>421080</v>
      </c>
      <c r="AW266" s="23">
        <f t="shared" ca="1" si="432"/>
        <v>62400</v>
      </c>
      <c r="AX266" s="23">
        <f t="shared" ca="1" si="433"/>
        <v>0</v>
      </c>
      <c r="AY266" s="23">
        <f t="shared" ca="1" si="416"/>
        <v>60000</v>
      </c>
      <c r="AZ266" s="23">
        <f t="shared" ca="1" si="417"/>
        <v>0</v>
      </c>
      <c r="BA266" s="23">
        <f t="shared" ca="1" si="420"/>
        <v>10560</v>
      </c>
      <c r="BB266" s="23">
        <f t="shared" ca="1" si="421"/>
        <v>0</v>
      </c>
      <c r="BC266" s="23">
        <f t="shared" ca="1" si="428"/>
        <v>6120</v>
      </c>
      <c r="BD266" s="23">
        <f t="shared" ca="1" si="429"/>
        <v>0</v>
      </c>
      <c r="BE266" s="23">
        <f t="shared" ca="1" si="438"/>
        <v>20400</v>
      </c>
      <c r="BF266" s="23">
        <f t="shared" ca="1" si="439"/>
        <v>0</v>
      </c>
      <c r="BG266" s="23">
        <f t="shared" ca="1" si="448"/>
        <v>105600</v>
      </c>
      <c r="BH266" s="23">
        <f t="shared" ca="1" si="449"/>
        <v>0</v>
      </c>
      <c r="BI266" s="23">
        <f t="shared" ca="1" si="454"/>
        <v>127200</v>
      </c>
      <c r="BJ266" s="23">
        <f t="shared" ca="1" si="455"/>
        <v>0</v>
      </c>
      <c r="BK266" s="23">
        <f t="shared" ca="1" si="462"/>
        <v>60000</v>
      </c>
      <c r="BL266" s="23">
        <f t="shared" ca="1" si="463"/>
        <v>0</v>
      </c>
      <c r="BM266" s="23">
        <f t="shared" ca="1" si="474"/>
        <v>63600</v>
      </c>
      <c r="BN266" s="23">
        <f t="shared" ca="1" si="475"/>
        <v>0</v>
      </c>
      <c r="BO266" s="23">
        <f t="shared" ca="1" si="478"/>
        <v>86400</v>
      </c>
      <c r="BP266" s="23">
        <f t="shared" ca="1" si="479"/>
        <v>0</v>
      </c>
      <c r="BQ266" s="23">
        <f t="shared" ca="1" si="485"/>
        <v>62400</v>
      </c>
      <c r="BR266" s="23">
        <f t="shared" ca="1" si="486"/>
        <v>0</v>
      </c>
      <c r="BS266" s="23">
        <f t="shared" ca="1" si="503"/>
        <v>132000</v>
      </c>
      <c r="BT266" s="23">
        <f t="shared" ca="1" si="504"/>
        <v>0</v>
      </c>
      <c r="BU266" s="23">
        <f t="shared" ca="1" si="505"/>
        <v>120000</v>
      </c>
      <c r="BV266" s="23">
        <f t="shared" ca="1" si="506"/>
        <v>0</v>
      </c>
      <c r="BW266" s="389">
        <f t="shared" ref="BW266:BW280" ca="1" si="533">SUM(AW266:BD266,BG266:BJ266,BO266:BP266)</f>
        <v>458280</v>
      </c>
      <c r="BX266" s="224">
        <f t="shared" ref="BX266:BX280" ca="1" si="534">SUM(BS266:BV266)+BW266</f>
        <v>710280</v>
      </c>
      <c r="BY266" s="93">
        <f t="shared" ref="BY266:BY280" ca="1" si="535">SUM(AW266:BV266)</f>
        <v>916680</v>
      </c>
      <c r="BZ266" s="23">
        <f t="shared" ca="1" si="434"/>
        <v>125760</v>
      </c>
      <c r="CA266" s="23">
        <f t="shared" ca="1" si="435"/>
        <v>0</v>
      </c>
      <c r="CB266" s="23">
        <f t="shared" ca="1" si="464"/>
        <v>115200</v>
      </c>
      <c r="CC266" s="23">
        <f t="shared" ca="1" si="465"/>
        <v>0</v>
      </c>
      <c r="CD266" s="23">
        <f t="shared" ca="1" si="491"/>
        <v>120000</v>
      </c>
      <c r="CE266" s="23">
        <f t="shared" ca="1" si="492"/>
        <v>0</v>
      </c>
      <c r="CF266" s="228">
        <f t="shared" ref="CF266:CF280" ca="1" si="536">SUM(BZ266:CA266)</f>
        <v>125760</v>
      </c>
      <c r="CG266" s="224">
        <f t="shared" ref="CG266:CG280" ca="1" si="537">SUM(BZ266:CC266)</f>
        <v>240960</v>
      </c>
      <c r="CH266" s="228">
        <f t="shared" ref="CH266:CH280" ca="1" si="538">SUM(BZ266:CE266)</f>
        <v>360960</v>
      </c>
      <c r="CI266" s="23">
        <f t="shared" ca="1" si="424"/>
        <v>65400</v>
      </c>
      <c r="CJ266" s="23">
        <f t="shared" ca="1" si="425"/>
        <v>32700</v>
      </c>
      <c r="CK266" s="23">
        <f t="shared" ca="1" si="426"/>
        <v>62400</v>
      </c>
      <c r="CL266" s="23">
        <f t="shared" ca="1" si="427"/>
        <v>31200</v>
      </c>
      <c r="CM266" s="23">
        <f t="shared" ca="1" si="422"/>
        <v>60000</v>
      </c>
      <c r="CN266" s="23">
        <f t="shared" ca="1" si="423"/>
        <v>30000</v>
      </c>
      <c r="CO266" s="23">
        <f t="shared" ca="1" si="430"/>
        <v>8400</v>
      </c>
      <c r="CP266" s="23">
        <f t="shared" ca="1" si="431"/>
        <v>4200</v>
      </c>
      <c r="CQ266" s="23">
        <f t="shared" ca="1" si="440"/>
        <v>27000</v>
      </c>
      <c r="CR266" s="23">
        <f t="shared" ca="1" si="441"/>
        <v>13500</v>
      </c>
      <c r="CS266" s="23">
        <f t="shared" ca="1" si="442"/>
        <v>15600</v>
      </c>
      <c r="CT266" s="23">
        <f t="shared" ca="1" si="443"/>
        <v>7800</v>
      </c>
      <c r="CU266" s="23">
        <f t="shared" ca="1" si="446"/>
        <v>42000</v>
      </c>
      <c r="CV266" s="23">
        <f t="shared" ca="1" si="447"/>
        <v>21000</v>
      </c>
      <c r="CW266" s="23">
        <f t="shared" ca="1" si="493"/>
        <v>60000</v>
      </c>
      <c r="CX266" s="23">
        <f t="shared" ca="1" si="494"/>
        <v>30000</v>
      </c>
      <c r="CY266" s="23">
        <f t="shared" ca="1" si="450"/>
        <v>72000</v>
      </c>
      <c r="CZ266" s="23">
        <f t="shared" ca="1" si="451"/>
        <v>36000</v>
      </c>
      <c r="DA266" s="23">
        <f t="shared" ca="1" si="466"/>
        <v>99000</v>
      </c>
      <c r="DB266" s="23">
        <f t="shared" ca="1" si="467"/>
        <v>49500</v>
      </c>
      <c r="DC266" s="23"/>
      <c r="DD266" s="23"/>
      <c r="DE266" s="23">
        <f t="shared" ca="1" si="468"/>
        <v>240000</v>
      </c>
      <c r="DF266" s="23">
        <f t="shared" ca="1" si="469"/>
        <v>120000</v>
      </c>
      <c r="DG266" s="23">
        <f t="shared" ca="1" si="470"/>
        <v>120000</v>
      </c>
      <c r="DH266" s="23">
        <f t="shared" ca="1" si="471"/>
        <v>60000</v>
      </c>
      <c r="DI266" s="23">
        <f t="shared" ca="1" si="480"/>
        <v>63600</v>
      </c>
      <c r="DJ266" s="23">
        <f t="shared" ca="1" si="481"/>
        <v>31800</v>
      </c>
      <c r="DK266" s="23">
        <f t="shared" ca="1" si="487"/>
        <v>63600</v>
      </c>
      <c r="DL266" s="23">
        <f t="shared" ca="1" si="488"/>
        <v>31800</v>
      </c>
      <c r="DM266" s="23">
        <f t="shared" ca="1" si="495"/>
        <v>120000</v>
      </c>
      <c r="DN266" s="23">
        <f t="shared" ca="1" si="496"/>
        <v>60000</v>
      </c>
      <c r="DO266" s="23">
        <f t="shared" ca="1" si="497"/>
        <v>66000</v>
      </c>
      <c r="DP266" s="23">
        <f t="shared" ca="1" si="498"/>
        <v>33000</v>
      </c>
      <c r="DQ266" s="23">
        <f t="shared" ca="1" si="509"/>
        <v>129600</v>
      </c>
      <c r="DR266" s="23">
        <f t="shared" ca="1" si="510"/>
        <v>64800</v>
      </c>
      <c r="DS266" s="228">
        <f t="shared" ref="DS266:DS282" ca="1" si="539">SUM(CI266:CR266,CW266:CX266,DG266:DH266)</f>
        <v>604800</v>
      </c>
      <c r="DT266" s="93">
        <f t="shared" ref="DT266:DT282" ca="1" si="540">SUM(CI266:CZ266,DC266:DL266)</f>
        <v>1350000</v>
      </c>
      <c r="DU266" s="228">
        <f t="shared" ref="DU266:DU282" ca="1" si="541">SUM(CI266:DR266)</f>
        <v>1971900</v>
      </c>
      <c r="DZ266" s="23">
        <f t="shared" ca="1" si="444"/>
        <v>60000</v>
      </c>
      <c r="EA266" s="23">
        <f t="shared" ca="1" si="445"/>
        <v>30000</v>
      </c>
      <c r="EB266" s="23">
        <f t="shared" ca="1" si="452"/>
        <v>26400</v>
      </c>
      <c r="EC266" s="23">
        <f t="shared" ca="1" si="453"/>
        <v>13200</v>
      </c>
      <c r="ED266" s="23">
        <f t="shared" ca="1" si="472"/>
        <v>120000</v>
      </c>
      <c r="EE266" s="23">
        <f t="shared" ca="1" si="473"/>
        <v>60000</v>
      </c>
      <c r="EF266" s="23">
        <f t="shared" ca="1" si="501"/>
        <v>168000</v>
      </c>
      <c r="EG266" s="23">
        <f t="shared" ca="1" si="502"/>
        <v>84000</v>
      </c>
      <c r="EH266" s="23">
        <f t="shared" ca="1" si="482"/>
        <v>60000</v>
      </c>
      <c r="EI266" s="23">
        <f t="shared" ca="1" si="483"/>
        <v>30000</v>
      </c>
      <c r="EJ266" s="23">
        <f t="shared" ca="1" si="499"/>
        <v>60000</v>
      </c>
      <c r="EK266" s="23">
        <f t="shared" ca="1" si="500"/>
        <v>30000</v>
      </c>
      <c r="EL266" s="23">
        <f t="shared" ca="1" si="507"/>
        <v>120000</v>
      </c>
      <c r="EM266" s="23">
        <f t="shared" ca="1" si="508"/>
        <v>60000</v>
      </c>
      <c r="EN266" s="228">
        <f t="shared" ca="1" si="527"/>
        <v>39600</v>
      </c>
      <c r="EO266" s="93">
        <f t="shared" ca="1" si="528"/>
        <v>489600</v>
      </c>
      <c r="EP266" s="93">
        <f t="shared" ca="1" si="529"/>
        <v>921600</v>
      </c>
    </row>
    <row r="267" spans="1:146" x14ac:dyDescent="0.2">
      <c r="A267" s="172">
        <f ca="1">VLOOKUP($D267,Curves!$A$2:$I$1700,9)</f>
        <v>6.1396613839392003E-2</v>
      </c>
      <c r="B267" s="86">
        <f t="shared" ca="1" si="512"/>
        <v>0.27162368205060022</v>
      </c>
      <c r="C267" s="86">
        <f t="shared" si="513"/>
        <v>31</v>
      </c>
      <c r="D267" s="139">
        <v>44774</v>
      </c>
      <c r="E267" s="173">
        <f ca="1">VLOOKUP($D267,Curves!$A$2:$H$1700,2)*$B267</f>
        <v>1.3869105205503647</v>
      </c>
      <c r="F267" s="172">
        <f ca="1">VLOOKUP($D267,Curves!$A$2:$H$1700,3)*$B267</f>
        <v>0</v>
      </c>
      <c r="G267" s="172">
        <f ca="1">VLOOKUP($D267,Curves!$A$2:$H$1700,7)*$B267</f>
        <v>0</v>
      </c>
      <c r="H267" s="172">
        <f ca="1">VLOOKUP($D267,Curves!$A$2:$H$1700,5)*$B267</f>
        <v>0</v>
      </c>
      <c r="I267" s="172">
        <f ca="1">VLOOKUP($D267,Curves!$A$2:$H$1700,4)*$B267</f>
        <v>0</v>
      </c>
      <c r="J267" s="174">
        <f ca="1">VLOOKUP($D267,Curves!$A$2:$H$1700,8)*$B267</f>
        <v>0</v>
      </c>
      <c r="K267" s="172">
        <f t="shared" ca="1" si="514"/>
        <v>12.401828904127735</v>
      </c>
      <c r="L267" s="140">
        <f ca="1">VLOOKUP($D267,Curves!$N$2:$T$2600,2)*$B267</f>
        <v>18.668233907078267</v>
      </c>
      <c r="M267" s="141">
        <f ca="1">VLOOKUP($D267,Curves!$N$2:$T$2600,3)*$B267</f>
        <v>9.3341169535391337</v>
      </c>
      <c r="N267" s="181">
        <f t="shared" ca="1" si="515"/>
        <v>1</v>
      </c>
      <c r="O267" s="182">
        <f t="shared" ca="1" si="516"/>
        <v>0</v>
      </c>
      <c r="P267" s="173">
        <f t="shared" ca="1" si="511"/>
        <v>12.401828904127735</v>
      </c>
      <c r="Q267" s="140">
        <f ca="1">VLOOKUP($D267,Curves!$N$2:$T$2600,4)*$B267</f>
        <v>18.668233907078267</v>
      </c>
      <c r="R267" s="141">
        <f ca="1">VLOOKUP($D267,Curves!$N$2:$T$2600,5)*$B267</f>
        <v>9.3341169535391337</v>
      </c>
      <c r="S267" s="181">
        <f t="shared" ca="1" si="517"/>
        <v>1</v>
      </c>
      <c r="T267" s="182">
        <f t="shared" ca="1" si="518"/>
        <v>0</v>
      </c>
      <c r="U267" s="151">
        <f t="shared" ca="1" si="519"/>
        <v>12.401828904127735</v>
      </c>
      <c r="V267" s="151">
        <f t="shared" ca="1" si="520"/>
        <v>12.401828904127735</v>
      </c>
      <c r="W267" s="151">
        <f t="shared" ca="1" si="521"/>
        <v>12.401828904127735</v>
      </c>
      <c r="X267" s="343">
        <f ca="1">VLOOKUP($D267,[2]CurveFetch!$D$8:$S$13000,16,0)*$B267</f>
        <v>18.668233907078267</v>
      </c>
      <c r="Y267" s="141">
        <f ca="1">VLOOKUP($D267,Curves!$N$2:$T$2600,7)*$B267</f>
        <v>9.3341169535391337</v>
      </c>
      <c r="Z267" s="200">
        <f t="shared" ca="1" si="522"/>
        <v>1</v>
      </c>
      <c r="AA267" s="181">
        <f t="shared" ca="1" si="523"/>
        <v>0</v>
      </c>
      <c r="AB267" s="181">
        <f t="shared" ca="1" si="524"/>
        <v>1</v>
      </c>
      <c r="AC267" s="181">
        <f t="shared" ca="1" si="524"/>
        <v>1</v>
      </c>
      <c r="AD267" s="181">
        <f t="shared" ca="1" si="525"/>
        <v>1</v>
      </c>
      <c r="AE267" s="182">
        <f t="shared" ca="1" si="526"/>
        <v>0</v>
      </c>
      <c r="AF267" s="23">
        <f t="shared" ca="1" si="418"/>
        <v>5880</v>
      </c>
      <c r="AG267" s="23">
        <f t="shared" ca="1" si="419"/>
        <v>0</v>
      </c>
      <c r="AH267" s="23">
        <f t="shared" ca="1" si="436"/>
        <v>48000</v>
      </c>
      <c r="AI267" s="23">
        <f t="shared" ca="1" si="437"/>
        <v>0</v>
      </c>
      <c r="AJ267" s="23">
        <f t="shared" ca="1" si="456"/>
        <v>54000</v>
      </c>
      <c r="AK267" s="23">
        <f t="shared" ca="1" si="457"/>
        <v>0</v>
      </c>
      <c r="AL267" s="23">
        <f t="shared" ca="1" si="458"/>
        <v>60000</v>
      </c>
      <c r="AM267" s="23">
        <f t="shared" ca="1" si="459"/>
        <v>0</v>
      </c>
      <c r="AN267" s="23">
        <f t="shared" ca="1" si="460"/>
        <v>60000</v>
      </c>
      <c r="AO267" s="23">
        <f t="shared" ca="1" si="461"/>
        <v>0</v>
      </c>
      <c r="AP267" s="23">
        <f t="shared" ca="1" si="476"/>
        <v>61200</v>
      </c>
      <c r="AQ267" s="23">
        <f t="shared" ca="1" si="477"/>
        <v>0</v>
      </c>
      <c r="AR267" s="23">
        <f t="shared" ca="1" si="489"/>
        <v>132000</v>
      </c>
      <c r="AS267" s="23">
        <f t="shared" ca="1" si="490"/>
        <v>0</v>
      </c>
      <c r="AT267" s="228">
        <f t="shared" ca="1" si="530"/>
        <v>65880</v>
      </c>
      <c r="AU267" s="26">
        <f t="shared" ca="1" si="531"/>
        <v>361080</v>
      </c>
      <c r="AV267" s="228">
        <f t="shared" ca="1" si="532"/>
        <v>421080</v>
      </c>
      <c r="AW267" s="23">
        <f t="shared" ca="1" si="432"/>
        <v>62400</v>
      </c>
      <c r="AX267" s="23">
        <f t="shared" ca="1" si="433"/>
        <v>0</v>
      </c>
      <c r="AY267" s="23">
        <f t="shared" ca="1" si="416"/>
        <v>60000</v>
      </c>
      <c r="AZ267" s="23">
        <f t="shared" ca="1" si="417"/>
        <v>0</v>
      </c>
      <c r="BA267" s="23">
        <f t="shared" ca="1" si="420"/>
        <v>10560</v>
      </c>
      <c r="BB267" s="23">
        <f t="shared" ca="1" si="421"/>
        <v>0</v>
      </c>
      <c r="BC267" s="23">
        <f t="shared" ca="1" si="428"/>
        <v>6120</v>
      </c>
      <c r="BD267" s="23">
        <f t="shared" ca="1" si="429"/>
        <v>0</v>
      </c>
      <c r="BE267" s="23">
        <f t="shared" ca="1" si="438"/>
        <v>20400</v>
      </c>
      <c r="BF267" s="23">
        <f t="shared" ca="1" si="439"/>
        <v>0</v>
      </c>
      <c r="BG267" s="23">
        <f t="shared" ca="1" si="448"/>
        <v>105600</v>
      </c>
      <c r="BH267" s="23">
        <f t="shared" ca="1" si="449"/>
        <v>0</v>
      </c>
      <c r="BI267" s="23">
        <f t="shared" ca="1" si="454"/>
        <v>127200</v>
      </c>
      <c r="BJ267" s="23">
        <f t="shared" ca="1" si="455"/>
        <v>0</v>
      </c>
      <c r="BK267" s="23">
        <f t="shared" ca="1" si="462"/>
        <v>60000</v>
      </c>
      <c r="BL267" s="23">
        <f t="shared" ca="1" si="463"/>
        <v>0</v>
      </c>
      <c r="BM267" s="23">
        <f t="shared" ca="1" si="474"/>
        <v>63600</v>
      </c>
      <c r="BN267" s="23">
        <f t="shared" ca="1" si="475"/>
        <v>0</v>
      </c>
      <c r="BO267" s="23">
        <f t="shared" ca="1" si="478"/>
        <v>86400</v>
      </c>
      <c r="BP267" s="23">
        <f t="shared" ca="1" si="479"/>
        <v>0</v>
      </c>
      <c r="BQ267" s="23">
        <f t="shared" ca="1" si="485"/>
        <v>62400</v>
      </c>
      <c r="BR267" s="23">
        <f t="shared" ca="1" si="486"/>
        <v>0</v>
      </c>
      <c r="BS267" s="23">
        <f t="shared" ca="1" si="503"/>
        <v>132000</v>
      </c>
      <c r="BT267" s="23">
        <f t="shared" ca="1" si="504"/>
        <v>0</v>
      </c>
      <c r="BU267" s="23">
        <f t="shared" ca="1" si="505"/>
        <v>120000</v>
      </c>
      <c r="BV267" s="23">
        <f t="shared" ca="1" si="506"/>
        <v>0</v>
      </c>
      <c r="BW267" s="389">
        <f t="shared" ca="1" si="533"/>
        <v>458280</v>
      </c>
      <c r="BX267" s="224">
        <f t="shared" ca="1" si="534"/>
        <v>710280</v>
      </c>
      <c r="BY267" s="93">
        <f t="shared" ca="1" si="535"/>
        <v>916680</v>
      </c>
      <c r="BZ267" s="23">
        <f t="shared" ca="1" si="434"/>
        <v>125760</v>
      </c>
      <c r="CA267" s="23">
        <f t="shared" ca="1" si="435"/>
        <v>0</v>
      </c>
      <c r="CB267" s="23">
        <f t="shared" ca="1" si="464"/>
        <v>115200</v>
      </c>
      <c r="CC267" s="23">
        <f t="shared" ca="1" si="465"/>
        <v>0</v>
      </c>
      <c r="CD267" s="23">
        <f t="shared" ca="1" si="491"/>
        <v>120000</v>
      </c>
      <c r="CE267" s="23">
        <f t="shared" ca="1" si="492"/>
        <v>0</v>
      </c>
      <c r="CF267" s="228">
        <f t="shared" ca="1" si="536"/>
        <v>125760</v>
      </c>
      <c r="CG267" s="224">
        <f t="shared" ca="1" si="537"/>
        <v>240960</v>
      </c>
      <c r="CH267" s="228">
        <f t="shared" ca="1" si="538"/>
        <v>360960</v>
      </c>
      <c r="CI267" s="23">
        <f t="shared" ca="1" si="424"/>
        <v>65400</v>
      </c>
      <c r="CJ267" s="23">
        <f t="shared" ca="1" si="425"/>
        <v>32700</v>
      </c>
      <c r="CK267" s="23">
        <f t="shared" ca="1" si="426"/>
        <v>62400</v>
      </c>
      <c r="CL267" s="23">
        <f t="shared" ca="1" si="427"/>
        <v>31200</v>
      </c>
      <c r="CM267" s="23">
        <f t="shared" ca="1" si="422"/>
        <v>60000</v>
      </c>
      <c r="CN267" s="23">
        <f t="shared" ca="1" si="423"/>
        <v>30000</v>
      </c>
      <c r="CO267" s="23">
        <f t="shared" ca="1" si="430"/>
        <v>8400</v>
      </c>
      <c r="CP267" s="23">
        <f t="shared" ca="1" si="431"/>
        <v>4200</v>
      </c>
      <c r="CQ267" s="23">
        <f t="shared" ca="1" si="440"/>
        <v>27000</v>
      </c>
      <c r="CR267" s="23">
        <f t="shared" ca="1" si="441"/>
        <v>13500</v>
      </c>
      <c r="CS267" s="23">
        <f t="shared" ca="1" si="442"/>
        <v>15600</v>
      </c>
      <c r="CT267" s="23">
        <f t="shared" ca="1" si="443"/>
        <v>7800</v>
      </c>
      <c r="CU267" s="23">
        <f t="shared" ca="1" si="446"/>
        <v>42000</v>
      </c>
      <c r="CV267" s="23">
        <f t="shared" ca="1" si="447"/>
        <v>21000</v>
      </c>
      <c r="CW267" s="23">
        <f t="shared" ca="1" si="493"/>
        <v>60000</v>
      </c>
      <c r="CX267" s="23">
        <f t="shared" ca="1" si="494"/>
        <v>30000</v>
      </c>
      <c r="CY267" s="23">
        <f t="shared" ca="1" si="450"/>
        <v>72000</v>
      </c>
      <c r="CZ267" s="23">
        <f t="shared" ca="1" si="451"/>
        <v>36000</v>
      </c>
      <c r="DA267" s="23">
        <f t="shared" ca="1" si="466"/>
        <v>99000</v>
      </c>
      <c r="DB267" s="23">
        <f t="shared" ca="1" si="467"/>
        <v>49500</v>
      </c>
      <c r="DC267" s="23"/>
      <c r="DD267" s="23"/>
      <c r="DE267" s="23">
        <f t="shared" ca="1" si="468"/>
        <v>240000</v>
      </c>
      <c r="DF267" s="23">
        <f t="shared" ca="1" si="469"/>
        <v>120000</v>
      </c>
      <c r="DG267" s="23">
        <f t="shared" ca="1" si="470"/>
        <v>120000</v>
      </c>
      <c r="DH267" s="23">
        <f t="shared" ca="1" si="471"/>
        <v>60000</v>
      </c>
      <c r="DI267" s="23">
        <f t="shared" ca="1" si="480"/>
        <v>63600</v>
      </c>
      <c r="DJ267" s="23">
        <f t="shared" ca="1" si="481"/>
        <v>31800</v>
      </c>
      <c r="DK267" s="23">
        <f t="shared" ca="1" si="487"/>
        <v>63600</v>
      </c>
      <c r="DL267" s="23">
        <f t="shared" ca="1" si="488"/>
        <v>31800</v>
      </c>
      <c r="DM267" s="23">
        <f t="shared" ca="1" si="495"/>
        <v>120000</v>
      </c>
      <c r="DN267" s="23">
        <f t="shared" ca="1" si="496"/>
        <v>60000</v>
      </c>
      <c r="DO267" s="23">
        <f t="shared" ca="1" si="497"/>
        <v>66000</v>
      </c>
      <c r="DP267" s="23">
        <f t="shared" ca="1" si="498"/>
        <v>33000</v>
      </c>
      <c r="DQ267" s="23">
        <f t="shared" ca="1" si="509"/>
        <v>129600</v>
      </c>
      <c r="DR267" s="23">
        <f t="shared" ca="1" si="510"/>
        <v>64800</v>
      </c>
      <c r="DS267" s="228">
        <f t="shared" ca="1" si="539"/>
        <v>604800</v>
      </c>
      <c r="DT267" s="93">
        <f t="shared" ca="1" si="540"/>
        <v>1350000</v>
      </c>
      <c r="DU267" s="228">
        <f t="shared" ca="1" si="541"/>
        <v>1971900</v>
      </c>
      <c r="DZ267" s="23">
        <f t="shared" ca="1" si="444"/>
        <v>60000</v>
      </c>
      <c r="EA267" s="23">
        <f t="shared" ca="1" si="445"/>
        <v>30000</v>
      </c>
      <c r="EB267" s="23">
        <f t="shared" ca="1" si="452"/>
        <v>26400</v>
      </c>
      <c r="EC267" s="23">
        <f t="shared" ca="1" si="453"/>
        <v>13200</v>
      </c>
      <c r="ED267" s="23">
        <f t="shared" ca="1" si="472"/>
        <v>120000</v>
      </c>
      <c r="EE267" s="23">
        <f t="shared" ca="1" si="473"/>
        <v>60000</v>
      </c>
      <c r="EF267" s="23">
        <f t="shared" ca="1" si="501"/>
        <v>168000</v>
      </c>
      <c r="EG267" s="23">
        <f t="shared" ca="1" si="502"/>
        <v>84000</v>
      </c>
      <c r="EH267" s="23">
        <f t="shared" ca="1" si="482"/>
        <v>60000</v>
      </c>
      <c r="EI267" s="23">
        <f t="shared" ca="1" si="483"/>
        <v>30000</v>
      </c>
      <c r="EJ267" s="23">
        <f t="shared" ca="1" si="499"/>
        <v>60000</v>
      </c>
      <c r="EK267" s="23">
        <f t="shared" ca="1" si="500"/>
        <v>30000</v>
      </c>
      <c r="EL267" s="23">
        <f t="shared" ca="1" si="507"/>
        <v>120000</v>
      </c>
      <c r="EM267" s="23">
        <f t="shared" ca="1" si="508"/>
        <v>60000</v>
      </c>
      <c r="EN267" s="228">
        <f t="shared" ca="1" si="527"/>
        <v>39600</v>
      </c>
      <c r="EO267" s="93">
        <f t="shared" ca="1" si="528"/>
        <v>489600</v>
      </c>
      <c r="EP267" s="93">
        <f t="shared" ca="1" si="529"/>
        <v>921600</v>
      </c>
    </row>
    <row r="268" spans="1:146" x14ac:dyDescent="0.2">
      <c r="A268" s="172">
        <f ca="1">VLOOKUP($D268,Curves!$A$2:$I$1700,9)</f>
        <v>6.1401033043567997E-2</v>
      </c>
      <c r="B268" s="86">
        <f t="shared" ca="1" si="512"/>
        <v>0.27020806158719257</v>
      </c>
      <c r="C268" s="86">
        <f t="shared" si="513"/>
        <v>30</v>
      </c>
      <c r="D268" s="139">
        <v>44805</v>
      </c>
      <c r="E268" s="173">
        <f ca="1">VLOOKUP($D268,Curves!$A$2:$H$1700,2)*$B268</f>
        <v>1.3853567317575362</v>
      </c>
      <c r="F268" s="172">
        <f ca="1">VLOOKUP($D268,Curves!$A$2:$H$1700,3)*$B268</f>
        <v>0</v>
      </c>
      <c r="G268" s="172">
        <f ca="1">VLOOKUP($D268,Curves!$A$2:$H$1700,7)*$B268</f>
        <v>0</v>
      </c>
      <c r="H268" s="172">
        <f ca="1">VLOOKUP($D268,Curves!$A$2:$H$1700,5)*$B268</f>
        <v>0</v>
      </c>
      <c r="I268" s="172">
        <f ca="1">VLOOKUP($D268,Curves!$A$2:$H$1700,4)*$B268</f>
        <v>0</v>
      </c>
      <c r="J268" s="174">
        <f ca="1">VLOOKUP($D268,Curves!$A$2:$H$1700,8)*$B268</f>
        <v>0</v>
      </c>
      <c r="K268" s="172">
        <f t="shared" ca="1" si="514"/>
        <v>12.390175488181521</v>
      </c>
      <c r="L268" s="140">
        <f ca="1">VLOOKUP($D268,Curves!$N$2:$T$2600,2)*$B268</f>
        <v>15.868860103311121</v>
      </c>
      <c r="M268" s="141">
        <f ca="1">VLOOKUP($D268,Curves!$N$2:$T$2600,3)*$B268</f>
        <v>7.9344300516555606</v>
      </c>
      <c r="N268" s="181">
        <f t="shared" ca="1" si="515"/>
        <v>1</v>
      </c>
      <c r="O268" s="182">
        <f t="shared" ca="1" si="516"/>
        <v>0</v>
      </c>
      <c r="P268" s="173">
        <f t="shared" ca="1" si="511"/>
        <v>12.390175488181521</v>
      </c>
      <c r="Q268" s="140">
        <f ca="1">VLOOKUP($D268,Curves!$N$2:$T$2600,4)*$B268</f>
        <v>15.868860103311121</v>
      </c>
      <c r="R268" s="141">
        <f ca="1">VLOOKUP($D268,Curves!$N$2:$T$2600,5)*$B268</f>
        <v>7.9344300516555606</v>
      </c>
      <c r="S268" s="181">
        <f t="shared" ca="1" si="517"/>
        <v>1</v>
      </c>
      <c r="T268" s="182">
        <f t="shared" ca="1" si="518"/>
        <v>0</v>
      </c>
      <c r="U268" s="151">
        <f t="shared" ca="1" si="519"/>
        <v>12.390175488181521</v>
      </c>
      <c r="V268" s="151">
        <f t="shared" ca="1" si="520"/>
        <v>12.390175488181521</v>
      </c>
      <c r="W268" s="151">
        <f t="shared" ca="1" si="521"/>
        <v>12.390175488181521</v>
      </c>
      <c r="X268" s="343">
        <f ca="1">VLOOKUP($D268,[2]CurveFetch!$D$8:$S$13000,16,0)*$B268</f>
        <v>15.868860103311121</v>
      </c>
      <c r="Y268" s="141">
        <f ca="1">VLOOKUP($D268,Curves!$N$2:$T$2600,7)*$B268</f>
        <v>7.9344300516555606</v>
      </c>
      <c r="Z268" s="200">
        <f t="shared" ca="1" si="522"/>
        <v>1</v>
      </c>
      <c r="AA268" s="181">
        <f t="shared" ca="1" si="523"/>
        <v>0</v>
      </c>
      <c r="AB268" s="181">
        <f t="shared" ca="1" si="524"/>
        <v>1</v>
      </c>
      <c r="AC268" s="181">
        <f t="shared" ca="1" si="524"/>
        <v>1</v>
      </c>
      <c r="AD268" s="181">
        <f t="shared" ca="1" si="525"/>
        <v>1</v>
      </c>
      <c r="AE268" s="182">
        <f t="shared" ca="1" si="526"/>
        <v>0</v>
      </c>
      <c r="AF268" s="23">
        <f t="shared" ca="1" si="418"/>
        <v>5880</v>
      </c>
      <c r="AG268" s="23">
        <f t="shared" ca="1" si="419"/>
        <v>0</v>
      </c>
      <c r="AH268" s="23">
        <f t="shared" ca="1" si="436"/>
        <v>48000</v>
      </c>
      <c r="AI268" s="23">
        <f t="shared" ca="1" si="437"/>
        <v>0</v>
      </c>
      <c r="AJ268" s="23">
        <f t="shared" ca="1" si="456"/>
        <v>54000</v>
      </c>
      <c r="AK268" s="23">
        <f t="shared" ca="1" si="457"/>
        <v>0</v>
      </c>
      <c r="AL268" s="23">
        <f t="shared" ca="1" si="458"/>
        <v>60000</v>
      </c>
      <c r="AM268" s="23">
        <f t="shared" ca="1" si="459"/>
        <v>0</v>
      </c>
      <c r="AN268" s="23">
        <f t="shared" ca="1" si="460"/>
        <v>60000</v>
      </c>
      <c r="AO268" s="23">
        <f t="shared" ca="1" si="461"/>
        <v>0</v>
      </c>
      <c r="AP268" s="23">
        <f t="shared" ca="1" si="476"/>
        <v>61200</v>
      </c>
      <c r="AQ268" s="23">
        <f t="shared" ca="1" si="477"/>
        <v>0</v>
      </c>
      <c r="AR268" s="23">
        <f t="shared" ca="1" si="489"/>
        <v>132000</v>
      </c>
      <c r="AS268" s="23">
        <f t="shared" ca="1" si="490"/>
        <v>0</v>
      </c>
      <c r="AT268" s="228">
        <f t="shared" ca="1" si="530"/>
        <v>65880</v>
      </c>
      <c r="AU268" s="26">
        <f t="shared" ca="1" si="531"/>
        <v>361080</v>
      </c>
      <c r="AV268" s="228">
        <f t="shared" ca="1" si="532"/>
        <v>421080</v>
      </c>
      <c r="AW268" s="23">
        <f t="shared" ca="1" si="432"/>
        <v>62400</v>
      </c>
      <c r="AX268" s="23">
        <f t="shared" ca="1" si="433"/>
        <v>0</v>
      </c>
      <c r="AY268" s="23">
        <f t="shared" ca="1" si="416"/>
        <v>60000</v>
      </c>
      <c r="AZ268" s="23">
        <f t="shared" ca="1" si="417"/>
        <v>0</v>
      </c>
      <c r="BA268" s="23">
        <f t="shared" ca="1" si="420"/>
        <v>10560</v>
      </c>
      <c r="BB268" s="23">
        <f t="shared" ca="1" si="421"/>
        <v>0</v>
      </c>
      <c r="BC268" s="23">
        <f t="shared" ca="1" si="428"/>
        <v>6120</v>
      </c>
      <c r="BD268" s="23">
        <f t="shared" ca="1" si="429"/>
        <v>0</v>
      </c>
      <c r="BE268" s="23">
        <f t="shared" ca="1" si="438"/>
        <v>20400</v>
      </c>
      <c r="BF268" s="23">
        <f t="shared" ca="1" si="439"/>
        <v>0</v>
      </c>
      <c r="BG268" s="23">
        <f t="shared" ca="1" si="448"/>
        <v>105600</v>
      </c>
      <c r="BH268" s="23">
        <f t="shared" ca="1" si="449"/>
        <v>0</v>
      </c>
      <c r="BI268" s="23">
        <f t="shared" ca="1" si="454"/>
        <v>127200</v>
      </c>
      <c r="BJ268" s="23">
        <f t="shared" ca="1" si="455"/>
        <v>0</v>
      </c>
      <c r="BK268" s="23">
        <f t="shared" ca="1" si="462"/>
        <v>60000</v>
      </c>
      <c r="BL268" s="23">
        <f t="shared" ca="1" si="463"/>
        <v>0</v>
      </c>
      <c r="BM268" s="23">
        <f t="shared" ca="1" si="474"/>
        <v>63600</v>
      </c>
      <c r="BN268" s="23">
        <f t="shared" ca="1" si="475"/>
        <v>0</v>
      </c>
      <c r="BO268" s="23">
        <f t="shared" ca="1" si="478"/>
        <v>86400</v>
      </c>
      <c r="BP268" s="23">
        <f t="shared" ca="1" si="479"/>
        <v>0</v>
      </c>
      <c r="BQ268" s="23">
        <f t="shared" ca="1" si="485"/>
        <v>62400</v>
      </c>
      <c r="BR268" s="23">
        <f t="shared" ca="1" si="486"/>
        <v>0</v>
      </c>
      <c r="BS268" s="23">
        <f t="shared" ca="1" si="503"/>
        <v>132000</v>
      </c>
      <c r="BT268" s="23">
        <f t="shared" ca="1" si="504"/>
        <v>0</v>
      </c>
      <c r="BU268" s="23">
        <f t="shared" ca="1" si="505"/>
        <v>120000</v>
      </c>
      <c r="BV268" s="23">
        <f t="shared" ca="1" si="506"/>
        <v>0</v>
      </c>
      <c r="BW268" s="389">
        <f t="shared" ca="1" si="533"/>
        <v>458280</v>
      </c>
      <c r="BX268" s="224">
        <f t="shared" ca="1" si="534"/>
        <v>710280</v>
      </c>
      <c r="BY268" s="93">
        <f t="shared" ca="1" si="535"/>
        <v>916680</v>
      </c>
      <c r="BZ268" s="23">
        <f t="shared" ca="1" si="434"/>
        <v>125760</v>
      </c>
      <c r="CA268" s="23">
        <f t="shared" ca="1" si="435"/>
        <v>0</v>
      </c>
      <c r="CB268" s="23">
        <f t="shared" ca="1" si="464"/>
        <v>115200</v>
      </c>
      <c r="CC268" s="23">
        <f t="shared" ca="1" si="465"/>
        <v>0</v>
      </c>
      <c r="CD268" s="23">
        <f t="shared" ca="1" si="491"/>
        <v>120000</v>
      </c>
      <c r="CE268" s="23">
        <f t="shared" ca="1" si="492"/>
        <v>0</v>
      </c>
      <c r="CF268" s="228">
        <f t="shared" ca="1" si="536"/>
        <v>125760</v>
      </c>
      <c r="CG268" s="224">
        <f t="shared" ca="1" si="537"/>
        <v>240960</v>
      </c>
      <c r="CH268" s="228">
        <f t="shared" ca="1" si="538"/>
        <v>360960</v>
      </c>
      <c r="CI268" s="23">
        <f t="shared" ca="1" si="424"/>
        <v>65400</v>
      </c>
      <c r="CJ268" s="23">
        <f t="shared" ca="1" si="425"/>
        <v>32700</v>
      </c>
      <c r="CK268" s="23">
        <f t="shared" ca="1" si="426"/>
        <v>62400</v>
      </c>
      <c r="CL268" s="23">
        <f t="shared" ca="1" si="427"/>
        <v>31200</v>
      </c>
      <c r="CM268" s="23">
        <f t="shared" ca="1" si="422"/>
        <v>60000</v>
      </c>
      <c r="CN268" s="23">
        <f t="shared" ca="1" si="423"/>
        <v>30000</v>
      </c>
      <c r="CO268" s="23">
        <f t="shared" ca="1" si="430"/>
        <v>8400</v>
      </c>
      <c r="CP268" s="23">
        <f t="shared" ca="1" si="431"/>
        <v>4200</v>
      </c>
      <c r="CQ268" s="23">
        <f t="shared" ca="1" si="440"/>
        <v>27000</v>
      </c>
      <c r="CR268" s="23">
        <f t="shared" ca="1" si="441"/>
        <v>13500</v>
      </c>
      <c r="CS268" s="23">
        <f t="shared" ca="1" si="442"/>
        <v>15600</v>
      </c>
      <c r="CT268" s="23">
        <f t="shared" ca="1" si="443"/>
        <v>7800</v>
      </c>
      <c r="CU268" s="23">
        <f t="shared" ca="1" si="446"/>
        <v>42000</v>
      </c>
      <c r="CV268" s="23">
        <f t="shared" ca="1" si="447"/>
        <v>21000</v>
      </c>
      <c r="CW268" s="23">
        <f t="shared" ca="1" si="493"/>
        <v>60000</v>
      </c>
      <c r="CX268" s="23">
        <f t="shared" ca="1" si="494"/>
        <v>30000</v>
      </c>
      <c r="CY268" s="23">
        <f t="shared" ca="1" si="450"/>
        <v>72000</v>
      </c>
      <c r="CZ268" s="23">
        <f t="shared" ca="1" si="451"/>
        <v>36000</v>
      </c>
      <c r="DA268" s="23">
        <f t="shared" ca="1" si="466"/>
        <v>99000</v>
      </c>
      <c r="DB268" s="23">
        <f t="shared" ca="1" si="467"/>
        <v>49500</v>
      </c>
      <c r="DC268" s="23"/>
      <c r="DD268" s="23"/>
      <c r="DE268" s="23">
        <f t="shared" ca="1" si="468"/>
        <v>240000</v>
      </c>
      <c r="DF268" s="23">
        <f t="shared" ca="1" si="469"/>
        <v>120000</v>
      </c>
      <c r="DG268" s="23">
        <f t="shared" ca="1" si="470"/>
        <v>120000</v>
      </c>
      <c r="DH268" s="23">
        <f t="shared" ca="1" si="471"/>
        <v>60000</v>
      </c>
      <c r="DI268" s="23">
        <f t="shared" ca="1" si="480"/>
        <v>63600</v>
      </c>
      <c r="DJ268" s="23">
        <f t="shared" ca="1" si="481"/>
        <v>31800</v>
      </c>
      <c r="DK268" s="23">
        <f t="shared" ca="1" si="487"/>
        <v>63600</v>
      </c>
      <c r="DL268" s="23">
        <f t="shared" ca="1" si="488"/>
        <v>31800</v>
      </c>
      <c r="DM268" s="23">
        <f t="shared" ca="1" si="495"/>
        <v>120000</v>
      </c>
      <c r="DN268" s="23">
        <f t="shared" ca="1" si="496"/>
        <v>60000</v>
      </c>
      <c r="DO268" s="23">
        <f t="shared" ca="1" si="497"/>
        <v>66000</v>
      </c>
      <c r="DP268" s="23">
        <f t="shared" ca="1" si="498"/>
        <v>33000</v>
      </c>
      <c r="DQ268" s="23">
        <f t="shared" ca="1" si="509"/>
        <v>129600</v>
      </c>
      <c r="DR268" s="23">
        <f t="shared" ca="1" si="510"/>
        <v>64800</v>
      </c>
      <c r="DS268" s="228">
        <f t="shared" ca="1" si="539"/>
        <v>604800</v>
      </c>
      <c r="DT268" s="93">
        <f t="shared" ca="1" si="540"/>
        <v>1350000</v>
      </c>
      <c r="DU268" s="228">
        <f t="shared" ca="1" si="541"/>
        <v>1971900</v>
      </c>
      <c r="DZ268" s="23">
        <f t="shared" ca="1" si="444"/>
        <v>60000</v>
      </c>
      <c r="EA268" s="23">
        <f t="shared" ca="1" si="445"/>
        <v>30000</v>
      </c>
      <c r="EB268" s="23">
        <f t="shared" ca="1" si="452"/>
        <v>26400</v>
      </c>
      <c r="EC268" s="23">
        <f t="shared" ca="1" si="453"/>
        <v>13200</v>
      </c>
      <c r="ED268" s="23">
        <f t="shared" ca="1" si="472"/>
        <v>120000</v>
      </c>
      <c r="EE268" s="23">
        <f t="shared" ca="1" si="473"/>
        <v>60000</v>
      </c>
      <c r="EF268" s="23">
        <f t="shared" ca="1" si="501"/>
        <v>168000</v>
      </c>
      <c r="EG268" s="23">
        <f t="shared" ca="1" si="502"/>
        <v>84000</v>
      </c>
      <c r="EH268" s="23">
        <f t="shared" ca="1" si="482"/>
        <v>60000</v>
      </c>
      <c r="EI268" s="23">
        <f t="shared" ca="1" si="483"/>
        <v>30000</v>
      </c>
      <c r="EJ268" s="23">
        <f t="shared" ca="1" si="499"/>
        <v>60000</v>
      </c>
      <c r="EK268" s="23">
        <f t="shared" ca="1" si="500"/>
        <v>30000</v>
      </c>
      <c r="EL268" s="23">
        <f t="shared" ca="1" si="507"/>
        <v>120000</v>
      </c>
      <c r="EM268" s="23">
        <f t="shared" ca="1" si="508"/>
        <v>60000</v>
      </c>
      <c r="EN268" s="228">
        <f t="shared" ca="1" si="527"/>
        <v>39600</v>
      </c>
      <c r="EO268" s="93">
        <f t="shared" ca="1" si="528"/>
        <v>489600</v>
      </c>
      <c r="EP268" s="93">
        <f t="shared" ca="1" si="529"/>
        <v>921600</v>
      </c>
    </row>
    <row r="269" spans="1:146" x14ac:dyDescent="0.2">
      <c r="A269" s="172">
        <f ca="1">VLOOKUP($D269,Curves!$A$2:$I$1700,9)</f>
        <v>6.1405309692777001E-2</v>
      </c>
      <c r="B269" s="86">
        <f t="shared" ca="1" si="512"/>
        <v>0.26884494507971007</v>
      </c>
      <c r="C269" s="86">
        <f t="shared" si="513"/>
        <v>31</v>
      </c>
      <c r="D269" s="139">
        <v>44835</v>
      </c>
      <c r="E269" s="173">
        <f ca="1">VLOOKUP($D269,Curves!$A$2:$H$1700,2)*$B269</f>
        <v>1.3864333817760648</v>
      </c>
      <c r="F269" s="172">
        <f ca="1">VLOOKUP($D269,Curves!$A$2:$H$1700,3)*$B269</f>
        <v>0</v>
      </c>
      <c r="G269" s="172">
        <f ca="1">VLOOKUP($D269,Curves!$A$2:$H$1700,7)*$B269</f>
        <v>0</v>
      </c>
      <c r="H269" s="172">
        <f ca="1">VLOOKUP($D269,Curves!$A$2:$H$1700,5)*$B269</f>
        <v>0</v>
      </c>
      <c r="I269" s="172">
        <f ca="1">VLOOKUP($D269,Curves!$A$2:$H$1700,4)*$B269</f>
        <v>0</v>
      </c>
      <c r="J269" s="174">
        <f ca="1">VLOOKUP($D269,Curves!$A$2:$H$1700,8)*$B269</f>
        <v>0</v>
      </c>
      <c r="K269" s="172">
        <f t="shared" ca="1" si="514"/>
        <v>12.398250363320486</v>
      </c>
      <c r="L269" s="140">
        <f ca="1">VLOOKUP($D269,Curves!$N$2:$T$2600,2)*$B269</f>
        <v>18.714484818460171</v>
      </c>
      <c r="M269" s="141">
        <f ca="1">VLOOKUP($D269,Curves!$N$2:$T$2600,3)*$B269</f>
        <v>9.3572424092300857</v>
      </c>
      <c r="N269" s="181">
        <f t="shared" ca="1" si="515"/>
        <v>1</v>
      </c>
      <c r="O269" s="182">
        <f t="shared" ca="1" si="516"/>
        <v>0</v>
      </c>
      <c r="P269" s="173">
        <f t="shared" ca="1" si="511"/>
        <v>12.398250363320486</v>
      </c>
      <c r="Q269" s="140">
        <f ca="1">VLOOKUP($D269,Curves!$N$2:$T$2600,4)*$B269</f>
        <v>18.714484818460171</v>
      </c>
      <c r="R269" s="141">
        <f ca="1">VLOOKUP($D269,Curves!$N$2:$T$2600,5)*$B269</f>
        <v>9.3572424092300857</v>
      </c>
      <c r="S269" s="181">
        <f t="shared" ca="1" si="517"/>
        <v>1</v>
      </c>
      <c r="T269" s="182">
        <f t="shared" ca="1" si="518"/>
        <v>0</v>
      </c>
      <c r="U269" s="151">
        <f t="shared" ca="1" si="519"/>
        <v>12.398250363320486</v>
      </c>
      <c r="V269" s="151">
        <f t="shared" ca="1" si="520"/>
        <v>12.398250363320486</v>
      </c>
      <c r="W269" s="151">
        <f t="shared" ca="1" si="521"/>
        <v>12.398250363320486</v>
      </c>
      <c r="X269" s="343">
        <f ca="1">VLOOKUP($D269,[2]CurveFetch!$D$8:$S$13000,16,0)*$B269</f>
        <v>18.714484818460171</v>
      </c>
      <c r="Y269" s="141">
        <f ca="1">VLOOKUP($D269,Curves!$N$2:$T$2600,7)*$B269</f>
        <v>9.3572424092300857</v>
      </c>
      <c r="Z269" s="200">
        <f t="shared" ca="1" si="522"/>
        <v>1</v>
      </c>
      <c r="AA269" s="181">
        <f t="shared" ca="1" si="523"/>
        <v>0</v>
      </c>
      <c r="AB269" s="181">
        <f t="shared" ca="1" si="524"/>
        <v>1</v>
      </c>
      <c r="AC269" s="181">
        <f t="shared" ca="1" si="524"/>
        <v>1</v>
      </c>
      <c r="AD269" s="181">
        <f t="shared" ca="1" si="525"/>
        <v>1</v>
      </c>
      <c r="AE269" s="182">
        <f t="shared" ca="1" si="526"/>
        <v>0</v>
      </c>
      <c r="AF269" s="23">
        <f t="shared" ca="1" si="418"/>
        <v>5880</v>
      </c>
      <c r="AG269" s="23">
        <f t="shared" ca="1" si="419"/>
        <v>0</v>
      </c>
      <c r="AH269" s="23">
        <f t="shared" ca="1" si="436"/>
        <v>48000</v>
      </c>
      <c r="AI269" s="23">
        <f t="shared" ca="1" si="437"/>
        <v>0</v>
      </c>
      <c r="AJ269" s="23">
        <f t="shared" ca="1" si="456"/>
        <v>54000</v>
      </c>
      <c r="AK269" s="23">
        <f t="shared" ca="1" si="457"/>
        <v>0</v>
      </c>
      <c r="AL269" s="23">
        <f t="shared" ca="1" si="458"/>
        <v>60000</v>
      </c>
      <c r="AM269" s="23">
        <f t="shared" ca="1" si="459"/>
        <v>0</v>
      </c>
      <c r="AN269" s="23">
        <f t="shared" ca="1" si="460"/>
        <v>60000</v>
      </c>
      <c r="AO269" s="23">
        <f t="shared" ca="1" si="461"/>
        <v>0</v>
      </c>
      <c r="AP269" s="23">
        <f t="shared" ca="1" si="476"/>
        <v>61200</v>
      </c>
      <c r="AQ269" s="23">
        <f t="shared" ca="1" si="477"/>
        <v>0</v>
      </c>
      <c r="AR269" s="23">
        <f t="shared" ca="1" si="489"/>
        <v>132000</v>
      </c>
      <c r="AS269" s="23">
        <f t="shared" ca="1" si="490"/>
        <v>0</v>
      </c>
      <c r="AT269" s="228">
        <f t="shared" ca="1" si="530"/>
        <v>65880</v>
      </c>
      <c r="AU269" s="26">
        <f t="shared" ca="1" si="531"/>
        <v>361080</v>
      </c>
      <c r="AV269" s="228">
        <f t="shared" ca="1" si="532"/>
        <v>421080</v>
      </c>
      <c r="AW269" s="23">
        <f t="shared" ca="1" si="432"/>
        <v>62400</v>
      </c>
      <c r="AX269" s="23">
        <f t="shared" ca="1" si="433"/>
        <v>0</v>
      </c>
      <c r="AY269" s="23">
        <f t="shared" ref="AY269:AY278" ca="1" si="542">$AY$7*$J$2*$J$5*$S269</f>
        <v>60000</v>
      </c>
      <c r="AZ269" s="23">
        <f t="shared" ref="AZ269:AZ278" ca="1" si="543">$AY$7*$J$3*$J$5*$T269</f>
        <v>0</v>
      </c>
      <c r="BA269" s="23">
        <f t="shared" ca="1" si="420"/>
        <v>10560</v>
      </c>
      <c r="BB269" s="23">
        <f t="shared" ca="1" si="421"/>
        <v>0</v>
      </c>
      <c r="BC269" s="23">
        <f t="shared" ca="1" si="428"/>
        <v>6120</v>
      </c>
      <c r="BD269" s="23">
        <f t="shared" ca="1" si="429"/>
        <v>0</v>
      </c>
      <c r="BE269" s="23">
        <f t="shared" ca="1" si="438"/>
        <v>20400</v>
      </c>
      <c r="BF269" s="23">
        <f t="shared" ca="1" si="439"/>
        <v>0</v>
      </c>
      <c r="BG269" s="23">
        <f t="shared" ca="1" si="448"/>
        <v>105600</v>
      </c>
      <c r="BH269" s="23">
        <f t="shared" ca="1" si="449"/>
        <v>0</v>
      </c>
      <c r="BI269" s="23">
        <f t="shared" ca="1" si="454"/>
        <v>127200</v>
      </c>
      <c r="BJ269" s="23">
        <f t="shared" ca="1" si="455"/>
        <v>0</v>
      </c>
      <c r="BK269" s="23">
        <f t="shared" ca="1" si="462"/>
        <v>60000</v>
      </c>
      <c r="BL269" s="23">
        <f t="shared" ca="1" si="463"/>
        <v>0</v>
      </c>
      <c r="BM269" s="23">
        <f t="shared" ca="1" si="474"/>
        <v>63600</v>
      </c>
      <c r="BN269" s="23">
        <f t="shared" ca="1" si="475"/>
        <v>0</v>
      </c>
      <c r="BO269" s="23">
        <f t="shared" ca="1" si="478"/>
        <v>86400</v>
      </c>
      <c r="BP269" s="23">
        <f t="shared" ca="1" si="479"/>
        <v>0</v>
      </c>
      <c r="BQ269" s="23">
        <f t="shared" ca="1" si="485"/>
        <v>62400</v>
      </c>
      <c r="BR269" s="23">
        <f t="shared" ca="1" si="486"/>
        <v>0</v>
      </c>
      <c r="BS269" s="23">
        <f t="shared" ca="1" si="503"/>
        <v>132000</v>
      </c>
      <c r="BT269" s="23">
        <f t="shared" ca="1" si="504"/>
        <v>0</v>
      </c>
      <c r="BU269" s="23">
        <f t="shared" ca="1" si="505"/>
        <v>120000</v>
      </c>
      <c r="BV269" s="23">
        <f t="shared" ca="1" si="506"/>
        <v>0</v>
      </c>
      <c r="BW269" s="389">
        <f t="shared" ca="1" si="533"/>
        <v>458280</v>
      </c>
      <c r="BX269" s="224">
        <f t="shared" ca="1" si="534"/>
        <v>710280</v>
      </c>
      <c r="BY269" s="93">
        <f t="shared" ca="1" si="535"/>
        <v>916680</v>
      </c>
      <c r="BZ269" s="23">
        <f t="shared" ca="1" si="434"/>
        <v>125760</v>
      </c>
      <c r="CA269" s="23">
        <f t="shared" ca="1" si="435"/>
        <v>0</v>
      </c>
      <c r="CB269" s="23">
        <f t="shared" ca="1" si="464"/>
        <v>115200</v>
      </c>
      <c r="CC269" s="23">
        <f t="shared" ca="1" si="465"/>
        <v>0</v>
      </c>
      <c r="CD269" s="23">
        <f t="shared" ca="1" si="491"/>
        <v>120000</v>
      </c>
      <c r="CE269" s="23">
        <f t="shared" ca="1" si="492"/>
        <v>0</v>
      </c>
      <c r="CF269" s="228">
        <f t="shared" ca="1" si="536"/>
        <v>125760</v>
      </c>
      <c r="CG269" s="224">
        <f t="shared" ca="1" si="537"/>
        <v>240960</v>
      </c>
      <c r="CH269" s="228">
        <f t="shared" ca="1" si="538"/>
        <v>360960</v>
      </c>
      <c r="CI269" s="23">
        <f t="shared" ca="1" si="424"/>
        <v>65400</v>
      </c>
      <c r="CJ269" s="23">
        <f t="shared" ca="1" si="425"/>
        <v>32700</v>
      </c>
      <c r="CK269" s="23">
        <f t="shared" ca="1" si="426"/>
        <v>62400</v>
      </c>
      <c r="CL269" s="23">
        <f t="shared" ca="1" si="427"/>
        <v>31200</v>
      </c>
      <c r="CM269" s="23">
        <f t="shared" ca="1" si="422"/>
        <v>60000</v>
      </c>
      <c r="CN269" s="23">
        <f t="shared" ca="1" si="423"/>
        <v>30000</v>
      </c>
      <c r="CO269" s="23">
        <f t="shared" ca="1" si="430"/>
        <v>8400</v>
      </c>
      <c r="CP269" s="23">
        <f t="shared" ca="1" si="431"/>
        <v>4200</v>
      </c>
      <c r="CQ269" s="23">
        <f t="shared" ca="1" si="440"/>
        <v>27000</v>
      </c>
      <c r="CR269" s="23">
        <f t="shared" ca="1" si="441"/>
        <v>13500</v>
      </c>
      <c r="CS269" s="23">
        <f t="shared" ca="1" si="442"/>
        <v>15600</v>
      </c>
      <c r="CT269" s="23">
        <f t="shared" ca="1" si="443"/>
        <v>7800</v>
      </c>
      <c r="CU269" s="23">
        <f t="shared" ca="1" si="446"/>
        <v>42000</v>
      </c>
      <c r="CV269" s="23">
        <f t="shared" ca="1" si="447"/>
        <v>21000</v>
      </c>
      <c r="CW269" s="23">
        <f t="shared" ca="1" si="493"/>
        <v>60000</v>
      </c>
      <c r="CX269" s="23">
        <f t="shared" ca="1" si="494"/>
        <v>30000</v>
      </c>
      <c r="CY269" s="23">
        <f t="shared" ca="1" si="450"/>
        <v>72000</v>
      </c>
      <c r="CZ269" s="23">
        <f t="shared" ca="1" si="451"/>
        <v>36000</v>
      </c>
      <c r="DA269" s="23">
        <f t="shared" ca="1" si="466"/>
        <v>99000</v>
      </c>
      <c r="DB269" s="23">
        <f t="shared" ca="1" si="467"/>
        <v>49500</v>
      </c>
      <c r="DC269" s="23"/>
      <c r="DD269" s="23"/>
      <c r="DE269" s="66"/>
      <c r="DF269" s="66"/>
      <c r="DG269" s="66"/>
      <c r="DH269" s="66"/>
      <c r="DI269" s="23">
        <f t="shared" ca="1" si="480"/>
        <v>63600</v>
      </c>
      <c r="DJ269" s="23">
        <f t="shared" ca="1" si="481"/>
        <v>31800</v>
      </c>
      <c r="DK269" s="23">
        <f t="shared" ca="1" si="487"/>
        <v>63600</v>
      </c>
      <c r="DL269" s="23">
        <f t="shared" ca="1" si="488"/>
        <v>31800</v>
      </c>
      <c r="DM269" s="23">
        <f t="shared" ca="1" si="495"/>
        <v>120000</v>
      </c>
      <c r="DN269" s="23">
        <f t="shared" ca="1" si="496"/>
        <v>60000</v>
      </c>
      <c r="DO269" s="23">
        <f t="shared" ca="1" si="497"/>
        <v>66000</v>
      </c>
      <c r="DP269" s="23">
        <f t="shared" ca="1" si="498"/>
        <v>33000</v>
      </c>
      <c r="DQ269" s="23">
        <f t="shared" ca="1" si="509"/>
        <v>129600</v>
      </c>
      <c r="DR269" s="23">
        <f t="shared" ca="1" si="510"/>
        <v>64800</v>
      </c>
      <c r="DS269" s="228">
        <f t="shared" ca="1" si="539"/>
        <v>424800</v>
      </c>
      <c r="DT269" s="93">
        <f t="shared" ca="1" si="540"/>
        <v>810000</v>
      </c>
      <c r="DU269" s="228">
        <f t="shared" ca="1" si="541"/>
        <v>1431900</v>
      </c>
      <c r="DZ269" s="23">
        <f t="shared" ca="1" si="444"/>
        <v>60000</v>
      </c>
      <c r="EA269" s="23">
        <f t="shared" ca="1" si="445"/>
        <v>30000</v>
      </c>
      <c r="EB269" s="23">
        <f t="shared" ca="1" si="452"/>
        <v>26400</v>
      </c>
      <c r="EC269" s="23">
        <f t="shared" ca="1" si="453"/>
        <v>13200</v>
      </c>
      <c r="ED269" s="23">
        <f t="shared" ca="1" si="472"/>
        <v>120000</v>
      </c>
      <c r="EE269" s="23">
        <f t="shared" ca="1" si="473"/>
        <v>60000</v>
      </c>
      <c r="EF269" s="23">
        <f t="shared" ca="1" si="501"/>
        <v>168000</v>
      </c>
      <c r="EG269" s="23">
        <f t="shared" ca="1" si="502"/>
        <v>84000</v>
      </c>
      <c r="EH269" s="23">
        <f t="shared" ca="1" si="482"/>
        <v>60000</v>
      </c>
      <c r="EI269" s="23">
        <f t="shared" ca="1" si="483"/>
        <v>30000</v>
      </c>
      <c r="EJ269" s="23">
        <f t="shared" ca="1" si="499"/>
        <v>60000</v>
      </c>
      <c r="EK269" s="23">
        <f t="shared" ca="1" si="500"/>
        <v>30000</v>
      </c>
      <c r="EL269" s="23">
        <f t="shared" ca="1" si="507"/>
        <v>120000</v>
      </c>
      <c r="EM269" s="23">
        <f t="shared" ca="1" si="508"/>
        <v>60000</v>
      </c>
      <c r="EN269" s="228">
        <f t="shared" ca="1" si="527"/>
        <v>39600</v>
      </c>
      <c r="EO269" s="93">
        <f t="shared" ca="1" si="528"/>
        <v>489600</v>
      </c>
      <c r="EP269" s="93">
        <f t="shared" ca="1" si="529"/>
        <v>921600</v>
      </c>
    </row>
    <row r="270" spans="1:146" x14ac:dyDescent="0.2">
      <c r="A270" s="172">
        <f ca="1">VLOOKUP($D270,Curves!$A$2:$I$1700,9)</f>
        <v>6.1409728896964999E-2</v>
      </c>
      <c r="B270" s="86">
        <f t="shared" ca="1" si="512"/>
        <v>0.2674434236450941</v>
      </c>
      <c r="C270" s="86">
        <f t="shared" si="513"/>
        <v>30</v>
      </c>
      <c r="D270" s="139">
        <v>44866</v>
      </c>
      <c r="E270" s="173">
        <f ca="1">VLOOKUP($D270,Curves!$A$2:$H$1700,2)*$B270</f>
        <v>1.4166478150480635</v>
      </c>
      <c r="F270" s="172">
        <f ca="1">VLOOKUP($D270,Curves!$A$2:$H$1700,3)*$B270</f>
        <v>0</v>
      </c>
      <c r="G270" s="172">
        <f ca="1">VLOOKUP($D270,Curves!$A$2:$H$1700,7)*$B270</f>
        <v>0</v>
      </c>
      <c r="H270" s="172">
        <f ca="1">VLOOKUP($D270,Curves!$A$2:$H$1700,5)*$B270</f>
        <v>0</v>
      </c>
      <c r="I270" s="172">
        <f ca="1">VLOOKUP($D270,Curves!$A$2:$H$1700,4)*$B270</f>
        <v>0</v>
      </c>
      <c r="J270" s="174">
        <f ca="1">VLOOKUP($D270,Curves!$A$2:$H$1700,8)*$B270</f>
        <v>0</v>
      </c>
      <c r="K270" s="172">
        <f t="shared" ca="1" si="514"/>
        <v>12.624858612860477</v>
      </c>
      <c r="L270" s="140">
        <f ca="1">VLOOKUP($D270,Curves!$N$2:$T$2600,2)*$B270</f>
        <v>10.593621220978729</v>
      </c>
      <c r="M270" s="141">
        <f ca="1">VLOOKUP($D270,Curves!$N$2:$T$2600,3)*$B270</f>
        <v>5.2968106104893646</v>
      </c>
      <c r="N270" s="181">
        <f t="shared" ca="1" si="515"/>
        <v>0</v>
      </c>
      <c r="O270" s="182">
        <f t="shared" ca="1" si="516"/>
        <v>0</v>
      </c>
      <c r="P270" s="173">
        <f t="shared" ca="1" si="511"/>
        <v>12.624858612860477</v>
      </c>
      <c r="Q270" s="140">
        <f ca="1">VLOOKUP($D270,Curves!$N$2:$T$2600,4)*$B270</f>
        <v>10.593621220978729</v>
      </c>
      <c r="R270" s="141">
        <f ca="1">VLOOKUP($D270,Curves!$N$2:$T$2600,5)*$B270</f>
        <v>5.2968106104893646</v>
      </c>
      <c r="S270" s="181">
        <f t="shared" ca="1" si="517"/>
        <v>0</v>
      </c>
      <c r="T270" s="182">
        <f t="shared" ca="1" si="518"/>
        <v>0</v>
      </c>
      <c r="U270" s="151">
        <f t="shared" ca="1" si="519"/>
        <v>12.624858612860477</v>
      </c>
      <c r="V270" s="151">
        <f t="shared" ca="1" si="520"/>
        <v>12.624858612860477</v>
      </c>
      <c r="W270" s="151">
        <f t="shared" ca="1" si="521"/>
        <v>12.624858612860477</v>
      </c>
      <c r="X270" s="343">
        <f ca="1">VLOOKUP($D270,[2]CurveFetch!$D$8:$S$13000,16,0)*$B270</f>
        <v>10.593621220978729</v>
      </c>
      <c r="Y270" s="141">
        <f ca="1">VLOOKUP($D270,Curves!$N$2:$T$2600,7)*$B270</f>
        <v>5.2968106104893646</v>
      </c>
      <c r="Z270" s="200">
        <f t="shared" ca="1" si="522"/>
        <v>0</v>
      </c>
      <c r="AA270" s="181">
        <f t="shared" ca="1" si="523"/>
        <v>0</v>
      </c>
      <c r="AB270" s="181">
        <f t="shared" ca="1" si="524"/>
        <v>0</v>
      </c>
      <c r="AC270" s="181">
        <f t="shared" ca="1" si="524"/>
        <v>0</v>
      </c>
      <c r="AD270" s="181">
        <f t="shared" ca="1" si="525"/>
        <v>0</v>
      </c>
      <c r="AE270" s="182">
        <f t="shared" ca="1" si="526"/>
        <v>0</v>
      </c>
      <c r="AF270" s="23">
        <f t="shared" ref="AF270:AF282" ca="1" si="544">$AF$7*$J$2*$J$5*$N270</f>
        <v>0</v>
      </c>
      <c r="AG270" s="23">
        <f t="shared" ref="AG270:AG282" ca="1" si="545">$AF$7*$J$2*$J$5*$O270</f>
        <v>0</v>
      </c>
      <c r="AH270" s="23">
        <f t="shared" ca="1" si="436"/>
        <v>0</v>
      </c>
      <c r="AI270" s="23">
        <f t="shared" ca="1" si="437"/>
        <v>0</v>
      </c>
      <c r="AJ270" s="23">
        <f t="shared" ca="1" si="456"/>
        <v>0</v>
      </c>
      <c r="AK270" s="23">
        <f t="shared" ca="1" si="457"/>
        <v>0</v>
      </c>
      <c r="AL270" s="23">
        <f t="shared" ca="1" si="458"/>
        <v>0</v>
      </c>
      <c r="AM270" s="23">
        <f t="shared" ca="1" si="459"/>
        <v>0</v>
      </c>
      <c r="AN270" s="23">
        <f t="shared" ca="1" si="460"/>
        <v>0</v>
      </c>
      <c r="AO270" s="23">
        <f t="shared" ca="1" si="461"/>
        <v>0</v>
      </c>
      <c r="AP270" s="23">
        <f t="shared" ca="1" si="476"/>
        <v>0</v>
      </c>
      <c r="AQ270" s="23">
        <f t="shared" ca="1" si="477"/>
        <v>0</v>
      </c>
      <c r="AR270" s="23">
        <f t="shared" ca="1" si="489"/>
        <v>0</v>
      </c>
      <c r="AS270" s="23">
        <f t="shared" ca="1" si="490"/>
        <v>0</v>
      </c>
      <c r="AT270" s="228">
        <f t="shared" ca="1" si="530"/>
        <v>0</v>
      </c>
      <c r="AU270" s="26">
        <f t="shared" ca="1" si="531"/>
        <v>0</v>
      </c>
      <c r="AV270" s="228">
        <f t="shared" ca="1" si="532"/>
        <v>0</v>
      </c>
      <c r="AW270" s="23">
        <f t="shared" ca="1" si="432"/>
        <v>0</v>
      </c>
      <c r="AX270" s="23">
        <f t="shared" ca="1" si="433"/>
        <v>0</v>
      </c>
      <c r="AY270" s="23">
        <f t="shared" ca="1" si="542"/>
        <v>0</v>
      </c>
      <c r="AZ270" s="23">
        <f t="shared" ca="1" si="543"/>
        <v>0</v>
      </c>
      <c r="BA270" s="23">
        <f t="shared" ref="BA270:BA278" ca="1" si="546">$BA$7*$J$2*$J$5*$S270</f>
        <v>0</v>
      </c>
      <c r="BB270" s="23">
        <f t="shared" ref="BB270:BB278" ca="1" si="547">$BA$7*$J$3*$J$5*$T270</f>
        <v>0</v>
      </c>
      <c r="BC270" s="23">
        <f t="shared" ca="1" si="428"/>
        <v>0</v>
      </c>
      <c r="BD270" s="23">
        <f t="shared" ca="1" si="429"/>
        <v>0</v>
      </c>
      <c r="BE270" s="23">
        <f t="shared" ca="1" si="438"/>
        <v>0</v>
      </c>
      <c r="BF270" s="23">
        <f t="shared" ca="1" si="439"/>
        <v>0</v>
      </c>
      <c r="BG270" s="23">
        <f t="shared" ca="1" si="448"/>
        <v>0</v>
      </c>
      <c r="BH270" s="23">
        <f t="shared" ca="1" si="449"/>
        <v>0</v>
      </c>
      <c r="BI270" s="23">
        <f t="shared" ca="1" si="454"/>
        <v>0</v>
      </c>
      <c r="BJ270" s="23">
        <f t="shared" ca="1" si="455"/>
        <v>0</v>
      </c>
      <c r="BK270" s="23">
        <f t="shared" ca="1" si="462"/>
        <v>0</v>
      </c>
      <c r="BL270" s="23">
        <f t="shared" ca="1" si="463"/>
        <v>0</v>
      </c>
      <c r="BM270" s="23">
        <f t="shared" ca="1" si="474"/>
        <v>0</v>
      </c>
      <c r="BN270" s="23">
        <f t="shared" ca="1" si="475"/>
        <v>0</v>
      </c>
      <c r="BO270" s="23">
        <f t="shared" ca="1" si="478"/>
        <v>0</v>
      </c>
      <c r="BP270" s="23">
        <f t="shared" ca="1" si="479"/>
        <v>0</v>
      </c>
      <c r="BQ270" s="23">
        <f t="shared" ca="1" si="485"/>
        <v>0</v>
      </c>
      <c r="BR270" s="23">
        <f t="shared" ca="1" si="486"/>
        <v>0</v>
      </c>
      <c r="BS270" s="23">
        <f t="shared" ca="1" si="503"/>
        <v>0</v>
      </c>
      <c r="BT270" s="23">
        <f t="shared" ca="1" si="504"/>
        <v>0</v>
      </c>
      <c r="BU270" s="23">
        <f t="shared" ca="1" si="505"/>
        <v>0</v>
      </c>
      <c r="BV270" s="23">
        <f t="shared" ca="1" si="506"/>
        <v>0</v>
      </c>
      <c r="BW270" s="389">
        <f t="shared" ca="1" si="533"/>
        <v>0</v>
      </c>
      <c r="BX270" s="224">
        <f t="shared" ca="1" si="534"/>
        <v>0</v>
      </c>
      <c r="BY270" s="93">
        <f t="shared" ca="1" si="535"/>
        <v>0</v>
      </c>
      <c r="BZ270" s="23">
        <f t="shared" ca="1" si="434"/>
        <v>0</v>
      </c>
      <c r="CA270" s="23">
        <f t="shared" ca="1" si="435"/>
        <v>0</v>
      </c>
      <c r="CB270" s="23">
        <f t="shared" ca="1" si="464"/>
        <v>0</v>
      </c>
      <c r="CC270" s="23">
        <f t="shared" ca="1" si="465"/>
        <v>0</v>
      </c>
      <c r="CD270" s="23">
        <f t="shared" ca="1" si="491"/>
        <v>0</v>
      </c>
      <c r="CE270" s="23">
        <f t="shared" ca="1" si="492"/>
        <v>0</v>
      </c>
      <c r="CF270" s="228">
        <f t="shared" ca="1" si="536"/>
        <v>0</v>
      </c>
      <c r="CG270" s="224">
        <f t="shared" ca="1" si="537"/>
        <v>0</v>
      </c>
      <c r="CH270" s="228">
        <f t="shared" ca="1" si="538"/>
        <v>0</v>
      </c>
      <c r="CI270" s="23">
        <f t="shared" ca="1" si="424"/>
        <v>0</v>
      </c>
      <c r="CJ270" s="23">
        <f t="shared" ca="1" si="425"/>
        <v>0</v>
      </c>
      <c r="CK270" s="23">
        <f t="shared" ca="1" si="426"/>
        <v>0</v>
      </c>
      <c r="CL270" s="23">
        <f t="shared" ca="1" si="427"/>
        <v>0</v>
      </c>
      <c r="CM270" s="23">
        <f t="shared" ref="CM270:CM280" ca="1" si="548">$CM$7*$J$2*$J$5*$AB270</f>
        <v>0</v>
      </c>
      <c r="CN270" s="23">
        <f t="shared" ref="CN270:CN280" ca="1" si="549">$CM$7*$J$3*$J$5*$AC270</f>
        <v>0</v>
      </c>
      <c r="CO270" s="23">
        <f t="shared" ca="1" si="430"/>
        <v>0</v>
      </c>
      <c r="CP270" s="23">
        <f t="shared" ca="1" si="431"/>
        <v>0</v>
      </c>
      <c r="CQ270" s="23">
        <f t="shared" ca="1" si="440"/>
        <v>0</v>
      </c>
      <c r="CR270" s="23">
        <f t="shared" ca="1" si="441"/>
        <v>0</v>
      </c>
      <c r="CS270" s="23">
        <f t="shared" ca="1" si="442"/>
        <v>0</v>
      </c>
      <c r="CT270" s="23">
        <f t="shared" ca="1" si="443"/>
        <v>0</v>
      </c>
      <c r="CU270" s="23">
        <f t="shared" ca="1" si="446"/>
        <v>0</v>
      </c>
      <c r="CV270" s="23">
        <f t="shared" ca="1" si="447"/>
        <v>0</v>
      </c>
      <c r="CW270" s="23">
        <f t="shared" ca="1" si="493"/>
        <v>0</v>
      </c>
      <c r="CX270" s="23">
        <f t="shared" ca="1" si="494"/>
        <v>0</v>
      </c>
      <c r="CY270" s="23">
        <f t="shared" ca="1" si="450"/>
        <v>0</v>
      </c>
      <c r="CZ270" s="23">
        <f t="shared" ca="1" si="451"/>
        <v>0</v>
      </c>
      <c r="DA270" s="23">
        <f t="shared" ca="1" si="466"/>
        <v>0</v>
      </c>
      <c r="DB270" s="23">
        <f t="shared" ca="1" si="467"/>
        <v>0</v>
      </c>
      <c r="DC270" s="23"/>
      <c r="DD270" s="23"/>
      <c r="DE270" s="66"/>
      <c r="DF270" s="66"/>
      <c r="DG270" s="66"/>
      <c r="DH270" s="66"/>
      <c r="DI270" s="23">
        <f t="shared" ca="1" si="480"/>
        <v>0</v>
      </c>
      <c r="DJ270" s="23">
        <f t="shared" ca="1" si="481"/>
        <v>0</v>
      </c>
      <c r="DK270" s="23">
        <f t="shared" ca="1" si="487"/>
        <v>0</v>
      </c>
      <c r="DL270" s="23">
        <f t="shared" ca="1" si="488"/>
        <v>0</v>
      </c>
      <c r="DM270" s="23">
        <f t="shared" ca="1" si="495"/>
        <v>0</v>
      </c>
      <c r="DN270" s="23">
        <f t="shared" ca="1" si="496"/>
        <v>0</v>
      </c>
      <c r="DO270" s="23">
        <f t="shared" ca="1" si="497"/>
        <v>0</v>
      </c>
      <c r="DP270" s="23">
        <f t="shared" ca="1" si="498"/>
        <v>0</v>
      </c>
      <c r="DQ270" s="23">
        <f t="shared" ca="1" si="509"/>
        <v>0</v>
      </c>
      <c r="DR270" s="23">
        <f t="shared" ca="1" si="510"/>
        <v>0</v>
      </c>
      <c r="DS270" s="228">
        <f t="shared" ca="1" si="539"/>
        <v>0</v>
      </c>
      <c r="DT270" s="93">
        <f t="shared" ca="1" si="540"/>
        <v>0</v>
      </c>
      <c r="DU270" s="228">
        <f t="shared" ca="1" si="541"/>
        <v>0</v>
      </c>
      <c r="DZ270" s="23">
        <f t="shared" ca="1" si="444"/>
        <v>0</v>
      </c>
      <c r="EA270" s="23">
        <f t="shared" ca="1" si="445"/>
        <v>0</v>
      </c>
      <c r="EB270" s="23">
        <f t="shared" ca="1" si="452"/>
        <v>0</v>
      </c>
      <c r="EC270" s="23">
        <f t="shared" ca="1" si="453"/>
        <v>0</v>
      </c>
      <c r="ED270" s="23">
        <f t="shared" ca="1" si="472"/>
        <v>0</v>
      </c>
      <c r="EE270" s="23">
        <f t="shared" ca="1" si="473"/>
        <v>0</v>
      </c>
      <c r="EF270" s="23">
        <f t="shared" ca="1" si="501"/>
        <v>0</v>
      </c>
      <c r="EG270" s="23">
        <f t="shared" ca="1" si="502"/>
        <v>0</v>
      </c>
      <c r="EH270" s="23">
        <f t="shared" ca="1" si="482"/>
        <v>0</v>
      </c>
      <c r="EI270" s="23">
        <f t="shared" ca="1" si="483"/>
        <v>0</v>
      </c>
      <c r="EJ270" s="23">
        <f t="shared" ca="1" si="499"/>
        <v>0</v>
      </c>
      <c r="EK270" s="23">
        <f t="shared" ca="1" si="500"/>
        <v>0</v>
      </c>
      <c r="EL270" s="23">
        <f t="shared" ca="1" si="507"/>
        <v>0</v>
      </c>
      <c r="EM270" s="23">
        <f t="shared" ca="1" si="508"/>
        <v>0</v>
      </c>
      <c r="EN270" s="228">
        <f t="shared" ca="1" si="527"/>
        <v>0</v>
      </c>
      <c r="EO270" s="93">
        <f t="shared" ca="1" si="528"/>
        <v>0</v>
      </c>
      <c r="EP270" s="93">
        <f t="shared" ca="1" si="529"/>
        <v>0</v>
      </c>
    </row>
    <row r="271" spans="1:146" x14ac:dyDescent="0.2">
      <c r="A271" s="172">
        <f ca="1">VLOOKUP($D271,Curves!$A$2:$I$1700,9)</f>
        <v>6.1414005546186E-2</v>
      </c>
      <c r="B271" s="86">
        <f t="shared" ca="1" si="512"/>
        <v>0.26609388520030891</v>
      </c>
      <c r="C271" s="86">
        <f t="shared" si="513"/>
        <v>31</v>
      </c>
      <c r="D271" s="139">
        <v>44896</v>
      </c>
      <c r="E271" s="173">
        <f ca="1">VLOOKUP($D271,Curves!$A$2:$H$1700,2)*$B271</f>
        <v>1.4427610455560749</v>
      </c>
      <c r="F271" s="172">
        <f ca="1">VLOOKUP($D271,Curves!$A$2:$H$1700,3)*$B271</f>
        <v>0</v>
      </c>
      <c r="G271" s="172">
        <f ca="1">VLOOKUP($D271,Curves!$A$2:$H$1700,7)*$B271</f>
        <v>0</v>
      </c>
      <c r="H271" s="172">
        <f ca="1">VLOOKUP($D271,Curves!$A$2:$H$1700,5)*$B271</f>
        <v>0</v>
      </c>
      <c r="I271" s="172">
        <f ca="1">VLOOKUP($D271,Curves!$A$2:$H$1700,4)*$B271</f>
        <v>0</v>
      </c>
      <c r="J271" s="174">
        <f ca="1">VLOOKUP($D271,Curves!$A$2:$H$1700,8)*$B271</f>
        <v>0</v>
      </c>
      <c r="K271" s="172">
        <f t="shared" ca="1" si="514"/>
        <v>12.820707841670561</v>
      </c>
      <c r="L271" s="140">
        <f ca="1">VLOOKUP($D271,Curves!$N$2:$T$2600,2)*$B271</f>
        <v>6.548756780499243</v>
      </c>
      <c r="M271" s="141">
        <f ca="1">VLOOKUP($D271,Curves!$N$2:$T$2600,3)*$B271</f>
        <v>3.2743783902496215</v>
      </c>
      <c r="N271" s="181">
        <f t="shared" ca="1" si="515"/>
        <v>0</v>
      </c>
      <c r="O271" s="182">
        <f t="shared" ca="1" si="516"/>
        <v>0</v>
      </c>
      <c r="P271" s="173">
        <f t="shared" ca="1" si="511"/>
        <v>12.820707841670561</v>
      </c>
      <c r="Q271" s="140">
        <f ca="1">VLOOKUP($D271,Curves!$N$2:$T$2600,4)*$B271</f>
        <v>6.548756780499243</v>
      </c>
      <c r="R271" s="141">
        <f ca="1">VLOOKUP($D271,Curves!$N$2:$T$2600,5)*$B271</f>
        <v>3.2743783902496215</v>
      </c>
      <c r="S271" s="181">
        <f t="shared" ca="1" si="517"/>
        <v>0</v>
      </c>
      <c r="T271" s="182">
        <f t="shared" ca="1" si="518"/>
        <v>0</v>
      </c>
      <c r="U271" s="151">
        <f t="shared" ca="1" si="519"/>
        <v>12.820707841670561</v>
      </c>
      <c r="V271" s="151">
        <f t="shared" ca="1" si="520"/>
        <v>12.820707841670561</v>
      </c>
      <c r="W271" s="151">
        <f t="shared" ca="1" si="521"/>
        <v>12.820707841670561</v>
      </c>
      <c r="X271" s="343">
        <f ca="1">VLOOKUP($D271,[2]CurveFetch!$D$8:$S$13000,16,0)*$B271</f>
        <v>6.548756780499243</v>
      </c>
      <c r="Y271" s="141">
        <f ca="1">VLOOKUP($D271,Curves!$N$2:$T$2600,7)*$B271</f>
        <v>3.2743783902496215</v>
      </c>
      <c r="Z271" s="200">
        <f t="shared" ca="1" si="522"/>
        <v>0</v>
      </c>
      <c r="AA271" s="181">
        <f t="shared" ca="1" si="523"/>
        <v>0</v>
      </c>
      <c r="AB271" s="181">
        <f t="shared" ca="1" si="524"/>
        <v>0</v>
      </c>
      <c r="AC271" s="181">
        <f t="shared" ca="1" si="524"/>
        <v>0</v>
      </c>
      <c r="AD271" s="181">
        <f t="shared" ca="1" si="525"/>
        <v>0</v>
      </c>
      <c r="AE271" s="182">
        <f t="shared" ca="1" si="526"/>
        <v>0</v>
      </c>
      <c r="AF271" s="23">
        <f t="shared" ca="1" si="544"/>
        <v>0</v>
      </c>
      <c r="AG271" s="23">
        <f t="shared" ca="1" si="545"/>
        <v>0</v>
      </c>
      <c r="AH271" s="23">
        <f t="shared" ca="1" si="436"/>
        <v>0</v>
      </c>
      <c r="AI271" s="23">
        <f t="shared" ca="1" si="437"/>
        <v>0</v>
      </c>
      <c r="AJ271" s="23">
        <f t="shared" ca="1" si="456"/>
        <v>0</v>
      </c>
      <c r="AK271" s="23">
        <f t="shared" ca="1" si="457"/>
        <v>0</v>
      </c>
      <c r="AL271" s="23">
        <f t="shared" ca="1" si="458"/>
        <v>0</v>
      </c>
      <c r="AM271" s="23">
        <f t="shared" ca="1" si="459"/>
        <v>0</v>
      </c>
      <c r="AN271" s="23">
        <f t="shared" ca="1" si="460"/>
        <v>0</v>
      </c>
      <c r="AO271" s="23">
        <f t="shared" ca="1" si="461"/>
        <v>0</v>
      </c>
      <c r="AP271" s="23">
        <f t="shared" ca="1" si="476"/>
        <v>0</v>
      </c>
      <c r="AQ271" s="23">
        <f t="shared" ca="1" si="477"/>
        <v>0</v>
      </c>
      <c r="AR271" s="23">
        <f t="shared" ca="1" si="489"/>
        <v>0</v>
      </c>
      <c r="AS271" s="23">
        <f t="shared" ca="1" si="490"/>
        <v>0</v>
      </c>
      <c r="AT271" s="228">
        <f t="shared" ca="1" si="530"/>
        <v>0</v>
      </c>
      <c r="AU271" s="26">
        <f t="shared" ca="1" si="531"/>
        <v>0</v>
      </c>
      <c r="AV271" s="228">
        <f t="shared" ca="1" si="532"/>
        <v>0</v>
      </c>
      <c r="AW271" s="23">
        <f t="shared" ca="1" si="432"/>
        <v>0</v>
      </c>
      <c r="AX271" s="23">
        <f t="shared" ca="1" si="433"/>
        <v>0</v>
      </c>
      <c r="AY271" s="23">
        <f t="shared" ca="1" si="542"/>
        <v>0</v>
      </c>
      <c r="AZ271" s="23">
        <f t="shared" ca="1" si="543"/>
        <v>0</v>
      </c>
      <c r="BA271" s="23">
        <f t="shared" ca="1" si="546"/>
        <v>0</v>
      </c>
      <c r="BB271" s="23">
        <f t="shared" ca="1" si="547"/>
        <v>0</v>
      </c>
      <c r="BC271" s="23">
        <f t="shared" ca="1" si="428"/>
        <v>0</v>
      </c>
      <c r="BD271" s="23">
        <f t="shared" ca="1" si="429"/>
        <v>0</v>
      </c>
      <c r="BE271" s="23">
        <f t="shared" ca="1" si="438"/>
        <v>0</v>
      </c>
      <c r="BF271" s="23">
        <f t="shared" ca="1" si="439"/>
        <v>0</v>
      </c>
      <c r="BG271" s="23">
        <f t="shared" ca="1" si="448"/>
        <v>0</v>
      </c>
      <c r="BH271" s="23">
        <f t="shared" ca="1" si="449"/>
        <v>0</v>
      </c>
      <c r="BI271" s="23">
        <f t="shared" ca="1" si="454"/>
        <v>0</v>
      </c>
      <c r="BJ271" s="23">
        <f t="shared" ca="1" si="455"/>
        <v>0</v>
      </c>
      <c r="BK271" s="23">
        <f t="shared" ca="1" si="462"/>
        <v>0</v>
      </c>
      <c r="BL271" s="23">
        <f t="shared" ca="1" si="463"/>
        <v>0</v>
      </c>
      <c r="BM271" s="23">
        <f t="shared" ca="1" si="474"/>
        <v>0</v>
      </c>
      <c r="BN271" s="23">
        <f t="shared" ca="1" si="475"/>
        <v>0</v>
      </c>
      <c r="BO271" s="23">
        <f t="shared" ca="1" si="478"/>
        <v>0</v>
      </c>
      <c r="BP271" s="23">
        <f t="shared" ca="1" si="479"/>
        <v>0</v>
      </c>
      <c r="BQ271" s="23">
        <f t="shared" ca="1" si="485"/>
        <v>0</v>
      </c>
      <c r="BR271" s="23">
        <f t="shared" ca="1" si="486"/>
        <v>0</v>
      </c>
      <c r="BS271" s="23">
        <f t="shared" ca="1" si="503"/>
        <v>0</v>
      </c>
      <c r="BT271" s="23">
        <f t="shared" ca="1" si="504"/>
        <v>0</v>
      </c>
      <c r="BU271" s="23">
        <f t="shared" ca="1" si="505"/>
        <v>0</v>
      </c>
      <c r="BV271" s="23">
        <f t="shared" ca="1" si="506"/>
        <v>0</v>
      </c>
      <c r="BW271" s="389">
        <f t="shared" ca="1" si="533"/>
        <v>0</v>
      </c>
      <c r="BX271" s="224">
        <f t="shared" ca="1" si="534"/>
        <v>0</v>
      </c>
      <c r="BY271" s="93">
        <f t="shared" ca="1" si="535"/>
        <v>0</v>
      </c>
      <c r="BZ271" s="23">
        <f t="shared" ca="1" si="434"/>
        <v>0</v>
      </c>
      <c r="CA271" s="23">
        <f t="shared" ca="1" si="435"/>
        <v>0</v>
      </c>
      <c r="CB271" s="23">
        <f t="shared" ca="1" si="464"/>
        <v>0</v>
      </c>
      <c r="CC271" s="23">
        <f t="shared" ca="1" si="465"/>
        <v>0</v>
      </c>
      <c r="CD271" s="23">
        <f t="shared" ca="1" si="491"/>
        <v>0</v>
      </c>
      <c r="CE271" s="23">
        <f t="shared" ca="1" si="492"/>
        <v>0</v>
      </c>
      <c r="CF271" s="228">
        <f t="shared" ca="1" si="536"/>
        <v>0</v>
      </c>
      <c r="CG271" s="224">
        <f t="shared" ca="1" si="537"/>
        <v>0</v>
      </c>
      <c r="CH271" s="228">
        <f t="shared" ca="1" si="538"/>
        <v>0</v>
      </c>
      <c r="CI271" s="23">
        <f t="shared" ref="CI271:CI284" ca="1" si="550">$CI$7*$J$2*$J$5*$AB271</f>
        <v>0</v>
      </c>
      <c r="CJ271" s="23">
        <f t="shared" ref="CJ271:CJ284" ca="1" si="551">$CI$7*$J$3*$J$5*$AC271</f>
        <v>0</v>
      </c>
      <c r="CK271" s="23">
        <f t="shared" ref="CK271:CK282" ca="1" si="552">$CK$7*$J$2*$J$5*$AB271</f>
        <v>0</v>
      </c>
      <c r="CL271" s="23">
        <f t="shared" ref="CL271:CL282" ca="1" si="553">$CK$7*$J$3*$J$5*$AC271</f>
        <v>0</v>
      </c>
      <c r="CM271" s="23">
        <f t="shared" ca="1" si="548"/>
        <v>0</v>
      </c>
      <c r="CN271" s="23">
        <f t="shared" ca="1" si="549"/>
        <v>0</v>
      </c>
      <c r="CO271" s="23">
        <f t="shared" ca="1" si="430"/>
        <v>0</v>
      </c>
      <c r="CP271" s="23">
        <f t="shared" ca="1" si="431"/>
        <v>0</v>
      </c>
      <c r="CQ271" s="23">
        <f t="shared" ca="1" si="440"/>
        <v>0</v>
      </c>
      <c r="CR271" s="23">
        <f t="shared" ca="1" si="441"/>
        <v>0</v>
      </c>
      <c r="CS271" s="23">
        <f t="shared" ca="1" si="442"/>
        <v>0</v>
      </c>
      <c r="CT271" s="23">
        <f t="shared" ca="1" si="443"/>
        <v>0</v>
      </c>
      <c r="CU271" s="23">
        <f t="shared" ca="1" si="446"/>
        <v>0</v>
      </c>
      <c r="CV271" s="23">
        <f t="shared" ca="1" si="447"/>
        <v>0</v>
      </c>
      <c r="CW271" s="23">
        <f t="shared" ca="1" si="493"/>
        <v>0</v>
      </c>
      <c r="CX271" s="23">
        <f t="shared" ca="1" si="494"/>
        <v>0</v>
      </c>
      <c r="CY271" s="23">
        <f t="shared" ca="1" si="450"/>
        <v>0</v>
      </c>
      <c r="CZ271" s="23">
        <f t="shared" ca="1" si="451"/>
        <v>0</v>
      </c>
      <c r="DA271" s="23">
        <f t="shared" ca="1" si="466"/>
        <v>0</v>
      </c>
      <c r="DB271" s="23">
        <f t="shared" ca="1" si="467"/>
        <v>0</v>
      </c>
      <c r="DC271" s="23"/>
      <c r="DD271" s="23"/>
      <c r="DE271" s="66"/>
      <c r="DF271" s="66"/>
      <c r="DG271" s="66"/>
      <c r="DH271" s="66"/>
      <c r="DI271" s="23">
        <f t="shared" ca="1" si="480"/>
        <v>0</v>
      </c>
      <c r="DJ271" s="23">
        <f t="shared" ca="1" si="481"/>
        <v>0</v>
      </c>
      <c r="DK271" s="23">
        <f t="shared" ca="1" si="487"/>
        <v>0</v>
      </c>
      <c r="DL271" s="23">
        <f t="shared" ca="1" si="488"/>
        <v>0</v>
      </c>
      <c r="DM271" s="23">
        <f t="shared" ca="1" si="495"/>
        <v>0</v>
      </c>
      <c r="DN271" s="23">
        <f t="shared" ca="1" si="496"/>
        <v>0</v>
      </c>
      <c r="DO271" s="23">
        <f t="shared" ca="1" si="497"/>
        <v>0</v>
      </c>
      <c r="DP271" s="23">
        <f t="shared" ca="1" si="498"/>
        <v>0</v>
      </c>
      <c r="DQ271" s="23">
        <f t="shared" ca="1" si="509"/>
        <v>0</v>
      </c>
      <c r="DR271" s="23">
        <f t="shared" ca="1" si="510"/>
        <v>0</v>
      </c>
      <c r="DS271" s="228">
        <f t="shared" ca="1" si="539"/>
        <v>0</v>
      </c>
      <c r="DT271" s="93">
        <f t="shared" ca="1" si="540"/>
        <v>0</v>
      </c>
      <c r="DU271" s="228">
        <f t="shared" ca="1" si="541"/>
        <v>0</v>
      </c>
      <c r="DZ271" s="23">
        <f t="shared" ca="1" si="444"/>
        <v>0</v>
      </c>
      <c r="EA271" s="23">
        <f t="shared" ca="1" si="445"/>
        <v>0</v>
      </c>
      <c r="EB271" s="23">
        <f t="shared" ca="1" si="452"/>
        <v>0</v>
      </c>
      <c r="EC271" s="23">
        <f t="shared" ca="1" si="453"/>
        <v>0</v>
      </c>
      <c r="ED271" s="23">
        <f t="shared" ca="1" si="472"/>
        <v>0</v>
      </c>
      <c r="EE271" s="23">
        <f t="shared" ca="1" si="473"/>
        <v>0</v>
      </c>
      <c r="EF271" s="23">
        <f t="shared" ca="1" si="501"/>
        <v>0</v>
      </c>
      <c r="EG271" s="23">
        <f t="shared" ca="1" si="502"/>
        <v>0</v>
      </c>
      <c r="EH271" s="23">
        <f t="shared" ca="1" si="482"/>
        <v>0</v>
      </c>
      <c r="EI271" s="23">
        <f t="shared" ca="1" si="483"/>
        <v>0</v>
      </c>
      <c r="EJ271" s="23">
        <f t="shared" ca="1" si="499"/>
        <v>0</v>
      </c>
      <c r="EK271" s="23">
        <f t="shared" ca="1" si="500"/>
        <v>0</v>
      </c>
      <c r="EL271" s="23">
        <f t="shared" ca="1" si="507"/>
        <v>0</v>
      </c>
      <c r="EM271" s="23">
        <f t="shared" ca="1" si="508"/>
        <v>0</v>
      </c>
      <c r="EN271" s="228">
        <f t="shared" ca="1" si="527"/>
        <v>0</v>
      </c>
      <c r="EO271" s="93">
        <f t="shared" ca="1" si="528"/>
        <v>0</v>
      </c>
      <c r="EP271" s="93">
        <f t="shared" ca="1" si="529"/>
        <v>0</v>
      </c>
    </row>
    <row r="272" spans="1:146" x14ac:dyDescent="0.2">
      <c r="A272" s="172">
        <f ca="1">VLOOKUP($D272,Curves!$A$2:$I$1700,9)</f>
        <v>6.1418424750387002E-2</v>
      </c>
      <c r="B272" s="86">
        <f t="shared" ca="1" si="512"/>
        <v>0.26470632638929031</v>
      </c>
      <c r="C272" s="86">
        <f t="shared" si="513"/>
        <v>31</v>
      </c>
      <c r="D272" s="139">
        <v>44927</v>
      </c>
      <c r="E272" s="173">
        <f ca="1">VLOOKUP($D272,Curves!$A$2:$H$1700,2)*$B272</f>
        <v>1.476267182273072</v>
      </c>
      <c r="F272" s="172">
        <f ca="1">VLOOKUP($D272,Curves!$A$2:$H$1700,3)*$B272</f>
        <v>0</v>
      </c>
      <c r="G272" s="172">
        <f ca="1">VLOOKUP($D272,Curves!$A$2:$H$1700,7)*$B272</f>
        <v>0</v>
      </c>
      <c r="H272" s="172">
        <f ca="1">VLOOKUP($D272,Curves!$A$2:$H$1700,5)*$B272</f>
        <v>0</v>
      </c>
      <c r="I272" s="172">
        <f ca="1">VLOOKUP($D272,Curves!$A$2:$H$1700,4)*$B272</f>
        <v>0</v>
      </c>
      <c r="J272" s="174">
        <f ca="1">VLOOKUP($D272,Curves!$A$2:$H$1700,8)*$B272</f>
        <v>0</v>
      </c>
      <c r="K272" s="172">
        <f t="shared" ca="1" si="514"/>
        <v>13.072003867048039</v>
      </c>
      <c r="L272" s="140">
        <f ca="1">VLOOKUP($D272,Curves!$N$2:$T$2600,2)*$B272</f>
        <v>14.631721603065939</v>
      </c>
      <c r="M272" s="141">
        <f ca="1">VLOOKUP($D272,Curves!$N$2:$T$2600,3)*$B272</f>
        <v>7.3158608015329696</v>
      </c>
      <c r="N272" s="181">
        <f t="shared" ca="1" si="515"/>
        <v>1</v>
      </c>
      <c r="O272" s="182">
        <f t="shared" ca="1" si="516"/>
        <v>0</v>
      </c>
      <c r="P272" s="173">
        <f t="shared" ca="1" si="511"/>
        <v>13.072003867048039</v>
      </c>
      <c r="Q272" s="140">
        <f ca="1">VLOOKUP($D272,Curves!$N$2:$T$2600,4)*$B272</f>
        <v>14.631721603065939</v>
      </c>
      <c r="R272" s="141">
        <f ca="1">VLOOKUP($D272,Curves!$N$2:$T$2600,5)*$B272</f>
        <v>7.3158608015329696</v>
      </c>
      <c r="S272" s="181">
        <f t="shared" ca="1" si="517"/>
        <v>1</v>
      </c>
      <c r="T272" s="182">
        <f t="shared" ca="1" si="518"/>
        <v>0</v>
      </c>
      <c r="U272" s="151">
        <f t="shared" ca="1" si="519"/>
        <v>13.072003867048039</v>
      </c>
      <c r="V272" s="151">
        <f t="shared" ca="1" si="520"/>
        <v>13.072003867048039</v>
      </c>
      <c r="W272" s="151">
        <f t="shared" ca="1" si="521"/>
        <v>13.072003867048039</v>
      </c>
      <c r="X272" s="343">
        <f ca="1">VLOOKUP($D272,[2]CurveFetch!$D$8:$S$13000,16,0)*$B272</f>
        <v>14.631721603065939</v>
      </c>
      <c r="Y272" s="141">
        <f ca="1">VLOOKUP($D272,Curves!$N$2:$T$2600,7)*$B272</f>
        <v>7.3158608015329696</v>
      </c>
      <c r="Z272" s="200">
        <f t="shared" ca="1" si="522"/>
        <v>1</v>
      </c>
      <c r="AA272" s="181">
        <f t="shared" ca="1" si="523"/>
        <v>0</v>
      </c>
      <c r="AB272" s="181">
        <f t="shared" ca="1" si="524"/>
        <v>1</v>
      </c>
      <c r="AC272" s="181">
        <f t="shared" ca="1" si="524"/>
        <v>1</v>
      </c>
      <c r="AD272" s="181">
        <f t="shared" ca="1" si="525"/>
        <v>1</v>
      </c>
      <c r="AE272" s="182">
        <f t="shared" ca="1" si="526"/>
        <v>0</v>
      </c>
      <c r="AF272" s="23">
        <f t="shared" ca="1" si="544"/>
        <v>5880</v>
      </c>
      <c r="AG272" s="23">
        <f t="shared" ca="1" si="545"/>
        <v>0</v>
      </c>
      <c r="AH272" s="23">
        <f t="shared" ca="1" si="436"/>
        <v>48000</v>
      </c>
      <c r="AI272" s="23">
        <f t="shared" ca="1" si="437"/>
        <v>0</v>
      </c>
      <c r="AJ272" s="23">
        <f t="shared" ca="1" si="456"/>
        <v>54000</v>
      </c>
      <c r="AK272" s="23">
        <f t="shared" ca="1" si="457"/>
        <v>0</v>
      </c>
      <c r="AL272" s="23">
        <f t="shared" ca="1" si="458"/>
        <v>60000</v>
      </c>
      <c r="AM272" s="23">
        <f t="shared" ca="1" si="459"/>
        <v>0</v>
      </c>
      <c r="AN272" s="23">
        <f t="shared" ca="1" si="460"/>
        <v>60000</v>
      </c>
      <c r="AO272" s="23">
        <f t="shared" ca="1" si="461"/>
        <v>0</v>
      </c>
      <c r="AP272" s="23">
        <f t="shared" ca="1" si="476"/>
        <v>61200</v>
      </c>
      <c r="AQ272" s="23">
        <f t="shared" ca="1" si="477"/>
        <v>0</v>
      </c>
      <c r="AR272" s="23">
        <f t="shared" ca="1" si="489"/>
        <v>132000</v>
      </c>
      <c r="AS272" s="23">
        <f t="shared" ca="1" si="490"/>
        <v>0</v>
      </c>
      <c r="AT272" s="228">
        <f t="shared" ca="1" si="530"/>
        <v>65880</v>
      </c>
      <c r="AU272" s="26">
        <f t="shared" ca="1" si="531"/>
        <v>361080</v>
      </c>
      <c r="AV272" s="228">
        <f t="shared" ca="1" si="532"/>
        <v>421080</v>
      </c>
      <c r="AW272" s="23">
        <f t="shared" ca="1" si="432"/>
        <v>62400</v>
      </c>
      <c r="AX272" s="23">
        <f t="shared" ca="1" si="433"/>
        <v>0</v>
      </c>
      <c r="AY272" s="23">
        <f t="shared" ca="1" si="542"/>
        <v>60000</v>
      </c>
      <c r="AZ272" s="23">
        <f t="shared" ca="1" si="543"/>
        <v>0</v>
      </c>
      <c r="BA272" s="23">
        <f t="shared" ca="1" si="546"/>
        <v>10560</v>
      </c>
      <c r="BB272" s="23">
        <f t="shared" ca="1" si="547"/>
        <v>0</v>
      </c>
      <c r="BC272" s="23">
        <f t="shared" ref="BC272:BC278" ca="1" si="554">$BC$7*$J$2*$J$5*$S272</f>
        <v>6120</v>
      </c>
      <c r="BD272" s="23">
        <f t="shared" ref="BD272:BD278" ca="1" si="555">$BC$7*$J$3*$J$5*$T272</f>
        <v>0</v>
      </c>
      <c r="BE272" s="23">
        <f t="shared" ca="1" si="438"/>
        <v>20400</v>
      </c>
      <c r="BF272" s="23">
        <f t="shared" ca="1" si="439"/>
        <v>0</v>
      </c>
      <c r="BG272" s="23">
        <f t="shared" ca="1" si="448"/>
        <v>105600</v>
      </c>
      <c r="BH272" s="23">
        <f t="shared" ca="1" si="449"/>
        <v>0</v>
      </c>
      <c r="BI272" s="23">
        <f t="shared" ca="1" si="454"/>
        <v>127200</v>
      </c>
      <c r="BJ272" s="23">
        <f t="shared" ca="1" si="455"/>
        <v>0</v>
      </c>
      <c r="BK272" s="23">
        <f t="shared" ca="1" si="462"/>
        <v>60000</v>
      </c>
      <c r="BL272" s="23">
        <f t="shared" ca="1" si="463"/>
        <v>0</v>
      </c>
      <c r="BM272" s="23">
        <f t="shared" ca="1" si="474"/>
        <v>63600</v>
      </c>
      <c r="BN272" s="23">
        <f t="shared" ca="1" si="475"/>
        <v>0</v>
      </c>
      <c r="BO272" s="23">
        <f t="shared" ca="1" si="478"/>
        <v>86400</v>
      </c>
      <c r="BP272" s="23">
        <f t="shared" ca="1" si="479"/>
        <v>0</v>
      </c>
      <c r="BQ272" s="23">
        <f t="shared" ca="1" si="485"/>
        <v>62400</v>
      </c>
      <c r="BR272" s="23">
        <f t="shared" ca="1" si="486"/>
        <v>0</v>
      </c>
      <c r="BS272" s="23">
        <f t="shared" ca="1" si="503"/>
        <v>132000</v>
      </c>
      <c r="BT272" s="23">
        <f t="shared" ca="1" si="504"/>
        <v>0</v>
      </c>
      <c r="BU272" s="23">
        <f t="shared" ca="1" si="505"/>
        <v>120000</v>
      </c>
      <c r="BV272" s="23">
        <f t="shared" ca="1" si="506"/>
        <v>0</v>
      </c>
      <c r="BW272" s="389">
        <f t="shared" ca="1" si="533"/>
        <v>458280</v>
      </c>
      <c r="BX272" s="224">
        <f t="shared" ca="1" si="534"/>
        <v>710280</v>
      </c>
      <c r="BY272" s="93">
        <f t="shared" ca="1" si="535"/>
        <v>916680</v>
      </c>
      <c r="BZ272" s="23">
        <f t="shared" ca="1" si="434"/>
        <v>125760</v>
      </c>
      <c r="CA272" s="23">
        <f t="shared" ca="1" si="435"/>
        <v>0</v>
      </c>
      <c r="CB272" s="23">
        <f t="shared" ca="1" si="464"/>
        <v>115200</v>
      </c>
      <c r="CC272" s="23">
        <f t="shared" ca="1" si="465"/>
        <v>0</v>
      </c>
      <c r="CD272" s="23">
        <f t="shared" ca="1" si="491"/>
        <v>120000</v>
      </c>
      <c r="CE272" s="23">
        <f t="shared" ca="1" si="492"/>
        <v>0</v>
      </c>
      <c r="CF272" s="228">
        <f t="shared" ca="1" si="536"/>
        <v>125760</v>
      </c>
      <c r="CG272" s="224">
        <f t="shared" ca="1" si="537"/>
        <v>240960</v>
      </c>
      <c r="CH272" s="228">
        <f t="shared" ca="1" si="538"/>
        <v>360960</v>
      </c>
      <c r="CI272" s="23">
        <f t="shared" ca="1" si="550"/>
        <v>65400</v>
      </c>
      <c r="CJ272" s="23">
        <f t="shared" ca="1" si="551"/>
        <v>32700</v>
      </c>
      <c r="CK272" s="23">
        <f t="shared" ca="1" si="552"/>
        <v>62400</v>
      </c>
      <c r="CL272" s="23">
        <f t="shared" ca="1" si="553"/>
        <v>31200</v>
      </c>
      <c r="CM272" s="23">
        <f t="shared" ca="1" si="548"/>
        <v>60000</v>
      </c>
      <c r="CN272" s="23">
        <f t="shared" ca="1" si="549"/>
        <v>30000</v>
      </c>
      <c r="CO272" s="23">
        <f t="shared" ref="CO272:CO280" ca="1" si="556">$CO$7*$J$2*$J$5*$AB272</f>
        <v>8400</v>
      </c>
      <c r="CP272" s="23">
        <f t="shared" ref="CP272:CP280" ca="1" si="557">$CO$7*$J$3*$J$5*$AC272</f>
        <v>4200</v>
      </c>
      <c r="CQ272" s="23">
        <f t="shared" ca="1" si="440"/>
        <v>27000</v>
      </c>
      <c r="CR272" s="23">
        <f t="shared" ca="1" si="441"/>
        <v>13500</v>
      </c>
      <c r="CS272" s="23">
        <f t="shared" ca="1" si="442"/>
        <v>15600</v>
      </c>
      <c r="CT272" s="23">
        <f t="shared" ca="1" si="443"/>
        <v>7800</v>
      </c>
      <c r="CU272" s="23">
        <f t="shared" ca="1" si="446"/>
        <v>42000</v>
      </c>
      <c r="CV272" s="23">
        <f t="shared" ca="1" si="447"/>
        <v>21000</v>
      </c>
      <c r="CW272" s="23">
        <f t="shared" ca="1" si="493"/>
        <v>60000</v>
      </c>
      <c r="CX272" s="23">
        <f t="shared" ca="1" si="494"/>
        <v>30000</v>
      </c>
      <c r="CY272" s="23">
        <f t="shared" ca="1" si="450"/>
        <v>72000</v>
      </c>
      <c r="CZ272" s="23">
        <f t="shared" ca="1" si="451"/>
        <v>36000</v>
      </c>
      <c r="DA272" s="23">
        <f t="shared" ca="1" si="466"/>
        <v>99000</v>
      </c>
      <c r="DB272" s="23">
        <f t="shared" ca="1" si="467"/>
        <v>49500</v>
      </c>
      <c r="DC272" s="23"/>
      <c r="DD272" s="23"/>
      <c r="DE272" s="66"/>
      <c r="DF272" s="66"/>
      <c r="DG272" s="66"/>
      <c r="DH272" s="66"/>
      <c r="DI272" s="23">
        <f t="shared" ca="1" si="480"/>
        <v>63600</v>
      </c>
      <c r="DJ272" s="23">
        <f t="shared" ca="1" si="481"/>
        <v>31800</v>
      </c>
      <c r="DK272" s="23">
        <f t="shared" ca="1" si="487"/>
        <v>63600</v>
      </c>
      <c r="DL272" s="23">
        <f t="shared" ca="1" si="488"/>
        <v>31800</v>
      </c>
      <c r="DM272" s="23">
        <f t="shared" ca="1" si="495"/>
        <v>120000</v>
      </c>
      <c r="DN272" s="23">
        <f t="shared" ca="1" si="496"/>
        <v>60000</v>
      </c>
      <c r="DO272" s="23">
        <f t="shared" ca="1" si="497"/>
        <v>66000</v>
      </c>
      <c r="DP272" s="23">
        <f t="shared" ca="1" si="498"/>
        <v>33000</v>
      </c>
      <c r="DQ272" s="23">
        <f t="shared" ca="1" si="509"/>
        <v>129600</v>
      </c>
      <c r="DR272" s="23">
        <f t="shared" ca="1" si="510"/>
        <v>64800</v>
      </c>
      <c r="DS272" s="228">
        <f t="shared" ca="1" si="539"/>
        <v>424800</v>
      </c>
      <c r="DT272" s="93">
        <f t="shared" ca="1" si="540"/>
        <v>810000</v>
      </c>
      <c r="DU272" s="228">
        <f t="shared" ca="1" si="541"/>
        <v>1431900</v>
      </c>
      <c r="DZ272" s="23">
        <f t="shared" ca="1" si="444"/>
        <v>60000</v>
      </c>
      <c r="EA272" s="23">
        <f t="shared" ca="1" si="445"/>
        <v>30000</v>
      </c>
      <c r="EB272" s="23">
        <f t="shared" ca="1" si="452"/>
        <v>26400</v>
      </c>
      <c r="EC272" s="23">
        <f t="shared" ca="1" si="453"/>
        <v>13200</v>
      </c>
      <c r="ED272" s="23">
        <f t="shared" ca="1" si="472"/>
        <v>120000</v>
      </c>
      <c r="EE272" s="23">
        <f t="shared" ca="1" si="473"/>
        <v>60000</v>
      </c>
      <c r="EF272" s="23">
        <f t="shared" ca="1" si="501"/>
        <v>168000</v>
      </c>
      <c r="EG272" s="23">
        <f t="shared" ca="1" si="502"/>
        <v>84000</v>
      </c>
      <c r="EH272" s="23">
        <f t="shared" ca="1" si="482"/>
        <v>60000</v>
      </c>
      <c r="EI272" s="23">
        <f t="shared" ca="1" si="483"/>
        <v>30000</v>
      </c>
      <c r="EJ272" s="23">
        <f t="shared" ca="1" si="499"/>
        <v>60000</v>
      </c>
      <c r="EK272" s="23">
        <f t="shared" ca="1" si="500"/>
        <v>30000</v>
      </c>
      <c r="EL272" s="23">
        <f t="shared" ca="1" si="507"/>
        <v>120000</v>
      </c>
      <c r="EM272" s="23">
        <f t="shared" ca="1" si="508"/>
        <v>60000</v>
      </c>
      <c r="EN272" s="228">
        <f t="shared" ca="1" si="527"/>
        <v>39600</v>
      </c>
      <c r="EO272" s="93">
        <f t="shared" ca="1" si="528"/>
        <v>489600</v>
      </c>
      <c r="EP272" s="93">
        <f t="shared" ca="1" si="529"/>
        <v>921600</v>
      </c>
    </row>
    <row r="273" spans="1:146" x14ac:dyDescent="0.2">
      <c r="A273" s="172">
        <f ca="1">VLOOKUP($D273,Curves!$A$2:$I$1700,9)</f>
        <v>6.1422843954594998E-2</v>
      </c>
      <c r="B273" s="86">
        <f t="shared" ca="1" si="512"/>
        <v>0.26332581147327799</v>
      </c>
      <c r="C273" s="86">
        <f t="shared" si="513"/>
        <v>28</v>
      </c>
      <c r="D273" s="139">
        <v>44958</v>
      </c>
      <c r="E273" s="173">
        <f ca="1">VLOOKUP($D273,Curves!$A$2:$H$1700,2)*$B273</f>
        <v>1.4432887726850367</v>
      </c>
      <c r="F273" s="172">
        <f ca="1">VLOOKUP($D273,Curves!$A$2:$H$1700,3)*$B273</f>
        <v>0</v>
      </c>
      <c r="G273" s="172">
        <f ca="1">VLOOKUP($D273,Curves!$A$2:$H$1700,7)*$B273</f>
        <v>0</v>
      </c>
      <c r="H273" s="172">
        <f ca="1">VLOOKUP($D273,Curves!$A$2:$H$1700,5)*$B273</f>
        <v>0</v>
      </c>
      <c r="I273" s="172">
        <f ca="1">VLOOKUP($D273,Curves!$A$2:$H$1700,4)*$B273</f>
        <v>0</v>
      </c>
      <c r="J273" s="174">
        <f ca="1">VLOOKUP($D273,Curves!$A$2:$H$1700,8)*$B273</f>
        <v>0</v>
      </c>
      <c r="K273" s="172">
        <f t="shared" ca="1" si="514"/>
        <v>12.824665795137776</v>
      </c>
      <c r="L273" s="140">
        <f ca="1">VLOOKUP($D273,Curves!$N$2:$T$2600,2)*$B273</f>
        <v>11.922155112196103</v>
      </c>
      <c r="M273" s="141">
        <f ca="1">VLOOKUP($D273,Curves!$N$2:$T$2600,3)*$B273</f>
        <v>5.9610775560980516</v>
      </c>
      <c r="N273" s="181">
        <f t="shared" ca="1" si="515"/>
        <v>0</v>
      </c>
      <c r="O273" s="182">
        <f t="shared" ca="1" si="516"/>
        <v>0</v>
      </c>
      <c r="P273" s="173">
        <f t="shared" ca="1" si="511"/>
        <v>12.824665795137776</v>
      </c>
      <c r="Q273" s="140">
        <f ca="1">VLOOKUP($D273,Curves!$N$2:$T$2600,4)*$B273</f>
        <v>11.922155112196103</v>
      </c>
      <c r="R273" s="141">
        <f ca="1">VLOOKUP($D273,Curves!$N$2:$T$2600,5)*$B273</f>
        <v>5.9610775560980516</v>
      </c>
      <c r="S273" s="181">
        <f t="shared" ca="1" si="517"/>
        <v>0</v>
      </c>
      <c r="T273" s="182">
        <f t="shared" ca="1" si="518"/>
        <v>0</v>
      </c>
      <c r="U273" s="151">
        <f t="shared" ca="1" si="519"/>
        <v>12.824665795137776</v>
      </c>
      <c r="V273" s="151">
        <f t="shared" ca="1" si="520"/>
        <v>12.824665795137776</v>
      </c>
      <c r="W273" s="151">
        <f t="shared" ca="1" si="521"/>
        <v>12.824665795137776</v>
      </c>
      <c r="X273" s="343">
        <f ca="1">VLOOKUP($D273,[2]CurveFetch!$D$8:$S$13000,16,0)*$B273</f>
        <v>11.922155112196103</v>
      </c>
      <c r="Y273" s="141">
        <f ca="1">VLOOKUP($D273,Curves!$N$2:$T$2600,7)*$B273</f>
        <v>5.9610775560980516</v>
      </c>
      <c r="Z273" s="200">
        <f t="shared" ca="1" si="522"/>
        <v>0</v>
      </c>
      <c r="AA273" s="181">
        <f t="shared" ca="1" si="523"/>
        <v>0</v>
      </c>
      <c r="AB273" s="181">
        <f t="shared" ca="1" si="524"/>
        <v>0</v>
      </c>
      <c r="AC273" s="181">
        <f t="shared" ca="1" si="524"/>
        <v>0</v>
      </c>
      <c r="AD273" s="181">
        <f t="shared" ca="1" si="525"/>
        <v>0</v>
      </c>
      <c r="AE273" s="182">
        <f t="shared" ca="1" si="526"/>
        <v>0</v>
      </c>
      <c r="AF273" s="23">
        <f t="shared" ca="1" si="544"/>
        <v>0</v>
      </c>
      <c r="AG273" s="23">
        <f t="shared" ca="1" si="545"/>
        <v>0</v>
      </c>
      <c r="AH273" s="23">
        <f t="shared" ca="1" si="436"/>
        <v>0</v>
      </c>
      <c r="AI273" s="23">
        <f t="shared" ca="1" si="437"/>
        <v>0</v>
      </c>
      <c r="AJ273" s="23">
        <f t="shared" ca="1" si="456"/>
        <v>0</v>
      </c>
      <c r="AK273" s="23">
        <f t="shared" ca="1" si="457"/>
        <v>0</v>
      </c>
      <c r="AL273" s="23">
        <f t="shared" ca="1" si="458"/>
        <v>0</v>
      </c>
      <c r="AM273" s="23">
        <f t="shared" ca="1" si="459"/>
        <v>0</v>
      </c>
      <c r="AN273" s="23">
        <f t="shared" ca="1" si="460"/>
        <v>0</v>
      </c>
      <c r="AO273" s="23">
        <f t="shared" ca="1" si="461"/>
        <v>0</v>
      </c>
      <c r="AP273" s="23">
        <f t="shared" ca="1" si="476"/>
        <v>0</v>
      </c>
      <c r="AQ273" s="23">
        <f t="shared" ca="1" si="477"/>
        <v>0</v>
      </c>
      <c r="AR273" s="23">
        <f t="shared" ca="1" si="489"/>
        <v>0</v>
      </c>
      <c r="AS273" s="23">
        <f t="shared" ca="1" si="490"/>
        <v>0</v>
      </c>
      <c r="AT273" s="228">
        <f t="shared" ca="1" si="530"/>
        <v>0</v>
      </c>
      <c r="AU273" s="26">
        <f t="shared" ca="1" si="531"/>
        <v>0</v>
      </c>
      <c r="AV273" s="228">
        <f t="shared" ca="1" si="532"/>
        <v>0</v>
      </c>
      <c r="AW273" s="23">
        <f t="shared" ref="AW273:AW283" ca="1" si="558">$AW$7*$J$2*$J$5*$S273</f>
        <v>0</v>
      </c>
      <c r="AX273" s="23">
        <f t="shared" ref="AX273:AX283" ca="1" si="559">$AW$7*$J$3*$J$5*$T273</f>
        <v>0</v>
      </c>
      <c r="AY273" s="23">
        <f t="shared" ca="1" si="542"/>
        <v>0</v>
      </c>
      <c r="AZ273" s="23">
        <f t="shared" ca="1" si="543"/>
        <v>0</v>
      </c>
      <c r="BA273" s="23">
        <f t="shared" ca="1" si="546"/>
        <v>0</v>
      </c>
      <c r="BB273" s="23">
        <f t="shared" ca="1" si="547"/>
        <v>0</v>
      </c>
      <c r="BC273" s="23">
        <f t="shared" ca="1" si="554"/>
        <v>0</v>
      </c>
      <c r="BD273" s="23">
        <f t="shared" ca="1" si="555"/>
        <v>0</v>
      </c>
      <c r="BE273" s="23">
        <f t="shared" ca="1" si="438"/>
        <v>0</v>
      </c>
      <c r="BF273" s="23">
        <f t="shared" ca="1" si="439"/>
        <v>0</v>
      </c>
      <c r="BG273" s="23">
        <f t="shared" ca="1" si="448"/>
        <v>0</v>
      </c>
      <c r="BH273" s="23">
        <f t="shared" ca="1" si="449"/>
        <v>0</v>
      </c>
      <c r="BI273" s="23">
        <f t="shared" ca="1" si="454"/>
        <v>0</v>
      </c>
      <c r="BJ273" s="23">
        <f t="shared" ca="1" si="455"/>
        <v>0</v>
      </c>
      <c r="BK273" s="23">
        <f t="shared" ca="1" si="462"/>
        <v>0</v>
      </c>
      <c r="BL273" s="23">
        <f t="shared" ca="1" si="463"/>
        <v>0</v>
      </c>
      <c r="BM273" s="23">
        <f t="shared" ca="1" si="474"/>
        <v>0</v>
      </c>
      <c r="BN273" s="23">
        <f t="shared" ca="1" si="475"/>
        <v>0</v>
      </c>
      <c r="BO273" s="23">
        <f t="shared" ca="1" si="478"/>
        <v>0</v>
      </c>
      <c r="BP273" s="23">
        <f t="shared" ca="1" si="479"/>
        <v>0</v>
      </c>
      <c r="BQ273" s="23">
        <f t="shared" ca="1" si="485"/>
        <v>0</v>
      </c>
      <c r="BR273" s="23">
        <f t="shared" ca="1" si="486"/>
        <v>0</v>
      </c>
      <c r="BS273" s="23">
        <f t="shared" ca="1" si="503"/>
        <v>0</v>
      </c>
      <c r="BT273" s="23">
        <f t="shared" ca="1" si="504"/>
        <v>0</v>
      </c>
      <c r="BU273" s="23">
        <f t="shared" ca="1" si="505"/>
        <v>0</v>
      </c>
      <c r="BV273" s="23">
        <f t="shared" ca="1" si="506"/>
        <v>0</v>
      </c>
      <c r="BW273" s="389">
        <f t="shared" ca="1" si="533"/>
        <v>0</v>
      </c>
      <c r="BX273" s="224">
        <f t="shared" ca="1" si="534"/>
        <v>0</v>
      </c>
      <c r="BY273" s="93">
        <f t="shared" ca="1" si="535"/>
        <v>0</v>
      </c>
      <c r="BZ273" s="23">
        <f t="shared" ref="BZ273:BZ280" ca="1" si="560">$BZ$7*$J$2*$J$5*$N273</f>
        <v>0</v>
      </c>
      <c r="CA273" s="23">
        <f t="shared" ref="CA273:CA280" ca="1" si="561">$BZ$7*$J$3*$J$5*$O273</f>
        <v>0</v>
      </c>
      <c r="CB273" s="23">
        <f t="shared" ca="1" si="464"/>
        <v>0</v>
      </c>
      <c r="CC273" s="23">
        <f t="shared" ca="1" si="465"/>
        <v>0</v>
      </c>
      <c r="CD273" s="23">
        <f t="shared" ca="1" si="491"/>
        <v>0</v>
      </c>
      <c r="CE273" s="23">
        <f t="shared" ca="1" si="492"/>
        <v>0</v>
      </c>
      <c r="CF273" s="228">
        <f t="shared" ca="1" si="536"/>
        <v>0</v>
      </c>
      <c r="CG273" s="224">
        <f t="shared" ca="1" si="537"/>
        <v>0</v>
      </c>
      <c r="CH273" s="228">
        <f t="shared" ca="1" si="538"/>
        <v>0</v>
      </c>
      <c r="CI273" s="23">
        <f t="shared" ca="1" si="550"/>
        <v>0</v>
      </c>
      <c r="CJ273" s="23">
        <f t="shared" ca="1" si="551"/>
        <v>0</v>
      </c>
      <c r="CK273" s="23">
        <f t="shared" ca="1" si="552"/>
        <v>0</v>
      </c>
      <c r="CL273" s="23">
        <f t="shared" ca="1" si="553"/>
        <v>0</v>
      </c>
      <c r="CM273" s="23">
        <f t="shared" ca="1" si="548"/>
        <v>0</v>
      </c>
      <c r="CN273" s="23">
        <f t="shared" ca="1" si="549"/>
        <v>0</v>
      </c>
      <c r="CO273" s="23">
        <f t="shared" ca="1" si="556"/>
        <v>0</v>
      </c>
      <c r="CP273" s="23">
        <f t="shared" ca="1" si="557"/>
        <v>0</v>
      </c>
      <c r="CQ273" s="23">
        <f t="shared" ca="1" si="440"/>
        <v>0</v>
      </c>
      <c r="CR273" s="23">
        <f t="shared" ca="1" si="441"/>
        <v>0</v>
      </c>
      <c r="CS273" s="23">
        <f t="shared" ca="1" si="442"/>
        <v>0</v>
      </c>
      <c r="CT273" s="23">
        <f t="shared" ca="1" si="443"/>
        <v>0</v>
      </c>
      <c r="CU273" s="23">
        <f t="shared" ca="1" si="446"/>
        <v>0</v>
      </c>
      <c r="CV273" s="23">
        <f t="shared" ca="1" si="447"/>
        <v>0</v>
      </c>
      <c r="CW273" s="23">
        <f t="shared" ca="1" si="493"/>
        <v>0</v>
      </c>
      <c r="CX273" s="23">
        <f t="shared" ca="1" si="494"/>
        <v>0</v>
      </c>
      <c r="CY273" s="23">
        <f t="shared" ca="1" si="450"/>
        <v>0</v>
      </c>
      <c r="CZ273" s="23">
        <f t="shared" ca="1" si="451"/>
        <v>0</v>
      </c>
      <c r="DA273" s="23">
        <f t="shared" ca="1" si="466"/>
        <v>0</v>
      </c>
      <c r="DB273" s="23">
        <f t="shared" ca="1" si="467"/>
        <v>0</v>
      </c>
      <c r="DC273" s="23"/>
      <c r="DD273" s="23"/>
      <c r="DE273" s="66"/>
      <c r="DF273" s="66"/>
      <c r="DG273" s="66"/>
      <c r="DH273" s="66"/>
      <c r="DI273" s="23">
        <f t="shared" ca="1" si="480"/>
        <v>0</v>
      </c>
      <c r="DJ273" s="23">
        <f t="shared" ca="1" si="481"/>
        <v>0</v>
      </c>
      <c r="DK273" s="23">
        <f t="shared" ca="1" si="487"/>
        <v>0</v>
      </c>
      <c r="DL273" s="23">
        <f t="shared" ca="1" si="488"/>
        <v>0</v>
      </c>
      <c r="DM273" s="23">
        <f t="shared" ca="1" si="495"/>
        <v>0</v>
      </c>
      <c r="DN273" s="23">
        <f t="shared" ca="1" si="496"/>
        <v>0</v>
      </c>
      <c r="DO273" s="23">
        <f t="shared" ca="1" si="497"/>
        <v>0</v>
      </c>
      <c r="DP273" s="23">
        <f t="shared" ca="1" si="498"/>
        <v>0</v>
      </c>
      <c r="DQ273" s="23">
        <f t="shared" ca="1" si="509"/>
        <v>0</v>
      </c>
      <c r="DR273" s="23">
        <f t="shared" ca="1" si="510"/>
        <v>0</v>
      </c>
      <c r="DS273" s="228">
        <f t="shared" ca="1" si="539"/>
        <v>0</v>
      </c>
      <c r="DT273" s="93">
        <f t="shared" ca="1" si="540"/>
        <v>0</v>
      </c>
      <c r="DU273" s="228">
        <f t="shared" ca="1" si="541"/>
        <v>0</v>
      </c>
      <c r="DZ273" s="23">
        <f t="shared" ca="1" si="444"/>
        <v>0</v>
      </c>
      <c r="EA273" s="23">
        <f t="shared" ca="1" si="445"/>
        <v>0</v>
      </c>
      <c r="EB273" s="23">
        <f t="shared" ca="1" si="452"/>
        <v>0</v>
      </c>
      <c r="EC273" s="23">
        <f t="shared" ca="1" si="453"/>
        <v>0</v>
      </c>
      <c r="ED273" s="23">
        <f t="shared" ca="1" si="472"/>
        <v>0</v>
      </c>
      <c r="EE273" s="23">
        <f t="shared" ca="1" si="473"/>
        <v>0</v>
      </c>
      <c r="EF273" s="23">
        <f t="shared" ca="1" si="501"/>
        <v>0</v>
      </c>
      <c r="EG273" s="23">
        <f t="shared" ca="1" si="502"/>
        <v>0</v>
      </c>
      <c r="EH273" s="23">
        <f t="shared" ca="1" si="482"/>
        <v>0</v>
      </c>
      <c r="EI273" s="23">
        <f t="shared" ca="1" si="483"/>
        <v>0</v>
      </c>
      <c r="EJ273" s="23">
        <f t="shared" ca="1" si="499"/>
        <v>0</v>
      </c>
      <c r="EK273" s="23">
        <f t="shared" ca="1" si="500"/>
        <v>0</v>
      </c>
      <c r="EL273" s="23">
        <f t="shared" ca="1" si="507"/>
        <v>0</v>
      </c>
      <c r="EM273" s="23">
        <f t="shared" ca="1" si="508"/>
        <v>0</v>
      </c>
      <c r="EN273" s="228">
        <f t="shared" ca="1" si="527"/>
        <v>0</v>
      </c>
      <c r="EO273" s="93">
        <f t="shared" ca="1" si="528"/>
        <v>0</v>
      </c>
      <c r="EP273" s="93">
        <f t="shared" ca="1" si="529"/>
        <v>0</v>
      </c>
    </row>
    <row r="274" spans="1:146" x14ac:dyDescent="0.2">
      <c r="A274" s="172">
        <f ca="1">VLOOKUP($D274,Curves!$A$2:$I$1700,9)</f>
        <v>6.1426835493885001E-2</v>
      </c>
      <c r="B274" s="86">
        <f t="shared" ca="1" si="512"/>
        <v>0.26208492026011215</v>
      </c>
      <c r="C274" s="86">
        <f t="shared" si="513"/>
        <v>31</v>
      </c>
      <c r="D274" s="139">
        <v>44986</v>
      </c>
      <c r="E274" s="173">
        <f ca="1">VLOOKUP($D274,Curves!$A$2:$H$1700,2)*$B274</f>
        <v>1.4005818138700394</v>
      </c>
      <c r="F274" s="172">
        <f ca="1">VLOOKUP($D274,Curves!$A$2:$H$1700,3)*$B274</f>
        <v>0</v>
      </c>
      <c r="G274" s="172">
        <f ca="1">VLOOKUP($D274,Curves!$A$2:$H$1700,7)*$B274</f>
        <v>0</v>
      </c>
      <c r="H274" s="172">
        <f ca="1">VLOOKUP($D274,Curves!$A$2:$H$1700,5)*$B274</f>
        <v>0</v>
      </c>
      <c r="I274" s="172">
        <f ca="1">VLOOKUP($D274,Curves!$A$2:$H$1700,4)*$B274</f>
        <v>0</v>
      </c>
      <c r="J274" s="174">
        <f ca="1">VLOOKUP($D274,Curves!$A$2:$H$1700,8)*$B274</f>
        <v>0</v>
      </c>
      <c r="K274" s="172">
        <f t="shared" ca="1" si="514"/>
        <v>12.504363604025295</v>
      </c>
      <c r="L274" s="140">
        <f ca="1">VLOOKUP($D274,Curves!$N$2:$T$2600,2)*$B274</f>
        <v>9.245124187651534</v>
      </c>
      <c r="M274" s="141">
        <f ca="1">VLOOKUP($D274,Curves!$N$2:$T$2600,3)*$B274</f>
        <v>4.622562093825767</v>
      </c>
      <c r="N274" s="181">
        <f t="shared" ca="1" si="515"/>
        <v>0</v>
      </c>
      <c r="O274" s="182">
        <f t="shared" ca="1" si="516"/>
        <v>0</v>
      </c>
      <c r="P274" s="173">
        <f t="shared" ca="1" si="511"/>
        <v>12.504363604025295</v>
      </c>
      <c r="Q274" s="140">
        <f ca="1">VLOOKUP($D274,Curves!$N$2:$T$2600,4)*$B274</f>
        <v>9.245124187651534</v>
      </c>
      <c r="R274" s="141">
        <f ca="1">VLOOKUP($D274,Curves!$N$2:$T$2600,5)*$B274</f>
        <v>4.622562093825767</v>
      </c>
      <c r="S274" s="181">
        <f t="shared" ca="1" si="517"/>
        <v>0</v>
      </c>
      <c r="T274" s="182">
        <f t="shared" ca="1" si="518"/>
        <v>0</v>
      </c>
      <c r="U274" s="151">
        <f t="shared" ca="1" si="519"/>
        <v>12.504363604025295</v>
      </c>
      <c r="V274" s="151">
        <f t="shared" ca="1" si="520"/>
        <v>12.504363604025295</v>
      </c>
      <c r="W274" s="151">
        <f t="shared" ca="1" si="521"/>
        <v>12.504363604025295</v>
      </c>
      <c r="X274" s="343">
        <f ca="1">VLOOKUP($D274,[2]CurveFetch!$D$8:$S$13000,16,0)*$B274</f>
        <v>9.245124187651534</v>
      </c>
      <c r="Y274" s="141">
        <f ca="1">VLOOKUP($D274,Curves!$N$2:$T$2600,7)*$B274</f>
        <v>4.622562093825767</v>
      </c>
      <c r="Z274" s="200">
        <f t="shared" ca="1" si="522"/>
        <v>0</v>
      </c>
      <c r="AA274" s="181">
        <f t="shared" ca="1" si="523"/>
        <v>0</v>
      </c>
      <c r="AB274" s="181">
        <f t="shared" ca="1" si="524"/>
        <v>0</v>
      </c>
      <c r="AC274" s="181">
        <f t="shared" ca="1" si="524"/>
        <v>0</v>
      </c>
      <c r="AD274" s="181">
        <f t="shared" ca="1" si="525"/>
        <v>0</v>
      </c>
      <c r="AE274" s="182">
        <f t="shared" ca="1" si="526"/>
        <v>0</v>
      </c>
      <c r="AF274" s="23">
        <f t="shared" ca="1" si="544"/>
        <v>0</v>
      </c>
      <c r="AG274" s="23">
        <f t="shared" ca="1" si="545"/>
        <v>0</v>
      </c>
      <c r="AH274" s="23">
        <f t="shared" ca="1" si="436"/>
        <v>0</v>
      </c>
      <c r="AI274" s="23">
        <f t="shared" ca="1" si="437"/>
        <v>0</v>
      </c>
      <c r="AJ274" s="23">
        <f t="shared" ca="1" si="456"/>
        <v>0</v>
      </c>
      <c r="AK274" s="23">
        <f t="shared" ca="1" si="457"/>
        <v>0</v>
      </c>
      <c r="AL274" s="23">
        <f t="shared" ca="1" si="458"/>
        <v>0</v>
      </c>
      <c r="AM274" s="23">
        <f t="shared" ca="1" si="459"/>
        <v>0</v>
      </c>
      <c r="AN274" s="23">
        <f t="shared" ca="1" si="460"/>
        <v>0</v>
      </c>
      <c r="AO274" s="23">
        <f t="shared" ca="1" si="461"/>
        <v>0</v>
      </c>
      <c r="AP274" s="23">
        <f t="shared" ca="1" si="476"/>
        <v>0</v>
      </c>
      <c r="AQ274" s="23">
        <f t="shared" ca="1" si="477"/>
        <v>0</v>
      </c>
      <c r="AR274" s="23">
        <f t="shared" ca="1" si="489"/>
        <v>0</v>
      </c>
      <c r="AS274" s="23">
        <f t="shared" ca="1" si="490"/>
        <v>0</v>
      </c>
      <c r="AT274" s="228">
        <f t="shared" ca="1" si="530"/>
        <v>0</v>
      </c>
      <c r="AU274" s="26">
        <f t="shared" ca="1" si="531"/>
        <v>0</v>
      </c>
      <c r="AV274" s="228">
        <f t="shared" ca="1" si="532"/>
        <v>0</v>
      </c>
      <c r="AW274" s="23">
        <f t="shared" ca="1" si="558"/>
        <v>0</v>
      </c>
      <c r="AX274" s="23">
        <f t="shared" ca="1" si="559"/>
        <v>0</v>
      </c>
      <c r="AY274" s="23">
        <f t="shared" ca="1" si="542"/>
        <v>0</v>
      </c>
      <c r="AZ274" s="23">
        <f t="shared" ca="1" si="543"/>
        <v>0</v>
      </c>
      <c r="BA274" s="23">
        <f t="shared" ca="1" si="546"/>
        <v>0</v>
      </c>
      <c r="BB274" s="23">
        <f t="shared" ca="1" si="547"/>
        <v>0</v>
      </c>
      <c r="BC274" s="23">
        <f t="shared" ca="1" si="554"/>
        <v>0</v>
      </c>
      <c r="BD274" s="23">
        <f t="shared" ca="1" si="555"/>
        <v>0</v>
      </c>
      <c r="BE274" s="23">
        <f t="shared" ca="1" si="438"/>
        <v>0</v>
      </c>
      <c r="BF274" s="23">
        <f t="shared" ca="1" si="439"/>
        <v>0</v>
      </c>
      <c r="BG274" s="23">
        <f t="shared" ca="1" si="448"/>
        <v>0</v>
      </c>
      <c r="BH274" s="23">
        <f t="shared" ca="1" si="449"/>
        <v>0</v>
      </c>
      <c r="BI274" s="23">
        <f t="shared" ca="1" si="454"/>
        <v>0</v>
      </c>
      <c r="BJ274" s="23">
        <f t="shared" ca="1" si="455"/>
        <v>0</v>
      </c>
      <c r="BK274" s="23">
        <f t="shared" ca="1" si="462"/>
        <v>0</v>
      </c>
      <c r="BL274" s="23">
        <f t="shared" ca="1" si="463"/>
        <v>0</v>
      </c>
      <c r="BM274" s="23">
        <f t="shared" ca="1" si="474"/>
        <v>0</v>
      </c>
      <c r="BN274" s="23">
        <f t="shared" ca="1" si="475"/>
        <v>0</v>
      </c>
      <c r="BO274" s="23">
        <f t="shared" ca="1" si="478"/>
        <v>0</v>
      </c>
      <c r="BP274" s="23">
        <f t="shared" ca="1" si="479"/>
        <v>0</v>
      </c>
      <c r="BQ274" s="23">
        <f t="shared" ca="1" si="485"/>
        <v>0</v>
      </c>
      <c r="BR274" s="23">
        <f t="shared" ca="1" si="486"/>
        <v>0</v>
      </c>
      <c r="BS274" s="23">
        <f t="shared" ca="1" si="503"/>
        <v>0</v>
      </c>
      <c r="BT274" s="23">
        <f t="shared" ca="1" si="504"/>
        <v>0</v>
      </c>
      <c r="BU274" s="23">
        <f t="shared" ca="1" si="505"/>
        <v>0</v>
      </c>
      <c r="BV274" s="23">
        <f t="shared" ca="1" si="506"/>
        <v>0</v>
      </c>
      <c r="BW274" s="389">
        <f t="shared" ca="1" si="533"/>
        <v>0</v>
      </c>
      <c r="BX274" s="224">
        <f t="shared" ca="1" si="534"/>
        <v>0</v>
      </c>
      <c r="BY274" s="93">
        <f t="shared" ca="1" si="535"/>
        <v>0</v>
      </c>
      <c r="BZ274" s="23">
        <f t="shared" ca="1" si="560"/>
        <v>0</v>
      </c>
      <c r="CA274" s="23">
        <f t="shared" ca="1" si="561"/>
        <v>0</v>
      </c>
      <c r="CB274" s="23">
        <f t="shared" ca="1" si="464"/>
        <v>0</v>
      </c>
      <c r="CC274" s="23">
        <f t="shared" ca="1" si="465"/>
        <v>0</v>
      </c>
      <c r="CD274" s="23">
        <f t="shared" ca="1" si="491"/>
        <v>0</v>
      </c>
      <c r="CE274" s="23">
        <f t="shared" ca="1" si="492"/>
        <v>0</v>
      </c>
      <c r="CF274" s="228">
        <f t="shared" ca="1" si="536"/>
        <v>0</v>
      </c>
      <c r="CG274" s="224">
        <f t="shared" ca="1" si="537"/>
        <v>0</v>
      </c>
      <c r="CH274" s="228">
        <f t="shared" ca="1" si="538"/>
        <v>0</v>
      </c>
      <c r="CI274" s="23">
        <f t="shared" ca="1" si="550"/>
        <v>0</v>
      </c>
      <c r="CJ274" s="23">
        <f t="shared" ca="1" si="551"/>
        <v>0</v>
      </c>
      <c r="CK274" s="23">
        <f t="shared" ca="1" si="552"/>
        <v>0</v>
      </c>
      <c r="CL274" s="23">
        <f t="shared" ca="1" si="553"/>
        <v>0</v>
      </c>
      <c r="CM274" s="23">
        <f t="shared" ca="1" si="548"/>
        <v>0</v>
      </c>
      <c r="CN274" s="23">
        <f t="shared" ca="1" si="549"/>
        <v>0</v>
      </c>
      <c r="CO274" s="23">
        <f t="shared" ca="1" si="556"/>
        <v>0</v>
      </c>
      <c r="CP274" s="23">
        <f t="shared" ca="1" si="557"/>
        <v>0</v>
      </c>
      <c r="CQ274" s="23">
        <f t="shared" ca="1" si="440"/>
        <v>0</v>
      </c>
      <c r="CR274" s="23">
        <f t="shared" ca="1" si="441"/>
        <v>0</v>
      </c>
      <c r="CS274" s="23">
        <f t="shared" ca="1" si="442"/>
        <v>0</v>
      </c>
      <c r="CT274" s="23">
        <f t="shared" ca="1" si="443"/>
        <v>0</v>
      </c>
      <c r="CU274" s="23">
        <f t="shared" ca="1" si="446"/>
        <v>0</v>
      </c>
      <c r="CV274" s="23">
        <f t="shared" ca="1" si="447"/>
        <v>0</v>
      </c>
      <c r="CW274" s="23">
        <f t="shared" ca="1" si="493"/>
        <v>0</v>
      </c>
      <c r="CX274" s="23">
        <f t="shared" ca="1" si="494"/>
        <v>0</v>
      </c>
      <c r="CY274" s="23">
        <f t="shared" ca="1" si="450"/>
        <v>0</v>
      </c>
      <c r="CZ274" s="23">
        <f t="shared" ca="1" si="451"/>
        <v>0</v>
      </c>
      <c r="DA274" s="23">
        <f t="shared" ca="1" si="466"/>
        <v>0</v>
      </c>
      <c r="DB274" s="23">
        <f t="shared" ca="1" si="467"/>
        <v>0</v>
      </c>
      <c r="DC274" s="23"/>
      <c r="DD274" s="23"/>
      <c r="DE274" s="66"/>
      <c r="DF274" s="66"/>
      <c r="DG274" s="66"/>
      <c r="DH274" s="66"/>
      <c r="DI274" s="23">
        <f t="shared" ca="1" si="480"/>
        <v>0</v>
      </c>
      <c r="DJ274" s="23">
        <f t="shared" ca="1" si="481"/>
        <v>0</v>
      </c>
      <c r="DK274" s="23">
        <f t="shared" ca="1" si="487"/>
        <v>0</v>
      </c>
      <c r="DL274" s="23">
        <f t="shared" ca="1" si="488"/>
        <v>0</v>
      </c>
      <c r="DM274" s="23">
        <f t="shared" ca="1" si="495"/>
        <v>0</v>
      </c>
      <c r="DN274" s="23">
        <f t="shared" ca="1" si="496"/>
        <v>0</v>
      </c>
      <c r="DO274" s="23">
        <f t="shared" ca="1" si="497"/>
        <v>0</v>
      </c>
      <c r="DP274" s="23">
        <f t="shared" ca="1" si="498"/>
        <v>0</v>
      </c>
      <c r="DQ274" s="23">
        <f t="shared" ca="1" si="509"/>
        <v>0</v>
      </c>
      <c r="DR274" s="23">
        <f t="shared" ca="1" si="510"/>
        <v>0</v>
      </c>
      <c r="DS274" s="228">
        <f t="shared" ca="1" si="539"/>
        <v>0</v>
      </c>
      <c r="DT274" s="93">
        <f t="shared" ca="1" si="540"/>
        <v>0</v>
      </c>
      <c r="DU274" s="228">
        <f t="shared" ca="1" si="541"/>
        <v>0</v>
      </c>
      <c r="DZ274" s="23">
        <f t="shared" ca="1" si="444"/>
        <v>0</v>
      </c>
      <c r="EA274" s="23">
        <f t="shared" ca="1" si="445"/>
        <v>0</v>
      </c>
      <c r="EB274" s="23">
        <f t="shared" ca="1" si="452"/>
        <v>0</v>
      </c>
      <c r="EC274" s="23">
        <f t="shared" ca="1" si="453"/>
        <v>0</v>
      </c>
      <c r="ED274" s="23">
        <f t="shared" ca="1" si="472"/>
        <v>0</v>
      </c>
      <c r="EE274" s="23">
        <f t="shared" ca="1" si="473"/>
        <v>0</v>
      </c>
      <c r="EF274" s="23">
        <f t="shared" ca="1" si="501"/>
        <v>0</v>
      </c>
      <c r="EG274" s="23">
        <f t="shared" ca="1" si="502"/>
        <v>0</v>
      </c>
      <c r="EH274" s="23">
        <f t="shared" ca="1" si="482"/>
        <v>0</v>
      </c>
      <c r="EI274" s="23">
        <f t="shared" ca="1" si="483"/>
        <v>0</v>
      </c>
      <c r="EJ274" s="23">
        <f t="shared" ca="1" si="499"/>
        <v>0</v>
      </c>
      <c r="EK274" s="23">
        <f t="shared" ca="1" si="500"/>
        <v>0</v>
      </c>
      <c r="EL274" s="23">
        <f t="shared" ca="1" si="507"/>
        <v>0</v>
      </c>
      <c r="EM274" s="23">
        <f t="shared" ca="1" si="508"/>
        <v>0</v>
      </c>
      <c r="EN274" s="228">
        <f t="shared" ca="1" si="527"/>
        <v>0</v>
      </c>
      <c r="EO274" s="93">
        <f t="shared" ca="1" si="528"/>
        <v>0</v>
      </c>
      <c r="EP274" s="93">
        <f t="shared" ca="1" si="529"/>
        <v>0</v>
      </c>
    </row>
    <row r="275" spans="1:146" x14ac:dyDescent="0.2">
      <c r="A275" s="172">
        <f ca="1">VLOOKUP($D275,Curves!$A$2:$I$1700,9)</f>
        <v>6.1431254698105002E-2</v>
      </c>
      <c r="B275" s="86">
        <f t="shared" ca="1" si="512"/>
        <v>0.26071771565040874</v>
      </c>
      <c r="C275" s="86">
        <f t="shared" si="513"/>
        <v>30</v>
      </c>
      <c r="D275" s="139">
        <v>45017</v>
      </c>
      <c r="E275" s="173">
        <f ca="1">VLOOKUP($D275,Curves!$A$2:$H$1700,2)*$B275</f>
        <v>1.34582484818741</v>
      </c>
      <c r="F275" s="172">
        <f ca="1">VLOOKUP($D275,Curves!$A$2:$H$1700,3)*$B275</f>
        <v>0</v>
      </c>
      <c r="G275" s="172">
        <f ca="1">VLOOKUP($D275,Curves!$A$2:$H$1700,7)*$B275</f>
        <v>0</v>
      </c>
      <c r="H275" s="172">
        <f ca="1">VLOOKUP($D275,Curves!$A$2:$H$1700,5)*$B275</f>
        <v>0</v>
      </c>
      <c r="I275" s="172">
        <f ca="1">VLOOKUP($D275,Curves!$A$2:$H$1700,4)*$B275</f>
        <v>0</v>
      </c>
      <c r="J275" s="174">
        <f ca="1">VLOOKUP($D275,Curves!$A$2:$H$1700,8)*$B275</f>
        <v>0</v>
      </c>
      <c r="K275" s="172">
        <f t="shared" ca="1" si="514"/>
        <v>12.093686361405576</v>
      </c>
      <c r="L275" s="140">
        <f ca="1">VLOOKUP($D275,Curves!$N$2:$T$2600,2)*$B275</f>
        <v>8.9043442861515398</v>
      </c>
      <c r="M275" s="141">
        <f ca="1">VLOOKUP($D275,Curves!$N$2:$T$2600,3)*$B275</f>
        <v>4.4521721430757699</v>
      </c>
      <c r="N275" s="181">
        <f t="shared" ca="1" si="515"/>
        <v>0</v>
      </c>
      <c r="O275" s="182">
        <f t="shared" ca="1" si="516"/>
        <v>0</v>
      </c>
      <c r="P275" s="173">
        <f t="shared" ca="1" si="511"/>
        <v>12.093686361405576</v>
      </c>
      <c r="Q275" s="140">
        <f ca="1">VLOOKUP($D275,Curves!$N$2:$T$2600,4)*$B275</f>
        <v>8.9043442861515398</v>
      </c>
      <c r="R275" s="141">
        <f ca="1">VLOOKUP($D275,Curves!$N$2:$T$2600,5)*$B275</f>
        <v>4.4521721430757699</v>
      </c>
      <c r="S275" s="181">
        <f t="shared" ca="1" si="517"/>
        <v>0</v>
      </c>
      <c r="T275" s="182">
        <f t="shared" ca="1" si="518"/>
        <v>0</v>
      </c>
      <c r="U275" s="151">
        <f t="shared" ca="1" si="519"/>
        <v>12.093686361405576</v>
      </c>
      <c r="V275" s="151">
        <f t="shared" ca="1" si="520"/>
        <v>12.093686361405576</v>
      </c>
      <c r="W275" s="151">
        <f t="shared" ca="1" si="521"/>
        <v>12.093686361405576</v>
      </c>
      <c r="X275" s="343">
        <f ca="1">VLOOKUP($D275,[2]CurveFetch!$D$8:$S$13000,16,0)*$B275</f>
        <v>8.9043442861515398</v>
      </c>
      <c r="Y275" s="141">
        <f ca="1">VLOOKUP($D275,Curves!$N$2:$T$2600,7)*$B275</f>
        <v>4.4521721430757699</v>
      </c>
      <c r="Z275" s="200">
        <f t="shared" ca="1" si="522"/>
        <v>0</v>
      </c>
      <c r="AA275" s="181">
        <f t="shared" ca="1" si="523"/>
        <v>0</v>
      </c>
      <c r="AB275" s="181">
        <f t="shared" ca="1" si="524"/>
        <v>0</v>
      </c>
      <c r="AC275" s="181">
        <f t="shared" ca="1" si="524"/>
        <v>0</v>
      </c>
      <c r="AD275" s="181">
        <f t="shared" ca="1" si="525"/>
        <v>0</v>
      </c>
      <c r="AE275" s="182">
        <f t="shared" ca="1" si="526"/>
        <v>0</v>
      </c>
      <c r="AF275" s="23">
        <f t="shared" ca="1" si="544"/>
        <v>0</v>
      </c>
      <c r="AG275" s="23">
        <f t="shared" ca="1" si="545"/>
        <v>0</v>
      </c>
      <c r="AH275" s="23">
        <f t="shared" ca="1" si="436"/>
        <v>0</v>
      </c>
      <c r="AI275" s="23">
        <f t="shared" ca="1" si="437"/>
        <v>0</v>
      </c>
      <c r="AJ275" s="23">
        <f t="shared" ca="1" si="456"/>
        <v>0</v>
      </c>
      <c r="AK275" s="23">
        <f t="shared" ca="1" si="457"/>
        <v>0</v>
      </c>
      <c r="AL275" s="23">
        <f t="shared" ca="1" si="458"/>
        <v>0</v>
      </c>
      <c r="AM275" s="23">
        <f t="shared" ca="1" si="459"/>
        <v>0</v>
      </c>
      <c r="AN275" s="23">
        <f t="shared" ca="1" si="460"/>
        <v>0</v>
      </c>
      <c r="AO275" s="23">
        <f t="shared" ca="1" si="461"/>
        <v>0</v>
      </c>
      <c r="AP275" s="23">
        <f t="shared" ca="1" si="476"/>
        <v>0</v>
      </c>
      <c r="AQ275" s="23">
        <f t="shared" ca="1" si="477"/>
        <v>0</v>
      </c>
      <c r="AR275" s="23">
        <f t="shared" ca="1" si="489"/>
        <v>0</v>
      </c>
      <c r="AS275" s="23">
        <f t="shared" ca="1" si="490"/>
        <v>0</v>
      </c>
      <c r="AT275" s="228">
        <f t="shared" ca="1" si="530"/>
        <v>0</v>
      </c>
      <c r="AU275" s="26">
        <f t="shared" ca="1" si="531"/>
        <v>0</v>
      </c>
      <c r="AV275" s="228">
        <f t="shared" ca="1" si="532"/>
        <v>0</v>
      </c>
      <c r="AW275" s="23">
        <f t="shared" ca="1" si="558"/>
        <v>0</v>
      </c>
      <c r="AX275" s="23">
        <f t="shared" ca="1" si="559"/>
        <v>0</v>
      </c>
      <c r="AY275" s="23">
        <f t="shared" ca="1" si="542"/>
        <v>0</v>
      </c>
      <c r="AZ275" s="23">
        <f t="shared" ca="1" si="543"/>
        <v>0</v>
      </c>
      <c r="BA275" s="23">
        <f t="shared" ca="1" si="546"/>
        <v>0</v>
      </c>
      <c r="BB275" s="23">
        <f t="shared" ca="1" si="547"/>
        <v>0</v>
      </c>
      <c r="BC275" s="23">
        <f t="shared" ca="1" si="554"/>
        <v>0</v>
      </c>
      <c r="BD275" s="23">
        <f t="shared" ca="1" si="555"/>
        <v>0</v>
      </c>
      <c r="BE275" s="23">
        <f t="shared" ca="1" si="438"/>
        <v>0</v>
      </c>
      <c r="BF275" s="23">
        <f t="shared" ca="1" si="439"/>
        <v>0</v>
      </c>
      <c r="BG275" s="23">
        <f t="shared" ca="1" si="448"/>
        <v>0</v>
      </c>
      <c r="BH275" s="23">
        <f t="shared" ca="1" si="449"/>
        <v>0</v>
      </c>
      <c r="BI275" s="23">
        <f t="shared" ca="1" si="454"/>
        <v>0</v>
      </c>
      <c r="BJ275" s="23">
        <f t="shared" ca="1" si="455"/>
        <v>0</v>
      </c>
      <c r="BK275" s="23">
        <f t="shared" ca="1" si="462"/>
        <v>0</v>
      </c>
      <c r="BL275" s="23">
        <f t="shared" ca="1" si="463"/>
        <v>0</v>
      </c>
      <c r="BM275" s="23">
        <f t="shared" ca="1" si="474"/>
        <v>0</v>
      </c>
      <c r="BN275" s="23">
        <f t="shared" ca="1" si="475"/>
        <v>0</v>
      </c>
      <c r="BO275" s="23">
        <f t="shared" ca="1" si="478"/>
        <v>0</v>
      </c>
      <c r="BP275" s="23">
        <f t="shared" ca="1" si="479"/>
        <v>0</v>
      </c>
      <c r="BQ275" s="23">
        <f t="shared" ca="1" si="485"/>
        <v>0</v>
      </c>
      <c r="BR275" s="23">
        <f t="shared" ca="1" si="486"/>
        <v>0</v>
      </c>
      <c r="BS275" s="23">
        <f t="shared" ca="1" si="503"/>
        <v>0</v>
      </c>
      <c r="BT275" s="23">
        <f t="shared" ca="1" si="504"/>
        <v>0</v>
      </c>
      <c r="BU275" s="23">
        <f t="shared" ca="1" si="505"/>
        <v>0</v>
      </c>
      <c r="BV275" s="23">
        <f t="shared" ca="1" si="506"/>
        <v>0</v>
      </c>
      <c r="BW275" s="389">
        <f t="shared" ca="1" si="533"/>
        <v>0</v>
      </c>
      <c r="BX275" s="224">
        <f t="shared" ca="1" si="534"/>
        <v>0</v>
      </c>
      <c r="BY275" s="93">
        <f t="shared" ca="1" si="535"/>
        <v>0</v>
      </c>
      <c r="BZ275" s="23">
        <f t="shared" ca="1" si="560"/>
        <v>0</v>
      </c>
      <c r="CA275" s="23">
        <f t="shared" ca="1" si="561"/>
        <v>0</v>
      </c>
      <c r="CB275" s="23">
        <f t="shared" ca="1" si="464"/>
        <v>0</v>
      </c>
      <c r="CC275" s="23">
        <f t="shared" ca="1" si="465"/>
        <v>0</v>
      </c>
      <c r="CD275" s="23">
        <f t="shared" ca="1" si="491"/>
        <v>0</v>
      </c>
      <c r="CE275" s="23">
        <f t="shared" ca="1" si="492"/>
        <v>0</v>
      </c>
      <c r="CF275" s="228">
        <f t="shared" ca="1" si="536"/>
        <v>0</v>
      </c>
      <c r="CG275" s="224">
        <f t="shared" ca="1" si="537"/>
        <v>0</v>
      </c>
      <c r="CH275" s="228">
        <f t="shared" ca="1" si="538"/>
        <v>0</v>
      </c>
      <c r="CI275" s="23">
        <f t="shared" ca="1" si="550"/>
        <v>0</v>
      </c>
      <c r="CJ275" s="23">
        <f t="shared" ca="1" si="551"/>
        <v>0</v>
      </c>
      <c r="CK275" s="23">
        <f t="shared" ca="1" si="552"/>
        <v>0</v>
      </c>
      <c r="CL275" s="23">
        <f t="shared" ca="1" si="553"/>
        <v>0</v>
      </c>
      <c r="CM275" s="23">
        <f t="shared" ca="1" si="548"/>
        <v>0</v>
      </c>
      <c r="CN275" s="23">
        <f t="shared" ca="1" si="549"/>
        <v>0</v>
      </c>
      <c r="CO275" s="23">
        <f t="shared" ca="1" si="556"/>
        <v>0</v>
      </c>
      <c r="CP275" s="23">
        <f t="shared" ca="1" si="557"/>
        <v>0</v>
      </c>
      <c r="CQ275" s="23">
        <f t="shared" ca="1" si="440"/>
        <v>0</v>
      </c>
      <c r="CR275" s="23">
        <f t="shared" ca="1" si="441"/>
        <v>0</v>
      </c>
      <c r="CS275" s="23">
        <f t="shared" ca="1" si="442"/>
        <v>0</v>
      </c>
      <c r="CT275" s="23">
        <f t="shared" ca="1" si="443"/>
        <v>0</v>
      </c>
      <c r="CU275" s="23">
        <f t="shared" ca="1" si="446"/>
        <v>0</v>
      </c>
      <c r="CV275" s="23">
        <f t="shared" ca="1" si="447"/>
        <v>0</v>
      </c>
      <c r="CW275" s="23">
        <f t="shared" ca="1" si="493"/>
        <v>0</v>
      </c>
      <c r="CX275" s="23">
        <f t="shared" ca="1" si="494"/>
        <v>0</v>
      </c>
      <c r="CY275" s="23">
        <f t="shared" ca="1" si="450"/>
        <v>0</v>
      </c>
      <c r="CZ275" s="23">
        <f t="shared" ca="1" si="451"/>
        <v>0</v>
      </c>
      <c r="DA275" s="23">
        <f t="shared" ca="1" si="466"/>
        <v>0</v>
      </c>
      <c r="DB275" s="23">
        <f t="shared" ca="1" si="467"/>
        <v>0</v>
      </c>
      <c r="DC275" s="23"/>
      <c r="DD275" s="23"/>
      <c r="DE275" s="66"/>
      <c r="DF275" s="66"/>
      <c r="DG275" s="66"/>
      <c r="DH275" s="66"/>
      <c r="DI275" s="23">
        <f t="shared" ca="1" si="480"/>
        <v>0</v>
      </c>
      <c r="DJ275" s="23">
        <f t="shared" ca="1" si="481"/>
        <v>0</v>
      </c>
      <c r="DK275" s="23">
        <f t="shared" ca="1" si="487"/>
        <v>0</v>
      </c>
      <c r="DL275" s="23">
        <f t="shared" ca="1" si="488"/>
        <v>0</v>
      </c>
      <c r="DM275" s="23">
        <f t="shared" ca="1" si="495"/>
        <v>0</v>
      </c>
      <c r="DN275" s="23">
        <f t="shared" ca="1" si="496"/>
        <v>0</v>
      </c>
      <c r="DO275" s="23">
        <f t="shared" ca="1" si="497"/>
        <v>0</v>
      </c>
      <c r="DP275" s="23">
        <f t="shared" ca="1" si="498"/>
        <v>0</v>
      </c>
      <c r="DQ275" s="23">
        <f t="shared" ca="1" si="509"/>
        <v>0</v>
      </c>
      <c r="DR275" s="23">
        <f t="shared" ca="1" si="510"/>
        <v>0</v>
      </c>
      <c r="DS275" s="228">
        <f t="shared" ca="1" si="539"/>
        <v>0</v>
      </c>
      <c r="DT275" s="93">
        <f t="shared" ca="1" si="540"/>
        <v>0</v>
      </c>
      <c r="DU275" s="228">
        <f t="shared" ca="1" si="541"/>
        <v>0</v>
      </c>
      <c r="DZ275" s="23">
        <f t="shared" ca="1" si="444"/>
        <v>0</v>
      </c>
      <c r="EA275" s="23">
        <f t="shared" ca="1" si="445"/>
        <v>0</v>
      </c>
      <c r="EB275" s="23">
        <f t="shared" ca="1" si="452"/>
        <v>0</v>
      </c>
      <c r="EC275" s="23">
        <f t="shared" ca="1" si="453"/>
        <v>0</v>
      </c>
      <c r="ED275" s="23">
        <f t="shared" ca="1" si="472"/>
        <v>0</v>
      </c>
      <c r="EE275" s="23">
        <f t="shared" ca="1" si="473"/>
        <v>0</v>
      </c>
      <c r="EF275" s="23">
        <f t="shared" ca="1" si="501"/>
        <v>0</v>
      </c>
      <c r="EG275" s="23">
        <f t="shared" ca="1" si="502"/>
        <v>0</v>
      </c>
      <c r="EH275" s="23">
        <f t="shared" ca="1" si="482"/>
        <v>0</v>
      </c>
      <c r="EI275" s="23">
        <f t="shared" ca="1" si="483"/>
        <v>0</v>
      </c>
      <c r="EJ275" s="23">
        <f t="shared" ca="1" si="499"/>
        <v>0</v>
      </c>
      <c r="EK275" s="23">
        <f t="shared" ca="1" si="500"/>
        <v>0</v>
      </c>
      <c r="EL275" s="23">
        <f t="shared" ca="1" si="507"/>
        <v>0</v>
      </c>
      <c r="EM275" s="23">
        <f t="shared" ca="1" si="508"/>
        <v>0</v>
      </c>
      <c r="EN275" s="228">
        <f t="shared" ca="1" si="527"/>
        <v>0</v>
      </c>
      <c r="EO275" s="93">
        <f t="shared" ca="1" si="528"/>
        <v>0</v>
      </c>
      <c r="EP275" s="93">
        <f t="shared" ca="1" si="529"/>
        <v>0</v>
      </c>
    </row>
    <row r="276" spans="1:146" x14ac:dyDescent="0.2">
      <c r="A276" s="172">
        <f ca="1">VLOOKUP($D276,Curves!$A$2:$I$1700,9)</f>
        <v>6.1435531347356E-2</v>
      </c>
      <c r="B276" s="86">
        <f t="shared" ca="1" si="512"/>
        <v>0.2594012259214088</v>
      </c>
      <c r="C276" s="86">
        <f t="shared" si="513"/>
        <v>31</v>
      </c>
      <c r="D276" s="139">
        <v>45047</v>
      </c>
      <c r="E276" s="173">
        <f ca="1">VLOOKUP($D276,Curves!$A$2:$H$1700,2)*$B276</f>
        <v>1.332544097558277</v>
      </c>
      <c r="F276" s="172">
        <f ca="1">VLOOKUP($D276,Curves!$A$2:$H$1700,3)*$B276</f>
        <v>0</v>
      </c>
      <c r="G276" s="172">
        <f ca="1">VLOOKUP($D276,Curves!$A$2:$H$1700,7)*$B276</f>
        <v>0</v>
      </c>
      <c r="H276" s="172">
        <f ca="1">VLOOKUP($D276,Curves!$A$2:$H$1700,5)*$B276</f>
        <v>0</v>
      </c>
      <c r="I276" s="172">
        <f ca="1">VLOOKUP($D276,Curves!$A$2:$H$1700,4)*$B276</f>
        <v>0</v>
      </c>
      <c r="J276" s="174">
        <f ca="1">VLOOKUP($D276,Curves!$A$2:$H$1700,8)*$B276</f>
        <v>0</v>
      </c>
      <c r="K276" s="172">
        <f t="shared" ca="1" si="514"/>
        <v>11.994080731687077</v>
      </c>
      <c r="L276" s="140">
        <f ca="1">VLOOKUP($D276,Curves!$N$2:$T$2600,2)*$B276</f>
        <v>10.156388078746103</v>
      </c>
      <c r="M276" s="141">
        <f ca="1">VLOOKUP($D276,Curves!$N$2:$T$2600,3)*$B276</f>
        <v>5.0781940393730514</v>
      </c>
      <c r="N276" s="181">
        <f t="shared" ca="1" si="515"/>
        <v>0</v>
      </c>
      <c r="O276" s="182">
        <f t="shared" ca="1" si="516"/>
        <v>0</v>
      </c>
      <c r="P276" s="173">
        <f t="shared" ca="1" si="511"/>
        <v>11.994080731687077</v>
      </c>
      <c r="Q276" s="140">
        <f ca="1">VLOOKUP($D276,Curves!$N$2:$T$2600,4)*$B276</f>
        <v>10.156388078746103</v>
      </c>
      <c r="R276" s="141">
        <f ca="1">VLOOKUP($D276,Curves!$N$2:$T$2600,5)*$B276</f>
        <v>5.0781940393730514</v>
      </c>
      <c r="S276" s="181">
        <f t="shared" ca="1" si="517"/>
        <v>0</v>
      </c>
      <c r="T276" s="182">
        <f t="shared" ca="1" si="518"/>
        <v>0</v>
      </c>
      <c r="U276" s="151">
        <f t="shared" ca="1" si="519"/>
        <v>11.994080731687077</v>
      </c>
      <c r="V276" s="151">
        <f t="shared" ca="1" si="520"/>
        <v>11.994080731687077</v>
      </c>
      <c r="W276" s="151">
        <f t="shared" ca="1" si="521"/>
        <v>11.994080731687077</v>
      </c>
      <c r="X276" s="343">
        <f ca="1">VLOOKUP($D276,[2]CurveFetch!$D$8:$S$13000,16,0)*$B276</f>
        <v>10.156388078746103</v>
      </c>
      <c r="Y276" s="141">
        <f ca="1">VLOOKUP($D276,Curves!$N$2:$T$2600,7)*$B276</f>
        <v>5.0781940393730514</v>
      </c>
      <c r="Z276" s="200">
        <f t="shared" ca="1" si="522"/>
        <v>0</v>
      </c>
      <c r="AA276" s="181">
        <f t="shared" ca="1" si="523"/>
        <v>0</v>
      </c>
      <c r="AB276" s="181">
        <f t="shared" ca="1" si="524"/>
        <v>0</v>
      </c>
      <c r="AC276" s="181">
        <f t="shared" ca="1" si="524"/>
        <v>0</v>
      </c>
      <c r="AD276" s="181">
        <f t="shared" ca="1" si="525"/>
        <v>0</v>
      </c>
      <c r="AE276" s="182">
        <f t="shared" ca="1" si="526"/>
        <v>0</v>
      </c>
      <c r="AF276" s="23">
        <f t="shared" ca="1" si="544"/>
        <v>0</v>
      </c>
      <c r="AG276" s="23">
        <f t="shared" ca="1" si="545"/>
        <v>0</v>
      </c>
      <c r="AH276" s="23">
        <f t="shared" ref="AH276:AH282" ca="1" si="562">$AH$7*$J$2*$J$5*$N276</f>
        <v>0</v>
      </c>
      <c r="AI276" s="23">
        <f t="shared" ref="AI276:AI282" ca="1" si="563">$AH$7*$J$2*$J$5*$O276</f>
        <v>0</v>
      </c>
      <c r="AJ276" s="23">
        <f t="shared" ca="1" si="456"/>
        <v>0</v>
      </c>
      <c r="AK276" s="23">
        <f t="shared" ca="1" si="457"/>
        <v>0</v>
      </c>
      <c r="AL276" s="23">
        <f t="shared" ca="1" si="458"/>
        <v>0</v>
      </c>
      <c r="AM276" s="23">
        <f t="shared" ca="1" si="459"/>
        <v>0</v>
      </c>
      <c r="AN276" s="23">
        <f t="shared" ca="1" si="460"/>
        <v>0</v>
      </c>
      <c r="AO276" s="23">
        <f t="shared" ca="1" si="461"/>
        <v>0</v>
      </c>
      <c r="AP276" s="23">
        <f t="shared" ca="1" si="476"/>
        <v>0</v>
      </c>
      <c r="AQ276" s="23">
        <f t="shared" ca="1" si="477"/>
        <v>0</v>
      </c>
      <c r="AR276" s="23">
        <f t="shared" ca="1" si="489"/>
        <v>0</v>
      </c>
      <c r="AS276" s="23">
        <f t="shared" ca="1" si="490"/>
        <v>0</v>
      </c>
      <c r="AT276" s="228">
        <f t="shared" ca="1" si="530"/>
        <v>0</v>
      </c>
      <c r="AU276" s="26">
        <f t="shared" ca="1" si="531"/>
        <v>0</v>
      </c>
      <c r="AV276" s="228">
        <f t="shared" ca="1" si="532"/>
        <v>0</v>
      </c>
      <c r="AW276" s="23">
        <f t="shared" ca="1" si="558"/>
        <v>0</v>
      </c>
      <c r="AX276" s="23">
        <f t="shared" ca="1" si="559"/>
        <v>0</v>
      </c>
      <c r="AY276" s="23">
        <f t="shared" ca="1" si="542"/>
        <v>0</v>
      </c>
      <c r="AZ276" s="23">
        <f t="shared" ca="1" si="543"/>
        <v>0</v>
      </c>
      <c r="BA276" s="23">
        <f t="shared" ca="1" si="546"/>
        <v>0</v>
      </c>
      <c r="BB276" s="23">
        <f t="shared" ca="1" si="547"/>
        <v>0</v>
      </c>
      <c r="BC276" s="23">
        <f t="shared" ca="1" si="554"/>
        <v>0</v>
      </c>
      <c r="BD276" s="23">
        <f t="shared" ca="1" si="555"/>
        <v>0</v>
      </c>
      <c r="BE276" s="23">
        <f ca="1">$BE$7*$J$2*$J$5*$S276</f>
        <v>0</v>
      </c>
      <c r="BF276" s="23">
        <f ca="1">$BE$7*$J$3*$J$5*$T276</f>
        <v>0</v>
      </c>
      <c r="BG276" s="23">
        <f t="shared" ca="1" si="448"/>
        <v>0</v>
      </c>
      <c r="BH276" s="23">
        <f t="shared" ca="1" si="449"/>
        <v>0</v>
      </c>
      <c r="BI276" s="23">
        <f t="shared" ca="1" si="454"/>
        <v>0</v>
      </c>
      <c r="BJ276" s="23">
        <f t="shared" ca="1" si="455"/>
        <v>0</v>
      </c>
      <c r="BK276" s="23">
        <f t="shared" ca="1" si="462"/>
        <v>0</v>
      </c>
      <c r="BL276" s="23">
        <f t="shared" ca="1" si="463"/>
        <v>0</v>
      </c>
      <c r="BM276" s="23">
        <f t="shared" ca="1" si="474"/>
        <v>0</v>
      </c>
      <c r="BN276" s="23">
        <f t="shared" ca="1" si="475"/>
        <v>0</v>
      </c>
      <c r="BO276" s="23">
        <f t="shared" ca="1" si="478"/>
        <v>0</v>
      </c>
      <c r="BP276" s="23">
        <f t="shared" ca="1" si="479"/>
        <v>0</v>
      </c>
      <c r="BQ276" s="23">
        <f t="shared" ca="1" si="485"/>
        <v>0</v>
      </c>
      <c r="BR276" s="23">
        <f t="shared" ca="1" si="486"/>
        <v>0</v>
      </c>
      <c r="BS276" s="23">
        <f t="shared" ca="1" si="503"/>
        <v>0</v>
      </c>
      <c r="BT276" s="23">
        <f t="shared" ca="1" si="504"/>
        <v>0</v>
      </c>
      <c r="BU276" s="23">
        <f t="shared" ca="1" si="505"/>
        <v>0</v>
      </c>
      <c r="BV276" s="23">
        <f t="shared" ca="1" si="506"/>
        <v>0</v>
      </c>
      <c r="BW276" s="389">
        <f t="shared" ca="1" si="533"/>
        <v>0</v>
      </c>
      <c r="BX276" s="224">
        <f t="shared" ca="1" si="534"/>
        <v>0</v>
      </c>
      <c r="BY276" s="93">
        <f t="shared" ca="1" si="535"/>
        <v>0</v>
      </c>
      <c r="BZ276" s="23">
        <f t="shared" ca="1" si="560"/>
        <v>0</v>
      </c>
      <c r="CA276" s="23">
        <f t="shared" ca="1" si="561"/>
        <v>0</v>
      </c>
      <c r="CB276" s="23">
        <f t="shared" ca="1" si="464"/>
        <v>0</v>
      </c>
      <c r="CC276" s="23">
        <f t="shared" ca="1" si="465"/>
        <v>0</v>
      </c>
      <c r="CD276" s="23">
        <f t="shared" ca="1" si="491"/>
        <v>0</v>
      </c>
      <c r="CE276" s="23">
        <f t="shared" ca="1" si="492"/>
        <v>0</v>
      </c>
      <c r="CF276" s="228">
        <f t="shared" ca="1" si="536"/>
        <v>0</v>
      </c>
      <c r="CG276" s="224">
        <f t="shared" ca="1" si="537"/>
        <v>0</v>
      </c>
      <c r="CH276" s="228">
        <f t="shared" ca="1" si="538"/>
        <v>0</v>
      </c>
      <c r="CI276" s="23">
        <f t="shared" ca="1" si="550"/>
        <v>0</v>
      </c>
      <c r="CJ276" s="23">
        <f t="shared" ca="1" si="551"/>
        <v>0</v>
      </c>
      <c r="CK276" s="23">
        <f t="shared" ca="1" si="552"/>
        <v>0</v>
      </c>
      <c r="CL276" s="23">
        <f t="shared" ca="1" si="553"/>
        <v>0</v>
      </c>
      <c r="CM276" s="23">
        <f t="shared" ca="1" si="548"/>
        <v>0</v>
      </c>
      <c r="CN276" s="23">
        <f t="shared" ca="1" si="549"/>
        <v>0</v>
      </c>
      <c r="CO276" s="23">
        <f t="shared" ca="1" si="556"/>
        <v>0</v>
      </c>
      <c r="CP276" s="23">
        <f t="shared" ca="1" si="557"/>
        <v>0</v>
      </c>
      <c r="CQ276" s="23">
        <f ca="1">$CQ$7*$J$2*$J$5*$AB276</f>
        <v>0</v>
      </c>
      <c r="CR276" s="23">
        <f ca="1">$CQ$7*$J$3*$J$5*$AC276</f>
        <v>0</v>
      </c>
      <c r="CS276" s="23">
        <f ca="1">$CS$7*$J$2*$J$5*$AB276</f>
        <v>0</v>
      </c>
      <c r="CT276" s="23">
        <f ca="1">$CS$7*$J$3*$J$5*$AC276</f>
        <v>0</v>
      </c>
      <c r="CU276" s="23">
        <f t="shared" ca="1" si="446"/>
        <v>0</v>
      </c>
      <c r="CV276" s="23">
        <f t="shared" ca="1" si="447"/>
        <v>0</v>
      </c>
      <c r="CW276" s="23">
        <f t="shared" ca="1" si="493"/>
        <v>0</v>
      </c>
      <c r="CX276" s="23">
        <f t="shared" ca="1" si="494"/>
        <v>0</v>
      </c>
      <c r="CY276" s="23">
        <f t="shared" ca="1" si="450"/>
        <v>0</v>
      </c>
      <c r="CZ276" s="23">
        <f t="shared" ca="1" si="451"/>
        <v>0</v>
      </c>
      <c r="DA276" s="23">
        <f t="shared" ca="1" si="466"/>
        <v>0</v>
      </c>
      <c r="DB276" s="23">
        <f t="shared" ca="1" si="467"/>
        <v>0</v>
      </c>
      <c r="DC276" s="23"/>
      <c r="DD276" s="23"/>
      <c r="DE276" s="66"/>
      <c r="DF276" s="66"/>
      <c r="DG276" s="66"/>
      <c r="DH276" s="66"/>
      <c r="DI276" s="23">
        <f t="shared" ca="1" si="480"/>
        <v>0</v>
      </c>
      <c r="DJ276" s="23">
        <f t="shared" ca="1" si="481"/>
        <v>0</v>
      </c>
      <c r="DK276" s="23">
        <f t="shared" ca="1" si="487"/>
        <v>0</v>
      </c>
      <c r="DL276" s="23">
        <f t="shared" ca="1" si="488"/>
        <v>0</v>
      </c>
      <c r="DM276" s="23">
        <f t="shared" ca="1" si="495"/>
        <v>0</v>
      </c>
      <c r="DN276" s="23">
        <f t="shared" ca="1" si="496"/>
        <v>0</v>
      </c>
      <c r="DO276" s="23">
        <f t="shared" ca="1" si="497"/>
        <v>0</v>
      </c>
      <c r="DP276" s="23">
        <f t="shared" ca="1" si="498"/>
        <v>0</v>
      </c>
      <c r="DQ276" s="23">
        <f t="shared" ca="1" si="509"/>
        <v>0</v>
      </c>
      <c r="DR276" s="23">
        <f t="shared" ca="1" si="510"/>
        <v>0</v>
      </c>
      <c r="DS276" s="228">
        <f t="shared" ca="1" si="539"/>
        <v>0</v>
      </c>
      <c r="DT276" s="93">
        <f t="shared" ca="1" si="540"/>
        <v>0</v>
      </c>
      <c r="DU276" s="228">
        <f t="shared" ca="1" si="541"/>
        <v>0</v>
      </c>
      <c r="DZ276" s="23">
        <f ca="1">$DZ$7*$J$2*$J$5*$AB276</f>
        <v>0</v>
      </c>
      <c r="EA276" s="23">
        <f ca="1">$DZ$7*$J$3*$J$5*$AC276</f>
        <v>0</v>
      </c>
      <c r="EB276" s="23">
        <f t="shared" ca="1" si="452"/>
        <v>0</v>
      </c>
      <c r="EC276" s="23">
        <f t="shared" ca="1" si="453"/>
        <v>0</v>
      </c>
      <c r="ED276" s="23">
        <f t="shared" ca="1" si="472"/>
        <v>0</v>
      </c>
      <c r="EE276" s="23">
        <f t="shared" ca="1" si="473"/>
        <v>0</v>
      </c>
      <c r="EF276" s="23">
        <f t="shared" ca="1" si="501"/>
        <v>0</v>
      </c>
      <c r="EG276" s="23">
        <f t="shared" ca="1" si="502"/>
        <v>0</v>
      </c>
      <c r="EH276" s="23">
        <f t="shared" ca="1" si="482"/>
        <v>0</v>
      </c>
      <c r="EI276" s="23">
        <f t="shared" ca="1" si="483"/>
        <v>0</v>
      </c>
      <c r="EJ276" s="23">
        <f t="shared" ca="1" si="499"/>
        <v>0</v>
      </c>
      <c r="EK276" s="23">
        <f t="shared" ca="1" si="500"/>
        <v>0</v>
      </c>
      <c r="EL276" s="23">
        <f t="shared" ca="1" si="507"/>
        <v>0</v>
      </c>
      <c r="EM276" s="23">
        <f t="shared" ca="1" si="508"/>
        <v>0</v>
      </c>
      <c r="EN276" s="228">
        <f t="shared" ca="1" si="527"/>
        <v>0</v>
      </c>
      <c r="EO276" s="93">
        <f t="shared" ca="1" si="528"/>
        <v>0</v>
      </c>
      <c r="EP276" s="93">
        <f t="shared" ca="1" si="529"/>
        <v>0</v>
      </c>
    </row>
    <row r="277" spans="1:146" x14ac:dyDescent="0.2">
      <c r="A277" s="172">
        <f ca="1">VLOOKUP($D277,Curves!$A$2:$I$1700,9)</f>
        <v>6.1435531347356E-2</v>
      </c>
      <c r="B277" s="86">
        <f t="shared" ca="1" si="512"/>
        <v>0.25807241885695181</v>
      </c>
      <c r="C277" s="86">
        <f t="shared" si="513"/>
        <v>30</v>
      </c>
      <c r="D277" s="139">
        <v>45078</v>
      </c>
      <c r="E277" s="173">
        <f ca="1">VLOOKUP($D277,Curves!$A$2:$H$1700,2)*$B277</f>
        <v>1.3257180156681614</v>
      </c>
      <c r="F277" s="172">
        <f ca="1">VLOOKUP($D277,Curves!$A$2:$H$1700,3)*$B277</f>
        <v>0</v>
      </c>
      <c r="G277" s="172">
        <f ca="1">VLOOKUP($D277,Curves!$A$2:$H$1700,7)*$B277</f>
        <v>0</v>
      </c>
      <c r="H277" s="172">
        <f ca="1">VLOOKUP($D277,Curves!$A$2:$H$1700,5)*$B277</f>
        <v>0</v>
      </c>
      <c r="I277" s="172">
        <f ca="1">VLOOKUP($D277,Curves!$A$2:$H$1700,4)*$B277</f>
        <v>0</v>
      </c>
      <c r="J277" s="174">
        <f ca="1">VLOOKUP($D277,Curves!$A$2:$H$1700,8)*$B277</f>
        <v>0</v>
      </c>
      <c r="K277" s="172">
        <f t="shared" ca="1" si="514"/>
        <v>11.94288511751121</v>
      </c>
      <c r="L277" s="140">
        <f ca="1">VLOOKUP($D277,Curves!$N$2:$T$2600,2)*$B277</f>
        <v>10.104361029990006</v>
      </c>
      <c r="M277" s="141">
        <f ca="1">VLOOKUP($D277,Curves!$N$2:$T$2600,3)*$B277</f>
        <v>5.052180514995003</v>
      </c>
      <c r="N277" s="181">
        <f t="shared" ca="1" si="515"/>
        <v>0</v>
      </c>
      <c r="O277" s="182">
        <f t="shared" ca="1" si="516"/>
        <v>0</v>
      </c>
      <c r="P277" s="173">
        <f t="shared" ca="1" si="511"/>
        <v>11.94288511751121</v>
      </c>
      <c r="Q277" s="140">
        <f ca="1">VLOOKUP($D277,Curves!$N$2:$T$2600,4)*$B277</f>
        <v>10.104361029990006</v>
      </c>
      <c r="R277" s="141">
        <f ca="1">VLOOKUP($D277,Curves!$N$2:$T$2600,5)*$B277</f>
        <v>5.052180514995003</v>
      </c>
      <c r="S277" s="181">
        <f t="shared" ca="1" si="517"/>
        <v>0</v>
      </c>
      <c r="T277" s="182">
        <f t="shared" ca="1" si="518"/>
        <v>0</v>
      </c>
      <c r="U277" s="151">
        <f t="shared" ca="1" si="519"/>
        <v>11.94288511751121</v>
      </c>
      <c r="V277" s="151">
        <f t="shared" ca="1" si="520"/>
        <v>11.94288511751121</v>
      </c>
      <c r="W277" s="151">
        <f t="shared" ca="1" si="521"/>
        <v>11.94288511751121</v>
      </c>
      <c r="X277" s="343">
        <f ca="1">VLOOKUP($D277,[2]CurveFetch!$D$8:$S$13000,16,0)*$B277</f>
        <v>16.5561715014138</v>
      </c>
      <c r="Y277" s="141">
        <f ca="1">VLOOKUP($D277,Curves!$N$2:$T$2600,7)*$B277</f>
        <v>5.052180514995003</v>
      </c>
      <c r="Z277" s="200">
        <f t="shared" ca="1" si="522"/>
        <v>1</v>
      </c>
      <c r="AA277" s="181">
        <f t="shared" ca="1" si="523"/>
        <v>0</v>
      </c>
      <c r="AB277" s="181">
        <f t="shared" ca="1" si="524"/>
        <v>1</v>
      </c>
      <c r="AC277" s="181">
        <f t="shared" ca="1" si="524"/>
        <v>1</v>
      </c>
      <c r="AD277" s="181">
        <f t="shared" ca="1" si="525"/>
        <v>1</v>
      </c>
      <c r="AE277" s="182">
        <f t="shared" ca="1" si="526"/>
        <v>0</v>
      </c>
      <c r="AF277" s="23">
        <f t="shared" ca="1" si="544"/>
        <v>0</v>
      </c>
      <c r="AG277" s="23">
        <f t="shared" ca="1" si="545"/>
        <v>0</v>
      </c>
      <c r="AH277" s="23">
        <f t="shared" ca="1" si="562"/>
        <v>0</v>
      </c>
      <c r="AI277" s="23">
        <f t="shared" ca="1" si="563"/>
        <v>0</v>
      </c>
      <c r="AJ277" s="23">
        <f t="shared" ca="1" si="456"/>
        <v>0</v>
      </c>
      <c r="AK277" s="23">
        <f t="shared" ca="1" si="457"/>
        <v>0</v>
      </c>
      <c r="AL277" s="23">
        <f t="shared" ca="1" si="458"/>
        <v>0</v>
      </c>
      <c r="AM277" s="23">
        <f t="shared" ca="1" si="459"/>
        <v>0</v>
      </c>
      <c r="AN277" s="23">
        <f t="shared" ca="1" si="460"/>
        <v>0</v>
      </c>
      <c r="AO277" s="23">
        <f t="shared" ca="1" si="461"/>
        <v>0</v>
      </c>
      <c r="AP277" s="23">
        <f t="shared" ca="1" si="476"/>
        <v>0</v>
      </c>
      <c r="AQ277" s="23">
        <f t="shared" ca="1" si="477"/>
        <v>0</v>
      </c>
      <c r="AR277" s="23">
        <f t="shared" ca="1" si="489"/>
        <v>0</v>
      </c>
      <c r="AS277" s="23">
        <f t="shared" ca="1" si="490"/>
        <v>0</v>
      </c>
      <c r="AT277" s="228">
        <f t="shared" ca="1" si="530"/>
        <v>0</v>
      </c>
      <c r="AU277" s="26">
        <f t="shared" ca="1" si="531"/>
        <v>0</v>
      </c>
      <c r="AV277" s="228">
        <f t="shared" ca="1" si="532"/>
        <v>0</v>
      </c>
      <c r="AW277" s="23">
        <f t="shared" ca="1" si="558"/>
        <v>0</v>
      </c>
      <c r="AX277" s="23">
        <f t="shared" ca="1" si="559"/>
        <v>0</v>
      </c>
      <c r="AY277" s="23">
        <f t="shared" ca="1" si="542"/>
        <v>0</v>
      </c>
      <c r="AZ277" s="23">
        <f t="shared" ca="1" si="543"/>
        <v>0</v>
      </c>
      <c r="BA277" s="23">
        <f t="shared" ca="1" si="546"/>
        <v>0</v>
      </c>
      <c r="BB277" s="23">
        <f t="shared" ca="1" si="547"/>
        <v>0</v>
      </c>
      <c r="BC277" s="23">
        <f t="shared" ca="1" si="554"/>
        <v>0</v>
      </c>
      <c r="BD277" s="23">
        <f t="shared" ca="1" si="555"/>
        <v>0</v>
      </c>
      <c r="BE277" s="23">
        <f ca="1">$BE$7*$J$2*$J$5*$S277</f>
        <v>0</v>
      </c>
      <c r="BF277" s="23">
        <f ca="1">$BE$7*$J$3*$J$5*$T277</f>
        <v>0</v>
      </c>
      <c r="BG277" s="23">
        <f t="shared" ca="1" si="448"/>
        <v>0</v>
      </c>
      <c r="BH277" s="23">
        <f t="shared" ca="1" si="449"/>
        <v>0</v>
      </c>
      <c r="BI277" s="23">
        <f t="shared" ca="1" si="454"/>
        <v>0</v>
      </c>
      <c r="BJ277" s="23">
        <f t="shared" ca="1" si="455"/>
        <v>0</v>
      </c>
      <c r="BK277" s="23">
        <f t="shared" ca="1" si="462"/>
        <v>0</v>
      </c>
      <c r="BL277" s="23">
        <f t="shared" ca="1" si="463"/>
        <v>0</v>
      </c>
      <c r="BM277" s="23">
        <f t="shared" ca="1" si="474"/>
        <v>0</v>
      </c>
      <c r="BN277" s="23">
        <f t="shared" ca="1" si="475"/>
        <v>0</v>
      </c>
      <c r="BO277" s="23">
        <f t="shared" ca="1" si="478"/>
        <v>0</v>
      </c>
      <c r="BP277" s="23">
        <f t="shared" ca="1" si="479"/>
        <v>0</v>
      </c>
      <c r="BQ277" s="23">
        <f t="shared" ca="1" si="485"/>
        <v>0</v>
      </c>
      <c r="BR277" s="23">
        <f t="shared" ca="1" si="486"/>
        <v>0</v>
      </c>
      <c r="BS277" s="23">
        <f t="shared" ca="1" si="503"/>
        <v>0</v>
      </c>
      <c r="BT277" s="23">
        <f t="shared" ca="1" si="504"/>
        <v>0</v>
      </c>
      <c r="BU277" s="23">
        <f t="shared" ca="1" si="505"/>
        <v>0</v>
      </c>
      <c r="BV277" s="23">
        <f t="shared" ca="1" si="506"/>
        <v>0</v>
      </c>
      <c r="BW277" s="389">
        <f t="shared" ca="1" si="533"/>
        <v>0</v>
      </c>
      <c r="BX277" s="224">
        <f t="shared" ca="1" si="534"/>
        <v>0</v>
      </c>
      <c r="BY277" s="93">
        <f t="shared" ca="1" si="535"/>
        <v>0</v>
      </c>
      <c r="BZ277" s="23">
        <f t="shared" ca="1" si="560"/>
        <v>0</v>
      </c>
      <c r="CA277" s="23">
        <f t="shared" ca="1" si="561"/>
        <v>0</v>
      </c>
      <c r="CB277" s="23">
        <f t="shared" ca="1" si="464"/>
        <v>0</v>
      </c>
      <c r="CC277" s="23">
        <f t="shared" ca="1" si="465"/>
        <v>0</v>
      </c>
      <c r="CD277" s="23">
        <f t="shared" ca="1" si="491"/>
        <v>0</v>
      </c>
      <c r="CE277" s="23">
        <f t="shared" ca="1" si="492"/>
        <v>0</v>
      </c>
      <c r="CF277" s="228">
        <f t="shared" ca="1" si="536"/>
        <v>0</v>
      </c>
      <c r="CG277" s="224">
        <f t="shared" ca="1" si="537"/>
        <v>0</v>
      </c>
      <c r="CH277" s="228">
        <f t="shared" ca="1" si="538"/>
        <v>0</v>
      </c>
      <c r="CI277" s="23">
        <f t="shared" ca="1" si="550"/>
        <v>65400</v>
      </c>
      <c r="CJ277" s="23">
        <f t="shared" ca="1" si="551"/>
        <v>32700</v>
      </c>
      <c r="CK277" s="23">
        <f t="shared" ca="1" si="552"/>
        <v>62400</v>
      </c>
      <c r="CL277" s="23">
        <f t="shared" ca="1" si="553"/>
        <v>31200</v>
      </c>
      <c r="CM277" s="23">
        <f t="shared" ca="1" si="548"/>
        <v>60000</v>
      </c>
      <c r="CN277" s="23">
        <f t="shared" ca="1" si="549"/>
        <v>30000</v>
      </c>
      <c r="CO277" s="23">
        <f t="shared" ca="1" si="556"/>
        <v>8400</v>
      </c>
      <c r="CP277" s="23">
        <f t="shared" ca="1" si="557"/>
        <v>4200</v>
      </c>
      <c r="CQ277" s="23">
        <f ca="1">$CQ$7*$J$2*$J$5*$AB277</f>
        <v>27000</v>
      </c>
      <c r="CR277" s="23">
        <f ca="1">$CQ$7*$J$3*$J$5*$AC277</f>
        <v>13500</v>
      </c>
      <c r="CS277" s="23">
        <f ca="1">$CS$7*$J$2*$J$5*$AB277</f>
        <v>15600</v>
      </c>
      <c r="CT277" s="23">
        <f ca="1">$CS$7*$J$3*$J$5*$AC277</f>
        <v>7800</v>
      </c>
      <c r="CU277" s="23">
        <f t="shared" ca="1" si="446"/>
        <v>42000</v>
      </c>
      <c r="CV277" s="23">
        <f t="shared" ca="1" si="447"/>
        <v>21000</v>
      </c>
      <c r="CW277" s="23">
        <f t="shared" ca="1" si="493"/>
        <v>60000</v>
      </c>
      <c r="CX277" s="23">
        <f t="shared" ca="1" si="494"/>
        <v>30000</v>
      </c>
      <c r="CY277" s="23">
        <f t="shared" ca="1" si="450"/>
        <v>72000</v>
      </c>
      <c r="CZ277" s="23">
        <f t="shared" ca="1" si="451"/>
        <v>36000</v>
      </c>
      <c r="DA277" s="23">
        <f t="shared" ca="1" si="466"/>
        <v>99000</v>
      </c>
      <c r="DB277" s="23">
        <f t="shared" ca="1" si="467"/>
        <v>49500</v>
      </c>
      <c r="DC277" s="23"/>
      <c r="DD277" s="23"/>
      <c r="DE277" s="66"/>
      <c r="DF277" s="66"/>
      <c r="DG277" s="66"/>
      <c r="DH277" s="66"/>
      <c r="DI277" s="23">
        <f t="shared" ca="1" si="480"/>
        <v>63600</v>
      </c>
      <c r="DJ277" s="23">
        <f t="shared" ca="1" si="481"/>
        <v>31800</v>
      </c>
      <c r="DK277" s="23">
        <f t="shared" ca="1" si="487"/>
        <v>63600</v>
      </c>
      <c r="DL277" s="23">
        <f t="shared" ca="1" si="488"/>
        <v>31800</v>
      </c>
      <c r="DM277" s="23">
        <f t="shared" ca="1" si="495"/>
        <v>120000</v>
      </c>
      <c r="DN277" s="23">
        <f t="shared" ca="1" si="496"/>
        <v>60000</v>
      </c>
      <c r="DO277" s="23">
        <f t="shared" ca="1" si="497"/>
        <v>66000</v>
      </c>
      <c r="DP277" s="23">
        <f t="shared" ca="1" si="498"/>
        <v>33000</v>
      </c>
      <c r="DQ277" s="23">
        <f t="shared" ca="1" si="509"/>
        <v>129600</v>
      </c>
      <c r="DR277" s="23">
        <f t="shared" ca="1" si="510"/>
        <v>64800</v>
      </c>
      <c r="DS277" s="228">
        <f t="shared" ca="1" si="539"/>
        <v>424800</v>
      </c>
      <c r="DT277" s="93">
        <f t="shared" ca="1" si="540"/>
        <v>810000</v>
      </c>
      <c r="DU277" s="228">
        <f t="shared" ca="1" si="541"/>
        <v>1431900</v>
      </c>
      <c r="DZ277" s="23">
        <f ca="1">$DZ$7*$J$2*$J$5*$AB277</f>
        <v>60000</v>
      </c>
      <c r="EA277" s="23">
        <f ca="1">$DZ$7*$J$3*$J$5*$AC277</f>
        <v>30000</v>
      </c>
      <c r="EB277" s="23">
        <f t="shared" ca="1" si="452"/>
        <v>26400</v>
      </c>
      <c r="EC277" s="23">
        <f t="shared" ca="1" si="453"/>
        <v>13200</v>
      </c>
      <c r="ED277" s="23">
        <f t="shared" ca="1" si="472"/>
        <v>120000</v>
      </c>
      <c r="EE277" s="23">
        <f t="shared" ca="1" si="473"/>
        <v>60000</v>
      </c>
      <c r="EF277" s="23">
        <f t="shared" ca="1" si="501"/>
        <v>168000</v>
      </c>
      <c r="EG277" s="23">
        <f t="shared" ca="1" si="502"/>
        <v>84000</v>
      </c>
      <c r="EH277" s="23">
        <f t="shared" ca="1" si="482"/>
        <v>60000</v>
      </c>
      <c r="EI277" s="23">
        <f t="shared" ca="1" si="483"/>
        <v>30000</v>
      </c>
      <c r="EJ277" s="23">
        <f t="shared" ca="1" si="499"/>
        <v>60000</v>
      </c>
      <c r="EK277" s="23">
        <f t="shared" ca="1" si="500"/>
        <v>30000</v>
      </c>
      <c r="EL277" s="23">
        <f t="shared" ca="1" si="507"/>
        <v>120000</v>
      </c>
      <c r="EM277" s="23">
        <f t="shared" ca="1" si="508"/>
        <v>60000</v>
      </c>
      <c r="EN277" s="228">
        <f t="shared" ca="1" si="527"/>
        <v>39600</v>
      </c>
      <c r="EO277" s="93">
        <f t="shared" ca="1" si="528"/>
        <v>489600</v>
      </c>
      <c r="EP277" s="93">
        <f t="shared" ca="1" si="529"/>
        <v>921600</v>
      </c>
    </row>
    <row r="278" spans="1:146" x14ac:dyDescent="0.2">
      <c r="A278" s="172">
        <f ca="1">VLOOKUP($D278,Curves!$A$2:$I$1700,9)</f>
        <v>6.1435531347356E-2</v>
      </c>
      <c r="B278" s="86">
        <f t="shared" ca="1" si="512"/>
        <v>0.2567929580061562</v>
      </c>
      <c r="C278" s="86">
        <f t="shared" si="513"/>
        <v>31</v>
      </c>
      <c r="D278" s="139">
        <v>45108</v>
      </c>
      <c r="E278" s="173">
        <f ca="1">VLOOKUP($D278,Curves!$A$2:$H$1700,2)*$B278</f>
        <v>1.3191454252776242</v>
      </c>
      <c r="F278" s="172">
        <f ca="1">VLOOKUP($D278,Curves!$A$2:$H$1700,3)*$B278</f>
        <v>0</v>
      </c>
      <c r="G278" s="172">
        <f ca="1">VLOOKUP($D278,Curves!$A$2:$H$1700,7)*$B278</f>
        <v>0</v>
      </c>
      <c r="H278" s="172">
        <f ca="1">VLOOKUP($D278,Curves!$A$2:$H$1700,5)*$B278</f>
        <v>0</v>
      </c>
      <c r="I278" s="172">
        <f ca="1">VLOOKUP($D278,Curves!$A$2:$H$1700,4)*$B278</f>
        <v>0</v>
      </c>
      <c r="J278" s="174">
        <f ca="1">VLOOKUP($D278,Curves!$A$2:$H$1700,8)*$B278</f>
        <v>0</v>
      </c>
      <c r="K278" s="172">
        <f t="shared" ca="1" si="514"/>
        <v>11.893590689582181</v>
      </c>
      <c r="L278" s="140">
        <f ca="1">VLOOKUP($D278,Curves!$N$2:$T$2600,2)*$B278</f>
        <v>10.054266043406635</v>
      </c>
      <c r="M278" s="141">
        <f ca="1">VLOOKUP($D278,Curves!$N$2:$T$2600,3)*$B278</f>
        <v>5.0271330217033174</v>
      </c>
      <c r="N278" s="181">
        <f t="shared" ca="1" si="515"/>
        <v>0</v>
      </c>
      <c r="O278" s="182">
        <f t="shared" ca="1" si="516"/>
        <v>0</v>
      </c>
      <c r="P278" s="173">
        <f t="shared" ca="1" si="511"/>
        <v>11.893590689582181</v>
      </c>
      <c r="Q278" s="140">
        <f ca="1">VLOOKUP($D278,Curves!$N$2:$T$2600,4)*$B278</f>
        <v>10.054266043406635</v>
      </c>
      <c r="R278" s="141">
        <f ca="1">VLOOKUP($D278,Curves!$N$2:$T$2600,5)*$B278</f>
        <v>5.0271330217033174</v>
      </c>
      <c r="S278" s="181">
        <f t="shared" ca="1" si="517"/>
        <v>0</v>
      </c>
      <c r="T278" s="182">
        <f t="shared" ca="1" si="518"/>
        <v>0</v>
      </c>
      <c r="U278" s="151">
        <f t="shared" ca="1" si="519"/>
        <v>11.893590689582181</v>
      </c>
      <c r="V278" s="151">
        <f t="shared" ca="1" si="520"/>
        <v>11.893590689582181</v>
      </c>
      <c r="W278" s="151">
        <f t="shared" ca="1" si="521"/>
        <v>11.893590689582181</v>
      </c>
      <c r="X278" s="343">
        <f ca="1">VLOOKUP($D278,[2]CurveFetch!$D$8:$S$13000,16,0)*$B278</f>
        <v>13.884281653476853</v>
      </c>
      <c r="Y278" s="141">
        <f ca="1">VLOOKUP($D278,Curves!$N$2:$T$2600,7)*$B278</f>
        <v>5.0271330217033174</v>
      </c>
      <c r="Z278" s="200">
        <f t="shared" ca="1" si="522"/>
        <v>1</v>
      </c>
      <c r="AA278" s="181">
        <f t="shared" ca="1" si="523"/>
        <v>0</v>
      </c>
      <c r="AB278" s="181">
        <f t="shared" ca="1" si="524"/>
        <v>1</v>
      </c>
      <c r="AC278" s="181">
        <f t="shared" ca="1" si="524"/>
        <v>1</v>
      </c>
      <c r="AD278" s="181">
        <f t="shared" ca="1" si="525"/>
        <v>1</v>
      </c>
      <c r="AE278" s="182">
        <f t="shared" ca="1" si="526"/>
        <v>0</v>
      </c>
      <c r="AF278" s="23">
        <f t="shared" ca="1" si="544"/>
        <v>0</v>
      </c>
      <c r="AG278" s="23">
        <f t="shared" ca="1" si="545"/>
        <v>0</v>
      </c>
      <c r="AH278" s="23">
        <f t="shared" ca="1" si="562"/>
        <v>0</v>
      </c>
      <c r="AI278" s="23">
        <f t="shared" ca="1" si="563"/>
        <v>0</v>
      </c>
      <c r="AJ278" s="23">
        <f t="shared" ca="1" si="456"/>
        <v>0</v>
      </c>
      <c r="AK278" s="23">
        <f t="shared" ca="1" si="457"/>
        <v>0</v>
      </c>
      <c r="AL278" s="23">
        <f t="shared" ca="1" si="458"/>
        <v>0</v>
      </c>
      <c r="AM278" s="23">
        <f t="shared" ca="1" si="459"/>
        <v>0</v>
      </c>
      <c r="AN278" s="23">
        <f t="shared" ca="1" si="460"/>
        <v>0</v>
      </c>
      <c r="AO278" s="23">
        <f t="shared" ca="1" si="461"/>
        <v>0</v>
      </c>
      <c r="AP278" s="23">
        <f t="shared" ca="1" si="476"/>
        <v>0</v>
      </c>
      <c r="AQ278" s="23">
        <f t="shared" ca="1" si="477"/>
        <v>0</v>
      </c>
      <c r="AR278" s="23">
        <f t="shared" ca="1" si="489"/>
        <v>0</v>
      </c>
      <c r="AS278" s="23">
        <f t="shared" ca="1" si="490"/>
        <v>0</v>
      </c>
      <c r="AT278" s="228">
        <f t="shared" ca="1" si="530"/>
        <v>0</v>
      </c>
      <c r="AU278" s="26">
        <f t="shared" ca="1" si="531"/>
        <v>0</v>
      </c>
      <c r="AV278" s="228">
        <f t="shared" ca="1" si="532"/>
        <v>0</v>
      </c>
      <c r="AW278" s="23">
        <f t="shared" ca="1" si="558"/>
        <v>0</v>
      </c>
      <c r="AX278" s="23">
        <f t="shared" ca="1" si="559"/>
        <v>0</v>
      </c>
      <c r="AY278" s="23">
        <f t="shared" ca="1" si="542"/>
        <v>0</v>
      </c>
      <c r="AZ278" s="23">
        <f t="shared" ca="1" si="543"/>
        <v>0</v>
      </c>
      <c r="BA278" s="23">
        <f t="shared" ca="1" si="546"/>
        <v>0</v>
      </c>
      <c r="BB278" s="23">
        <f t="shared" ca="1" si="547"/>
        <v>0</v>
      </c>
      <c r="BC278" s="23">
        <f t="shared" ca="1" si="554"/>
        <v>0</v>
      </c>
      <c r="BD278" s="23">
        <f t="shared" ca="1" si="555"/>
        <v>0</v>
      </c>
      <c r="BE278" s="23">
        <f ca="1">$BE$7*$J$2*$J$5*$S278</f>
        <v>0</v>
      </c>
      <c r="BF278" s="23">
        <f ca="1">$BE$7*$J$3*$J$5*$T278</f>
        <v>0</v>
      </c>
      <c r="BG278" s="23">
        <f t="shared" ca="1" si="448"/>
        <v>0</v>
      </c>
      <c r="BH278" s="23">
        <f t="shared" ca="1" si="449"/>
        <v>0</v>
      </c>
      <c r="BI278" s="66"/>
      <c r="BJ278" s="66"/>
      <c r="BK278" s="23">
        <f t="shared" ca="1" si="462"/>
        <v>0</v>
      </c>
      <c r="BL278" s="23">
        <f t="shared" ca="1" si="463"/>
        <v>0</v>
      </c>
      <c r="BM278" s="23">
        <f t="shared" ca="1" si="474"/>
        <v>0</v>
      </c>
      <c r="BN278" s="23">
        <f t="shared" ca="1" si="475"/>
        <v>0</v>
      </c>
      <c r="BO278" s="23">
        <f t="shared" ca="1" si="478"/>
        <v>0</v>
      </c>
      <c r="BP278" s="23">
        <f t="shared" ca="1" si="479"/>
        <v>0</v>
      </c>
      <c r="BQ278" s="23">
        <f t="shared" ca="1" si="485"/>
        <v>0</v>
      </c>
      <c r="BR278" s="23">
        <f t="shared" ca="1" si="486"/>
        <v>0</v>
      </c>
      <c r="BS278" s="23">
        <f t="shared" ca="1" si="503"/>
        <v>0</v>
      </c>
      <c r="BT278" s="23">
        <f t="shared" ca="1" si="504"/>
        <v>0</v>
      </c>
      <c r="BU278" s="23">
        <f t="shared" ca="1" si="505"/>
        <v>0</v>
      </c>
      <c r="BV278" s="23">
        <f t="shared" ca="1" si="506"/>
        <v>0</v>
      </c>
      <c r="BW278" s="389">
        <f t="shared" ca="1" si="533"/>
        <v>0</v>
      </c>
      <c r="BX278" s="224">
        <f t="shared" ca="1" si="534"/>
        <v>0</v>
      </c>
      <c r="BY278" s="93">
        <f t="shared" ca="1" si="535"/>
        <v>0</v>
      </c>
      <c r="BZ278" s="23">
        <f t="shared" ca="1" si="560"/>
        <v>0</v>
      </c>
      <c r="CA278" s="23">
        <f t="shared" ca="1" si="561"/>
        <v>0</v>
      </c>
      <c r="CB278" s="23">
        <f t="shared" ca="1" si="464"/>
        <v>0</v>
      </c>
      <c r="CC278" s="23">
        <f t="shared" ca="1" si="465"/>
        <v>0</v>
      </c>
      <c r="CD278" s="23">
        <f t="shared" ca="1" si="491"/>
        <v>0</v>
      </c>
      <c r="CE278" s="23">
        <f t="shared" ca="1" si="492"/>
        <v>0</v>
      </c>
      <c r="CF278" s="228">
        <f t="shared" ca="1" si="536"/>
        <v>0</v>
      </c>
      <c r="CG278" s="224">
        <f t="shared" ca="1" si="537"/>
        <v>0</v>
      </c>
      <c r="CH278" s="228">
        <f t="shared" ca="1" si="538"/>
        <v>0</v>
      </c>
      <c r="CI278" s="23">
        <f t="shared" ca="1" si="550"/>
        <v>65400</v>
      </c>
      <c r="CJ278" s="23">
        <f t="shared" ca="1" si="551"/>
        <v>32700</v>
      </c>
      <c r="CK278" s="23">
        <f t="shared" ca="1" si="552"/>
        <v>62400</v>
      </c>
      <c r="CL278" s="23">
        <f t="shared" ca="1" si="553"/>
        <v>31200</v>
      </c>
      <c r="CM278" s="23">
        <f t="shared" ca="1" si="548"/>
        <v>60000</v>
      </c>
      <c r="CN278" s="23">
        <f t="shared" ca="1" si="549"/>
        <v>30000</v>
      </c>
      <c r="CO278" s="23">
        <f t="shared" ca="1" si="556"/>
        <v>8400</v>
      </c>
      <c r="CP278" s="23">
        <f t="shared" ca="1" si="557"/>
        <v>4200</v>
      </c>
      <c r="CQ278" s="23">
        <f ca="1">$CQ$7*$J$2*$J$5*$AB278</f>
        <v>27000</v>
      </c>
      <c r="CR278" s="23">
        <f ca="1">$CQ$7*$J$3*$J$5*$AC278</f>
        <v>13500</v>
      </c>
      <c r="CS278" s="23">
        <f ca="1">$CS$7*$J$2*$J$5*$AB278</f>
        <v>15600</v>
      </c>
      <c r="CT278" s="23">
        <f ca="1">$CS$7*$J$3*$J$5*$AC278</f>
        <v>7800</v>
      </c>
      <c r="CU278" s="23">
        <f t="shared" ca="1" si="446"/>
        <v>42000</v>
      </c>
      <c r="CV278" s="23">
        <f t="shared" ca="1" si="447"/>
        <v>21000</v>
      </c>
      <c r="CW278" s="23">
        <f t="shared" ca="1" si="493"/>
        <v>60000</v>
      </c>
      <c r="CX278" s="23">
        <f t="shared" ca="1" si="494"/>
        <v>30000</v>
      </c>
      <c r="CY278" s="23">
        <f t="shared" ca="1" si="450"/>
        <v>72000</v>
      </c>
      <c r="CZ278" s="23">
        <f t="shared" ca="1" si="451"/>
        <v>36000</v>
      </c>
      <c r="DA278" s="23">
        <f t="shared" ca="1" si="466"/>
        <v>99000</v>
      </c>
      <c r="DB278" s="23">
        <f t="shared" ca="1" si="467"/>
        <v>49500</v>
      </c>
      <c r="DC278" s="23"/>
      <c r="DD278" s="23"/>
      <c r="DE278" s="66"/>
      <c r="DF278" s="66"/>
      <c r="DG278" s="66"/>
      <c r="DH278" s="66"/>
      <c r="DI278" s="23">
        <f t="shared" ca="1" si="480"/>
        <v>63600</v>
      </c>
      <c r="DJ278" s="23">
        <f t="shared" ca="1" si="481"/>
        <v>31800</v>
      </c>
      <c r="DK278" s="23">
        <f t="shared" ca="1" si="487"/>
        <v>63600</v>
      </c>
      <c r="DL278" s="23">
        <f t="shared" ca="1" si="488"/>
        <v>31800</v>
      </c>
      <c r="DM278" s="23">
        <f t="shared" ca="1" si="495"/>
        <v>120000</v>
      </c>
      <c r="DN278" s="23">
        <f t="shared" ca="1" si="496"/>
        <v>60000</v>
      </c>
      <c r="DO278" s="23">
        <f t="shared" ca="1" si="497"/>
        <v>66000</v>
      </c>
      <c r="DP278" s="23">
        <f t="shared" ca="1" si="498"/>
        <v>33000</v>
      </c>
      <c r="DQ278" s="23">
        <f t="shared" ca="1" si="509"/>
        <v>129600</v>
      </c>
      <c r="DR278" s="23">
        <f t="shared" ca="1" si="510"/>
        <v>64800</v>
      </c>
      <c r="DS278" s="228">
        <f t="shared" ca="1" si="539"/>
        <v>424800</v>
      </c>
      <c r="DT278" s="93">
        <f t="shared" ca="1" si="540"/>
        <v>810000</v>
      </c>
      <c r="DU278" s="228">
        <f t="shared" ca="1" si="541"/>
        <v>1431900</v>
      </c>
      <c r="DZ278" s="23">
        <f ca="1">$DZ$7*$J$2*$J$5*$AB278</f>
        <v>60000</v>
      </c>
      <c r="EA278" s="23">
        <f ca="1">$DZ$7*$J$3*$J$5*$AC278</f>
        <v>30000</v>
      </c>
      <c r="EB278" s="23">
        <f t="shared" ca="1" si="452"/>
        <v>26400</v>
      </c>
      <c r="EC278" s="23">
        <f t="shared" ca="1" si="453"/>
        <v>13200</v>
      </c>
      <c r="ED278" s="23">
        <f t="shared" ca="1" si="472"/>
        <v>120000</v>
      </c>
      <c r="EE278" s="23">
        <f t="shared" ca="1" si="473"/>
        <v>60000</v>
      </c>
      <c r="EF278" s="23">
        <f t="shared" ca="1" si="501"/>
        <v>168000</v>
      </c>
      <c r="EG278" s="23">
        <f t="shared" ca="1" si="502"/>
        <v>84000</v>
      </c>
      <c r="EH278" s="23">
        <f t="shared" ca="1" si="482"/>
        <v>60000</v>
      </c>
      <c r="EI278" s="23">
        <f t="shared" ca="1" si="483"/>
        <v>30000</v>
      </c>
      <c r="EJ278" s="23">
        <f t="shared" ca="1" si="499"/>
        <v>60000</v>
      </c>
      <c r="EK278" s="23">
        <f t="shared" ca="1" si="500"/>
        <v>30000</v>
      </c>
      <c r="EL278" s="23">
        <f t="shared" ca="1" si="507"/>
        <v>120000</v>
      </c>
      <c r="EM278" s="23">
        <f t="shared" ca="1" si="508"/>
        <v>60000</v>
      </c>
      <c r="EN278" s="228">
        <f t="shared" ca="1" si="527"/>
        <v>39600</v>
      </c>
      <c r="EO278" s="93">
        <f t="shared" ca="1" si="528"/>
        <v>489600</v>
      </c>
      <c r="EP278" s="93">
        <f t="shared" ca="1" si="529"/>
        <v>921600</v>
      </c>
    </row>
    <row r="279" spans="1:146" x14ac:dyDescent="0.2">
      <c r="A279" s="172">
        <f ca="1">VLOOKUP($D279,Curves!$A$2:$I$1700,9)</f>
        <v>6.1435531347356E-2</v>
      </c>
      <c r="B279" s="86">
        <f t="shared" ca="1" si="512"/>
        <v>0.25547751203827646</v>
      </c>
      <c r="C279" s="86">
        <f t="shared" si="513"/>
        <v>31</v>
      </c>
      <c r="D279" s="139">
        <v>45139</v>
      </c>
      <c r="E279" s="173">
        <f ca="1">VLOOKUP($D279,Curves!$A$2:$H$1700,2)*$B279</f>
        <v>1.3123879793406261</v>
      </c>
      <c r="F279" s="172">
        <f ca="1">VLOOKUP($D279,Curves!$A$2:$H$1700,3)*$B279</f>
        <v>0</v>
      </c>
      <c r="G279" s="172">
        <f ca="1">VLOOKUP($D279,Curves!$A$2:$H$1700,7)*$B279</f>
        <v>0</v>
      </c>
      <c r="H279" s="172">
        <f ca="1">VLOOKUP($D279,Curves!$A$2:$H$1700,5)*$B279</f>
        <v>0</v>
      </c>
      <c r="I279" s="172">
        <f ca="1">VLOOKUP($D279,Curves!$A$2:$H$1700,4)*$B279</f>
        <v>0</v>
      </c>
      <c r="J279" s="174">
        <f ca="1">VLOOKUP($D279,Curves!$A$2:$H$1700,8)*$B279</f>
        <v>0</v>
      </c>
      <c r="K279" s="172">
        <f t="shared" ca="1" si="514"/>
        <v>11.842909845054695</v>
      </c>
      <c r="L279" s="140">
        <f ca="1">VLOOKUP($D279,Curves!$N$2:$T$2600,2)*$B279</f>
        <v>10.002762124337044</v>
      </c>
      <c r="M279" s="141">
        <f ca="1">VLOOKUP($D279,Curves!$N$2:$T$2600,3)*$B279</f>
        <v>5.0013810621685222</v>
      </c>
      <c r="N279" s="181">
        <f t="shared" ca="1" si="515"/>
        <v>0</v>
      </c>
      <c r="O279" s="182">
        <f t="shared" ca="1" si="516"/>
        <v>0</v>
      </c>
      <c r="P279" s="173">
        <f t="shared" ca="1" si="511"/>
        <v>11.842909845054695</v>
      </c>
      <c r="Q279" s="140">
        <f ca="1">VLOOKUP($D279,Curves!$N$2:$T$2600,4)*$B279</f>
        <v>10.002762124337044</v>
      </c>
      <c r="R279" s="141">
        <f ca="1">VLOOKUP($D279,Curves!$N$2:$T$2600,5)*$B279</f>
        <v>5.0013810621685222</v>
      </c>
      <c r="S279" s="181">
        <f t="shared" ca="1" si="517"/>
        <v>0</v>
      </c>
      <c r="T279" s="182">
        <f t="shared" ca="1" si="518"/>
        <v>0</v>
      </c>
      <c r="U279" s="151">
        <f t="shared" ca="1" si="519"/>
        <v>11.842909845054695</v>
      </c>
      <c r="V279" s="151">
        <f t="shared" ca="1" si="520"/>
        <v>11.842909845054695</v>
      </c>
      <c r="W279" s="151">
        <f t="shared" ca="1" si="521"/>
        <v>11.842909845054695</v>
      </c>
      <c r="X279" s="343">
        <f ca="1">VLOOKUP($D279,[2]CurveFetch!$D$8:$S$13000,16,0)*$B279</f>
        <v>17.645320801459679</v>
      </c>
      <c r="Y279" s="141">
        <f ca="1">VLOOKUP($D279,Curves!$N$2:$T$2600,7)*$B279</f>
        <v>5.0013810621685222</v>
      </c>
      <c r="Z279" s="200">
        <f t="shared" ca="1" si="522"/>
        <v>1</v>
      </c>
      <c r="AA279" s="181">
        <f t="shared" ca="1" si="523"/>
        <v>0</v>
      </c>
      <c r="AB279" s="181">
        <f t="shared" ca="1" si="524"/>
        <v>1</v>
      </c>
      <c r="AC279" s="181">
        <f t="shared" ca="1" si="524"/>
        <v>1</v>
      </c>
      <c r="AD279" s="181">
        <f t="shared" ca="1" si="525"/>
        <v>1</v>
      </c>
      <c r="AE279" s="182">
        <f t="shared" ca="1" si="526"/>
        <v>0</v>
      </c>
      <c r="AF279" s="23">
        <f t="shared" ca="1" si="544"/>
        <v>0</v>
      </c>
      <c r="AG279" s="23">
        <f t="shared" ca="1" si="545"/>
        <v>0</v>
      </c>
      <c r="AH279" s="23">
        <f t="shared" ca="1" si="562"/>
        <v>0</v>
      </c>
      <c r="AI279" s="23">
        <f t="shared" ca="1" si="563"/>
        <v>0</v>
      </c>
      <c r="AJ279" s="23">
        <f t="shared" ca="1" si="456"/>
        <v>0</v>
      </c>
      <c r="AK279" s="23">
        <f t="shared" ca="1" si="457"/>
        <v>0</v>
      </c>
      <c r="AL279" s="23">
        <f t="shared" ca="1" si="458"/>
        <v>0</v>
      </c>
      <c r="AM279" s="23">
        <f t="shared" ca="1" si="459"/>
        <v>0</v>
      </c>
      <c r="AN279" s="23">
        <f t="shared" ca="1" si="460"/>
        <v>0</v>
      </c>
      <c r="AO279" s="23">
        <f t="shared" ca="1" si="461"/>
        <v>0</v>
      </c>
      <c r="AP279" s="23">
        <f t="shared" ca="1" si="476"/>
        <v>0</v>
      </c>
      <c r="AQ279" s="23">
        <f t="shared" ca="1" si="477"/>
        <v>0</v>
      </c>
      <c r="AR279" s="23">
        <f t="shared" ca="1" si="489"/>
        <v>0</v>
      </c>
      <c r="AS279" s="23">
        <f t="shared" ca="1" si="490"/>
        <v>0</v>
      </c>
      <c r="AT279" s="228">
        <f t="shared" ca="1" si="530"/>
        <v>0</v>
      </c>
      <c r="AU279" s="26">
        <f t="shared" ca="1" si="531"/>
        <v>0</v>
      </c>
      <c r="AV279" s="228">
        <f t="shared" ca="1" si="532"/>
        <v>0</v>
      </c>
      <c r="AW279" s="23">
        <f t="shared" ca="1" si="558"/>
        <v>0</v>
      </c>
      <c r="AX279" s="23">
        <f t="shared" ca="1" si="559"/>
        <v>0</v>
      </c>
      <c r="AY279" s="66"/>
      <c r="AZ279" s="66"/>
      <c r="BA279" s="66"/>
      <c r="BB279" s="66"/>
      <c r="BC279" s="66"/>
      <c r="BD279" s="66"/>
      <c r="BE279" s="66"/>
      <c r="BF279" s="66"/>
      <c r="BG279" s="23">
        <f t="shared" ca="1" si="448"/>
        <v>0</v>
      </c>
      <c r="BH279" s="23">
        <f t="shared" ca="1" si="449"/>
        <v>0</v>
      </c>
      <c r="BI279" s="66"/>
      <c r="BJ279" s="66"/>
      <c r="BK279" s="23">
        <f t="shared" ca="1" si="462"/>
        <v>0</v>
      </c>
      <c r="BL279" s="23">
        <f t="shared" ca="1" si="463"/>
        <v>0</v>
      </c>
      <c r="BM279" s="23">
        <f t="shared" ca="1" si="474"/>
        <v>0</v>
      </c>
      <c r="BN279" s="23">
        <f t="shared" ca="1" si="475"/>
        <v>0</v>
      </c>
      <c r="BO279" s="23">
        <f t="shared" ca="1" si="478"/>
        <v>0</v>
      </c>
      <c r="BP279" s="23">
        <f t="shared" ca="1" si="479"/>
        <v>0</v>
      </c>
      <c r="BQ279" s="23">
        <f t="shared" ca="1" si="485"/>
        <v>0</v>
      </c>
      <c r="BR279" s="23">
        <f t="shared" ca="1" si="486"/>
        <v>0</v>
      </c>
      <c r="BS279" s="23">
        <f t="shared" ca="1" si="503"/>
        <v>0</v>
      </c>
      <c r="BT279" s="23">
        <f t="shared" ca="1" si="504"/>
        <v>0</v>
      </c>
      <c r="BU279" s="23">
        <f t="shared" ca="1" si="505"/>
        <v>0</v>
      </c>
      <c r="BV279" s="23">
        <f t="shared" ca="1" si="506"/>
        <v>0</v>
      </c>
      <c r="BW279" s="389">
        <f t="shared" ca="1" si="533"/>
        <v>0</v>
      </c>
      <c r="BX279" s="224">
        <f t="shared" ca="1" si="534"/>
        <v>0</v>
      </c>
      <c r="BY279" s="93">
        <f t="shared" ca="1" si="535"/>
        <v>0</v>
      </c>
      <c r="BZ279" s="23">
        <f t="shared" ca="1" si="560"/>
        <v>0</v>
      </c>
      <c r="CA279" s="23">
        <f t="shared" ca="1" si="561"/>
        <v>0</v>
      </c>
      <c r="CB279" s="23">
        <f t="shared" ca="1" si="464"/>
        <v>0</v>
      </c>
      <c r="CC279" s="23">
        <f t="shared" ca="1" si="465"/>
        <v>0</v>
      </c>
      <c r="CD279" s="23">
        <f t="shared" ca="1" si="491"/>
        <v>0</v>
      </c>
      <c r="CE279" s="23">
        <f t="shared" ca="1" si="492"/>
        <v>0</v>
      </c>
      <c r="CF279" s="228">
        <f t="shared" ca="1" si="536"/>
        <v>0</v>
      </c>
      <c r="CG279" s="224">
        <f t="shared" ca="1" si="537"/>
        <v>0</v>
      </c>
      <c r="CH279" s="228">
        <f t="shared" ca="1" si="538"/>
        <v>0</v>
      </c>
      <c r="CI279" s="23">
        <f t="shared" ca="1" si="550"/>
        <v>65400</v>
      </c>
      <c r="CJ279" s="23">
        <f t="shared" ca="1" si="551"/>
        <v>32700</v>
      </c>
      <c r="CK279" s="23">
        <f t="shared" ca="1" si="552"/>
        <v>62400</v>
      </c>
      <c r="CL279" s="23">
        <f t="shared" ca="1" si="553"/>
        <v>31200</v>
      </c>
      <c r="CM279" s="23">
        <f t="shared" ca="1" si="548"/>
        <v>60000</v>
      </c>
      <c r="CN279" s="23">
        <f t="shared" ca="1" si="549"/>
        <v>30000</v>
      </c>
      <c r="CO279" s="23">
        <f t="shared" ca="1" si="556"/>
        <v>8400</v>
      </c>
      <c r="CP279" s="23">
        <f t="shared" ca="1" si="557"/>
        <v>4200</v>
      </c>
      <c r="CQ279" s="23">
        <f ca="1">$CQ$7*$J$2*$J$5*$AB279</f>
        <v>27000</v>
      </c>
      <c r="CR279" s="23">
        <f ca="1">$CQ$7*$J$3*$J$5*$AC279</f>
        <v>13500</v>
      </c>
      <c r="CS279" s="23">
        <f ca="1">$CS$7*$J$2*$J$5*$AB279</f>
        <v>15600</v>
      </c>
      <c r="CT279" s="23">
        <f ca="1">$CS$7*$J$3*$J$5*$AC279</f>
        <v>7800</v>
      </c>
      <c r="CU279" s="23">
        <f ca="1">$CU$7*$J$2*$J$5*$AB279</f>
        <v>42000</v>
      </c>
      <c r="CV279" s="23">
        <f ca="1">$CU$7*$J$3*$J$5*$AC279</f>
        <v>21000</v>
      </c>
      <c r="CW279" s="23">
        <f t="shared" ca="1" si="493"/>
        <v>60000</v>
      </c>
      <c r="CX279" s="23">
        <f t="shared" ca="1" si="494"/>
        <v>30000</v>
      </c>
      <c r="CY279" s="66"/>
      <c r="CZ279" s="66"/>
      <c r="DA279" s="66"/>
      <c r="DB279" s="66"/>
      <c r="DC279" s="66"/>
      <c r="DD279" s="66"/>
      <c r="DE279" s="66"/>
      <c r="DF279" s="66"/>
      <c r="DG279" s="66"/>
      <c r="DH279" s="66"/>
      <c r="DI279" s="23">
        <f t="shared" ca="1" si="480"/>
        <v>63600</v>
      </c>
      <c r="DJ279" s="23">
        <f t="shared" ca="1" si="481"/>
        <v>31800</v>
      </c>
      <c r="DK279" s="23">
        <f t="shared" ca="1" si="487"/>
        <v>63600</v>
      </c>
      <c r="DL279" s="23">
        <f t="shared" ca="1" si="488"/>
        <v>31800</v>
      </c>
      <c r="DM279" s="23">
        <f t="shared" ca="1" si="495"/>
        <v>120000</v>
      </c>
      <c r="DN279" s="23">
        <f t="shared" ca="1" si="496"/>
        <v>60000</v>
      </c>
      <c r="DO279" s="23">
        <f t="shared" ca="1" si="497"/>
        <v>66000</v>
      </c>
      <c r="DP279" s="23">
        <f t="shared" ca="1" si="498"/>
        <v>33000</v>
      </c>
      <c r="DQ279" s="23">
        <f t="shared" ca="1" si="509"/>
        <v>129600</v>
      </c>
      <c r="DR279" s="23">
        <f t="shared" ca="1" si="510"/>
        <v>64800</v>
      </c>
      <c r="DS279" s="228">
        <f t="shared" ca="1" si="539"/>
        <v>424800</v>
      </c>
      <c r="DT279" s="93">
        <f t="shared" ca="1" si="540"/>
        <v>702000</v>
      </c>
      <c r="DU279" s="228">
        <f t="shared" ca="1" si="541"/>
        <v>1175400</v>
      </c>
      <c r="DZ279" s="23">
        <f ca="1">$DZ$7*$J$2*$J$5*$AB279</f>
        <v>60000</v>
      </c>
      <c r="EA279" s="23">
        <f ca="1">$DZ$7*$J$3*$J$5*$AC279</f>
        <v>30000</v>
      </c>
      <c r="EB279" s="23">
        <f t="shared" ca="1" si="452"/>
        <v>26400</v>
      </c>
      <c r="EC279" s="23">
        <f t="shared" ca="1" si="453"/>
        <v>13200</v>
      </c>
      <c r="ED279" s="23">
        <f t="shared" ca="1" si="472"/>
        <v>120000</v>
      </c>
      <c r="EE279" s="23">
        <f t="shared" ca="1" si="473"/>
        <v>60000</v>
      </c>
      <c r="EF279" s="23">
        <f t="shared" ca="1" si="501"/>
        <v>168000</v>
      </c>
      <c r="EG279" s="23">
        <f t="shared" ca="1" si="502"/>
        <v>84000</v>
      </c>
      <c r="EH279" s="23">
        <f t="shared" ca="1" si="482"/>
        <v>60000</v>
      </c>
      <c r="EI279" s="23">
        <f t="shared" ca="1" si="483"/>
        <v>30000</v>
      </c>
      <c r="EJ279" s="23">
        <f t="shared" ca="1" si="499"/>
        <v>60000</v>
      </c>
      <c r="EK279" s="23">
        <f t="shared" ca="1" si="500"/>
        <v>30000</v>
      </c>
      <c r="EL279" s="23">
        <f t="shared" ca="1" si="507"/>
        <v>120000</v>
      </c>
      <c r="EM279" s="23">
        <f t="shared" ca="1" si="508"/>
        <v>60000</v>
      </c>
      <c r="EN279" s="228">
        <f t="shared" ca="1" si="527"/>
        <v>39600</v>
      </c>
      <c r="EO279" s="93">
        <f t="shared" ca="1" si="528"/>
        <v>489600</v>
      </c>
      <c r="EP279" s="93">
        <f t="shared" ca="1" si="529"/>
        <v>921600</v>
      </c>
    </row>
    <row r="280" spans="1:146" ht="12" thickBot="1" x14ac:dyDescent="0.25">
      <c r="A280" s="172">
        <f ca="1">VLOOKUP($D280,Curves!$A$2:$I$1700,9)</f>
        <v>6.1435531347356E-2</v>
      </c>
      <c r="B280" s="86">
        <f t="shared" ca="1" si="512"/>
        <v>0.25416880456551688</v>
      </c>
      <c r="C280" s="86">
        <f t="shared" si="513"/>
        <v>30</v>
      </c>
      <c r="D280" s="139">
        <v>45170</v>
      </c>
      <c r="E280" s="173">
        <f ca="1">VLOOKUP($D280,Curves!$A$2:$H$1700,2)*$B280</f>
        <v>1.3056651490530602</v>
      </c>
      <c r="F280" s="172">
        <f ca="1">VLOOKUP($D280,Curves!$A$2:$H$1700,3)*$B280</f>
        <v>0</v>
      </c>
      <c r="G280" s="172">
        <f ca="1">VLOOKUP($D280,Curves!$A$2:$H$1700,7)*$B280</f>
        <v>0</v>
      </c>
      <c r="H280" s="172">
        <f ca="1">VLOOKUP($D280,Curves!$A$2:$H$1700,5)*$B280</f>
        <v>0</v>
      </c>
      <c r="I280" s="172">
        <f ca="1">VLOOKUP($D280,Curves!$A$2:$H$1700,4)*$B280</f>
        <v>0</v>
      </c>
      <c r="J280" s="174">
        <f ca="1">VLOOKUP($D280,Curves!$A$2:$H$1700,8)*$B280</f>
        <v>0</v>
      </c>
      <c r="K280" s="172">
        <f t="shared" ca="1" si="514"/>
        <v>11.792488617897952</v>
      </c>
      <c r="L280" s="140">
        <f ca="1">VLOOKUP($D280,Curves!$N$2:$T$2600,2)*$B280</f>
        <v>9.9515220389145949</v>
      </c>
      <c r="M280" s="141">
        <f ca="1">VLOOKUP($D280,Curves!$N$2:$T$2600,3)*$B280</f>
        <v>4.9757610194572974</v>
      </c>
      <c r="N280" s="181">
        <f t="shared" ca="1" si="515"/>
        <v>0</v>
      </c>
      <c r="O280" s="182">
        <f t="shared" ca="1" si="516"/>
        <v>0</v>
      </c>
      <c r="P280" s="173">
        <f t="shared" ca="1" si="511"/>
        <v>11.792488617897952</v>
      </c>
      <c r="Q280" s="140">
        <f ca="1">VLOOKUP($D280,Curves!$N$2:$T$2600,4)*$B280</f>
        <v>9.9515220389145949</v>
      </c>
      <c r="R280" s="141">
        <f ca="1">VLOOKUP($D280,Curves!$N$2:$T$2600,5)*$B280</f>
        <v>4.9757610194572974</v>
      </c>
      <c r="S280" s="181">
        <f t="shared" ca="1" si="517"/>
        <v>0</v>
      </c>
      <c r="T280" s="182">
        <f t="shared" ca="1" si="518"/>
        <v>0</v>
      </c>
      <c r="U280" s="151">
        <f t="shared" ca="1" si="519"/>
        <v>11.792488617897952</v>
      </c>
      <c r="V280" s="151">
        <f t="shared" ca="1" si="520"/>
        <v>11.792488617897952</v>
      </c>
      <c r="W280" s="151">
        <f t="shared" ca="1" si="521"/>
        <v>11.792488617897952</v>
      </c>
      <c r="X280" s="343">
        <f ca="1">VLOOKUP($D280,[2]CurveFetch!$D$8:$S$13000,16,0)*$B280</f>
        <v>15.01324294807595</v>
      </c>
      <c r="Y280" s="141">
        <f ca="1">VLOOKUP($D280,Curves!$N$2:$T$2600,7)*$B280</f>
        <v>4.9757610194572974</v>
      </c>
      <c r="Z280" s="200">
        <f t="shared" ca="1" si="522"/>
        <v>1</v>
      </c>
      <c r="AA280" s="181">
        <f t="shared" ca="1" si="523"/>
        <v>0</v>
      </c>
      <c r="AB280" s="181">
        <f t="shared" ca="1" si="524"/>
        <v>1</v>
      </c>
      <c r="AC280" s="181">
        <f t="shared" ca="1" si="524"/>
        <v>1</v>
      </c>
      <c r="AD280" s="181">
        <f t="shared" ca="1" si="525"/>
        <v>1</v>
      </c>
      <c r="AE280" s="182">
        <f t="shared" ca="1" si="526"/>
        <v>0</v>
      </c>
      <c r="AF280" s="23">
        <f t="shared" ca="1" si="544"/>
        <v>0</v>
      </c>
      <c r="AG280" s="23">
        <f t="shared" ca="1" si="545"/>
        <v>0</v>
      </c>
      <c r="AH280" s="23">
        <f t="shared" ca="1" si="562"/>
        <v>0</v>
      </c>
      <c r="AI280" s="23">
        <f t="shared" ca="1" si="563"/>
        <v>0</v>
      </c>
      <c r="AJ280" s="23">
        <f t="shared" ca="1" si="456"/>
        <v>0</v>
      </c>
      <c r="AK280" s="23">
        <f t="shared" ca="1" si="457"/>
        <v>0</v>
      </c>
      <c r="AL280" s="66"/>
      <c r="AM280" s="66"/>
      <c r="AN280" s="66"/>
      <c r="AO280" s="66"/>
      <c r="AP280" s="23">
        <f t="shared" ca="1" si="476"/>
        <v>0</v>
      </c>
      <c r="AQ280" s="23">
        <f t="shared" ca="1" si="477"/>
        <v>0</v>
      </c>
      <c r="AR280" s="23">
        <f t="shared" ca="1" si="489"/>
        <v>0</v>
      </c>
      <c r="AS280" s="23">
        <f t="shared" ca="1" si="490"/>
        <v>0</v>
      </c>
      <c r="AT280" s="229">
        <f t="shared" ca="1" si="530"/>
        <v>0</v>
      </c>
      <c r="AU280" s="229">
        <f t="shared" ca="1" si="531"/>
        <v>0</v>
      </c>
      <c r="AV280" s="229">
        <f t="shared" ca="1" si="532"/>
        <v>0</v>
      </c>
      <c r="AW280" s="23">
        <f t="shared" ca="1" si="558"/>
        <v>0</v>
      </c>
      <c r="AX280" s="23">
        <f t="shared" ca="1" si="559"/>
        <v>0</v>
      </c>
      <c r="AY280" s="66"/>
      <c r="AZ280" s="66"/>
      <c r="BA280" s="66"/>
      <c r="BB280" s="66"/>
      <c r="BC280" s="66"/>
      <c r="BD280" s="66"/>
      <c r="BE280" s="66"/>
      <c r="BF280" s="66"/>
      <c r="BG280" s="66"/>
      <c r="BH280" s="66"/>
      <c r="BI280" s="66"/>
      <c r="BJ280" s="66"/>
      <c r="BK280" s="66"/>
      <c r="BL280" s="66"/>
      <c r="BM280" s="23">
        <f t="shared" ca="1" si="474"/>
        <v>0</v>
      </c>
      <c r="BN280" s="23">
        <f t="shared" ca="1" si="475"/>
        <v>0</v>
      </c>
      <c r="BO280" s="23">
        <f t="shared" ca="1" si="478"/>
        <v>0</v>
      </c>
      <c r="BP280" s="23">
        <f t="shared" ca="1" si="479"/>
        <v>0</v>
      </c>
      <c r="BQ280" s="23">
        <f t="shared" ca="1" si="485"/>
        <v>0</v>
      </c>
      <c r="BR280" s="23">
        <f t="shared" ca="1" si="486"/>
        <v>0</v>
      </c>
      <c r="BS280" s="23">
        <f t="shared" ca="1" si="503"/>
        <v>0</v>
      </c>
      <c r="BT280" s="23">
        <f t="shared" ca="1" si="504"/>
        <v>0</v>
      </c>
      <c r="BU280" s="23">
        <f t="shared" ca="1" si="505"/>
        <v>0</v>
      </c>
      <c r="BV280" s="23">
        <f t="shared" ca="1" si="506"/>
        <v>0</v>
      </c>
      <c r="BW280" s="390">
        <f t="shared" ca="1" si="533"/>
        <v>0</v>
      </c>
      <c r="BX280" s="382">
        <f t="shared" ca="1" si="534"/>
        <v>0</v>
      </c>
      <c r="BY280" s="95">
        <f t="shared" ca="1" si="535"/>
        <v>0</v>
      </c>
      <c r="BZ280" s="23">
        <f t="shared" ca="1" si="560"/>
        <v>0</v>
      </c>
      <c r="CA280" s="23">
        <f t="shared" ca="1" si="561"/>
        <v>0</v>
      </c>
      <c r="CB280" s="23">
        <f t="shared" ca="1" si="464"/>
        <v>0</v>
      </c>
      <c r="CC280" s="23">
        <f t="shared" ca="1" si="465"/>
        <v>0</v>
      </c>
      <c r="CD280" s="23">
        <f t="shared" ca="1" si="491"/>
        <v>0</v>
      </c>
      <c r="CE280" s="23">
        <f t="shared" ca="1" si="492"/>
        <v>0</v>
      </c>
      <c r="CF280" s="229">
        <f t="shared" ca="1" si="536"/>
        <v>0</v>
      </c>
      <c r="CG280" s="382">
        <f t="shared" ca="1" si="537"/>
        <v>0</v>
      </c>
      <c r="CH280" s="229">
        <f t="shared" ca="1" si="538"/>
        <v>0</v>
      </c>
      <c r="CI280" s="23">
        <f t="shared" ca="1" si="550"/>
        <v>65400</v>
      </c>
      <c r="CJ280" s="23">
        <f t="shared" ca="1" si="551"/>
        <v>32700</v>
      </c>
      <c r="CK280" s="23">
        <f t="shared" ca="1" si="552"/>
        <v>62400</v>
      </c>
      <c r="CL280" s="23">
        <f t="shared" ca="1" si="553"/>
        <v>31200</v>
      </c>
      <c r="CM280" s="23">
        <f t="shared" ca="1" si="548"/>
        <v>60000</v>
      </c>
      <c r="CN280" s="23">
        <f t="shared" ca="1" si="549"/>
        <v>30000</v>
      </c>
      <c r="CO280" s="23">
        <f t="shared" ca="1" si="556"/>
        <v>8400</v>
      </c>
      <c r="CP280" s="23">
        <f t="shared" ca="1" si="557"/>
        <v>4200</v>
      </c>
      <c r="CQ280" s="23">
        <f ca="1">$CQ$7*$J$2*$J$5*$AB280</f>
        <v>27000</v>
      </c>
      <c r="CR280" s="23">
        <f ca="1">$CQ$7*$J$3*$J$5*$AC280</f>
        <v>13500</v>
      </c>
      <c r="CS280" s="23">
        <f ca="1">$CS$7*$J$2*$J$5*$AB280</f>
        <v>15600</v>
      </c>
      <c r="CT280" s="23">
        <f ca="1">$CS$7*$J$3*$J$5*$AC280</f>
        <v>7800</v>
      </c>
      <c r="CU280" s="23">
        <f ca="1">$CU$7*$J$2*$J$5*$AB280</f>
        <v>42000</v>
      </c>
      <c r="CV280" s="23">
        <f ca="1">$CU$7*$J$3*$J$5*$AC280</f>
        <v>21000</v>
      </c>
      <c r="CW280" s="23">
        <f t="shared" ca="1" si="493"/>
        <v>60000</v>
      </c>
      <c r="CX280" s="23">
        <f t="shared" ca="1" si="494"/>
        <v>30000</v>
      </c>
      <c r="CY280" s="66"/>
      <c r="CZ280" s="66"/>
      <c r="DA280" s="66"/>
      <c r="DB280" s="66"/>
      <c r="DC280" s="66"/>
      <c r="DD280" s="66"/>
      <c r="DE280" s="66"/>
      <c r="DF280" s="66"/>
      <c r="DG280" s="66"/>
      <c r="DH280" s="66"/>
      <c r="DI280" s="23">
        <f t="shared" ca="1" si="480"/>
        <v>63600</v>
      </c>
      <c r="DJ280" s="23">
        <f t="shared" ca="1" si="481"/>
        <v>31800</v>
      </c>
      <c r="DK280" s="66"/>
      <c r="DL280" s="66"/>
      <c r="DM280" s="66"/>
      <c r="DN280" s="66"/>
      <c r="DO280" s="66"/>
      <c r="DP280" s="66"/>
      <c r="DQ280" s="66"/>
      <c r="DR280" s="66"/>
      <c r="DS280" s="228">
        <f t="shared" ca="1" si="539"/>
        <v>424800</v>
      </c>
      <c r="DT280" s="93">
        <f t="shared" ca="1" si="540"/>
        <v>606600</v>
      </c>
      <c r="DU280" s="228">
        <f t="shared" ca="1" si="541"/>
        <v>606600</v>
      </c>
      <c r="DZ280" s="23">
        <f ca="1">$DZ$7*$J$2*$J$5*$AB280</f>
        <v>60000</v>
      </c>
      <c r="EA280" s="23">
        <f ca="1">$DZ$7*$J$3*$J$5*$AC280</f>
        <v>30000</v>
      </c>
      <c r="EB280" s="23">
        <f t="shared" ca="1" si="452"/>
        <v>26400</v>
      </c>
      <c r="EC280" s="23">
        <f t="shared" ca="1" si="453"/>
        <v>13200</v>
      </c>
      <c r="ED280" s="23">
        <f t="shared" ca="1" si="472"/>
        <v>120000</v>
      </c>
      <c r="EE280" s="23">
        <f t="shared" ca="1" si="473"/>
        <v>60000</v>
      </c>
      <c r="EF280" s="23">
        <f t="shared" ca="1" si="501"/>
        <v>168000</v>
      </c>
      <c r="EG280" s="23">
        <f t="shared" ca="1" si="502"/>
        <v>84000</v>
      </c>
      <c r="EH280" s="23">
        <f t="shared" ca="1" si="482"/>
        <v>60000</v>
      </c>
      <c r="EI280" s="23">
        <f t="shared" ca="1" si="483"/>
        <v>30000</v>
      </c>
      <c r="EJ280" s="23">
        <f t="shared" ca="1" si="499"/>
        <v>60000</v>
      </c>
      <c r="EK280" s="23">
        <f t="shared" ca="1" si="500"/>
        <v>30000</v>
      </c>
      <c r="EL280" s="23">
        <f t="shared" ca="1" si="507"/>
        <v>120000</v>
      </c>
      <c r="EM280" s="23">
        <f t="shared" ca="1" si="508"/>
        <v>60000</v>
      </c>
      <c r="EN280" s="228">
        <f t="shared" ca="1" si="527"/>
        <v>39600</v>
      </c>
      <c r="EO280" s="93">
        <f t="shared" ca="1" si="528"/>
        <v>489600</v>
      </c>
      <c r="EP280" s="93">
        <f t="shared" ca="1" si="529"/>
        <v>921600</v>
      </c>
    </row>
    <row r="281" spans="1:146" ht="12" thickBot="1" x14ac:dyDescent="0.25">
      <c r="A281" s="172">
        <f ca="1">VLOOKUP($D281,Curves!$A$2:$I$1700,9)</f>
        <v>6.1435531347356E-2</v>
      </c>
      <c r="B281" s="86">
        <f t="shared" ca="1" si="512"/>
        <v>0.25290869689350964</v>
      </c>
      <c r="C281" s="86">
        <f t="shared" si="513"/>
        <v>31</v>
      </c>
      <c r="D281" s="139">
        <v>45200</v>
      </c>
      <c r="E281" s="173">
        <f ca="1">VLOOKUP($D281,Curves!$A$2:$H$1700,2)*$B281</f>
        <v>1.299191975941959</v>
      </c>
      <c r="F281" s="172">
        <f ca="1">VLOOKUP($D281,Curves!$A$2:$H$1700,3)*$B281</f>
        <v>0</v>
      </c>
      <c r="G281" s="172">
        <f ca="1">VLOOKUP($D281,Curves!$A$2:$H$1700,7)*$B281</f>
        <v>0</v>
      </c>
      <c r="H281" s="172">
        <f ca="1">VLOOKUP($D281,Curves!$A$2:$H$1700,5)*$B281</f>
        <v>0</v>
      </c>
      <c r="I281" s="172">
        <f ca="1">VLOOKUP($D281,Curves!$A$2:$H$1700,4)*$B281</f>
        <v>0</v>
      </c>
      <c r="J281" s="174">
        <f ca="1">VLOOKUP($D281,Curves!$A$2:$H$1700,8)*$B281</f>
        <v>0</v>
      </c>
      <c r="K281" s="172">
        <f t="shared" ca="1" si="514"/>
        <v>11.743939819564693</v>
      </c>
      <c r="L281" s="140">
        <f ca="1">VLOOKUP($D281,Curves!$N$2:$T$2600,2)*$B281</f>
        <v>9.9021847912109617</v>
      </c>
      <c r="M281" s="141">
        <f ca="1">VLOOKUP($D281,Curves!$N$2:$T$2600,3)*$B281</f>
        <v>4.9510923956054809</v>
      </c>
      <c r="N281" s="181">
        <f t="shared" ca="1" si="515"/>
        <v>0</v>
      </c>
      <c r="O281" s="182">
        <f t="shared" ca="1" si="516"/>
        <v>0</v>
      </c>
      <c r="P281" s="173">
        <f t="shared" ca="1" si="511"/>
        <v>11.743939819564693</v>
      </c>
      <c r="Q281" s="140">
        <f ca="1">VLOOKUP($D281,Curves!$N$2:$T$2600,4)*$B281</f>
        <v>9.9021847912109617</v>
      </c>
      <c r="R281" s="141">
        <f ca="1">VLOOKUP($D281,Curves!$N$2:$T$2600,5)*$B281</f>
        <v>4.9510923956054809</v>
      </c>
      <c r="S281" s="181">
        <f t="shared" ca="1" si="517"/>
        <v>0</v>
      </c>
      <c r="T281" s="182">
        <f t="shared" ca="1" si="518"/>
        <v>0</v>
      </c>
      <c r="U281" s="151">
        <f t="shared" ca="1" si="519"/>
        <v>11.743939819564693</v>
      </c>
      <c r="V281" s="151">
        <f t="shared" ca="1" si="520"/>
        <v>11.743939819564693</v>
      </c>
      <c r="W281" s="151">
        <f t="shared" ca="1" si="521"/>
        <v>11.743939819564693</v>
      </c>
      <c r="X281" s="343">
        <f ca="1">VLOOKUP($D281,[2]CurveFetch!$D$8:$S$13000,16,0)*$B281</f>
        <v>17.659653251025585</v>
      </c>
      <c r="Y281" s="141">
        <f ca="1">VLOOKUP($D281,Curves!$N$2:$T$2600,7)*$B281</f>
        <v>4.9510923956054809</v>
      </c>
      <c r="Z281" s="200">
        <f t="shared" ca="1" si="522"/>
        <v>1</v>
      </c>
      <c r="AA281" s="181">
        <f t="shared" ca="1" si="523"/>
        <v>0</v>
      </c>
      <c r="AB281" s="181">
        <f t="shared" ca="1" si="524"/>
        <v>1</v>
      </c>
      <c r="AC281" s="181">
        <f t="shared" ca="1" si="524"/>
        <v>1</v>
      </c>
      <c r="AD281" s="181">
        <f t="shared" ca="1" si="525"/>
        <v>1</v>
      </c>
      <c r="AE281" s="182">
        <f t="shared" ca="1" si="526"/>
        <v>0</v>
      </c>
      <c r="AF281" s="23">
        <f t="shared" ca="1" si="544"/>
        <v>0</v>
      </c>
      <c r="AG281" s="23">
        <f t="shared" ca="1" si="545"/>
        <v>0</v>
      </c>
      <c r="AH281" s="23">
        <f t="shared" ca="1" si="562"/>
        <v>0</v>
      </c>
      <c r="AI281" s="23">
        <f t="shared" ca="1" si="563"/>
        <v>0</v>
      </c>
      <c r="AJ281" s="23">
        <f t="shared" ca="1" si="456"/>
        <v>0</v>
      </c>
      <c r="AK281" s="23">
        <f t="shared" ca="1" si="457"/>
        <v>0</v>
      </c>
      <c r="AL281" s="66"/>
      <c r="AM281" s="66"/>
      <c r="AN281" s="66"/>
      <c r="AO281" s="66"/>
      <c r="AP281" s="23">
        <f t="shared" ca="1" si="476"/>
        <v>0</v>
      </c>
      <c r="AQ281" s="23">
        <f t="shared" ca="1" si="477"/>
        <v>0</v>
      </c>
      <c r="AR281" s="23">
        <f t="shared" ca="1" si="489"/>
        <v>0</v>
      </c>
      <c r="AS281" s="23">
        <f t="shared" ca="1" si="490"/>
        <v>0</v>
      </c>
      <c r="AT281" s="26"/>
      <c r="AU281" s="26"/>
      <c r="AV281" s="224"/>
      <c r="AW281" s="23">
        <f t="shared" ca="1" si="558"/>
        <v>0</v>
      </c>
      <c r="AX281" s="23">
        <f t="shared" ca="1" si="559"/>
        <v>0</v>
      </c>
      <c r="AY281" s="66"/>
      <c r="AZ281" s="66"/>
      <c r="BA281" s="66"/>
      <c r="BB281" s="66"/>
      <c r="BC281" s="66"/>
      <c r="BD281" s="66"/>
      <c r="BE281" s="66"/>
      <c r="BF281" s="66"/>
      <c r="BG281" s="66"/>
      <c r="BH281" s="66"/>
      <c r="BI281" s="66"/>
      <c r="BJ281" s="66"/>
      <c r="BK281" s="66"/>
      <c r="BL281" s="66"/>
      <c r="BM281" s="66"/>
      <c r="BN281" s="66"/>
      <c r="BO281" s="66"/>
      <c r="BP281" s="66"/>
      <c r="BQ281" s="66"/>
      <c r="BR281" s="66"/>
      <c r="BS281" s="66"/>
      <c r="BT281" s="66"/>
      <c r="BU281" s="66"/>
      <c r="BV281" s="66"/>
      <c r="BW281" s="224"/>
      <c r="BX281" s="224"/>
      <c r="BY281" s="224"/>
      <c r="BZ281" s="66"/>
      <c r="CA281" s="66"/>
      <c r="CB281" s="66"/>
      <c r="CC281" s="66"/>
      <c r="CD281" s="66"/>
      <c r="CE281" s="66"/>
      <c r="CF281" s="224"/>
      <c r="CG281" s="224"/>
      <c r="CH281" s="6"/>
      <c r="CI281" s="23">
        <f t="shared" ca="1" si="550"/>
        <v>65400</v>
      </c>
      <c r="CJ281" s="23">
        <f t="shared" ca="1" si="551"/>
        <v>32700</v>
      </c>
      <c r="CK281" s="23">
        <f t="shared" ca="1" si="552"/>
        <v>62400</v>
      </c>
      <c r="CL281" s="23">
        <f t="shared" ca="1" si="553"/>
        <v>31200</v>
      </c>
      <c r="CM281" s="66"/>
      <c r="CN281" s="66"/>
      <c r="CO281" s="66"/>
      <c r="CP281" s="66"/>
      <c r="CQ281" s="66"/>
      <c r="CR281" s="66"/>
      <c r="CS281" s="66"/>
      <c r="CT281" s="66"/>
      <c r="CU281" s="66"/>
      <c r="CV281" s="66"/>
      <c r="CW281" s="23">
        <f t="shared" ca="1" si="493"/>
        <v>60000</v>
      </c>
      <c r="CX281" s="23">
        <f t="shared" ca="1" si="494"/>
        <v>30000</v>
      </c>
      <c r="CY281" s="66"/>
      <c r="CZ281" s="66"/>
      <c r="DA281" s="66"/>
      <c r="DB281" s="66"/>
      <c r="DC281" s="66"/>
      <c r="DD281" s="66"/>
      <c r="DE281" s="66"/>
      <c r="DF281" s="66"/>
      <c r="DG281" s="66"/>
      <c r="DH281" s="66"/>
      <c r="DI281" s="66"/>
      <c r="DJ281" s="66"/>
      <c r="DK281" s="66"/>
      <c r="DL281" s="66"/>
      <c r="DM281" s="66"/>
      <c r="DN281" s="66"/>
      <c r="DO281" s="66"/>
      <c r="DP281" s="66"/>
      <c r="DQ281" s="66"/>
      <c r="DR281" s="66"/>
      <c r="DS281" s="228">
        <f t="shared" ca="1" si="539"/>
        <v>281700</v>
      </c>
      <c r="DT281" s="93">
        <f t="shared" ca="1" si="540"/>
        <v>281700</v>
      </c>
      <c r="DU281" s="228">
        <f t="shared" ca="1" si="541"/>
        <v>281700</v>
      </c>
      <c r="EB281" s="66"/>
      <c r="EC281" s="66"/>
      <c r="ED281" s="66"/>
      <c r="EE281" s="66"/>
      <c r="EF281" s="23">
        <f t="shared" ca="1" si="501"/>
        <v>168000</v>
      </c>
      <c r="EG281" s="23">
        <f t="shared" ca="1" si="502"/>
        <v>84000</v>
      </c>
      <c r="EH281" s="23">
        <f t="shared" ca="1" si="482"/>
        <v>60000</v>
      </c>
      <c r="EI281" s="23">
        <f t="shared" ca="1" si="483"/>
        <v>30000</v>
      </c>
      <c r="EJ281" s="23">
        <f t="shared" ca="1" si="499"/>
        <v>60000</v>
      </c>
      <c r="EK281" s="23">
        <f t="shared" ca="1" si="500"/>
        <v>30000</v>
      </c>
      <c r="EL281" s="23">
        <f t="shared" ca="1" si="507"/>
        <v>120000</v>
      </c>
      <c r="EM281" s="23">
        <f t="shared" ca="1" si="508"/>
        <v>60000</v>
      </c>
      <c r="EN281" s="229">
        <f t="shared" si="527"/>
        <v>0</v>
      </c>
      <c r="EO281" s="95">
        <f t="shared" ca="1" si="528"/>
        <v>270000</v>
      </c>
      <c r="EP281" s="95">
        <f t="shared" ca="1" si="529"/>
        <v>612000</v>
      </c>
    </row>
    <row r="282" spans="1:146" ht="12" thickBot="1" x14ac:dyDescent="0.25">
      <c r="A282" s="172">
        <f ca="1">VLOOKUP($D282,Curves!$A$2:$I$1700,9)</f>
        <v>6.1435531347356E-2</v>
      </c>
      <c r="B282" s="86">
        <f t="shared" ca="1" si="512"/>
        <v>0.25161314841681692</v>
      </c>
      <c r="C282" s="86">
        <f t="shared" si="513"/>
        <v>30</v>
      </c>
      <c r="D282" s="139">
        <v>45231</v>
      </c>
      <c r="E282" s="175">
        <f ca="1">VLOOKUP($D282,Curves!$A$2:$H$1700,2)*$B282</f>
        <v>1.2925367434171884</v>
      </c>
      <c r="F282" s="172">
        <f ca="1">VLOOKUP($D282,Curves!$A$2:$H$1700,3)*$B282</f>
        <v>0</v>
      </c>
      <c r="G282" s="172">
        <f ca="1">VLOOKUP($D282,Curves!$A$2:$H$1700,7)*$B282</f>
        <v>0</v>
      </c>
      <c r="H282" s="172">
        <f ca="1">VLOOKUP($D282,Curves!$A$2:$H$1700,5)*$B282</f>
        <v>0</v>
      </c>
      <c r="I282" s="172">
        <f ca="1">VLOOKUP($D282,Curves!$A$2:$H$1700,4)*$B282</f>
        <v>0</v>
      </c>
      <c r="J282" s="177">
        <f ca="1">VLOOKUP($D282,Curves!$A$2:$H$1700,8)*$B282</f>
        <v>0</v>
      </c>
      <c r="K282" s="176">
        <f t="shared" ca="1" si="514"/>
        <v>11.694025575628913</v>
      </c>
      <c r="L282" s="140">
        <f ca="1">VLOOKUP($D282,Curves!$N$2:$T$2600,2)*$B282</f>
        <v>9.8514599225933157</v>
      </c>
      <c r="M282" s="141">
        <f ca="1">VLOOKUP($D282,Curves!$N$2:$T$2600,3)*$B282</f>
        <v>4.9257299612966579</v>
      </c>
      <c r="N282" s="183">
        <f t="shared" ca="1" si="515"/>
        <v>0</v>
      </c>
      <c r="O282" s="184">
        <f t="shared" ca="1" si="516"/>
        <v>0</v>
      </c>
      <c r="P282" s="175">
        <f t="shared" ca="1" si="511"/>
        <v>11.694025575628913</v>
      </c>
      <c r="Q282" s="140">
        <f ca="1">VLOOKUP($D282,Curves!$N$2:$T$2600,4)*$B282</f>
        <v>9.8514599225933157</v>
      </c>
      <c r="R282" s="141">
        <f ca="1">VLOOKUP($D282,Curves!$N$2:$T$2600,5)*$B282</f>
        <v>4.9257299612966579</v>
      </c>
      <c r="S282" s="183">
        <f t="shared" ca="1" si="517"/>
        <v>0</v>
      </c>
      <c r="T282" s="184">
        <f t="shared" ca="1" si="518"/>
        <v>0</v>
      </c>
      <c r="U282" s="176">
        <f t="shared" ca="1" si="519"/>
        <v>11.694025575628913</v>
      </c>
      <c r="V282" s="176">
        <f t="shared" ca="1" si="520"/>
        <v>11.694025575628913</v>
      </c>
      <c r="W282" s="176">
        <f t="shared" ca="1" si="521"/>
        <v>11.694025575628913</v>
      </c>
      <c r="X282" s="343">
        <f ca="1">VLOOKUP($D282,[2]CurveFetch!$D$8:$S$13000,16,0)*$B282</f>
        <v>10.020795571477834</v>
      </c>
      <c r="Y282" s="141">
        <f ca="1">VLOOKUP($D282,Curves!$N$2:$T$2600,7)*$B282</f>
        <v>4.9257299612966579</v>
      </c>
      <c r="Z282" s="201">
        <f t="shared" ca="1" si="522"/>
        <v>0</v>
      </c>
      <c r="AA282" s="183">
        <f t="shared" ca="1" si="523"/>
        <v>0</v>
      </c>
      <c r="AB282" s="183">
        <f t="shared" ca="1" si="524"/>
        <v>0</v>
      </c>
      <c r="AC282" s="183">
        <f t="shared" ca="1" si="524"/>
        <v>0</v>
      </c>
      <c r="AD282" s="183">
        <f t="shared" ca="1" si="525"/>
        <v>0</v>
      </c>
      <c r="AE282" s="184">
        <f t="shared" ca="1" si="526"/>
        <v>0</v>
      </c>
      <c r="AF282" s="23">
        <f t="shared" ca="1" si="544"/>
        <v>0</v>
      </c>
      <c r="AG282" s="23">
        <f t="shared" ca="1" si="545"/>
        <v>0</v>
      </c>
      <c r="AH282" s="23">
        <f t="shared" ca="1" si="562"/>
        <v>0</v>
      </c>
      <c r="AI282" s="23">
        <f t="shared" ca="1" si="563"/>
        <v>0</v>
      </c>
      <c r="AJ282" s="23">
        <f t="shared" ca="1" si="456"/>
        <v>0</v>
      </c>
      <c r="AK282" s="23">
        <f t="shared" ca="1" si="457"/>
        <v>0</v>
      </c>
      <c r="AL282" s="66"/>
      <c r="AM282" s="66"/>
      <c r="AN282" s="66"/>
      <c r="AO282" s="66"/>
      <c r="AP282" s="23">
        <f t="shared" ca="1" si="476"/>
        <v>0</v>
      </c>
      <c r="AQ282" s="23">
        <f t="shared" ca="1" si="477"/>
        <v>0</v>
      </c>
      <c r="AR282" s="23">
        <f t="shared" ca="1" si="489"/>
        <v>0</v>
      </c>
      <c r="AS282" s="23">
        <f t="shared" ca="1" si="490"/>
        <v>0</v>
      </c>
      <c r="AT282" s="26"/>
      <c r="AU282" s="26"/>
      <c r="AV282" s="224"/>
      <c r="AW282" s="23">
        <f t="shared" ca="1" si="558"/>
        <v>0</v>
      </c>
      <c r="AX282" s="23">
        <f t="shared" ca="1" si="559"/>
        <v>0</v>
      </c>
      <c r="AY282" s="66"/>
      <c r="AZ282" s="66"/>
      <c r="BA282" s="66"/>
      <c r="BB282" s="66"/>
      <c r="BC282" s="66"/>
      <c r="BD282" s="66"/>
      <c r="BE282" s="66"/>
      <c r="BF282" s="66"/>
      <c r="BG282" s="66"/>
      <c r="BH282" s="66"/>
      <c r="BI282" s="66"/>
      <c r="BJ282" s="66"/>
      <c r="BK282" s="66"/>
      <c r="BL282" s="66"/>
      <c r="BM282" s="66"/>
      <c r="BN282" s="66"/>
      <c r="BO282" s="66"/>
      <c r="BP282" s="66"/>
      <c r="BQ282" s="66"/>
      <c r="BR282" s="66"/>
      <c r="BS282" s="66"/>
      <c r="BT282" s="66"/>
      <c r="BU282" s="66"/>
      <c r="BV282" s="66"/>
      <c r="BW282" s="224"/>
      <c r="BX282" s="224"/>
      <c r="BY282" s="224"/>
      <c r="BZ282" s="66"/>
      <c r="CA282" s="66"/>
      <c r="CB282" s="66"/>
      <c r="CC282" s="66"/>
      <c r="CD282" s="66"/>
      <c r="CE282" s="66"/>
      <c r="CF282" s="224"/>
      <c r="CG282" s="224"/>
      <c r="CH282" s="6"/>
      <c r="CI282" s="23">
        <f t="shared" ca="1" si="550"/>
        <v>0</v>
      </c>
      <c r="CJ282" s="23">
        <f t="shared" ca="1" si="551"/>
        <v>0</v>
      </c>
      <c r="CK282" s="23">
        <f t="shared" ca="1" si="552"/>
        <v>0</v>
      </c>
      <c r="CL282" s="23">
        <f t="shared" ca="1" si="553"/>
        <v>0</v>
      </c>
      <c r="CM282" s="66"/>
      <c r="CN282" s="66"/>
      <c r="CO282" s="66"/>
      <c r="CP282" s="66"/>
      <c r="CQ282" s="66"/>
      <c r="CR282" s="66"/>
      <c r="CS282" s="66"/>
      <c r="CT282" s="66"/>
      <c r="CU282" s="66"/>
      <c r="CV282" s="66"/>
      <c r="CW282" s="23">
        <f t="shared" ca="1" si="493"/>
        <v>0</v>
      </c>
      <c r="CX282" s="23">
        <f t="shared" ca="1" si="494"/>
        <v>0</v>
      </c>
      <c r="CY282" s="66"/>
      <c r="CZ282" s="66"/>
      <c r="DA282" s="66"/>
      <c r="DB282" s="66"/>
      <c r="DC282" s="66"/>
      <c r="DD282" s="66"/>
      <c r="DE282" s="66"/>
      <c r="DF282" s="66"/>
      <c r="DG282" s="66"/>
      <c r="DH282" s="66"/>
      <c r="DI282" s="66"/>
      <c r="DJ282" s="66"/>
      <c r="DK282" s="66"/>
      <c r="DL282" s="66"/>
      <c r="DM282" s="66"/>
      <c r="DN282" s="66"/>
      <c r="DO282" s="66"/>
      <c r="DP282" s="66"/>
      <c r="DQ282" s="66"/>
      <c r="DR282" s="66"/>
      <c r="DS282" s="229">
        <f t="shared" ca="1" si="539"/>
        <v>0</v>
      </c>
      <c r="DT282" s="95">
        <f t="shared" ca="1" si="540"/>
        <v>0</v>
      </c>
      <c r="DU282" s="228">
        <f t="shared" ca="1" si="541"/>
        <v>0</v>
      </c>
      <c r="EB282" s="66"/>
      <c r="EC282" s="66"/>
      <c r="ED282" s="66"/>
      <c r="EE282" s="66"/>
      <c r="EF282" s="23">
        <f t="shared" ca="1" si="501"/>
        <v>0</v>
      </c>
      <c r="EG282" s="23">
        <f t="shared" ca="1" si="502"/>
        <v>0</v>
      </c>
    </row>
    <row r="283" spans="1:146" s="66" customFormat="1" x14ac:dyDescent="0.2">
      <c r="A283" s="172">
        <f ca="1">VLOOKUP($D283,Curves!$A$2:$I$1700,9)</f>
        <v>6.1435531347356E-2</v>
      </c>
      <c r="B283" s="86">
        <f t="shared" ca="1" si="512"/>
        <v>0.2503657110720181</v>
      </c>
      <c r="D283" s="139">
        <v>45261</v>
      </c>
      <c r="E283" s="136"/>
      <c r="L283" s="136"/>
      <c r="M283" s="136"/>
      <c r="N283" s="136"/>
      <c r="O283" s="136"/>
      <c r="Q283" s="136"/>
      <c r="R283" s="136"/>
      <c r="S283" s="136"/>
      <c r="T283" s="136"/>
      <c r="U283" s="136"/>
      <c r="V283" s="136"/>
      <c r="W283" s="136"/>
      <c r="X283" s="342"/>
      <c r="Y283" s="136"/>
      <c r="Z283" s="136"/>
      <c r="AA283" s="136"/>
      <c r="AB283" s="136"/>
      <c r="AC283" s="136"/>
      <c r="AD283" s="136"/>
      <c r="AE283" s="136"/>
      <c r="AF283" s="136"/>
      <c r="AG283" s="136"/>
      <c r="AH283" s="136"/>
      <c r="AI283" s="136"/>
      <c r="AJ283" s="136"/>
      <c r="AK283" s="136"/>
      <c r="AP283" s="23">
        <f t="shared" si="476"/>
        <v>0</v>
      </c>
      <c r="AQ283" s="23">
        <f t="shared" si="477"/>
        <v>0</v>
      </c>
      <c r="AR283" s="23">
        <f t="shared" si="489"/>
        <v>0</v>
      </c>
      <c r="AS283" s="23">
        <f t="shared" si="490"/>
        <v>0</v>
      </c>
      <c r="AT283" s="26"/>
      <c r="AU283" s="26"/>
      <c r="AV283" s="224"/>
      <c r="AW283" s="23">
        <f t="shared" si="558"/>
        <v>0</v>
      </c>
      <c r="AX283" s="23">
        <f t="shared" si="559"/>
        <v>0</v>
      </c>
      <c r="BW283" s="224"/>
      <c r="BX283" s="224"/>
      <c r="BY283" s="224"/>
      <c r="CF283" s="224"/>
      <c r="CG283" s="224"/>
      <c r="CH283" s="6"/>
      <c r="CI283" s="23">
        <f t="shared" si="550"/>
        <v>0</v>
      </c>
      <c r="CJ283" s="23">
        <f t="shared" si="551"/>
        <v>0</v>
      </c>
      <c r="CW283" s="23">
        <f t="shared" si="493"/>
        <v>0</v>
      </c>
      <c r="CX283" s="23">
        <f t="shared" si="494"/>
        <v>0</v>
      </c>
      <c r="DS283" s="224"/>
      <c r="DT283" s="224"/>
      <c r="DU283" s="224"/>
      <c r="EF283" s="23">
        <f t="shared" si="501"/>
        <v>0</v>
      </c>
      <c r="EG283" s="23">
        <f t="shared" si="502"/>
        <v>0</v>
      </c>
    </row>
    <row r="284" spans="1:146" s="66" customFormat="1" x14ac:dyDescent="0.2">
      <c r="D284" s="137"/>
      <c r="E284" s="136"/>
      <c r="L284" s="136"/>
      <c r="M284" s="136"/>
      <c r="N284" s="136"/>
      <c r="O284" s="136"/>
      <c r="Q284" s="136"/>
      <c r="R284" s="136"/>
      <c r="S284" s="136"/>
      <c r="T284" s="136"/>
      <c r="U284" s="136"/>
      <c r="V284" s="136"/>
      <c r="W284" s="136"/>
      <c r="X284" s="342"/>
      <c r="Y284" s="136"/>
      <c r="Z284" s="136"/>
      <c r="AA284" s="136"/>
      <c r="AB284" s="136"/>
      <c r="AC284" s="136"/>
      <c r="AD284" s="136"/>
      <c r="AE284" s="136"/>
      <c r="AF284" s="136"/>
      <c r="AG284" s="136"/>
      <c r="AH284" s="136"/>
      <c r="AI284" s="136"/>
      <c r="AJ284" s="136"/>
      <c r="AK284" s="136"/>
      <c r="AP284" s="23">
        <f t="shared" si="476"/>
        <v>0</v>
      </c>
      <c r="AQ284" s="23">
        <f t="shared" si="477"/>
        <v>0</v>
      </c>
      <c r="AR284" s="23">
        <f t="shared" si="489"/>
        <v>0</v>
      </c>
      <c r="AS284" s="23">
        <f t="shared" si="490"/>
        <v>0</v>
      </c>
      <c r="AT284" s="26"/>
      <c r="AU284" s="26"/>
      <c r="AV284" s="224"/>
      <c r="BW284" s="224"/>
      <c r="BX284" s="224"/>
      <c r="BY284" s="224"/>
      <c r="CF284" s="224"/>
      <c r="CG284" s="224"/>
      <c r="CH284" s="6"/>
      <c r="CI284" s="23">
        <f t="shared" si="550"/>
        <v>0</v>
      </c>
      <c r="CJ284" s="23">
        <f t="shared" si="551"/>
        <v>0</v>
      </c>
      <c r="CW284" s="23">
        <f t="shared" si="493"/>
        <v>0</v>
      </c>
      <c r="CX284" s="23">
        <f t="shared" si="494"/>
        <v>0</v>
      </c>
      <c r="DS284" s="224"/>
      <c r="DT284" s="224"/>
      <c r="DU284" s="224"/>
      <c r="EF284" s="23">
        <f t="shared" si="501"/>
        <v>0</v>
      </c>
      <c r="EG284" s="23">
        <f t="shared" si="502"/>
        <v>0</v>
      </c>
    </row>
    <row r="285" spans="1:146" s="66" customFormat="1" x14ac:dyDescent="0.2">
      <c r="D285" s="137"/>
      <c r="E285" s="136"/>
      <c r="L285" s="136"/>
      <c r="M285" s="136"/>
      <c r="N285" s="136"/>
      <c r="O285" s="136"/>
      <c r="Q285" s="136"/>
      <c r="R285" s="136"/>
      <c r="S285" s="136"/>
      <c r="T285" s="136"/>
      <c r="U285" s="136"/>
      <c r="V285" s="136"/>
      <c r="W285" s="136"/>
      <c r="X285" s="342"/>
      <c r="Y285" s="136"/>
      <c r="Z285" s="136"/>
      <c r="AA285" s="136"/>
      <c r="AB285" s="136"/>
      <c r="AC285" s="136"/>
      <c r="AD285" s="136"/>
      <c r="AE285" s="136"/>
      <c r="AF285" s="136"/>
      <c r="AG285" s="136"/>
      <c r="AH285" s="136"/>
      <c r="AI285" s="136"/>
      <c r="AJ285" s="136"/>
      <c r="AK285" s="136"/>
      <c r="AP285" s="23">
        <f t="shared" si="476"/>
        <v>0</v>
      </c>
      <c r="AQ285" s="23">
        <f t="shared" si="477"/>
        <v>0</v>
      </c>
      <c r="AR285" s="23">
        <f t="shared" si="489"/>
        <v>0</v>
      </c>
      <c r="AS285" s="23">
        <f t="shared" si="490"/>
        <v>0</v>
      </c>
      <c r="AT285" s="26"/>
      <c r="AU285" s="26"/>
      <c r="AV285" s="224"/>
      <c r="BW285" s="224"/>
      <c r="BX285" s="224"/>
      <c r="BY285" s="224"/>
      <c r="CF285" s="224"/>
      <c r="CG285" s="224"/>
      <c r="CH285" s="6"/>
      <c r="CW285" s="23">
        <f t="shared" si="493"/>
        <v>0</v>
      </c>
      <c r="CX285" s="23">
        <f t="shared" si="494"/>
        <v>0</v>
      </c>
      <c r="DS285" s="224"/>
      <c r="DT285" s="224"/>
      <c r="DU285" s="224"/>
      <c r="EF285" s="23">
        <f t="shared" si="501"/>
        <v>0</v>
      </c>
      <c r="EG285" s="23">
        <f t="shared" si="502"/>
        <v>0</v>
      </c>
    </row>
    <row r="286" spans="1:146" s="66" customFormat="1" x14ac:dyDescent="0.2">
      <c r="D286" s="137"/>
      <c r="E286" s="136"/>
      <c r="L286" s="136"/>
      <c r="M286" s="136"/>
      <c r="N286" s="136"/>
      <c r="O286" s="136"/>
      <c r="Q286" s="136"/>
      <c r="R286" s="136"/>
      <c r="S286" s="136"/>
      <c r="T286" s="136"/>
      <c r="U286" s="136"/>
      <c r="V286" s="136"/>
      <c r="W286" s="136"/>
      <c r="X286" s="342"/>
      <c r="Y286" s="136"/>
      <c r="Z286" s="136"/>
      <c r="AA286" s="136"/>
      <c r="AB286" s="136"/>
      <c r="AC286" s="136"/>
      <c r="AD286" s="136"/>
      <c r="AE286" s="136"/>
      <c r="AF286" s="136"/>
      <c r="AG286" s="136"/>
      <c r="AH286" s="136"/>
      <c r="AI286" s="136"/>
      <c r="AJ286" s="136"/>
      <c r="AK286" s="136"/>
      <c r="AP286" s="23">
        <f t="shared" si="476"/>
        <v>0</v>
      </c>
      <c r="AQ286" s="23">
        <f t="shared" si="477"/>
        <v>0</v>
      </c>
      <c r="AR286" s="23">
        <f t="shared" si="489"/>
        <v>0</v>
      </c>
      <c r="AS286" s="23">
        <f t="shared" si="490"/>
        <v>0</v>
      </c>
      <c r="AT286" s="26"/>
      <c r="AU286" s="26"/>
      <c r="AV286" s="224"/>
      <c r="BW286" s="224"/>
      <c r="BX286" s="224"/>
      <c r="BY286" s="224"/>
      <c r="CF286" s="224"/>
      <c r="CG286" s="224"/>
      <c r="CH286" s="6"/>
      <c r="CW286" s="23">
        <f t="shared" si="493"/>
        <v>0</v>
      </c>
      <c r="CX286" s="23">
        <f t="shared" si="494"/>
        <v>0</v>
      </c>
      <c r="DS286" s="224"/>
      <c r="DT286" s="224"/>
      <c r="DU286" s="224"/>
      <c r="EF286" s="23">
        <f t="shared" si="501"/>
        <v>0</v>
      </c>
      <c r="EG286" s="23">
        <f t="shared" si="502"/>
        <v>0</v>
      </c>
    </row>
    <row r="287" spans="1:146" s="66" customFormat="1" x14ac:dyDescent="0.2">
      <c r="D287" s="137"/>
      <c r="E287" s="136"/>
      <c r="L287" s="136"/>
      <c r="M287" s="136"/>
      <c r="N287" s="136"/>
      <c r="O287" s="136"/>
      <c r="Q287" s="136"/>
      <c r="R287" s="136"/>
      <c r="S287" s="136"/>
      <c r="T287" s="136"/>
      <c r="U287" s="136"/>
      <c r="V287" s="136"/>
      <c r="W287" s="136"/>
      <c r="X287" s="342"/>
      <c r="Y287" s="136"/>
      <c r="Z287" s="136"/>
      <c r="AA287" s="136"/>
      <c r="AB287" s="136"/>
      <c r="AC287" s="136"/>
      <c r="AD287" s="136"/>
      <c r="AE287" s="136"/>
      <c r="AF287" s="136"/>
      <c r="AG287" s="136"/>
      <c r="AH287" s="136"/>
      <c r="AI287" s="136"/>
      <c r="AJ287" s="136"/>
      <c r="AK287" s="136"/>
      <c r="AP287" s="23">
        <f t="shared" si="476"/>
        <v>0</v>
      </c>
      <c r="AQ287" s="23">
        <f t="shared" si="477"/>
        <v>0</v>
      </c>
      <c r="AR287" s="23">
        <f t="shared" si="489"/>
        <v>0</v>
      </c>
      <c r="AS287" s="23">
        <f t="shared" si="490"/>
        <v>0</v>
      </c>
      <c r="AT287" s="26"/>
      <c r="AU287" s="26"/>
      <c r="AV287" s="224"/>
      <c r="BW287" s="224"/>
      <c r="BX287" s="224"/>
      <c r="BY287" s="224"/>
      <c r="CF287" s="224"/>
      <c r="CG287" s="224"/>
      <c r="CH287" s="6"/>
      <c r="CW287" s="23">
        <f t="shared" si="493"/>
        <v>0</v>
      </c>
      <c r="CX287" s="23">
        <f t="shared" si="494"/>
        <v>0</v>
      </c>
      <c r="DS287" s="224"/>
      <c r="DT287" s="224"/>
      <c r="DU287" s="224"/>
      <c r="EF287" s="23">
        <f t="shared" si="501"/>
        <v>0</v>
      </c>
      <c r="EG287" s="23">
        <f t="shared" si="502"/>
        <v>0</v>
      </c>
    </row>
    <row r="288" spans="1:146" s="66" customFormat="1" x14ac:dyDescent="0.2">
      <c r="D288" s="137"/>
      <c r="E288" s="136"/>
      <c r="L288" s="136"/>
      <c r="M288" s="136"/>
      <c r="N288" s="136"/>
      <c r="O288" s="136"/>
      <c r="Q288" s="136"/>
      <c r="R288" s="136"/>
      <c r="S288" s="136"/>
      <c r="T288" s="136"/>
      <c r="U288" s="136"/>
      <c r="V288" s="136"/>
      <c r="W288" s="136"/>
      <c r="X288" s="342"/>
      <c r="Y288" s="136"/>
      <c r="Z288" s="136"/>
      <c r="AA288" s="136"/>
      <c r="AB288" s="136"/>
      <c r="AC288" s="136"/>
      <c r="AD288" s="136"/>
      <c r="AE288" s="136"/>
      <c r="AF288" s="136"/>
      <c r="AG288" s="136"/>
      <c r="AH288" s="136"/>
      <c r="AI288" s="136"/>
      <c r="AJ288" s="136"/>
      <c r="AK288" s="136"/>
      <c r="AR288" s="23">
        <f t="shared" si="489"/>
        <v>0</v>
      </c>
      <c r="AS288" s="23">
        <f t="shared" si="490"/>
        <v>0</v>
      </c>
      <c r="AT288" s="26"/>
      <c r="AU288" s="26"/>
      <c r="AV288" s="224"/>
      <c r="BW288" s="224"/>
      <c r="BX288" s="224"/>
      <c r="BY288" s="224"/>
      <c r="CF288" s="224"/>
      <c r="CG288" s="224"/>
      <c r="CH288" s="6"/>
      <c r="CW288" s="23">
        <f t="shared" si="493"/>
        <v>0</v>
      </c>
      <c r="CX288" s="23">
        <f t="shared" si="494"/>
        <v>0</v>
      </c>
      <c r="DS288" s="224"/>
      <c r="DT288" s="224"/>
      <c r="DU288" s="224"/>
    </row>
    <row r="289" spans="4:125" s="66" customFormat="1" x14ac:dyDescent="0.2">
      <c r="D289" s="137"/>
      <c r="E289" s="136"/>
      <c r="L289" s="136"/>
      <c r="M289" s="136"/>
      <c r="N289" s="136"/>
      <c r="O289" s="136"/>
      <c r="Q289" s="136"/>
      <c r="R289" s="136"/>
      <c r="S289" s="136"/>
      <c r="T289" s="136"/>
      <c r="U289" s="136"/>
      <c r="V289" s="136"/>
      <c r="W289" s="136"/>
      <c r="X289" s="342"/>
      <c r="Y289" s="136"/>
      <c r="Z289" s="136"/>
      <c r="AA289" s="136"/>
      <c r="AB289" s="136"/>
      <c r="AC289" s="136"/>
      <c r="AD289" s="136"/>
      <c r="AE289" s="136"/>
      <c r="AF289" s="136"/>
      <c r="AG289" s="136"/>
      <c r="AH289" s="136"/>
      <c r="AI289" s="136"/>
      <c r="AJ289" s="136"/>
      <c r="AK289" s="136"/>
      <c r="AR289" s="23">
        <f t="shared" si="489"/>
        <v>0</v>
      </c>
      <c r="AS289" s="23">
        <f t="shared" si="490"/>
        <v>0</v>
      </c>
      <c r="AT289" s="26"/>
      <c r="AU289" s="26"/>
      <c r="AV289" s="224"/>
      <c r="BW289" s="224"/>
      <c r="BX289" s="224"/>
      <c r="BY289" s="224"/>
      <c r="CF289" s="224"/>
      <c r="CG289" s="224"/>
      <c r="CH289" s="6"/>
      <c r="CW289" s="23">
        <f t="shared" si="493"/>
        <v>0</v>
      </c>
      <c r="CX289" s="23">
        <f t="shared" si="494"/>
        <v>0</v>
      </c>
      <c r="DS289" s="224"/>
      <c r="DT289" s="224"/>
      <c r="DU289" s="224"/>
    </row>
    <row r="290" spans="4:125" s="66" customFormat="1" x14ac:dyDescent="0.2">
      <c r="D290" s="137"/>
      <c r="E290" s="136"/>
      <c r="L290" s="136"/>
      <c r="M290" s="136"/>
      <c r="N290" s="136"/>
      <c r="O290" s="136"/>
      <c r="Q290" s="136"/>
      <c r="R290" s="136"/>
      <c r="S290" s="136"/>
      <c r="T290" s="136"/>
      <c r="U290" s="136"/>
      <c r="V290" s="136"/>
      <c r="W290" s="136"/>
      <c r="X290" s="342"/>
      <c r="Y290" s="136"/>
      <c r="Z290" s="136"/>
      <c r="AA290" s="136"/>
      <c r="AB290" s="136"/>
      <c r="AC290" s="136"/>
      <c r="AD290" s="136"/>
      <c r="AE290" s="136"/>
      <c r="AF290" s="136"/>
      <c r="AG290" s="136"/>
      <c r="AH290" s="136"/>
      <c r="AI290" s="136"/>
      <c r="AJ290" s="136"/>
      <c r="AK290" s="136"/>
      <c r="AT290" s="289"/>
      <c r="AU290" s="289"/>
      <c r="AV290" s="224"/>
      <c r="BW290" s="224"/>
      <c r="BX290" s="224"/>
      <c r="BY290" s="224"/>
      <c r="CF290" s="224"/>
      <c r="CG290" s="224"/>
      <c r="CH290" s="6"/>
      <c r="CW290" s="23">
        <f t="shared" si="493"/>
        <v>0</v>
      </c>
      <c r="CX290" s="23">
        <f t="shared" si="494"/>
        <v>0</v>
      </c>
      <c r="DS290" s="224"/>
      <c r="DT290" s="224"/>
      <c r="DU290" s="224"/>
    </row>
    <row r="291" spans="4:125" s="66" customFormat="1" x14ac:dyDescent="0.2">
      <c r="D291" s="137"/>
      <c r="E291" s="136"/>
      <c r="L291" s="136"/>
      <c r="M291" s="136"/>
      <c r="N291" s="136"/>
      <c r="O291" s="136"/>
      <c r="Q291" s="136"/>
      <c r="R291" s="136"/>
      <c r="S291" s="136"/>
      <c r="T291" s="136"/>
      <c r="U291" s="136"/>
      <c r="V291" s="136"/>
      <c r="W291" s="136"/>
      <c r="X291" s="342"/>
      <c r="Y291" s="136"/>
      <c r="Z291" s="136"/>
      <c r="AA291" s="136"/>
      <c r="AB291" s="136"/>
      <c r="AC291" s="136"/>
      <c r="AD291" s="136"/>
      <c r="AE291" s="136"/>
      <c r="AF291" s="136"/>
      <c r="AG291" s="136"/>
      <c r="AH291" s="136"/>
      <c r="AI291" s="136"/>
      <c r="AJ291" s="136"/>
      <c r="AK291" s="136"/>
      <c r="AT291" s="289"/>
      <c r="AU291" s="289"/>
      <c r="AV291" s="224"/>
      <c r="BW291" s="224"/>
      <c r="BX291" s="224"/>
      <c r="BY291" s="224"/>
      <c r="CF291" s="224"/>
      <c r="CG291" s="224"/>
      <c r="CH291" s="6"/>
      <c r="CW291" s="23">
        <f t="shared" si="493"/>
        <v>0</v>
      </c>
      <c r="CX291" s="23">
        <f t="shared" si="494"/>
        <v>0</v>
      </c>
      <c r="DS291" s="224"/>
      <c r="DT291" s="224"/>
      <c r="DU291" s="224"/>
    </row>
    <row r="292" spans="4:125" s="66" customFormat="1" x14ac:dyDescent="0.2">
      <c r="D292" s="137"/>
      <c r="E292" s="136"/>
      <c r="L292" s="136"/>
      <c r="M292" s="136"/>
      <c r="N292" s="136"/>
      <c r="O292" s="136"/>
      <c r="Q292" s="136"/>
      <c r="R292" s="136"/>
      <c r="S292" s="136"/>
      <c r="T292" s="136"/>
      <c r="U292" s="136"/>
      <c r="V292" s="136"/>
      <c r="W292" s="136"/>
      <c r="X292" s="342"/>
      <c r="Y292" s="136"/>
      <c r="Z292" s="136"/>
      <c r="AA292" s="136"/>
      <c r="AB292" s="136"/>
      <c r="AC292" s="136"/>
      <c r="AD292" s="136"/>
      <c r="AE292" s="136"/>
      <c r="AF292" s="136"/>
      <c r="AG292" s="136"/>
      <c r="AH292" s="136"/>
      <c r="AI292" s="136"/>
      <c r="AJ292" s="136"/>
      <c r="AK292" s="136"/>
      <c r="AT292" s="289"/>
      <c r="AU292" s="289"/>
      <c r="AV292" s="224"/>
      <c r="BW292" s="224"/>
      <c r="BX292" s="224"/>
      <c r="BY292" s="224"/>
      <c r="CF292" s="224"/>
      <c r="CG292" s="224"/>
      <c r="CH292" s="6"/>
      <c r="CW292" s="23">
        <f t="shared" si="493"/>
        <v>0</v>
      </c>
      <c r="CX292" s="23">
        <f t="shared" si="494"/>
        <v>0</v>
      </c>
      <c r="DS292" s="224"/>
      <c r="DT292" s="224"/>
      <c r="DU292" s="224"/>
    </row>
    <row r="293" spans="4:125" s="66" customFormat="1" x14ac:dyDescent="0.2">
      <c r="D293" s="137"/>
      <c r="E293" s="136"/>
      <c r="L293" s="136"/>
      <c r="M293" s="136"/>
      <c r="N293" s="136"/>
      <c r="O293" s="136"/>
      <c r="Q293" s="136"/>
      <c r="R293" s="136"/>
      <c r="S293" s="136"/>
      <c r="T293" s="136"/>
      <c r="U293" s="136"/>
      <c r="V293" s="136"/>
      <c r="W293" s="136"/>
      <c r="X293" s="342"/>
      <c r="Y293" s="136"/>
      <c r="Z293" s="136"/>
      <c r="AA293" s="136"/>
      <c r="AB293" s="136"/>
      <c r="AC293" s="136"/>
      <c r="AD293" s="136"/>
      <c r="AE293" s="136"/>
      <c r="AF293" s="136"/>
      <c r="AG293" s="136"/>
      <c r="AH293" s="136"/>
      <c r="AI293" s="136"/>
      <c r="AJ293" s="136"/>
      <c r="AK293" s="136"/>
      <c r="AT293" s="289"/>
      <c r="AU293" s="289"/>
      <c r="AV293" s="224"/>
      <c r="BW293" s="224"/>
      <c r="BX293" s="224"/>
      <c r="BY293" s="224"/>
      <c r="CF293" s="224"/>
      <c r="CG293" s="224"/>
      <c r="CH293" s="6"/>
      <c r="CW293" s="23">
        <f t="shared" si="493"/>
        <v>0</v>
      </c>
      <c r="CX293" s="23">
        <f t="shared" si="494"/>
        <v>0</v>
      </c>
      <c r="DS293" s="224"/>
      <c r="DT293" s="224"/>
      <c r="DU293" s="224"/>
    </row>
    <row r="294" spans="4:125" s="66" customFormat="1" x14ac:dyDescent="0.2">
      <c r="D294" s="137"/>
      <c r="E294" s="136"/>
      <c r="L294" s="136"/>
      <c r="M294" s="136"/>
      <c r="N294" s="136"/>
      <c r="O294" s="136"/>
      <c r="Q294" s="136"/>
      <c r="R294" s="136"/>
      <c r="S294" s="136"/>
      <c r="T294" s="136"/>
      <c r="U294" s="136"/>
      <c r="V294" s="136"/>
      <c r="W294" s="136"/>
      <c r="X294" s="342"/>
      <c r="Y294" s="136"/>
      <c r="Z294" s="136"/>
      <c r="AA294" s="136"/>
      <c r="AB294" s="136"/>
      <c r="AC294" s="136"/>
      <c r="AD294" s="136"/>
      <c r="AE294" s="136"/>
      <c r="AF294" s="136"/>
      <c r="AG294" s="136"/>
      <c r="AH294" s="136"/>
      <c r="AI294" s="136"/>
      <c r="AJ294" s="136"/>
      <c r="AK294" s="136"/>
      <c r="AT294" s="289"/>
      <c r="AU294" s="289"/>
      <c r="AV294" s="224"/>
      <c r="BW294" s="224"/>
      <c r="BX294" s="224"/>
      <c r="BY294" s="224"/>
      <c r="CF294" s="224"/>
      <c r="CG294" s="224"/>
      <c r="CH294" s="6"/>
      <c r="CW294" s="23">
        <f t="shared" si="493"/>
        <v>0</v>
      </c>
      <c r="CX294" s="23">
        <f t="shared" si="494"/>
        <v>0</v>
      </c>
      <c r="DS294" s="224"/>
      <c r="DT294" s="224"/>
      <c r="DU294" s="224"/>
    </row>
    <row r="295" spans="4:125" s="66" customFormat="1" x14ac:dyDescent="0.2">
      <c r="D295" s="137"/>
      <c r="E295" s="136"/>
      <c r="L295" s="136"/>
      <c r="M295" s="136"/>
      <c r="N295" s="136"/>
      <c r="O295" s="136"/>
      <c r="Q295" s="136"/>
      <c r="R295" s="136"/>
      <c r="S295" s="136"/>
      <c r="T295" s="136"/>
      <c r="U295" s="136"/>
      <c r="V295" s="136"/>
      <c r="W295" s="136"/>
      <c r="X295" s="342"/>
      <c r="Y295" s="136"/>
      <c r="Z295" s="136"/>
      <c r="AA295" s="136"/>
      <c r="AB295" s="136"/>
      <c r="AC295" s="136"/>
      <c r="AD295" s="136"/>
      <c r="AE295" s="136"/>
      <c r="AF295" s="136"/>
      <c r="AG295" s="136"/>
      <c r="AH295" s="136"/>
      <c r="AI295" s="136"/>
      <c r="AJ295" s="136"/>
      <c r="AK295" s="136"/>
      <c r="AT295" s="289"/>
      <c r="AU295" s="289"/>
      <c r="AV295" s="224"/>
      <c r="BW295" s="224"/>
      <c r="BX295" s="224"/>
      <c r="BY295" s="224"/>
      <c r="CF295" s="224"/>
      <c r="CG295" s="224"/>
      <c r="CH295" s="6"/>
      <c r="CW295" s="23">
        <f t="shared" si="493"/>
        <v>0</v>
      </c>
      <c r="CX295" s="23">
        <f t="shared" si="494"/>
        <v>0</v>
      </c>
      <c r="DS295" s="224"/>
      <c r="DT295" s="224"/>
      <c r="DU295" s="224"/>
    </row>
    <row r="296" spans="4:125" s="66" customFormat="1" x14ac:dyDescent="0.2">
      <c r="D296" s="137"/>
      <c r="E296" s="136"/>
      <c r="L296" s="136"/>
      <c r="M296" s="136"/>
      <c r="N296" s="136"/>
      <c r="O296" s="136"/>
      <c r="Q296" s="136"/>
      <c r="R296" s="136"/>
      <c r="S296" s="136"/>
      <c r="T296" s="136"/>
      <c r="U296" s="136"/>
      <c r="V296" s="136"/>
      <c r="W296" s="136"/>
      <c r="X296" s="342"/>
      <c r="Y296" s="136"/>
      <c r="Z296" s="136"/>
      <c r="AA296" s="136"/>
      <c r="AB296" s="136"/>
      <c r="AC296" s="136"/>
      <c r="AD296" s="136"/>
      <c r="AE296" s="136"/>
      <c r="AF296" s="136"/>
      <c r="AG296" s="136"/>
      <c r="AH296" s="136"/>
      <c r="AI296" s="136"/>
      <c r="AJ296" s="136"/>
      <c r="AK296" s="136"/>
      <c r="AT296" s="289"/>
      <c r="AU296" s="289"/>
      <c r="AV296" s="224"/>
      <c r="BW296" s="224"/>
      <c r="BX296" s="224"/>
      <c r="BY296" s="224"/>
      <c r="CF296" s="224"/>
      <c r="CG296" s="224"/>
      <c r="CH296" s="6"/>
      <c r="CW296" s="23">
        <f t="shared" si="493"/>
        <v>0</v>
      </c>
      <c r="CX296" s="23">
        <f t="shared" si="494"/>
        <v>0</v>
      </c>
      <c r="DS296" s="224"/>
      <c r="DT296" s="224"/>
      <c r="DU296" s="224"/>
    </row>
    <row r="297" spans="4:125" s="66" customFormat="1" x14ac:dyDescent="0.2">
      <c r="D297" s="137"/>
      <c r="E297" s="136"/>
      <c r="L297" s="136"/>
      <c r="M297" s="136"/>
      <c r="N297" s="136"/>
      <c r="O297" s="136"/>
      <c r="Q297" s="136"/>
      <c r="R297" s="136"/>
      <c r="S297" s="136"/>
      <c r="T297" s="136"/>
      <c r="U297" s="136"/>
      <c r="V297" s="136"/>
      <c r="W297" s="136"/>
      <c r="X297" s="342"/>
      <c r="Y297" s="136"/>
      <c r="Z297" s="136"/>
      <c r="AA297" s="136"/>
      <c r="AB297" s="136"/>
      <c r="AC297" s="136"/>
      <c r="AD297" s="136"/>
      <c r="AE297" s="136"/>
      <c r="AF297" s="136"/>
      <c r="AG297" s="136"/>
      <c r="AH297" s="136"/>
      <c r="AI297" s="136"/>
      <c r="AJ297" s="136"/>
      <c r="AK297" s="136"/>
      <c r="AT297" s="289"/>
      <c r="AU297" s="289"/>
      <c r="AV297" s="224"/>
      <c r="BW297" s="224"/>
      <c r="BX297" s="224"/>
      <c r="BY297" s="224"/>
      <c r="CF297" s="224"/>
      <c r="CG297" s="224"/>
      <c r="CH297" s="6"/>
      <c r="CW297" s="23">
        <f t="shared" si="493"/>
        <v>0</v>
      </c>
      <c r="CX297" s="23">
        <f t="shared" si="494"/>
        <v>0</v>
      </c>
      <c r="DS297" s="224"/>
      <c r="DT297" s="224"/>
      <c r="DU297" s="224"/>
    </row>
    <row r="298" spans="4:125" s="66" customFormat="1" x14ac:dyDescent="0.2">
      <c r="D298" s="137"/>
      <c r="E298" s="136"/>
      <c r="L298" s="136"/>
      <c r="M298" s="136"/>
      <c r="N298" s="136"/>
      <c r="O298" s="136"/>
      <c r="Q298" s="136"/>
      <c r="R298" s="136"/>
      <c r="S298" s="136"/>
      <c r="T298" s="136"/>
      <c r="U298" s="136"/>
      <c r="V298" s="136"/>
      <c r="W298" s="136"/>
      <c r="X298" s="342"/>
      <c r="Y298" s="136"/>
      <c r="Z298" s="136"/>
      <c r="AA298" s="136"/>
      <c r="AB298" s="136"/>
      <c r="AC298" s="136"/>
      <c r="AD298" s="136"/>
      <c r="AE298" s="136"/>
      <c r="AF298" s="136"/>
      <c r="AG298" s="136"/>
      <c r="AH298" s="136"/>
      <c r="AI298" s="136"/>
      <c r="AJ298" s="136"/>
      <c r="AK298" s="136"/>
      <c r="AT298" s="289"/>
      <c r="AU298" s="289"/>
      <c r="AV298" s="224"/>
      <c r="BW298" s="224"/>
      <c r="BX298" s="224"/>
      <c r="BY298" s="224"/>
      <c r="CF298" s="224"/>
      <c r="CG298" s="224"/>
      <c r="CH298" s="6"/>
      <c r="CW298" s="23">
        <f t="shared" si="493"/>
        <v>0</v>
      </c>
      <c r="CX298" s="23">
        <f t="shared" si="494"/>
        <v>0</v>
      </c>
      <c r="DS298" s="224"/>
      <c r="DT298" s="224"/>
      <c r="DU298" s="224"/>
    </row>
    <row r="299" spans="4:125" s="66" customFormat="1" x14ac:dyDescent="0.2">
      <c r="D299" s="137"/>
      <c r="E299" s="136"/>
      <c r="L299" s="136"/>
      <c r="M299" s="136"/>
      <c r="N299" s="136"/>
      <c r="O299" s="136"/>
      <c r="Q299" s="136"/>
      <c r="R299" s="136"/>
      <c r="S299" s="136"/>
      <c r="T299" s="136"/>
      <c r="U299" s="136"/>
      <c r="V299" s="136"/>
      <c r="W299" s="136"/>
      <c r="X299" s="342"/>
      <c r="Y299" s="136"/>
      <c r="Z299" s="136"/>
      <c r="AA299" s="136"/>
      <c r="AB299" s="136"/>
      <c r="AC299" s="136"/>
      <c r="AD299" s="136"/>
      <c r="AE299" s="136"/>
      <c r="AF299" s="136"/>
      <c r="AG299" s="136"/>
      <c r="AH299" s="136"/>
      <c r="AI299" s="136"/>
      <c r="AJ299" s="136"/>
      <c r="AK299" s="136"/>
      <c r="AT299" s="289"/>
      <c r="AU299" s="289"/>
      <c r="AV299" s="224"/>
      <c r="BW299" s="224"/>
      <c r="BX299" s="224"/>
      <c r="BY299" s="224"/>
      <c r="CF299" s="224"/>
      <c r="CG299" s="224"/>
      <c r="CH299" s="6"/>
      <c r="CW299" s="23">
        <f t="shared" si="493"/>
        <v>0</v>
      </c>
      <c r="CX299" s="23">
        <f t="shared" si="494"/>
        <v>0</v>
      </c>
      <c r="DS299" s="224"/>
      <c r="DT299" s="224"/>
      <c r="DU299" s="224"/>
    </row>
    <row r="300" spans="4:125" s="66" customFormat="1" x14ac:dyDescent="0.2">
      <c r="D300" s="137"/>
      <c r="E300" s="136"/>
      <c r="L300" s="136"/>
      <c r="M300" s="136"/>
      <c r="N300" s="136"/>
      <c r="O300" s="136"/>
      <c r="Q300" s="136"/>
      <c r="R300" s="136"/>
      <c r="S300" s="136"/>
      <c r="T300" s="136"/>
      <c r="U300" s="136"/>
      <c r="V300" s="136"/>
      <c r="W300" s="136"/>
      <c r="X300" s="342"/>
      <c r="Y300" s="136"/>
      <c r="Z300" s="136"/>
      <c r="AA300" s="136"/>
      <c r="AB300" s="136"/>
      <c r="AC300" s="136"/>
      <c r="AD300" s="136"/>
      <c r="AE300" s="136"/>
      <c r="AF300" s="136"/>
      <c r="AG300" s="136"/>
      <c r="AH300" s="136"/>
      <c r="AI300" s="136"/>
      <c r="AJ300" s="136"/>
      <c r="AK300" s="136"/>
      <c r="AT300" s="289"/>
      <c r="AU300" s="289"/>
      <c r="AV300" s="224"/>
      <c r="BW300" s="224"/>
      <c r="BX300" s="224"/>
      <c r="BY300" s="224"/>
      <c r="CF300" s="224"/>
      <c r="CG300" s="224"/>
      <c r="CH300" s="6"/>
      <c r="CW300" s="23">
        <f>$CW$7*$J$2*$J$5*$AB300</f>
        <v>0</v>
      </c>
      <c r="CX300" s="23">
        <f>$CW$7*$J$3*$J$5*$AC300</f>
        <v>0</v>
      </c>
      <c r="DS300" s="224"/>
      <c r="DT300" s="224"/>
      <c r="DU300" s="224"/>
    </row>
    <row r="301" spans="4:125" s="66" customFormat="1" x14ac:dyDescent="0.2">
      <c r="D301" s="137"/>
      <c r="E301" s="136"/>
      <c r="L301" s="136"/>
      <c r="M301" s="136"/>
      <c r="N301" s="136"/>
      <c r="O301" s="136"/>
      <c r="Q301" s="136"/>
      <c r="R301" s="136"/>
      <c r="S301" s="136"/>
      <c r="T301" s="136"/>
      <c r="U301" s="136"/>
      <c r="V301" s="136"/>
      <c r="W301" s="136"/>
      <c r="X301" s="342"/>
      <c r="Y301" s="136"/>
      <c r="Z301" s="136"/>
      <c r="AA301" s="136"/>
      <c r="AB301" s="136"/>
      <c r="AC301" s="136"/>
      <c r="AD301" s="136"/>
      <c r="AE301" s="136"/>
      <c r="AF301" s="136"/>
      <c r="AG301" s="136"/>
      <c r="AH301" s="136"/>
      <c r="AI301" s="136"/>
      <c r="AJ301" s="136"/>
      <c r="AK301" s="136"/>
      <c r="AT301" s="289"/>
      <c r="AU301" s="289"/>
      <c r="AV301" s="224"/>
      <c r="BW301" s="224"/>
      <c r="BX301" s="224"/>
      <c r="BY301" s="224"/>
      <c r="CF301" s="224"/>
      <c r="CG301" s="224"/>
      <c r="CH301" s="6"/>
      <c r="CW301" s="23">
        <f>$CW$7*$J$2*$J$5*$AB301</f>
        <v>0</v>
      </c>
      <c r="CX301" s="23">
        <f>$CW$7*$J$3*$J$5*$AC301</f>
        <v>0</v>
      </c>
      <c r="DS301" s="224"/>
      <c r="DT301" s="224"/>
      <c r="DU301" s="224"/>
    </row>
    <row r="302" spans="4:125" s="66" customFormat="1" x14ac:dyDescent="0.2">
      <c r="D302" s="137"/>
      <c r="E302" s="136"/>
      <c r="L302" s="136"/>
      <c r="M302" s="136"/>
      <c r="N302" s="136"/>
      <c r="O302" s="136"/>
      <c r="Q302" s="136"/>
      <c r="R302" s="136"/>
      <c r="S302" s="136"/>
      <c r="T302" s="136"/>
      <c r="U302" s="136"/>
      <c r="V302" s="136"/>
      <c r="W302" s="136"/>
      <c r="X302" s="342"/>
      <c r="Y302" s="136"/>
      <c r="Z302" s="136"/>
      <c r="AA302" s="136"/>
      <c r="AB302" s="136"/>
      <c r="AC302" s="136"/>
      <c r="AD302" s="136"/>
      <c r="AE302" s="136"/>
      <c r="AF302" s="136"/>
      <c r="AG302" s="136"/>
      <c r="AH302" s="136"/>
      <c r="AI302" s="136"/>
      <c r="AJ302" s="136"/>
      <c r="AK302" s="136"/>
      <c r="AT302" s="289"/>
      <c r="AU302" s="289"/>
      <c r="AV302" s="224"/>
      <c r="BW302" s="224"/>
      <c r="BX302" s="224"/>
      <c r="BY302" s="224"/>
      <c r="CF302" s="224"/>
      <c r="CG302" s="224"/>
      <c r="CH302" s="6"/>
      <c r="CW302" s="23">
        <f>$CW$7*$J$2*$J$5*$AB302</f>
        <v>0</v>
      </c>
      <c r="CX302" s="23">
        <f>$CW$7*$J$3*$J$5*$AC302</f>
        <v>0</v>
      </c>
      <c r="DS302" s="224"/>
      <c r="DT302" s="224"/>
      <c r="DU302" s="224"/>
    </row>
    <row r="303" spans="4:125" s="66" customFormat="1" x14ac:dyDescent="0.2">
      <c r="D303" s="137"/>
      <c r="E303" s="136"/>
      <c r="L303" s="136"/>
      <c r="M303" s="136"/>
      <c r="N303" s="136"/>
      <c r="O303" s="136"/>
      <c r="Q303" s="136"/>
      <c r="R303" s="136"/>
      <c r="S303" s="136"/>
      <c r="T303" s="136"/>
      <c r="U303" s="136"/>
      <c r="V303" s="136"/>
      <c r="W303" s="136"/>
      <c r="X303" s="342"/>
      <c r="Y303" s="136"/>
      <c r="Z303" s="136"/>
      <c r="AA303" s="136"/>
      <c r="AB303" s="136"/>
      <c r="AC303" s="136"/>
      <c r="AD303" s="136"/>
      <c r="AE303" s="136"/>
      <c r="AF303" s="136"/>
      <c r="AG303" s="136"/>
      <c r="AH303" s="136"/>
      <c r="AI303" s="136"/>
      <c r="AJ303" s="136"/>
      <c r="AK303" s="136"/>
      <c r="AT303" s="289"/>
      <c r="AU303" s="289"/>
      <c r="AV303" s="224"/>
      <c r="BW303" s="224"/>
      <c r="BX303" s="224"/>
      <c r="BY303" s="224"/>
      <c r="CF303" s="224"/>
      <c r="CG303" s="224"/>
      <c r="CH303" s="6"/>
      <c r="CW303" s="23">
        <f>$CW$7*$J$2*$J$5*$AB303</f>
        <v>0</v>
      </c>
      <c r="CX303" s="23">
        <f>$CW$7*$J$3*$J$5*$AC303</f>
        <v>0</v>
      </c>
      <c r="DS303" s="224"/>
      <c r="DT303" s="224"/>
      <c r="DU303" s="224"/>
    </row>
    <row r="304" spans="4:125" s="66" customFormat="1" x14ac:dyDescent="0.2">
      <c r="D304" s="137"/>
      <c r="E304" s="136"/>
      <c r="L304" s="136"/>
      <c r="M304" s="136"/>
      <c r="N304" s="136"/>
      <c r="O304" s="136"/>
      <c r="Q304" s="136"/>
      <c r="R304" s="136"/>
      <c r="S304" s="136"/>
      <c r="T304" s="136"/>
      <c r="U304" s="136"/>
      <c r="V304" s="136"/>
      <c r="W304" s="136"/>
      <c r="X304" s="342"/>
      <c r="Y304" s="136"/>
      <c r="Z304" s="136"/>
      <c r="AA304" s="136"/>
      <c r="AB304" s="136"/>
      <c r="AC304" s="136"/>
      <c r="AD304" s="136"/>
      <c r="AE304" s="136"/>
      <c r="AF304" s="136"/>
      <c r="AG304" s="136"/>
      <c r="AH304" s="136"/>
      <c r="AI304" s="136"/>
      <c r="AJ304" s="136"/>
      <c r="AK304" s="136"/>
      <c r="AT304" s="289"/>
      <c r="AU304" s="289"/>
      <c r="AV304" s="224"/>
      <c r="BW304" s="224"/>
      <c r="BX304" s="224"/>
      <c r="BY304" s="224"/>
      <c r="CF304" s="224"/>
      <c r="CG304" s="224"/>
      <c r="CH304" s="6"/>
      <c r="CW304" s="23">
        <f>$CW$7*$J$2*$J$5*$AB304</f>
        <v>0</v>
      </c>
      <c r="CX304" s="23">
        <f>$CW$7*$J$3*$J$5*$AC304</f>
        <v>0</v>
      </c>
      <c r="DS304" s="224"/>
      <c r="DT304" s="224"/>
      <c r="DU304" s="224"/>
    </row>
    <row r="305" spans="4:125" s="66" customFormat="1" x14ac:dyDescent="0.2">
      <c r="D305" s="137"/>
      <c r="E305" s="136"/>
      <c r="L305" s="136"/>
      <c r="M305" s="136"/>
      <c r="N305" s="136"/>
      <c r="O305" s="136"/>
      <c r="Q305" s="136"/>
      <c r="R305" s="136"/>
      <c r="S305" s="136"/>
      <c r="T305" s="136"/>
      <c r="U305" s="136"/>
      <c r="V305" s="136"/>
      <c r="W305" s="136"/>
      <c r="X305" s="342"/>
      <c r="Y305" s="136"/>
      <c r="Z305" s="136"/>
      <c r="AA305" s="136"/>
      <c r="AB305" s="136"/>
      <c r="AC305" s="136"/>
      <c r="AD305" s="136"/>
      <c r="AE305" s="136"/>
      <c r="AF305" s="136"/>
      <c r="AG305" s="136"/>
      <c r="AH305" s="136"/>
      <c r="AI305" s="136"/>
      <c r="AJ305" s="136"/>
      <c r="AK305" s="136"/>
      <c r="AT305" s="289"/>
      <c r="AU305" s="289"/>
      <c r="AV305" s="224"/>
      <c r="BW305" s="224"/>
      <c r="BX305" s="224"/>
      <c r="BY305" s="224"/>
      <c r="CF305" s="224"/>
      <c r="CG305" s="224"/>
      <c r="CH305" s="6"/>
      <c r="DS305" s="224"/>
      <c r="DT305" s="224"/>
      <c r="DU305" s="224"/>
    </row>
    <row r="306" spans="4:125" s="66" customFormat="1" x14ac:dyDescent="0.2">
      <c r="D306" s="137"/>
      <c r="E306" s="136"/>
      <c r="L306" s="136"/>
      <c r="M306" s="136"/>
      <c r="N306" s="136"/>
      <c r="O306" s="136"/>
      <c r="Q306" s="136"/>
      <c r="R306" s="136"/>
      <c r="S306" s="136"/>
      <c r="T306" s="136"/>
      <c r="U306" s="136"/>
      <c r="V306" s="136"/>
      <c r="W306" s="136"/>
      <c r="X306" s="342"/>
      <c r="Y306" s="136"/>
      <c r="Z306" s="136"/>
      <c r="AA306" s="136"/>
      <c r="AB306" s="136"/>
      <c r="AC306" s="136"/>
      <c r="AD306" s="136"/>
      <c r="AE306" s="136"/>
      <c r="AF306" s="136"/>
      <c r="AG306" s="136"/>
      <c r="AH306" s="136"/>
      <c r="AI306" s="136"/>
      <c r="AJ306" s="136"/>
      <c r="AK306" s="136"/>
      <c r="AT306" s="289"/>
      <c r="AU306" s="289"/>
      <c r="AV306" s="224"/>
      <c r="BW306" s="224"/>
      <c r="BX306" s="224"/>
      <c r="BY306" s="224"/>
      <c r="CF306" s="224"/>
      <c r="CG306" s="224"/>
      <c r="CH306" s="6"/>
      <c r="DS306" s="224"/>
      <c r="DT306" s="224"/>
      <c r="DU306" s="224"/>
    </row>
    <row r="307" spans="4:125" s="66" customFormat="1" x14ac:dyDescent="0.2">
      <c r="D307" s="137"/>
      <c r="E307" s="136"/>
      <c r="L307" s="136"/>
      <c r="M307" s="136"/>
      <c r="N307" s="136"/>
      <c r="O307" s="136"/>
      <c r="Q307" s="136"/>
      <c r="R307" s="136"/>
      <c r="S307" s="136"/>
      <c r="T307" s="136"/>
      <c r="U307" s="136"/>
      <c r="V307" s="136"/>
      <c r="W307" s="136"/>
      <c r="X307" s="342"/>
      <c r="Y307" s="136"/>
      <c r="Z307" s="136"/>
      <c r="AA307" s="136"/>
      <c r="AB307" s="136"/>
      <c r="AC307" s="136"/>
      <c r="AD307" s="136"/>
      <c r="AE307" s="136"/>
      <c r="AF307" s="136"/>
      <c r="AG307" s="136"/>
      <c r="AH307" s="136"/>
      <c r="AI307" s="136"/>
      <c r="AJ307" s="136"/>
      <c r="AK307" s="136"/>
      <c r="AT307" s="289"/>
      <c r="AU307" s="289"/>
      <c r="AV307" s="224"/>
      <c r="BW307" s="224"/>
      <c r="BX307" s="224"/>
      <c r="BY307" s="224"/>
      <c r="CF307" s="224"/>
      <c r="CG307" s="224"/>
      <c r="CH307" s="6"/>
      <c r="DS307" s="224"/>
      <c r="DT307" s="224"/>
      <c r="DU307" s="224"/>
    </row>
    <row r="308" spans="4:125" s="66" customFormat="1" x14ac:dyDescent="0.2">
      <c r="D308" s="137"/>
      <c r="E308" s="136"/>
      <c r="L308" s="136"/>
      <c r="M308" s="136"/>
      <c r="N308" s="136"/>
      <c r="O308" s="136"/>
      <c r="Q308" s="136"/>
      <c r="R308" s="136"/>
      <c r="S308" s="136"/>
      <c r="T308" s="136"/>
      <c r="U308" s="136"/>
      <c r="V308" s="136"/>
      <c r="W308" s="136"/>
      <c r="X308" s="342"/>
      <c r="Y308" s="136"/>
      <c r="Z308" s="136"/>
      <c r="AA308" s="136"/>
      <c r="AB308" s="136"/>
      <c r="AC308" s="136"/>
      <c r="AD308" s="136"/>
      <c r="AE308" s="136"/>
      <c r="AF308" s="136"/>
      <c r="AG308" s="136"/>
      <c r="AH308" s="136"/>
      <c r="AI308" s="136"/>
      <c r="AJ308" s="136"/>
      <c r="AK308" s="136"/>
      <c r="AT308" s="289"/>
      <c r="AU308" s="289"/>
      <c r="AV308" s="224"/>
      <c r="BW308" s="224"/>
      <c r="BX308" s="224"/>
      <c r="BY308" s="224"/>
      <c r="CF308" s="224"/>
      <c r="CG308" s="224"/>
      <c r="CH308" s="6"/>
      <c r="DS308" s="224"/>
      <c r="DT308" s="224"/>
      <c r="DU308" s="224"/>
    </row>
    <row r="309" spans="4:125" s="66" customFormat="1" x14ac:dyDescent="0.2">
      <c r="D309" s="137"/>
      <c r="E309" s="136"/>
      <c r="L309" s="136"/>
      <c r="M309" s="136"/>
      <c r="N309" s="136"/>
      <c r="O309" s="136"/>
      <c r="Q309" s="136"/>
      <c r="R309" s="136"/>
      <c r="S309" s="136"/>
      <c r="T309" s="136"/>
      <c r="U309" s="136"/>
      <c r="V309" s="136"/>
      <c r="W309" s="136"/>
      <c r="X309" s="342"/>
      <c r="Y309" s="136"/>
      <c r="Z309" s="136"/>
      <c r="AA309" s="136"/>
      <c r="AB309" s="136"/>
      <c r="AC309" s="136"/>
      <c r="AD309" s="136"/>
      <c r="AE309" s="136"/>
      <c r="AF309" s="136"/>
      <c r="AG309" s="136"/>
      <c r="AH309" s="136"/>
      <c r="AI309" s="136"/>
      <c r="AJ309" s="136"/>
      <c r="AK309" s="136"/>
      <c r="AT309" s="289"/>
      <c r="AU309" s="289"/>
      <c r="AV309" s="224"/>
      <c r="BW309" s="224"/>
      <c r="BX309" s="224"/>
      <c r="BY309" s="224"/>
      <c r="CF309" s="224"/>
      <c r="CG309" s="224"/>
      <c r="CH309" s="6"/>
      <c r="DS309" s="224"/>
      <c r="DT309" s="224"/>
      <c r="DU309" s="224"/>
    </row>
    <row r="310" spans="4:125" s="66" customFormat="1" x14ac:dyDescent="0.2">
      <c r="D310" s="137"/>
      <c r="E310" s="136"/>
      <c r="L310" s="136"/>
      <c r="M310" s="136"/>
      <c r="N310" s="136"/>
      <c r="O310" s="136"/>
      <c r="Q310" s="136"/>
      <c r="R310" s="136"/>
      <c r="S310" s="136"/>
      <c r="T310" s="136"/>
      <c r="U310" s="136"/>
      <c r="V310" s="136"/>
      <c r="W310" s="136"/>
      <c r="X310" s="342"/>
      <c r="Y310" s="136"/>
      <c r="Z310" s="136"/>
      <c r="AA310" s="136"/>
      <c r="AB310" s="136"/>
      <c r="AC310" s="136"/>
      <c r="AD310" s="136"/>
      <c r="AE310" s="136"/>
      <c r="AF310" s="136"/>
      <c r="AG310" s="136"/>
      <c r="AH310" s="136"/>
      <c r="AI310" s="136"/>
      <c r="AJ310" s="136"/>
      <c r="AK310" s="136"/>
      <c r="AT310" s="289"/>
      <c r="AU310" s="289"/>
      <c r="AV310" s="224"/>
      <c r="BW310" s="224"/>
      <c r="BX310" s="224"/>
      <c r="BY310" s="224"/>
      <c r="CF310" s="224"/>
      <c r="CG310" s="224"/>
      <c r="CH310" s="6"/>
      <c r="DS310" s="224"/>
      <c r="DT310" s="224"/>
      <c r="DU310" s="224"/>
    </row>
    <row r="311" spans="4:125" s="66" customFormat="1" x14ac:dyDescent="0.2">
      <c r="D311" s="137"/>
      <c r="E311" s="136"/>
      <c r="L311" s="136"/>
      <c r="M311" s="136"/>
      <c r="N311" s="136"/>
      <c r="O311" s="136"/>
      <c r="Q311" s="136"/>
      <c r="R311" s="136"/>
      <c r="S311" s="136"/>
      <c r="T311" s="136"/>
      <c r="U311" s="136"/>
      <c r="V311" s="136"/>
      <c r="W311" s="136"/>
      <c r="X311" s="342"/>
      <c r="Y311" s="136"/>
      <c r="Z311" s="136"/>
      <c r="AA311" s="136"/>
      <c r="AB311" s="136"/>
      <c r="AC311" s="136"/>
      <c r="AD311" s="136"/>
      <c r="AE311" s="136"/>
      <c r="AF311" s="136"/>
      <c r="AG311" s="136"/>
      <c r="AH311" s="136"/>
      <c r="AI311" s="136"/>
      <c r="AJ311" s="136"/>
      <c r="AK311" s="136"/>
      <c r="AT311" s="289"/>
      <c r="AU311" s="289"/>
      <c r="AV311" s="224"/>
      <c r="BW311" s="224"/>
      <c r="BX311" s="224"/>
      <c r="BY311" s="224"/>
      <c r="CF311" s="224"/>
      <c r="CG311" s="224"/>
      <c r="CH311" s="6"/>
      <c r="DS311" s="224"/>
      <c r="DT311" s="224"/>
      <c r="DU311" s="224"/>
    </row>
    <row r="312" spans="4:125" s="66" customFormat="1" x14ac:dyDescent="0.2">
      <c r="D312" s="137"/>
      <c r="E312" s="136"/>
      <c r="L312" s="136"/>
      <c r="M312" s="136"/>
      <c r="N312" s="136"/>
      <c r="O312" s="136"/>
      <c r="Q312" s="136"/>
      <c r="R312" s="136"/>
      <c r="S312" s="136"/>
      <c r="T312" s="136"/>
      <c r="U312" s="136"/>
      <c r="V312" s="136"/>
      <c r="W312" s="136"/>
      <c r="X312" s="342"/>
      <c r="Y312" s="136"/>
      <c r="Z312" s="136"/>
      <c r="AA312" s="136"/>
      <c r="AB312" s="136"/>
      <c r="AC312" s="136"/>
      <c r="AD312" s="136"/>
      <c r="AE312" s="136"/>
      <c r="AF312" s="136"/>
      <c r="AG312" s="136"/>
      <c r="AH312" s="136"/>
      <c r="AI312" s="136"/>
      <c r="AJ312" s="136"/>
      <c r="AK312" s="136"/>
      <c r="AT312" s="289"/>
      <c r="AU312" s="289"/>
      <c r="AV312" s="224"/>
      <c r="BW312" s="224"/>
      <c r="BX312" s="224"/>
      <c r="BY312" s="224"/>
      <c r="CF312" s="224"/>
      <c r="CG312" s="224"/>
      <c r="CH312" s="6"/>
      <c r="DS312" s="224"/>
      <c r="DT312" s="224"/>
      <c r="DU312" s="224"/>
    </row>
    <row r="313" spans="4:125" s="66" customFormat="1" x14ac:dyDescent="0.2">
      <c r="D313" s="137"/>
      <c r="E313" s="136"/>
      <c r="L313" s="136"/>
      <c r="M313" s="136"/>
      <c r="N313" s="136"/>
      <c r="O313" s="136"/>
      <c r="Q313" s="136"/>
      <c r="R313" s="136"/>
      <c r="S313" s="136"/>
      <c r="T313" s="136"/>
      <c r="U313" s="136"/>
      <c r="V313" s="136"/>
      <c r="W313" s="136"/>
      <c r="X313" s="342"/>
      <c r="Y313" s="136"/>
      <c r="Z313" s="136"/>
      <c r="AA313" s="136"/>
      <c r="AB313" s="136"/>
      <c r="AC313" s="136"/>
      <c r="AD313" s="136"/>
      <c r="AE313" s="136"/>
      <c r="AF313" s="136"/>
      <c r="AG313" s="136"/>
      <c r="AH313" s="136"/>
      <c r="AI313" s="136"/>
      <c r="AJ313" s="136"/>
      <c r="AK313" s="136"/>
      <c r="AT313" s="289"/>
      <c r="AU313" s="289"/>
      <c r="AV313" s="224"/>
      <c r="BW313" s="224"/>
      <c r="BX313" s="224"/>
      <c r="BY313" s="224"/>
      <c r="CF313" s="224"/>
      <c r="CG313" s="224"/>
      <c r="CH313" s="6"/>
      <c r="DS313" s="224"/>
      <c r="DT313" s="224"/>
      <c r="DU313" s="224"/>
    </row>
    <row r="314" spans="4:125" s="66" customFormat="1" x14ac:dyDescent="0.2">
      <c r="D314" s="137"/>
      <c r="E314" s="136"/>
      <c r="L314" s="136"/>
      <c r="M314" s="136"/>
      <c r="N314" s="136"/>
      <c r="O314" s="136"/>
      <c r="Q314" s="136"/>
      <c r="R314" s="136"/>
      <c r="S314" s="136"/>
      <c r="T314" s="136"/>
      <c r="U314" s="136"/>
      <c r="V314" s="136"/>
      <c r="W314" s="136"/>
      <c r="X314" s="342"/>
      <c r="Y314" s="136"/>
      <c r="Z314" s="136"/>
      <c r="AA314" s="136"/>
      <c r="AB314" s="136"/>
      <c r="AC314" s="136"/>
      <c r="AD314" s="136"/>
      <c r="AE314" s="136"/>
      <c r="AF314" s="136"/>
      <c r="AG314" s="136"/>
      <c r="AH314" s="136"/>
      <c r="AI314" s="136"/>
      <c r="AJ314" s="136"/>
      <c r="AK314" s="136"/>
      <c r="AT314" s="289"/>
      <c r="AU314" s="289"/>
      <c r="AV314" s="224"/>
      <c r="BW314" s="224"/>
      <c r="BX314" s="224"/>
      <c r="BY314" s="224"/>
      <c r="CF314" s="224"/>
      <c r="CG314" s="224"/>
      <c r="CH314" s="6"/>
      <c r="DS314" s="224"/>
      <c r="DT314" s="224"/>
      <c r="DU314" s="224"/>
    </row>
    <row r="315" spans="4:125" s="66" customFormat="1" x14ac:dyDescent="0.2">
      <c r="D315" s="137"/>
      <c r="E315" s="136"/>
      <c r="L315" s="136"/>
      <c r="M315" s="136"/>
      <c r="N315" s="136"/>
      <c r="O315" s="136"/>
      <c r="Q315" s="136"/>
      <c r="R315" s="136"/>
      <c r="S315" s="136"/>
      <c r="T315" s="136"/>
      <c r="U315" s="136"/>
      <c r="V315" s="136"/>
      <c r="W315" s="136"/>
      <c r="X315" s="342"/>
      <c r="Y315" s="136"/>
      <c r="Z315" s="136"/>
      <c r="AA315" s="136"/>
      <c r="AB315" s="136"/>
      <c r="AC315" s="136"/>
      <c r="AD315" s="136"/>
      <c r="AE315" s="136"/>
      <c r="AF315" s="136"/>
      <c r="AG315" s="136"/>
      <c r="AH315" s="136"/>
      <c r="AI315" s="136"/>
      <c r="AJ315" s="136"/>
      <c r="AK315" s="136"/>
      <c r="AT315" s="289"/>
      <c r="AU315" s="289"/>
      <c r="AV315" s="224"/>
      <c r="BW315" s="224"/>
      <c r="BX315" s="224"/>
      <c r="BY315" s="224"/>
      <c r="CF315" s="224"/>
      <c r="CG315" s="224"/>
      <c r="CH315" s="6"/>
      <c r="DS315" s="224"/>
      <c r="DT315" s="224"/>
      <c r="DU315" s="224"/>
    </row>
    <row r="316" spans="4:125" s="66" customFormat="1" x14ac:dyDescent="0.2">
      <c r="D316" s="137"/>
      <c r="E316" s="136"/>
      <c r="L316" s="136"/>
      <c r="M316" s="136"/>
      <c r="N316" s="136"/>
      <c r="O316" s="136"/>
      <c r="Q316" s="136"/>
      <c r="R316" s="136"/>
      <c r="S316" s="136"/>
      <c r="T316" s="136"/>
      <c r="U316" s="136"/>
      <c r="V316" s="136"/>
      <c r="W316" s="136"/>
      <c r="X316" s="342"/>
      <c r="Y316" s="136"/>
      <c r="Z316" s="136"/>
      <c r="AA316" s="136"/>
      <c r="AB316" s="136"/>
      <c r="AC316" s="136"/>
      <c r="AD316" s="136"/>
      <c r="AE316" s="136"/>
      <c r="AF316" s="136"/>
      <c r="AG316" s="136"/>
      <c r="AH316" s="136"/>
      <c r="AI316" s="136"/>
      <c r="AJ316" s="136"/>
      <c r="AK316" s="136"/>
      <c r="AT316" s="289"/>
      <c r="AU316" s="289"/>
      <c r="AV316" s="224"/>
      <c r="BW316" s="224"/>
      <c r="BX316" s="224"/>
      <c r="BY316" s="224"/>
      <c r="CF316" s="224"/>
      <c r="CG316" s="224"/>
      <c r="CH316" s="6"/>
      <c r="DS316" s="224"/>
      <c r="DT316" s="224"/>
      <c r="DU316" s="224"/>
    </row>
    <row r="317" spans="4:125" s="66" customFormat="1" x14ac:dyDescent="0.2">
      <c r="D317" s="137"/>
      <c r="E317" s="136"/>
      <c r="L317" s="136"/>
      <c r="M317" s="136"/>
      <c r="N317" s="136"/>
      <c r="O317" s="136"/>
      <c r="Q317" s="136"/>
      <c r="R317" s="136"/>
      <c r="S317" s="136"/>
      <c r="T317" s="136"/>
      <c r="U317" s="136"/>
      <c r="V317" s="136"/>
      <c r="W317" s="136"/>
      <c r="X317" s="342"/>
      <c r="Y317" s="136"/>
      <c r="Z317" s="136"/>
      <c r="AA317" s="136"/>
      <c r="AB317" s="136"/>
      <c r="AC317" s="136"/>
      <c r="AD317" s="136"/>
      <c r="AE317" s="136"/>
      <c r="AF317" s="136"/>
      <c r="AG317" s="136"/>
      <c r="AH317" s="136"/>
      <c r="AI317" s="136"/>
      <c r="AJ317" s="136"/>
      <c r="AK317" s="136"/>
      <c r="AT317" s="289"/>
      <c r="AU317" s="289"/>
      <c r="AV317" s="224"/>
      <c r="BW317" s="224"/>
      <c r="BX317" s="224"/>
      <c r="BY317" s="224"/>
      <c r="CF317" s="224"/>
      <c r="CG317" s="224"/>
      <c r="CH317" s="6"/>
      <c r="DS317" s="224"/>
      <c r="DT317" s="224"/>
      <c r="DU317" s="224"/>
    </row>
    <row r="318" spans="4:125" s="66" customFormat="1" x14ac:dyDescent="0.2">
      <c r="D318" s="137"/>
      <c r="E318" s="136"/>
      <c r="L318" s="136"/>
      <c r="M318" s="136"/>
      <c r="N318" s="136"/>
      <c r="O318" s="136"/>
      <c r="Q318" s="136"/>
      <c r="R318" s="136"/>
      <c r="S318" s="136"/>
      <c r="T318" s="136"/>
      <c r="U318" s="136"/>
      <c r="V318" s="136"/>
      <c r="W318" s="136"/>
      <c r="X318" s="342"/>
      <c r="Y318" s="136"/>
      <c r="Z318" s="136"/>
      <c r="AA318" s="136"/>
      <c r="AB318" s="136"/>
      <c r="AC318" s="136"/>
      <c r="AD318" s="136"/>
      <c r="AE318" s="136"/>
      <c r="AF318" s="136"/>
      <c r="AG318" s="136"/>
      <c r="AH318" s="136"/>
      <c r="AI318" s="136"/>
      <c r="AJ318" s="136"/>
      <c r="AK318" s="136"/>
      <c r="AT318" s="289"/>
      <c r="AU318" s="289"/>
      <c r="AV318" s="224"/>
      <c r="BW318" s="224"/>
      <c r="BX318" s="224"/>
      <c r="BY318" s="224"/>
      <c r="CF318" s="224"/>
      <c r="CG318" s="224"/>
      <c r="CH318" s="6"/>
      <c r="DS318" s="224"/>
      <c r="DT318" s="224"/>
      <c r="DU318" s="224"/>
    </row>
    <row r="319" spans="4:125" s="66" customFormat="1" x14ac:dyDescent="0.2">
      <c r="D319" s="137"/>
      <c r="E319" s="136"/>
      <c r="L319" s="136"/>
      <c r="M319" s="136"/>
      <c r="N319" s="136"/>
      <c r="O319" s="136"/>
      <c r="Q319" s="136"/>
      <c r="R319" s="136"/>
      <c r="S319" s="136"/>
      <c r="T319" s="136"/>
      <c r="U319" s="136"/>
      <c r="V319" s="136"/>
      <c r="W319" s="136"/>
      <c r="X319" s="342"/>
      <c r="Y319" s="136"/>
      <c r="Z319" s="136"/>
      <c r="AA319" s="136"/>
      <c r="AB319" s="136"/>
      <c r="AC319" s="136"/>
      <c r="AD319" s="136"/>
      <c r="AE319" s="136"/>
      <c r="AF319" s="136"/>
      <c r="AG319" s="136"/>
      <c r="AH319" s="136"/>
      <c r="AI319" s="136"/>
      <c r="AJ319" s="136"/>
      <c r="AK319" s="136"/>
      <c r="AT319" s="289"/>
      <c r="AU319" s="289"/>
      <c r="AV319" s="224"/>
      <c r="BW319" s="224"/>
      <c r="BX319" s="224"/>
      <c r="BY319" s="224"/>
      <c r="CF319" s="224"/>
      <c r="CG319" s="224"/>
      <c r="CH319" s="6"/>
      <c r="DS319" s="224"/>
      <c r="DT319" s="224"/>
      <c r="DU319" s="224"/>
    </row>
    <row r="320" spans="4:125" s="66" customFormat="1" x14ac:dyDescent="0.2">
      <c r="D320" s="137"/>
      <c r="E320" s="136"/>
      <c r="L320" s="136"/>
      <c r="M320" s="136"/>
      <c r="N320" s="136"/>
      <c r="O320" s="136"/>
      <c r="Q320" s="136"/>
      <c r="R320" s="136"/>
      <c r="S320" s="136"/>
      <c r="T320" s="136"/>
      <c r="U320" s="136"/>
      <c r="V320" s="136"/>
      <c r="W320" s="136"/>
      <c r="X320" s="342"/>
      <c r="Y320" s="136"/>
      <c r="Z320" s="136"/>
      <c r="AA320" s="136"/>
      <c r="AB320" s="136"/>
      <c r="AC320" s="136"/>
      <c r="AD320" s="136"/>
      <c r="AE320" s="136"/>
      <c r="AF320" s="136"/>
      <c r="AG320" s="136"/>
      <c r="AH320" s="136"/>
      <c r="AI320" s="136"/>
      <c r="AJ320" s="136"/>
      <c r="AK320" s="136"/>
      <c r="AT320" s="289"/>
      <c r="AU320" s="289"/>
      <c r="AV320" s="224"/>
      <c r="BW320" s="224"/>
      <c r="BX320" s="224"/>
      <c r="BY320" s="224"/>
      <c r="CF320" s="224"/>
      <c r="CG320" s="224"/>
      <c r="CH320" s="6"/>
      <c r="DS320" s="224"/>
      <c r="DT320" s="224"/>
      <c r="DU320" s="224"/>
    </row>
    <row r="321" spans="4:125" s="66" customFormat="1" x14ac:dyDescent="0.2">
      <c r="D321" s="137"/>
      <c r="E321" s="136"/>
      <c r="L321" s="136"/>
      <c r="M321" s="136"/>
      <c r="N321" s="136"/>
      <c r="O321" s="136"/>
      <c r="Q321" s="136"/>
      <c r="R321" s="136"/>
      <c r="S321" s="136"/>
      <c r="T321" s="136"/>
      <c r="U321" s="136"/>
      <c r="V321" s="136"/>
      <c r="W321" s="136"/>
      <c r="X321" s="342"/>
      <c r="Y321" s="136"/>
      <c r="Z321" s="136"/>
      <c r="AA321" s="136"/>
      <c r="AB321" s="136"/>
      <c r="AC321" s="136"/>
      <c r="AD321" s="136"/>
      <c r="AE321" s="136"/>
      <c r="AF321" s="136"/>
      <c r="AG321" s="136"/>
      <c r="AH321" s="136"/>
      <c r="AI321" s="136"/>
      <c r="AJ321" s="136"/>
      <c r="AK321" s="136"/>
      <c r="AT321" s="289"/>
      <c r="AU321" s="289"/>
      <c r="AV321" s="224"/>
      <c r="BW321" s="224"/>
      <c r="BX321" s="224"/>
      <c r="BY321" s="224"/>
      <c r="CF321" s="224"/>
      <c r="CG321" s="224"/>
      <c r="CH321" s="6"/>
      <c r="DS321" s="224"/>
      <c r="DT321" s="224"/>
      <c r="DU321" s="224"/>
    </row>
    <row r="322" spans="4:125" s="66" customFormat="1" x14ac:dyDescent="0.2">
      <c r="D322" s="137"/>
      <c r="E322" s="136"/>
      <c r="L322" s="136"/>
      <c r="M322" s="136"/>
      <c r="N322" s="136"/>
      <c r="O322" s="136"/>
      <c r="Q322" s="136"/>
      <c r="R322" s="136"/>
      <c r="S322" s="136"/>
      <c r="T322" s="136"/>
      <c r="U322" s="136"/>
      <c r="V322" s="136"/>
      <c r="W322" s="136"/>
      <c r="X322" s="342"/>
      <c r="Y322" s="136"/>
      <c r="Z322" s="136"/>
      <c r="AA322" s="136"/>
      <c r="AB322" s="136"/>
      <c r="AC322" s="136"/>
      <c r="AD322" s="136"/>
      <c r="AE322" s="136"/>
      <c r="AF322" s="136"/>
      <c r="AG322" s="136"/>
      <c r="AH322" s="136"/>
      <c r="AI322" s="136"/>
      <c r="AJ322" s="136"/>
      <c r="AK322" s="136"/>
      <c r="AT322" s="289"/>
      <c r="AU322" s="289"/>
      <c r="AV322" s="224"/>
      <c r="BW322" s="224"/>
      <c r="BX322" s="224"/>
      <c r="BY322" s="224"/>
      <c r="CF322" s="224"/>
      <c r="CG322" s="224"/>
      <c r="CH322" s="6"/>
      <c r="DS322" s="224"/>
      <c r="DT322" s="224"/>
      <c r="DU322" s="224"/>
    </row>
    <row r="323" spans="4:125" s="66" customFormat="1" x14ac:dyDescent="0.2">
      <c r="D323" s="137"/>
      <c r="E323" s="136"/>
      <c r="L323" s="136"/>
      <c r="M323" s="136"/>
      <c r="N323" s="136"/>
      <c r="O323" s="136"/>
      <c r="Q323" s="136"/>
      <c r="R323" s="136"/>
      <c r="S323" s="136"/>
      <c r="T323" s="136"/>
      <c r="U323" s="136"/>
      <c r="V323" s="136"/>
      <c r="W323" s="136"/>
      <c r="X323" s="342"/>
      <c r="Y323" s="136"/>
      <c r="Z323" s="136"/>
      <c r="AA323" s="136"/>
      <c r="AB323" s="136"/>
      <c r="AC323" s="136"/>
      <c r="AD323" s="136"/>
      <c r="AE323" s="136"/>
      <c r="AF323" s="136"/>
      <c r="AG323" s="136"/>
      <c r="AH323" s="136"/>
      <c r="AI323" s="136"/>
      <c r="AJ323" s="136"/>
      <c r="AK323" s="136"/>
      <c r="AT323" s="289"/>
      <c r="AU323" s="289"/>
      <c r="AV323" s="224"/>
      <c r="BW323" s="224"/>
      <c r="BX323" s="224"/>
      <c r="BY323" s="224"/>
      <c r="CF323" s="224"/>
      <c r="CG323" s="224"/>
      <c r="CH323" s="6"/>
      <c r="DS323" s="224"/>
      <c r="DT323" s="224"/>
      <c r="DU323" s="224"/>
    </row>
    <row r="324" spans="4:125" s="66" customFormat="1" x14ac:dyDescent="0.2">
      <c r="D324" s="137"/>
      <c r="E324" s="136"/>
      <c r="L324" s="136"/>
      <c r="M324" s="136"/>
      <c r="N324" s="136"/>
      <c r="O324" s="136"/>
      <c r="Q324" s="136"/>
      <c r="R324" s="136"/>
      <c r="S324" s="136"/>
      <c r="T324" s="136"/>
      <c r="U324" s="136"/>
      <c r="V324" s="136"/>
      <c r="W324" s="136"/>
      <c r="X324" s="342"/>
      <c r="Y324" s="136"/>
      <c r="Z324" s="136"/>
      <c r="AA324" s="136"/>
      <c r="AB324" s="136"/>
      <c r="AC324" s="136"/>
      <c r="AD324" s="136"/>
      <c r="AE324" s="136"/>
      <c r="AF324" s="136"/>
      <c r="AG324" s="136"/>
      <c r="AH324" s="136"/>
      <c r="AI324" s="136"/>
      <c r="AJ324" s="136"/>
      <c r="AK324" s="136"/>
      <c r="AT324" s="289"/>
      <c r="AU324" s="289"/>
      <c r="AV324" s="224"/>
      <c r="BW324" s="224"/>
      <c r="BX324" s="224"/>
      <c r="BY324" s="224"/>
      <c r="CF324" s="224"/>
      <c r="CG324" s="224"/>
      <c r="CH324" s="6"/>
      <c r="DS324" s="224"/>
      <c r="DT324" s="224"/>
      <c r="DU324" s="224"/>
    </row>
    <row r="325" spans="4:125" s="66" customFormat="1" x14ac:dyDescent="0.2">
      <c r="D325" s="137"/>
      <c r="E325" s="136"/>
      <c r="L325" s="136"/>
      <c r="M325" s="136"/>
      <c r="N325" s="136"/>
      <c r="O325" s="136"/>
      <c r="Q325" s="136"/>
      <c r="R325" s="136"/>
      <c r="S325" s="136"/>
      <c r="T325" s="136"/>
      <c r="U325" s="136"/>
      <c r="V325" s="136"/>
      <c r="W325" s="136"/>
      <c r="X325" s="342"/>
      <c r="Y325" s="136"/>
      <c r="Z325" s="136"/>
      <c r="AA325" s="136"/>
      <c r="AB325" s="136"/>
      <c r="AC325" s="136"/>
      <c r="AD325" s="136"/>
      <c r="AE325" s="136"/>
      <c r="AF325" s="136"/>
      <c r="AG325" s="136"/>
      <c r="AH325" s="136"/>
      <c r="AI325" s="136"/>
      <c r="AJ325" s="136"/>
      <c r="AK325" s="136"/>
      <c r="AT325" s="289"/>
      <c r="AU325" s="289"/>
      <c r="AV325" s="224"/>
      <c r="BW325" s="224"/>
      <c r="BX325" s="224"/>
      <c r="BY325" s="224"/>
      <c r="CF325" s="224"/>
      <c r="CG325" s="224"/>
      <c r="CH325" s="6"/>
      <c r="DS325" s="224"/>
      <c r="DT325" s="224"/>
      <c r="DU325" s="224"/>
    </row>
    <row r="326" spans="4:125" s="66" customFormat="1" x14ac:dyDescent="0.2">
      <c r="D326" s="137"/>
      <c r="E326" s="136"/>
      <c r="L326" s="136"/>
      <c r="M326" s="136"/>
      <c r="N326" s="136"/>
      <c r="O326" s="136"/>
      <c r="Q326" s="136"/>
      <c r="R326" s="136"/>
      <c r="S326" s="136"/>
      <c r="T326" s="136"/>
      <c r="U326" s="136"/>
      <c r="V326" s="136"/>
      <c r="W326" s="136"/>
      <c r="X326" s="342"/>
      <c r="Y326" s="136"/>
      <c r="Z326" s="136"/>
      <c r="AA326" s="136"/>
      <c r="AB326" s="136"/>
      <c r="AC326" s="136"/>
      <c r="AD326" s="136"/>
      <c r="AE326" s="136"/>
      <c r="AF326" s="136"/>
      <c r="AG326" s="136"/>
      <c r="AH326" s="136"/>
      <c r="AI326" s="136"/>
      <c r="AJ326" s="136"/>
      <c r="AK326" s="136"/>
      <c r="AT326" s="289"/>
      <c r="AU326" s="289"/>
      <c r="AV326" s="224"/>
      <c r="BW326" s="224"/>
      <c r="BX326" s="224"/>
      <c r="BY326" s="224"/>
      <c r="CF326" s="224"/>
      <c r="CG326" s="224"/>
      <c r="CH326" s="6"/>
      <c r="DS326" s="224"/>
      <c r="DT326" s="224"/>
      <c r="DU326" s="224"/>
    </row>
    <row r="327" spans="4:125" s="66" customFormat="1" x14ac:dyDescent="0.2">
      <c r="D327" s="137"/>
      <c r="E327" s="136"/>
      <c r="L327" s="136"/>
      <c r="M327" s="136"/>
      <c r="N327" s="136"/>
      <c r="O327" s="136"/>
      <c r="Q327" s="136"/>
      <c r="R327" s="136"/>
      <c r="S327" s="136"/>
      <c r="T327" s="136"/>
      <c r="U327" s="136"/>
      <c r="V327" s="136"/>
      <c r="W327" s="136"/>
      <c r="X327" s="342"/>
      <c r="Y327" s="136"/>
      <c r="Z327" s="136"/>
      <c r="AA327" s="136"/>
      <c r="AB327" s="136"/>
      <c r="AC327" s="136"/>
      <c r="AD327" s="136"/>
      <c r="AE327" s="136"/>
      <c r="AF327" s="136"/>
      <c r="AG327" s="136"/>
      <c r="AH327" s="136"/>
      <c r="AI327" s="136"/>
      <c r="AJ327" s="136"/>
      <c r="AK327" s="136"/>
      <c r="AT327" s="289"/>
      <c r="AU327" s="289"/>
      <c r="AV327" s="224"/>
      <c r="BW327" s="224"/>
      <c r="BX327" s="224"/>
      <c r="BY327" s="224"/>
      <c r="CF327" s="224"/>
      <c r="CG327" s="224"/>
      <c r="CH327" s="6"/>
      <c r="DS327" s="224"/>
      <c r="DT327" s="224"/>
      <c r="DU327" s="224"/>
    </row>
    <row r="328" spans="4:125" s="66" customFormat="1" x14ac:dyDescent="0.2">
      <c r="D328" s="137"/>
      <c r="E328" s="136"/>
      <c r="L328" s="136"/>
      <c r="M328" s="136"/>
      <c r="N328" s="136"/>
      <c r="O328" s="136"/>
      <c r="Q328" s="136"/>
      <c r="R328" s="136"/>
      <c r="S328" s="136"/>
      <c r="T328" s="136"/>
      <c r="U328" s="136"/>
      <c r="V328" s="136"/>
      <c r="W328" s="136"/>
      <c r="X328" s="342"/>
      <c r="Y328" s="136"/>
      <c r="Z328" s="136"/>
      <c r="AA328" s="136"/>
      <c r="AB328" s="136"/>
      <c r="AC328" s="136"/>
      <c r="AD328" s="136"/>
      <c r="AE328" s="136"/>
      <c r="AF328" s="136"/>
      <c r="AG328" s="136"/>
      <c r="AH328" s="136"/>
      <c r="AI328" s="136"/>
      <c r="AJ328" s="136"/>
      <c r="AK328" s="136"/>
      <c r="AT328" s="289"/>
      <c r="AU328" s="289"/>
      <c r="AV328" s="224"/>
      <c r="BW328" s="224"/>
      <c r="BX328" s="224"/>
      <c r="BY328" s="224"/>
      <c r="CF328" s="224"/>
      <c r="CG328" s="224"/>
      <c r="CH328" s="6"/>
      <c r="DS328" s="224"/>
      <c r="DT328" s="224"/>
      <c r="DU328" s="224"/>
    </row>
    <row r="329" spans="4:125" s="66" customFormat="1" x14ac:dyDescent="0.2">
      <c r="D329" s="137"/>
      <c r="E329" s="136"/>
      <c r="L329" s="136"/>
      <c r="M329" s="136"/>
      <c r="N329" s="136"/>
      <c r="O329" s="136"/>
      <c r="Q329" s="136"/>
      <c r="R329" s="136"/>
      <c r="S329" s="136"/>
      <c r="T329" s="136"/>
      <c r="U329" s="136"/>
      <c r="V329" s="136"/>
      <c r="W329" s="136"/>
      <c r="X329" s="342"/>
      <c r="Y329" s="136"/>
      <c r="Z329" s="136"/>
      <c r="AA329" s="136"/>
      <c r="AB329" s="136"/>
      <c r="AC329" s="136"/>
      <c r="AD329" s="136"/>
      <c r="AE329" s="136"/>
      <c r="AF329" s="136"/>
      <c r="AG329" s="136"/>
      <c r="AH329" s="136"/>
      <c r="AI329" s="136"/>
      <c r="AJ329" s="136"/>
      <c r="AK329" s="136"/>
      <c r="AT329" s="289"/>
      <c r="AU329" s="289"/>
      <c r="AV329" s="224"/>
      <c r="BW329" s="224"/>
      <c r="BX329" s="224"/>
      <c r="BY329" s="224"/>
      <c r="CF329" s="224"/>
      <c r="CG329" s="224"/>
      <c r="CH329" s="6"/>
      <c r="DS329" s="224"/>
      <c r="DT329" s="224"/>
      <c r="DU329" s="224"/>
    </row>
    <row r="330" spans="4:125" s="66" customFormat="1" x14ac:dyDescent="0.2">
      <c r="D330" s="137"/>
      <c r="E330" s="136"/>
      <c r="L330" s="136"/>
      <c r="M330" s="136"/>
      <c r="N330" s="136"/>
      <c r="O330" s="136"/>
      <c r="Q330" s="136"/>
      <c r="R330" s="136"/>
      <c r="S330" s="136"/>
      <c r="T330" s="136"/>
      <c r="U330" s="136"/>
      <c r="V330" s="136"/>
      <c r="W330" s="136"/>
      <c r="X330" s="342"/>
      <c r="Y330" s="136"/>
      <c r="Z330" s="136"/>
      <c r="AA330" s="136"/>
      <c r="AB330" s="136"/>
      <c r="AC330" s="136"/>
      <c r="AD330" s="136"/>
      <c r="AE330" s="136"/>
      <c r="AF330" s="136"/>
      <c r="AG330" s="136"/>
      <c r="AH330" s="136"/>
      <c r="AI330" s="136"/>
      <c r="AJ330" s="136"/>
      <c r="AK330" s="136"/>
      <c r="AT330" s="289"/>
      <c r="AU330" s="289"/>
      <c r="AV330" s="224"/>
      <c r="BW330" s="224"/>
      <c r="BX330" s="224"/>
      <c r="BY330" s="224"/>
      <c r="CF330" s="224"/>
      <c r="CG330" s="224"/>
      <c r="CH330" s="6"/>
      <c r="DS330" s="224"/>
      <c r="DT330" s="224"/>
      <c r="DU330" s="224"/>
    </row>
    <row r="331" spans="4:125" s="66" customFormat="1" x14ac:dyDescent="0.2">
      <c r="D331" s="137"/>
      <c r="E331" s="136"/>
      <c r="L331" s="136"/>
      <c r="M331" s="136"/>
      <c r="N331" s="136"/>
      <c r="O331" s="136"/>
      <c r="Q331" s="136"/>
      <c r="R331" s="136"/>
      <c r="S331" s="136"/>
      <c r="T331" s="136"/>
      <c r="U331" s="136"/>
      <c r="V331" s="136"/>
      <c r="W331" s="136"/>
      <c r="X331" s="342"/>
      <c r="Y331" s="136"/>
      <c r="Z331" s="136"/>
      <c r="AA331" s="136"/>
      <c r="AB331" s="136"/>
      <c r="AC331" s="136"/>
      <c r="AD331" s="136"/>
      <c r="AE331" s="136"/>
      <c r="AF331" s="136"/>
      <c r="AG331" s="136"/>
      <c r="AH331" s="136"/>
      <c r="AI331" s="136"/>
      <c r="AJ331" s="136"/>
      <c r="AK331" s="136"/>
      <c r="AT331" s="289"/>
      <c r="AU331" s="289"/>
      <c r="AV331" s="224"/>
      <c r="BW331" s="224"/>
      <c r="BX331" s="224"/>
      <c r="BY331" s="224"/>
      <c r="CF331" s="224"/>
      <c r="CG331" s="224"/>
      <c r="CH331" s="6"/>
      <c r="DS331" s="224"/>
      <c r="DT331" s="224"/>
      <c r="DU331" s="224"/>
    </row>
    <row r="332" spans="4:125" s="66" customFormat="1" x14ac:dyDescent="0.2">
      <c r="D332" s="137"/>
      <c r="E332" s="136"/>
      <c r="L332" s="136"/>
      <c r="M332" s="136"/>
      <c r="N332" s="136"/>
      <c r="O332" s="136"/>
      <c r="Q332" s="136"/>
      <c r="R332" s="136"/>
      <c r="S332" s="136"/>
      <c r="T332" s="136"/>
      <c r="U332" s="136"/>
      <c r="V332" s="136"/>
      <c r="W332" s="136"/>
      <c r="X332" s="342"/>
      <c r="Y332" s="136"/>
      <c r="Z332" s="136"/>
      <c r="AA332" s="136"/>
      <c r="AB332" s="136"/>
      <c r="AC332" s="136"/>
      <c r="AD332" s="136"/>
      <c r="AE332" s="136"/>
      <c r="AF332" s="136"/>
      <c r="AG332" s="136"/>
      <c r="AH332" s="136"/>
      <c r="AI332" s="136"/>
      <c r="AJ332" s="136"/>
      <c r="AK332" s="136"/>
      <c r="AT332" s="289"/>
      <c r="AU332" s="289"/>
      <c r="AV332" s="224"/>
      <c r="BW332" s="224"/>
      <c r="BX332" s="224"/>
      <c r="BY332" s="224"/>
      <c r="CF332" s="224"/>
      <c r="CG332" s="224"/>
      <c r="CH332" s="6"/>
      <c r="DS332" s="224"/>
      <c r="DT332" s="224"/>
      <c r="DU332" s="224"/>
    </row>
    <row r="333" spans="4:125" s="66" customFormat="1" x14ac:dyDescent="0.2">
      <c r="D333" s="137"/>
      <c r="E333" s="136"/>
      <c r="L333" s="136"/>
      <c r="M333" s="136"/>
      <c r="N333" s="136"/>
      <c r="O333" s="136"/>
      <c r="Q333" s="136"/>
      <c r="R333" s="136"/>
      <c r="S333" s="136"/>
      <c r="T333" s="136"/>
      <c r="U333" s="136"/>
      <c r="V333" s="136"/>
      <c r="W333" s="136"/>
      <c r="X333" s="342"/>
      <c r="Y333" s="136"/>
      <c r="Z333" s="136"/>
      <c r="AA333" s="136"/>
      <c r="AB333" s="136"/>
      <c r="AC333" s="136"/>
      <c r="AD333" s="136"/>
      <c r="AE333" s="136"/>
      <c r="AF333" s="136"/>
      <c r="AG333" s="136"/>
      <c r="AH333" s="136"/>
      <c r="AI333" s="136"/>
      <c r="AJ333" s="136"/>
      <c r="AK333" s="136"/>
      <c r="AT333" s="289"/>
      <c r="AU333" s="289"/>
      <c r="AV333" s="224"/>
      <c r="BW333" s="224"/>
      <c r="BX333" s="224"/>
      <c r="BY333" s="224"/>
      <c r="CF333" s="224"/>
      <c r="CG333" s="224"/>
      <c r="CH333" s="6"/>
      <c r="DS333" s="224"/>
      <c r="DT333" s="224"/>
      <c r="DU333" s="224"/>
    </row>
    <row r="334" spans="4:125" s="66" customFormat="1" x14ac:dyDescent="0.2">
      <c r="D334" s="137"/>
      <c r="E334" s="136"/>
      <c r="L334" s="136"/>
      <c r="M334" s="136"/>
      <c r="N334" s="136"/>
      <c r="O334" s="136"/>
      <c r="Q334" s="136"/>
      <c r="R334" s="136"/>
      <c r="S334" s="136"/>
      <c r="T334" s="136"/>
      <c r="U334" s="136"/>
      <c r="V334" s="136"/>
      <c r="W334" s="136"/>
      <c r="X334" s="342"/>
      <c r="Y334" s="136"/>
      <c r="Z334" s="136"/>
      <c r="AA334" s="136"/>
      <c r="AB334" s="136"/>
      <c r="AC334" s="136"/>
      <c r="AD334" s="136"/>
      <c r="AE334" s="136"/>
      <c r="AF334" s="136"/>
      <c r="AG334" s="136"/>
      <c r="AH334" s="136"/>
      <c r="AI334" s="136"/>
      <c r="AJ334" s="136"/>
      <c r="AK334" s="136"/>
      <c r="AT334" s="289"/>
      <c r="AU334" s="289"/>
      <c r="AV334" s="224"/>
      <c r="BW334" s="224"/>
      <c r="BX334" s="224"/>
      <c r="BY334" s="224"/>
      <c r="CF334" s="224"/>
      <c r="CG334" s="224"/>
      <c r="CH334" s="6"/>
      <c r="DS334" s="224"/>
      <c r="DT334" s="224"/>
      <c r="DU334" s="224"/>
    </row>
    <row r="335" spans="4:125" s="66" customFormat="1" x14ac:dyDescent="0.2">
      <c r="D335" s="137"/>
      <c r="E335" s="136"/>
      <c r="L335" s="136"/>
      <c r="M335" s="136"/>
      <c r="N335" s="136"/>
      <c r="O335" s="136"/>
      <c r="Q335" s="136"/>
      <c r="R335" s="136"/>
      <c r="S335" s="136"/>
      <c r="T335" s="136"/>
      <c r="U335" s="136"/>
      <c r="V335" s="136"/>
      <c r="W335" s="136"/>
      <c r="X335" s="342"/>
      <c r="Y335" s="136"/>
      <c r="Z335" s="136"/>
      <c r="AA335" s="136"/>
      <c r="AB335" s="136"/>
      <c r="AC335" s="136"/>
      <c r="AD335" s="136"/>
      <c r="AE335" s="136"/>
      <c r="AF335" s="136"/>
      <c r="AG335" s="136"/>
      <c r="AH335" s="136"/>
      <c r="AI335" s="136"/>
      <c r="AJ335" s="136"/>
      <c r="AK335" s="136"/>
      <c r="AT335" s="289"/>
      <c r="AU335" s="289"/>
      <c r="AV335" s="224"/>
      <c r="BW335" s="224"/>
      <c r="BX335" s="224"/>
      <c r="BY335" s="224"/>
      <c r="CF335" s="224"/>
      <c r="CG335" s="224"/>
      <c r="CH335" s="6"/>
      <c r="DS335" s="224"/>
      <c r="DT335" s="224"/>
      <c r="DU335" s="224"/>
    </row>
    <row r="336" spans="4:125" s="66" customFormat="1" x14ac:dyDescent="0.2">
      <c r="D336" s="137"/>
      <c r="E336" s="136"/>
      <c r="L336" s="136"/>
      <c r="M336" s="136"/>
      <c r="N336" s="136"/>
      <c r="O336" s="136"/>
      <c r="Q336" s="136"/>
      <c r="R336" s="136"/>
      <c r="S336" s="136"/>
      <c r="T336" s="136"/>
      <c r="U336" s="136"/>
      <c r="V336" s="136"/>
      <c r="W336" s="136"/>
      <c r="X336" s="342"/>
      <c r="Y336" s="136"/>
      <c r="Z336" s="136"/>
      <c r="AA336" s="136"/>
      <c r="AB336" s="136"/>
      <c r="AC336" s="136"/>
      <c r="AD336" s="136"/>
      <c r="AE336" s="136"/>
      <c r="AF336" s="136"/>
      <c r="AG336" s="136"/>
      <c r="AH336" s="136"/>
      <c r="AI336" s="136"/>
      <c r="AJ336" s="136"/>
      <c r="AK336" s="136"/>
      <c r="AT336" s="289"/>
      <c r="AU336" s="289"/>
      <c r="AV336" s="224"/>
      <c r="BW336" s="224"/>
      <c r="BX336" s="224"/>
      <c r="BY336" s="224"/>
      <c r="CF336" s="224"/>
      <c r="CG336" s="224"/>
      <c r="CH336" s="6"/>
      <c r="DS336" s="224"/>
      <c r="DT336" s="224"/>
      <c r="DU336" s="224"/>
    </row>
    <row r="337" spans="4:125" s="66" customFormat="1" x14ac:dyDescent="0.2">
      <c r="D337" s="137"/>
      <c r="E337" s="136"/>
      <c r="L337" s="136"/>
      <c r="M337" s="136"/>
      <c r="N337" s="136"/>
      <c r="O337" s="136"/>
      <c r="Q337" s="136"/>
      <c r="R337" s="136"/>
      <c r="S337" s="136"/>
      <c r="T337" s="136"/>
      <c r="U337" s="136"/>
      <c r="V337" s="136"/>
      <c r="W337" s="136"/>
      <c r="X337" s="342"/>
      <c r="Y337" s="136"/>
      <c r="Z337" s="136"/>
      <c r="AA337" s="136"/>
      <c r="AB337" s="136"/>
      <c r="AC337" s="136"/>
      <c r="AD337" s="136"/>
      <c r="AE337" s="136"/>
      <c r="AF337" s="136"/>
      <c r="AG337" s="136"/>
      <c r="AH337" s="136"/>
      <c r="AI337" s="136"/>
      <c r="AJ337" s="136"/>
      <c r="AK337" s="136"/>
      <c r="AT337" s="289"/>
      <c r="AU337" s="289"/>
      <c r="AV337" s="224"/>
      <c r="BW337" s="224"/>
      <c r="BX337" s="224"/>
      <c r="BY337" s="224"/>
      <c r="CF337" s="224"/>
      <c r="CG337" s="224"/>
      <c r="CH337" s="6"/>
      <c r="DS337" s="224"/>
      <c r="DT337" s="224"/>
      <c r="DU337" s="224"/>
    </row>
    <row r="338" spans="4:125" s="66" customFormat="1" x14ac:dyDescent="0.2">
      <c r="D338" s="137"/>
      <c r="E338" s="136"/>
      <c r="L338" s="136"/>
      <c r="M338" s="136"/>
      <c r="N338" s="136"/>
      <c r="O338" s="136"/>
      <c r="Q338" s="136"/>
      <c r="R338" s="136"/>
      <c r="S338" s="136"/>
      <c r="T338" s="136"/>
      <c r="U338" s="136"/>
      <c r="V338" s="136"/>
      <c r="W338" s="136"/>
      <c r="X338" s="342"/>
      <c r="Y338" s="136"/>
      <c r="Z338" s="136"/>
      <c r="AA338" s="136"/>
      <c r="AB338" s="136"/>
      <c r="AC338" s="136"/>
      <c r="AD338" s="136"/>
      <c r="AE338" s="136"/>
      <c r="AF338" s="136"/>
      <c r="AG338" s="136"/>
      <c r="AH338" s="136"/>
      <c r="AI338" s="136"/>
      <c r="AJ338" s="136"/>
      <c r="AK338" s="136"/>
      <c r="AT338" s="289"/>
      <c r="AU338" s="289"/>
      <c r="AV338" s="224"/>
      <c r="BW338" s="224"/>
      <c r="BX338" s="224"/>
      <c r="BY338" s="224"/>
      <c r="CF338" s="224"/>
      <c r="CG338" s="224"/>
      <c r="CH338" s="6"/>
      <c r="DS338" s="224"/>
      <c r="DT338" s="224"/>
      <c r="DU338" s="224"/>
    </row>
    <row r="339" spans="4:125" s="66" customFormat="1" x14ac:dyDescent="0.2">
      <c r="D339" s="137"/>
      <c r="E339" s="136"/>
      <c r="L339" s="136"/>
      <c r="M339" s="136"/>
      <c r="N339" s="136"/>
      <c r="O339" s="136"/>
      <c r="Q339" s="136"/>
      <c r="R339" s="136"/>
      <c r="S339" s="136"/>
      <c r="T339" s="136"/>
      <c r="U339" s="136"/>
      <c r="V339" s="136"/>
      <c r="W339" s="136"/>
      <c r="X339" s="342"/>
      <c r="Y339" s="136"/>
      <c r="Z339" s="136"/>
      <c r="AA339" s="136"/>
      <c r="AB339" s="136"/>
      <c r="AC339" s="136"/>
      <c r="AD339" s="136"/>
      <c r="AE339" s="136"/>
      <c r="AF339" s="136"/>
      <c r="AG339" s="136"/>
      <c r="AH339" s="136"/>
      <c r="AI339" s="136"/>
      <c r="AJ339" s="136"/>
      <c r="AK339" s="136"/>
      <c r="AT339" s="289"/>
      <c r="AU339" s="289"/>
      <c r="AV339" s="224"/>
      <c r="BW339" s="224"/>
      <c r="BX339" s="224"/>
      <c r="BY339" s="224"/>
      <c r="CF339" s="224"/>
      <c r="CG339" s="224"/>
      <c r="CH339" s="6"/>
      <c r="DS339" s="224"/>
      <c r="DT339" s="224"/>
      <c r="DU339" s="224"/>
    </row>
    <row r="340" spans="4:125" s="66" customFormat="1" x14ac:dyDescent="0.2">
      <c r="D340" s="137"/>
      <c r="E340" s="136"/>
      <c r="L340" s="136"/>
      <c r="M340" s="136"/>
      <c r="N340" s="136"/>
      <c r="O340" s="136"/>
      <c r="Q340" s="136"/>
      <c r="R340" s="136"/>
      <c r="S340" s="136"/>
      <c r="T340" s="136"/>
      <c r="U340" s="136"/>
      <c r="V340" s="136"/>
      <c r="W340" s="136"/>
      <c r="X340" s="342"/>
      <c r="Y340" s="136"/>
      <c r="Z340" s="136"/>
      <c r="AA340" s="136"/>
      <c r="AB340" s="136"/>
      <c r="AC340" s="136"/>
      <c r="AD340" s="136"/>
      <c r="AE340" s="136"/>
      <c r="AF340" s="136"/>
      <c r="AG340" s="136"/>
      <c r="AH340" s="136"/>
      <c r="AI340" s="136"/>
      <c r="AJ340" s="136"/>
      <c r="AK340" s="136"/>
      <c r="AT340" s="289"/>
      <c r="AU340" s="289"/>
      <c r="AV340" s="224"/>
      <c r="BW340" s="224"/>
      <c r="BX340" s="224"/>
      <c r="BY340" s="224"/>
      <c r="CF340" s="224"/>
      <c r="CG340" s="224"/>
      <c r="CH340" s="6"/>
      <c r="DS340" s="224"/>
      <c r="DT340" s="224"/>
      <c r="DU340" s="224"/>
    </row>
    <row r="341" spans="4:125" s="66" customFormat="1" x14ac:dyDescent="0.2">
      <c r="D341" s="137"/>
      <c r="E341" s="136"/>
      <c r="L341" s="136"/>
      <c r="M341" s="136"/>
      <c r="N341" s="136"/>
      <c r="O341" s="136"/>
      <c r="Q341" s="136"/>
      <c r="R341" s="136"/>
      <c r="S341" s="136"/>
      <c r="T341" s="136"/>
      <c r="U341" s="136"/>
      <c r="V341" s="136"/>
      <c r="W341" s="136"/>
      <c r="X341" s="342"/>
      <c r="Y341" s="136"/>
      <c r="Z341" s="136"/>
      <c r="AA341" s="136"/>
      <c r="AB341" s="136"/>
      <c r="AC341" s="136"/>
      <c r="AD341" s="136"/>
      <c r="AE341" s="136"/>
      <c r="AF341" s="136"/>
      <c r="AG341" s="136"/>
      <c r="AH341" s="136"/>
      <c r="AI341" s="136"/>
      <c r="AJ341" s="136"/>
      <c r="AK341" s="136"/>
      <c r="AT341" s="289"/>
      <c r="AU341" s="289"/>
      <c r="AV341" s="224"/>
      <c r="BW341" s="224"/>
      <c r="BX341" s="224"/>
      <c r="BY341" s="224"/>
      <c r="CF341" s="224"/>
      <c r="CG341" s="224"/>
      <c r="CH341" s="6"/>
      <c r="DS341" s="224"/>
      <c r="DT341" s="224"/>
      <c r="DU341" s="224"/>
    </row>
    <row r="342" spans="4:125" s="66" customFormat="1" x14ac:dyDescent="0.2">
      <c r="D342" s="137"/>
      <c r="E342" s="136"/>
      <c r="L342" s="136"/>
      <c r="M342" s="136"/>
      <c r="N342" s="136"/>
      <c r="O342" s="136"/>
      <c r="Q342" s="136"/>
      <c r="R342" s="136"/>
      <c r="S342" s="136"/>
      <c r="T342" s="136"/>
      <c r="U342" s="136"/>
      <c r="V342" s="136"/>
      <c r="W342" s="136"/>
      <c r="X342" s="342"/>
      <c r="Y342" s="136"/>
      <c r="Z342" s="136"/>
      <c r="AA342" s="136"/>
      <c r="AB342" s="136"/>
      <c r="AC342" s="136"/>
      <c r="AD342" s="136"/>
      <c r="AE342" s="136"/>
      <c r="AF342" s="136"/>
      <c r="AG342" s="136"/>
      <c r="AH342" s="136"/>
      <c r="AI342" s="136"/>
      <c r="AJ342" s="136"/>
      <c r="AK342" s="136"/>
      <c r="AT342" s="289"/>
      <c r="AU342" s="289"/>
      <c r="AV342" s="224"/>
      <c r="BW342" s="224"/>
      <c r="BX342" s="224"/>
      <c r="BY342" s="224"/>
      <c r="CF342" s="224"/>
      <c r="CG342" s="224"/>
      <c r="CH342" s="6"/>
      <c r="DS342" s="224"/>
      <c r="DT342" s="224"/>
      <c r="DU342" s="224"/>
    </row>
    <row r="343" spans="4:125" s="66" customFormat="1" x14ac:dyDescent="0.2">
      <c r="D343" s="137"/>
      <c r="E343" s="136"/>
      <c r="L343" s="136"/>
      <c r="M343" s="136"/>
      <c r="N343" s="136"/>
      <c r="O343" s="136"/>
      <c r="Q343" s="136"/>
      <c r="R343" s="136"/>
      <c r="S343" s="136"/>
      <c r="T343" s="136"/>
      <c r="U343" s="136"/>
      <c r="V343" s="136"/>
      <c r="W343" s="136"/>
      <c r="X343" s="342"/>
      <c r="Y343" s="136"/>
      <c r="Z343" s="136"/>
      <c r="AA343" s="136"/>
      <c r="AB343" s="136"/>
      <c r="AC343" s="136"/>
      <c r="AD343" s="136"/>
      <c r="AE343" s="136"/>
      <c r="AF343" s="136"/>
      <c r="AG343" s="136"/>
      <c r="AH343" s="136"/>
      <c r="AI343" s="136"/>
      <c r="AJ343" s="136"/>
      <c r="AK343" s="136"/>
      <c r="AT343" s="289"/>
      <c r="AU343" s="289"/>
      <c r="AV343" s="224"/>
      <c r="BW343" s="224"/>
      <c r="BX343" s="224"/>
      <c r="BY343" s="224"/>
      <c r="CF343" s="224"/>
      <c r="CG343" s="224"/>
      <c r="CH343" s="6"/>
      <c r="DS343" s="224"/>
      <c r="DT343" s="224"/>
      <c r="DU343" s="224"/>
    </row>
    <row r="344" spans="4:125" s="66" customFormat="1" x14ac:dyDescent="0.2">
      <c r="D344" s="137"/>
      <c r="E344" s="136"/>
      <c r="L344" s="136"/>
      <c r="M344" s="136"/>
      <c r="N344" s="136"/>
      <c r="O344" s="136"/>
      <c r="Q344" s="136"/>
      <c r="R344" s="136"/>
      <c r="S344" s="136"/>
      <c r="T344" s="136"/>
      <c r="U344" s="136"/>
      <c r="V344" s="136"/>
      <c r="W344" s="136"/>
      <c r="X344" s="342"/>
      <c r="Y344" s="136"/>
      <c r="Z344" s="136"/>
      <c r="AA344" s="136"/>
      <c r="AB344" s="136"/>
      <c r="AC344" s="136"/>
      <c r="AD344" s="136"/>
      <c r="AE344" s="136"/>
      <c r="AF344" s="136"/>
      <c r="AG344" s="136"/>
      <c r="AH344" s="136"/>
      <c r="AI344" s="136"/>
      <c r="AJ344" s="136"/>
      <c r="AK344" s="136"/>
      <c r="AT344" s="289"/>
      <c r="AU344" s="289"/>
      <c r="AV344" s="224"/>
      <c r="BW344" s="224"/>
      <c r="BX344" s="224"/>
      <c r="BY344" s="224"/>
      <c r="CF344" s="224"/>
      <c r="CG344" s="224"/>
      <c r="CH344" s="6"/>
      <c r="DS344" s="224"/>
      <c r="DT344" s="224"/>
      <c r="DU344" s="224"/>
    </row>
    <row r="345" spans="4:125" s="66" customFormat="1" x14ac:dyDescent="0.2">
      <c r="D345" s="137"/>
      <c r="E345" s="136"/>
      <c r="L345" s="136"/>
      <c r="M345" s="136"/>
      <c r="N345" s="136"/>
      <c r="O345" s="136"/>
      <c r="Q345" s="136"/>
      <c r="R345" s="136"/>
      <c r="S345" s="136"/>
      <c r="T345" s="136"/>
      <c r="U345" s="136"/>
      <c r="V345" s="136"/>
      <c r="W345" s="136"/>
      <c r="X345" s="342"/>
      <c r="Y345" s="136"/>
      <c r="Z345" s="136"/>
      <c r="AA345" s="136"/>
      <c r="AB345" s="136"/>
      <c r="AC345" s="136"/>
      <c r="AD345" s="136"/>
      <c r="AE345" s="136"/>
      <c r="AF345" s="136"/>
      <c r="AG345" s="136"/>
      <c r="AH345" s="136"/>
      <c r="AI345" s="136"/>
      <c r="AJ345" s="136"/>
      <c r="AK345" s="136"/>
      <c r="AT345" s="289"/>
      <c r="AU345" s="289"/>
      <c r="AV345" s="224"/>
      <c r="BW345" s="224"/>
      <c r="BX345" s="224"/>
      <c r="BY345" s="224"/>
      <c r="CF345" s="224"/>
      <c r="CG345" s="224"/>
      <c r="CH345" s="6"/>
      <c r="DS345" s="224"/>
      <c r="DT345" s="224"/>
      <c r="DU345" s="224"/>
    </row>
    <row r="346" spans="4:125" s="66" customFormat="1" x14ac:dyDescent="0.2">
      <c r="D346" s="137"/>
      <c r="E346" s="136"/>
      <c r="L346" s="136"/>
      <c r="M346" s="136"/>
      <c r="N346" s="136"/>
      <c r="O346" s="136"/>
      <c r="Q346" s="136"/>
      <c r="R346" s="136"/>
      <c r="S346" s="136"/>
      <c r="T346" s="136"/>
      <c r="U346" s="136"/>
      <c r="V346" s="136"/>
      <c r="W346" s="136"/>
      <c r="X346" s="342"/>
      <c r="Y346" s="136"/>
      <c r="Z346" s="136"/>
      <c r="AA346" s="136"/>
      <c r="AB346" s="136"/>
      <c r="AC346" s="136"/>
      <c r="AD346" s="136"/>
      <c r="AE346" s="136"/>
      <c r="AF346" s="136"/>
      <c r="AG346" s="136"/>
      <c r="AH346" s="136"/>
      <c r="AI346" s="136"/>
      <c r="AJ346" s="136"/>
      <c r="AK346" s="136"/>
      <c r="AT346" s="289"/>
      <c r="AU346" s="289"/>
      <c r="AV346" s="224"/>
      <c r="BW346" s="224"/>
      <c r="BX346" s="224"/>
      <c r="BY346" s="224"/>
      <c r="CF346" s="224"/>
      <c r="CG346" s="224"/>
      <c r="CH346" s="6"/>
      <c r="DS346" s="224"/>
      <c r="DT346" s="224"/>
      <c r="DU346" s="224"/>
    </row>
    <row r="347" spans="4:125" s="66" customFormat="1" x14ac:dyDescent="0.2">
      <c r="D347" s="137"/>
      <c r="E347" s="136"/>
      <c r="L347" s="136"/>
      <c r="M347" s="136"/>
      <c r="N347" s="136"/>
      <c r="O347" s="136"/>
      <c r="Q347" s="136"/>
      <c r="R347" s="136"/>
      <c r="S347" s="136"/>
      <c r="T347" s="136"/>
      <c r="U347" s="136"/>
      <c r="V347" s="136"/>
      <c r="W347" s="136"/>
      <c r="X347" s="342"/>
      <c r="Y347" s="136"/>
      <c r="Z347" s="136"/>
      <c r="AA347" s="136"/>
      <c r="AB347" s="136"/>
      <c r="AC347" s="136"/>
      <c r="AD347" s="136"/>
      <c r="AE347" s="136"/>
      <c r="AF347" s="136"/>
      <c r="AG347" s="136"/>
      <c r="AH347" s="136"/>
      <c r="AI347" s="136"/>
      <c r="AJ347" s="136"/>
      <c r="AK347" s="136"/>
      <c r="AT347" s="289"/>
      <c r="AU347" s="289"/>
      <c r="AV347" s="224"/>
      <c r="BW347" s="224"/>
      <c r="BX347" s="224"/>
      <c r="BY347" s="224"/>
      <c r="CF347" s="224"/>
      <c r="CG347" s="224"/>
      <c r="CH347" s="6"/>
      <c r="DS347" s="224"/>
      <c r="DT347" s="224"/>
      <c r="DU347" s="224"/>
    </row>
    <row r="348" spans="4:125" s="66" customFormat="1" x14ac:dyDescent="0.2">
      <c r="D348" s="137"/>
      <c r="E348" s="136"/>
      <c r="L348" s="136"/>
      <c r="M348" s="136"/>
      <c r="N348" s="136"/>
      <c r="O348" s="136"/>
      <c r="Q348" s="136"/>
      <c r="R348" s="136"/>
      <c r="S348" s="136"/>
      <c r="T348" s="136"/>
      <c r="U348" s="136"/>
      <c r="V348" s="136"/>
      <c r="W348" s="136"/>
      <c r="X348" s="342"/>
      <c r="Y348" s="136"/>
      <c r="Z348" s="136"/>
      <c r="AA348" s="136"/>
      <c r="AB348" s="136"/>
      <c r="AC348" s="136"/>
      <c r="AD348" s="136"/>
      <c r="AE348" s="136"/>
      <c r="AF348" s="136"/>
      <c r="AG348" s="136"/>
      <c r="AH348" s="136"/>
      <c r="AI348" s="136"/>
      <c r="AJ348" s="136"/>
      <c r="AK348" s="136"/>
      <c r="AT348" s="289"/>
      <c r="AU348" s="289"/>
      <c r="AV348" s="224"/>
      <c r="BW348" s="224"/>
      <c r="BX348" s="224"/>
      <c r="BY348" s="224"/>
      <c r="CF348" s="224"/>
      <c r="CG348" s="224"/>
      <c r="CH348" s="6"/>
      <c r="DS348" s="224"/>
      <c r="DT348" s="224"/>
      <c r="DU348" s="224"/>
    </row>
    <row r="349" spans="4:125" s="66" customFormat="1" x14ac:dyDescent="0.2">
      <c r="D349" s="137"/>
      <c r="E349" s="136"/>
      <c r="L349" s="136"/>
      <c r="M349" s="136"/>
      <c r="N349" s="136"/>
      <c r="O349" s="136"/>
      <c r="Q349" s="136"/>
      <c r="R349" s="136"/>
      <c r="S349" s="136"/>
      <c r="T349" s="136"/>
      <c r="U349" s="136"/>
      <c r="V349" s="136"/>
      <c r="W349" s="136"/>
      <c r="X349" s="342"/>
      <c r="Y349" s="136"/>
      <c r="Z349" s="136"/>
      <c r="AA349" s="136"/>
      <c r="AB349" s="136"/>
      <c r="AC349" s="136"/>
      <c r="AD349" s="136"/>
      <c r="AE349" s="136"/>
      <c r="AF349" s="136"/>
      <c r="AG349" s="136"/>
      <c r="AH349" s="136"/>
      <c r="AI349" s="136"/>
      <c r="AJ349" s="136"/>
      <c r="AK349" s="136"/>
      <c r="AT349" s="289"/>
      <c r="AU349" s="289"/>
      <c r="AV349" s="224"/>
      <c r="BW349" s="224"/>
      <c r="BX349" s="224"/>
      <c r="BY349" s="224"/>
      <c r="CF349" s="224"/>
      <c r="CG349" s="224"/>
      <c r="CH349" s="6"/>
      <c r="DS349" s="224"/>
      <c r="DT349" s="224"/>
      <c r="DU349" s="224"/>
    </row>
    <row r="350" spans="4:125" s="66" customFormat="1" x14ac:dyDescent="0.2">
      <c r="D350" s="137"/>
      <c r="E350" s="136"/>
      <c r="L350" s="136"/>
      <c r="M350" s="136"/>
      <c r="N350" s="136"/>
      <c r="O350" s="136"/>
      <c r="Q350" s="136"/>
      <c r="R350" s="136"/>
      <c r="S350" s="136"/>
      <c r="T350" s="136"/>
      <c r="U350" s="136"/>
      <c r="V350" s="136"/>
      <c r="W350" s="136"/>
      <c r="X350" s="342"/>
      <c r="Y350" s="136"/>
      <c r="Z350" s="136"/>
      <c r="AA350" s="136"/>
      <c r="AB350" s="136"/>
      <c r="AC350" s="136"/>
      <c r="AD350" s="136"/>
      <c r="AE350" s="136"/>
      <c r="AF350" s="136"/>
      <c r="AG350" s="136"/>
      <c r="AH350" s="136"/>
      <c r="AI350" s="136"/>
      <c r="AJ350" s="136"/>
      <c r="AK350" s="136"/>
      <c r="AT350" s="289"/>
      <c r="AU350" s="289"/>
      <c r="AV350" s="224"/>
      <c r="BW350" s="224"/>
      <c r="BX350" s="224"/>
      <c r="BY350" s="224"/>
      <c r="CF350" s="224"/>
      <c r="CG350" s="224"/>
      <c r="CH350" s="6"/>
      <c r="DS350" s="224"/>
      <c r="DT350" s="224"/>
      <c r="DU350" s="224"/>
    </row>
    <row r="351" spans="4:125" s="66" customFormat="1" x14ac:dyDescent="0.2">
      <c r="D351" s="137"/>
      <c r="E351" s="136"/>
      <c r="L351" s="136"/>
      <c r="M351" s="136"/>
      <c r="N351" s="136"/>
      <c r="O351" s="136"/>
      <c r="Q351" s="136"/>
      <c r="R351" s="136"/>
      <c r="S351" s="136"/>
      <c r="T351" s="136"/>
      <c r="U351" s="136"/>
      <c r="V351" s="136"/>
      <c r="W351" s="136"/>
      <c r="X351" s="342"/>
      <c r="Y351" s="136"/>
      <c r="Z351" s="136"/>
      <c r="AA351" s="136"/>
      <c r="AB351" s="136"/>
      <c r="AC351" s="136"/>
      <c r="AD351" s="136"/>
      <c r="AE351" s="136"/>
      <c r="AF351" s="136"/>
      <c r="AG351" s="136"/>
      <c r="AH351" s="136"/>
      <c r="AI351" s="136"/>
      <c r="AJ351" s="136"/>
      <c r="AK351" s="136"/>
      <c r="AT351" s="289"/>
      <c r="AU351" s="289"/>
      <c r="AV351" s="224"/>
      <c r="BW351" s="224"/>
      <c r="BX351" s="224"/>
      <c r="BY351" s="224"/>
      <c r="CF351" s="224"/>
      <c r="CG351" s="224"/>
      <c r="CH351" s="6"/>
      <c r="DS351" s="224"/>
      <c r="DT351" s="224"/>
      <c r="DU351" s="224"/>
    </row>
    <row r="352" spans="4:125" s="66" customFormat="1" x14ac:dyDescent="0.2">
      <c r="D352" s="137"/>
      <c r="E352" s="136"/>
      <c r="L352" s="136"/>
      <c r="M352" s="136"/>
      <c r="N352" s="136"/>
      <c r="O352" s="136"/>
      <c r="Q352" s="136"/>
      <c r="R352" s="136"/>
      <c r="S352" s="136"/>
      <c r="T352" s="136"/>
      <c r="U352" s="136"/>
      <c r="V352" s="136"/>
      <c r="W352" s="136"/>
      <c r="X352" s="342"/>
      <c r="Y352" s="136"/>
      <c r="Z352" s="136"/>
      <c r="AA352" s="136"/>
      <c r="AB352" s="136"/>
      <c r="AC352" s="136"/>
      <c r="AD352" s="136"/>
      <c r="AE352" s="136"/>
      <c r="AF352" s="136"/>
      <c r="AG352" s="136"/>
      <c r="AH352" s="136"/>
      <c r="AI352" s="136"/>
      <c r="AJ352" s="136"/>
      <c r="AK352" s="136"/>
      <c r="AT352" s="289"/>
      <c r="AU352" s="289"/>
      <c r="AV352" s="224"/>
      <c r="BW352" s="224"/>
      <c r="BX352" s="224"/>
      <c r="BY352" s="224"/>
      <c r="CF352" s="224"/>
      <c r="CG352" s="224"/>
      <c r="CH352" s="6"/>
      <c r="DS352" s="224"/>
      <c r="DT352" s="224"/>
      <c r="DU352" s="224"/>
    </row>
    <row r="353" spans="4:125" s="66" customFormat="1" x14ac:dyDescent="0.2">
      <c r="D353" s="137"/>
      <c r="E353" s="136"/>
      <c r="L353" s="136"/>
      <c r="M353" s="136"/>
      <c r="N353" s="136"/>
      <c r="O353" s="136"/>
      <c r="Q353" s="136"/>
      <c r="R353" s="136"/>
      <c r="S353" s="136"/>
      <c r="T353" s="136"/>
      <c r="U353" s="136"/>
      <c r="V353" s="136"/>
      <c r="W353" s="136"/>
      <c r="X353" s="342"/>
      <c r="Y353" s="136"/>
      <c r="Z353" s="136"/>
      <c r="AA353" s="136"/>
      <c r="AB353" s="136"/>
      <c r="AC353" s="136"/>
      <c r="AD353" s="136"/>
      <c r="AE353" s="136"/>
      <c r="AF353" s="136"/>
      <c r="AG353" s="136"/>
      <c r="AH353" s="136"/>
      <c r="AI353" s="136"/>
      <c r="AJ353" s="136"/>
      <c r="AK353" s="136"/>
      <c r="AT353" s="289"/>
      <c r="AU353" s="289"/>
      <c r="AV353" s="224"/>
      <c r="BW353" s="224"/>
      <c r="BX353" s="224"/>
      <c r="BY353" s="224"/>
      <c r="CF353" s="224"/>
      <c r="CG353" s="224"/>
      <c r="CH353" s="6"/>
      <c r="DS353" s="224"/>
      <c r="DT353" s="224"/>
      <c r="DU353" s="224"/>
    </row>
    <row r="354" spans="4:125" s="66" customFormat="1" x14ac:dyDescent="0.2">
      <c r="D354" s="137"/>
      <c r="E354" s="136"/>
      <c r="L354" s="136"/>
      <c r="M354" s="136"/>
      <c r="N354" s="136"/>
      <c r="O354" s="136"/>
      <c r="Q354" s="136"/>
      <c r="R354" s="136"/>
      <c r="S354" s="136"/>
      <c r="T354" s="136"/>
      <c r="U354" s="136"/>
      <c r="V354" s="136"/>
      <c r="W354" s="136"/>
      <c r="X354" s="342"/>
      <c r="Y354" s="136"/>
      <c r="Z354" s="136"/>
      <c r="AA354" s="136"/>
      <c r="AB354" s="136"/>
      <c r="AC354" s="136"/>
      <c r="AD354" s="136"/>
      <c r="AE354" s="136"/>
      <c r="AF354" s="136"/>
      <c r="AG354" s="136"/>
      <c r="AH354" s="136"/>
      <c r="AI354" s="136"/>
      <c r="AJ354" s="136"/>
      <c r="AK354" s="136"/>
      <c r="AT354" s="289"/>
      <c r="AU354" s="289"/>
      <c r="AV354" s="224"/>
      <c r="BW354" s="224"/>
      <c r="BX354" s="224"/>
      <c r="BY354" s="224"/>
      <c r="CF354" s="224"/>
      <c r="CG354" s="224"/>
      <c r="CH354" s="6"/>
      <c r="DS354" s="224"/>
      <c r="DT354" s="224"/>
      <c r="DU354" s="224"/>
    </row>
    <row r="355" spans="4:125" s="66" customFormat="1" x14ac:dyDescent="0.2">
      <c r="D355" s="137"/>
      <c r="E355" s="136"/>
      <c r="L355" s="136"/>
      <c r="M355" s="136"/>
      <c r="N355" s="136"/>
      <c r="O355" s="136"/>
      <c r="Q355" s="136"/>
      <c r="R355" s="136"/>
      <c r="S355" s="136"/>
      <c r="T355" s="136"/>
      <c r="U355" s="136"/>
      <c r="V355" s="136"/>
      <c r="W355" s="136"/>
      <c r="X355" s="342"/>
      <c r="Y355" s="136"/>
      <c r="Z355" s="136"/>
      <c r="AA355" s="136"/>
      <c r="AB355" s="136"/>
      <c r="AC355" s="136"/>
      <c r="AD355" s="136"/>
      <c r="AE355" s="136"/>
      <c r="AF355" s="136"/>
      <c r="AG355" s="136"/>
      <c r="AH355" s="136"/>
      <c r="AI355" s="136"/>
      <c r="AJ355" s="136"/>
      <c r="AK355" s="136"/>
      <c r="AT355" s="289"/>
      <c r="AU355" s="289"/>
      <c r="AV355" s="224"/>
      <c r="BW355" s="224"/>
      <c r="BX355" s="224"/>
      <c r="BY355" s="224"/>
      <c r="CF355" s="224"/>
      <c r="CG355" s="224"/>
      <c r="CH355" s="6"/>
      <c r="DS355" s="224"/>
      <c r="DT355" s="224"/>
      <c r="DU355" s="224"/>
    </row>
    <row r="356" spans="4:125" s="66" customFormat="1" x14ac:dyDescent="0.2">
      <c r="D356" s="137"/>
      <c r="E356" s="136"/>
      <c r="L356" s="136"/>
      <c r="M356" s="136"/>
      <c r="N356" s="136"/>
      <c r="O356" s="136"/>
      <c r="Q356" s="136"/>
      <c r="R356" s="136"/>
      <c r="S356" s="136"/>
      <c r="T356" s="136"/>
      <c r="U356" s="136"/>
      <c r="V356" s="136"/>
      <c r="W356" s="136"/>
      <c r="X356" s="342"/>
      <c r="Y356" s="136"/>
      <c r="Z356" s="136"/>
      <c r="AA356" s="136"/>
      <c r="AB356" s="136"/>
      <c r="AC356" s="136"/>
      <c r="AD356" s="136"/>
      <c r="AE356" s="136"/>
      <c r="AF356" s="136"/>
      <c r="AG356" s="136"/>
      <c r="AH356" s="136"/>
      <c r="AI356" s="136"/>
      <c r="AJ356" s="136"/>
      <c r="AK356" s="136"/>
      <c r="AT356" s="289"/>
      <c r="AU356" s="289"/>
      <c r="AV356" s="224"/>
      <c r="BW356" s="224"/>
      <c r="BX356" s="224"/>
      <c r="BY356" s="224"/>
      <c r="CF356" s="224"/>
      <c r="CG356" s="224"/>
      <c r="CH356" s="6"/>
      <c r="DS356" s="224"/>
      <c r="DT356" s="224"/>
      <c r="DU356" s="224"/>
    </row>
    <row r="357" spans="4:125" s="66" customFormat="1" x14ac:dyDescent="0.2">
      <c r="D357" s="137"/>
      <c r="E357" s="136"/>
      <c r="L357" s="136"/>
      <c r="M357" s="136"/>
      <c r="N357" s="136"/>
      <c r="O357" s="136"/>
      <c r="Q357" s="136"/>
      <c r="R357" s="136"/>
      <c r="S357" s="136"/>
      <c r="T357" s="136"/>
      <c r="U357" s="136"/>
      <c r="V357" s="136"/>
      <c r="W357" s="136"/>
      <c r="X357" s="342"/>
      <c r="Y357" s="136"/>
      <c r="Z357" s="136"/>
      <c r="AA357" s="136"/>
      <c r="AB357" s="136"/>
      <c r="AC357" s="136"/>
      <c r="AD357" s="136"/>
      <c r="AE357" s="136"/>
      <c r="AF357" s="136"/>
      <c r="AG357" s="136"/>
      <c r="AH357" s="136"/>
      <c r="AI357" s="136"/>
      <c r="AJ357" s="136"/>
      <c r="AK357" s="136"/>
      <c r="AT357" s="289"/>
      <c r="AU357" s="289"/>
      <c r="AV357" s="224"/>
      <c r="BW357" s="224"/>
      <c r="BX357" s="224"/>
      <c r="BY357" s="224"/>
      <c r="CF357" s="224"/>
      <c r="CG357" s="224"/>
      <c r="CH357" s="6"/>
      <c r="DS357" s="224"/>
      <c r="DT357" s="224"/>
      <c r="DU357" s="224"/>
    </row>
    <row r="358" spans="4:125" s="66" customFormat="1" x14ac:dyDescent="0.2">
      <c r="D358" s="137"/>
      <c r="E358" s="136"/>
      <c r="L358" s="136"/>
      <c r="M358" s="136"/>
      <c r="N358" s="136"/>
      <c r="O358" s="136"/>
      <c r="Q358" s="136"/>
      <c r="R358" s="136"/>
      <c r="S358" s="136"/>
      <c r="T358" s="136"/>
      <c r="U358" s="136"/>
      <c r="V358" s="136"/>
      <c r="W358" s="136"/>
      <c r="X358" s="342"/>
      <c r="Y358" s="136"/>
      <c r="Z358" s="136"/>
      <c r="AA358" s="136"/>
      <c r="AB358" s="136"/>
      <c r="AC358" s="136"/>
      <c r="AD358" s="136"/>
      <c r="AE358" s="136"/>
      <c r="AF358" s="136"/>
      <c r="AG358" s="136"/>
      <c r="AH358" s="136"/>
      <c r="AI358" s="136"/>
      <c r="AJ358" s="136"/>
      <c r="AK358" s="136"/>
      <c r="AT358" s="289"/>
      <c r="AU358" s="289"/>
      <c r="AV358" s="224"/>
      <c r="BW358" s="224"/>
      <c r="BX358" s="224"/>
      <c r="BY358" s="224"/>
      <c r="CF358" s="224"/>
      <c r="CG358" s="224"/>
      <c r="CH358" s="6"/>
      <c r="DS358" s="224"/>
      <c r="DT358" s="224"/>
      <c r="DU358" s="224"/>
    </row>
    <row r="359" spans="4:125" s="66" customFormat="1" x14ac:dyDescent="0.2">
      <c r="D359" s="137"/>
      <c r="E359" s="136"/>
      <c r="L359" s="136"/>
      <c r="M359" s="136"/>
      <c r="N359" s="136"/>
      <c r="O359" s="136"/>
      <c r="Q359" s="136"/>
      <c r="R359" s="136"/>
      <c r="S359" s="136"/>
      <c r="T359" s="136"/>
      <c r="U359" s="136"/>
      <c r="V359" s="136"/>
      <c r="W359" s="136"/>
      <c r="X359" s="342"/>
      <c r="Y359" s="136"/>
      <c r="Z359" s="136"/>
      <c r="AA359" s="136"/>
      <c r="AB359" s="136"/>
      <c r="AC359" s="136"/>
      <c r="AD359" s="136"/>
      <c r="AE359" s="136"/>
      <c r="AF359" s="136"/>
      <c r="AG359" s="136"/>
      <c r="AH359" s="136"/>
      <c r="AI359" s="136"/>
      <c r="AJ359" s="136"/>
      <c r="AK359" s="136"/>
      <c r="AT359" s="289"/>
      <c r="AU359" s="289"/>
      <c r="AV359" s="224"/>
      <c r="BW359" s="224"/>
      <c r="BX359" s="224"/>
      <c r="BY359" s="224"/>
      <c r="CF359" s="224"/>
      <c r="CG359" s="224"/>
      <c r="CH359" s="6"/>
      <c r="DS359" s="224"/>
      <c r="DT359" s="224"/>
      <c r="DU359" s="224"/>
    </row>
    <row r="360" spans="4:125" s="66" customFormat="1" x14ac:dyDescent="0.2">
      <c r="D360" s="137"/>
      <c r="E360" s="136"/>
      <c r="L360" s="136"/>
      <c r="M360" s="136"/>
      <c r="N360" s="136"/>
      <c r="O360" s="136"/>
      <c r="Q360" s="136"/>
      <c r="R360" s="136"/>
      <c r="S360" s="136"/>
      <c r="T360" s="136"/>
      <c r="U360" s="136"/>
      <c r="V360" s="136"/>
      <c r="W360" s="136"/>
      <c r="X360" s="342"/>
      <c r="Y360" s="136"/>
      <c r="Z360" s="136"/>
      <c r="AA360" s="136"/>
      <c r="AB360" s="136"/>
      <c r="AC360" s="136"/>
      <c r="AD360" s="136"/>
      <c r="AE360" s="136"/>
      <c r="AF360" s="136"/>
      <c r="AG360" s="136"/>
      <c r="AH360" s="136"/>
      <c r="AI360" s="136"/>
      <c r="AJ360" s="136"/>
      <c r="AK360" s="136"/>
      <c r="AT360" s="289"/>
      <c r="AU360" s="289"/>
      <c r="AV360" s="224"/>
      <c r="BW360" s="224"/>
      <c r="BX360" s="224"/>
      <c r="BY360" s="224"/>
      <c r="CF360" s="224"/>
      <c r="CG360" s="224"/>
      <c r="CH360" s="6"/>
      <c r="DS360" s="224"/>
      <c r="DT360" s="224"/>
      <c r="DU360" s="224"/>
    </row>
    <row r="361" spans="4:125" s="66" customFormat="1" x14ac:dyDescent="0.2">
      <c r="D361" s="137"/>
      <c r="E361" s="136"/>
      <c r="L361" s="136"/>
      <c r="M361" s="136"/>
      <c r="N361" s="136"/>
      <c r="O361" s="136"/>
      <c r="Q361" s="136"/>
      <c r="R361" s="136"/>
      <c r="S361" s="136"/>
      <c r="T361" s="136"/>
      <c r="U361" s="136"/>
      <c r="V361" s="136"/>
      <c r="W361" s="136"/>
      <c r="X361" s="342"/>
      <c r="Y361" s="136"/>
      <c r="Z361" s="136"/>
      <c r="AA361" s="136"/>
      <c r="AB361" s="136"/>
      <c r="AC361" s="136"/>
      <c r="AD361" s="136"/>
      <c r="AE361" s="136"/>
      <c r="AF361" s="136"/>
      <c r="AG361" s="136"/>
      <c r="AH361" s="136"/>
      <c r="AI361" s="136"/>
      <c r="AJ361" s="136"/>
      <c r="AK361" s="136"/>
      <c r="AT361" s="289"/>
      <c r="AU361" s="289"/>
      <c r="AV361" s="224"/>
      <c r="BW361" s="224"/>
      <c r="BX361" s="224"/>
      <c r="BY361" s="224"/>
      <c r="CF361" s="224"/>
      <c r="CG361" s="224"/>
      <c r="CH361" s="6"/>
      <c r="DS361" s="224"/>
      <c r="DT361" s="224"/>
      <c r="DU361" s="224"/>
    </row>
    <row r="362" spans="4:125" s="66" customFormat="1" x14ac:dyDescent="0.2">
      <c r="D362" s="137"/>
      <c r="E362" s="136"/>
      <c r="L362" s="136"/>
      <c r="M362" s="136"/>
      <c r="N362" s="136"/>
      <c r="O362" s="136"/>
      <c r="Q362" s="136"/>
      <c r="R362" s="136"/>
      <c r="S362" s="136"/>
      <c r="T362" s="136"/>
      <c r="U362" s="136"/>
      <c r="V362" s="136"/>
      <c r="W362" s="136"/>
      <c r="X362" s="342"/>
      <c r="Y362" s="136"/>
      <c r="Z362" s="136"/>
      <c r="AA362" s="136"/>
      <c r="AB362" s="136"/>
      <c r="AC362" s="136"/>
      <c r="AD362" s="136"/>
      <c r="AE362" s="136"/>
      <c r="AF362" s="136"/>
      <c r="AG362" s="136"/>
      <c r="AH362" s="136"/>
      <c r="AI362" s="136"/>
      <c r="AJ362" s="136"/>
      <c r="AK362" s="136"/>
      <c r="AT362" s="289"/>
      <c r="AU362" s="289"/>
      <c r="AV362" s="224"/>
      <c r="BW362" s="224"/>
      <c r="BX362" s="224"/>
      <c r="BY362" s="224"/>
      <c r="CF362" s="224"/>
      <c r="CG362" s="224"/>
      <c r="CH362" s="6"/>
      <c r="DS362" s="224"/>
      <c r="DT362" s="224"/>
      <c r="DU362" s="224"/>
    </row>
    <row r="363" spans="4:125" s="66" customFormat="1" x14ac:dyDescent="0.2">
      <c r="D363" s="137"/>
      <c r="E363" s="136"/>
      <c r="L363" s="136"/>
      <c r="M363" s="136"/>
      <c r="N363" s="136"/>
      <c r="O363" s="136"/>
      <c r="Q363" s="136"/>
      <c r="R363" s="136"/>
      <c r="S363" s="136"/>
      <c r="T363" s="136"/>
      <c r="U363" s="136"/>
      <c r="V363" s="136"/>
      <c r="W363" s="136"/>
      <c r="X363" s="342"/>
      <c r="Y363" s="136"/>
      <c r="Z363" s="136"/>
      <c r="AA363" s="136"/>
      <c r="AB363" s="136"/>
      <c r="AC363" s="136"/>
      <c r="AD363" s="136"/>
      <c r="AE363" s="136"/>
      <c r="AF363" s="136"/>
      <c r="AG363" s="136"/>
      <c r="AH363" s="136"/>
      <c r="AI363" s="136"/>
      <c r="AJ363" s="136"/>
      <c r="AK363" s="136"/>
      <c r="AT363" s="289"/>
      <c r="AU363" s="289"/>
      <c r="AV363" s="224"/>
      <c r="BW363" s="224"/>
      <c r="BX363" s="224"/>
      <c r="BY363" s="224"/>
      <c r="CF363" s="224"/>
      <c r="CG363" s="224"/>
      <c r="CH363" s="6"/>
      <c r="DS363" s="224"/>
      <c r="DT363" s="224"/>
      <c r="DU363" s="224"/>
    </row>
    <row r="364" spans="4:125" s="66" customFormat="1" x14ac:dyDescent="0.2">
      <c r="D364" s="137"/>
      <c r="E364" s="136"/>
      <c r="L364" s="136"/>
      <c r="M364" s="136"/>
      <c r="N364" s="136"/>
      <c r="O364" s="136"/>
      <c r="Q364" s="136"/>
      <c r="R364" s="136"/>
      <c r="S364" s="136"/>
      <c r="T364" s="136"/>
      <c r="U364" s="136"/>
      <c r="V364" s="136"/>
      <c r="W364" s="136"/>
      <c r="X364" s="342"/>
      <c r="Y364" s="136"/>
      <c r="Z364" s="136"/>
      <c r="AA364" s="136"/>
      <c r="AB364" s="136"/>
      <c r="AC364" s="136"/>
      <c r="AD364" s="136"/>
      <c r="AE364" s="136"/>
      <c r="AF364" s="136"/>
      <c r="AG364" s="136"/>
      <c r="AH364" s="136"/>
      <c r="AI364" s="136"/>
      <c r="AJ364" s="136"/>
      <c r="AK364" s="136"/>
      <c r="AT364" s="289"/>
      <c r="AU364" s="289"/>
      <c r="AV364" s="224"/>
      <c r="BW364" s="224"/>
      <c r="BX364" s="224"/>
      <c r="BY364" s="224"/>
      <c r="CF364" s="224"/>
      <c r="CG364" s="224"/>
      <c r="CH364" s="6"/>
      <c r="DS364" s="224"/>
      <c r="DT364" s="224"/>
      <c r="DU364" s="224"/>
    </row>
    <row r="365" spans="4:125" s="66" customFormat="1" x14ac:dyDescent="0.2">
      <c r="D365" s="137"/>
      <c r="E365" s="136"/>
      <c r="L365" s="136"/>
      <c r="M365" s="136"/>
      <c r="N365" s="136"/>
      <c r="O365" s="136"/>
      <c r="Q365" s="136"/>
      <c r="R365" s="136"/>
      <c r="S365" s="136"/>
      <c r="T365" s="136"/>
      <c r="U365" s="136"/>
      <c r="V365" s="136"/>
      <c r="W365" s="136"/>
      <c r="X365" s="342"/>
      <c r="Y365" s="136"/>
      <c r="Z365" s="136"/>
      <c r="AA365" s="136"/>
      <c r="AB365" s="136"/>
      <c r="AC365" s="136"/>
      <c r="AD365" s="136"/>
      <c r="AE365" s="136"/>
      <c r="AF365" s="136"/>
      <c r="AG365" s="136"/>
      <c r="AH365" s="136"/>
      <c r="AI365" s="136"/>
      <c r="AJ365" s="136"/>
      <c r="AK365" s="136"/>
      <c r="AT365" s="289"/>
      <c r="AU365" s="289"/>
      <c r="AV365" s="224"/>
      <c r="BW365" s="224"/>
      <c r="BX365" s="224"/>
      <c r="BY365" s="224"/>
      <c r="CF365" s="224"/>
      <c r="CG365" s="224"/>
      <c r="CH365" s="6"/>
      <c r="DS365" s="224"/>
      <c r="DT365" s="224"/>
      <c r="DU365" s="224"/>
    </row>
    <row r="366" spans="4:125" s="66" customFormat="1" x14ac:dyDescent="0.2">
      <c r="D366" s="137"/>
      <c r="E366" s="136"/>
      <c r="L366" s="136"/>
      <c r="M366" s="136"/>
      <c r="N366" s="136"/>
      <c r="O366" s="136"/>
      <c r="Q366" s="136"/>
      <c r="R366" s="136"/>
      <c r="S366" s="136"/>
      <c r="T366" s="136"/>
      <c r="U366" s="136"/>
      <c r="V366" s="136"/>
      <c r="W366" s="136"/>
      <c r="X366" s="342"/>
      <c r="Y366" s="136"/>
      <c r="Z366" s="136"/>
      <c r="AA366" s="136"/>
      <c r="AB366" s="136"/>
      <c r="AC366" s="136"/>
      <c r="AD366" s="136"/>
      <c r="AE366" s="136"/>
      <c r="AF366" s="136"/>
      <c r="AG366" s="136"/>
      <c r="AH366" s="136"/>
      <c r="AI366" s="136"/>
      <c r="AJ366" s="136"/>
      <c r="AK366" s="136"/>
      <c r="AT366" s="289"/>
      <c r="AU366" s="289"/>
      <c r="AV366" s="224"/>
      <c r="BW366" s="224"/>
      <c r="BX366" s="224"/>
      <c r="BY366" s="224"/>
      <c r="CF366" s="224"/>
      <c r="CG366" s="224"/>
      <c r="CH366" s="6"/>
      <c r="DS366" s="224"/>
      <c r="DT366" s="224"/>
      <c r="DU366" s="224"/>
    </row>
    <row r="367" spans="4:125" s="66" customFormat="1" x14ac:dyDescent="0.2">
      <c r="D367" s="137"/>
      <c r="E367" s="136"/>
      <c r="L367" s="136"/>
      <c r="M367" s="136"/>
      <c r="N367" s="136"/>
      <c r="O367" s="136"/>
      <c r="Q367" s="136"/>
      <c r="R367" s="136"/>
      <c r="S367" s="136"/>
      <c r="T367" s="136"/>
      <c r="U367" s="136"/>
      <c r="V367" s="136"/>
      <c r="W367" s="136"/>
      <c r="X367" s="342"/>
      <c r="Y367" s="136"/>
      <c r="Z367" s="136"/>
      <c r="AA367" s="136"/>
      <c r="AB367" s="136"/>
      <c r="AC367" s="136"/>
      <c r="AD367" s="136"/>
      <c r="AE367" s="136"/>
      <c r="AF367" s="136"/>
      <c r="AG367" s="136"/>
      <c r="AH367" s="136"/>
      <c r="AI367" s="136"/>
      <c r="AJ367" s="136"/>
      <c r="AK367" s="136"/>
      <c r="AT367" s="289"/>
      <c r="AU367" s="289"/>
      <c r="AV367" s="224"/>
      <c r="BW367" s="224"/>
      <c r="BX367" s="224"/>
      <c r="BY367" s="224"/>
      <c r="CF367" s="224"/>
      <c r="CG367" s="224"/>
      <c r="CH367" s="6"/>
      <c r="DS367" s="224"/>
      <c r="DT367" s="224"/>
      <c r="DU367" s="224"/>
    </row>
    <row r="368" spans="4:125" s="66" customFormat="1" x14ac:dyDescent="0.2">
      <c r="D368" s="137"/>
      <c r="E368" s="136"/>
      <c r="L368" s="136"/>
      <c r="M368" s="136"/>
      <c r="N368" s="136"/>
      <c r="O368" s="136"/>
      <c r="Q368" s="136"/>
      <c r="R368" s="136"/>
      <c r="S368" s="136"/>
      <c r="T368" s="136"/>
      <c r="U368" s="136"/>
      <c r="V368" s="136"/>
      <c r="W368" s="136"/>
      <c r="X368" s="342"/>
      <c r="Y368" s="136"/>
      <c r="Z368" s="136"/>
      <c r="AA368" s="136"/>
      <c r="AB368" s="136"/>
      <c r="AC368" s="136"/>
      <c r="AD368" s="136"/>
      <c r="AE368" s="136"/>
      <c r="AF368" s="136"/>
      <c r="AG368" s="136"/>
      <c r="AH368" s="136"/>
      <c r="AI368" s="136"/>
      <c r="AJ368" s="136"/>
      <c r="AK368" s="136"/>
      <c r="AT368" s="289"/>
      <c r="AU368" s="289"/>
      <c r="AV368" s="224"/>
      <c r="BW368" s="224"/>
      <c r="BX368" s="224"/>
      <c r="BY368" s="224"/>
      <c r="CF368" s="224"/>
      <c r="CG368" s="224"/>
      <c r="CH368" s="6"/>
      <c r="DS368" s="224"/>
      <c r="DT368" s="224"/>
      <c r="DU368" s="224"/>
    </row>
    <row r="369" spans="4:125" s="66" customFormat="1" x14ac:dyDescent="0.2">
      <c r="D369" s="137"/>
      <c r="E369" s="136"/>
      <c r="L369" s="136"/>
      <c r="M369" s="136"/>
      <c r="N369" s="136"/>
      <c r="O369" s="136"/>
      <c r="Q369" s="136"/>
      <c r="R369" s="136"/>
      <c r="S369" s="136"/>
      <c r="T369" s="136"/>
      <c r="U369" s="136"/>
      <c r="V369" s="136"/>
      <c r="W369" s="136"/>
      <c r="X369" s="342"/>
      <c r="Y369" s="136"/>
      <c r="Z369" s="136"/>
      <c r="AA369" s="136"/>
      <c r="AB369" s="136"/>
      <c r="AC369" s="136"/>
      <c r="AD369" s="136"/>
      <c r="AE369" s="136"/>
      <c r="AF369" s="136"/>
      <c r="AG369" s="136"/>
      <c r="AH369" s="136"/>
      <c r="AI369" s="136"/>
      <c r="AJ369" s="136"/>
      <c r="AK369" s="136"/>
      <c r="AT369" s="289"/>
      <c r="AU369" s="289"/>
      <c r="AV369" s="224"/>
      <c r="BW369" s="224"/>
      <c r="BX369" s="224"/>
      <c r="BY369" s="224"/>
      <c r="CF369" s="224"/>
      <c r="CG369" s="224"/>
      <c r="CH369" s="6"/>
      <c r="DS369" s="224"/>
      <c r="DT369" s="224"/>
      <c r="DU369" s="224"/>
    </row>
    <row r="370" spans="4:125" s="66" customFormat="1" x14ac:dyDescent="0.2">
      <c r="D370" s="137"/>
      <c r="E370" s="136"/>
      <c r="L370" s="136"/>
      <c r="M370" s="136"/>
      <c r="N370" s="136"/>
      <c r="O370" s="136"/>
      <c r="Q370" s="136"/>
      <c r="R370" s="136"/>
      <c r="S370" s="136"/>
      <c r="T370" s="136"/>
      <c r="U370" s="136"/>
      <c r="V370" s="136"/>
      <c r="W370" s="136"/>
      <c r="X370" s="342"/>
      <c r="Y370" s="136"/>
      <c r="Z370" s="136"/>
      <c r="AA370" s="136"/>
      <c r="AB370" s="136"/>
      <c r="AC370" s="136"/>
      <c r="AD370" s="136"/>
      <c r="AE370" s="136"/>
      <c r="AF370" s="136"/>
      <c r="AG370" s="136"/>
      <c r="AH370" s="136"/>
      <c r="AI370" s="136"/>
      <c r="AJ370" s="136"/>
      <c r="AK370" s="136"/>
      <c r="AT370" s="289"/>
      <c r="AU370" s="289"/>
      <c r="AV370" s="224"/>
      <c r="BW370" s="224"/>
      <c r="BX370" s="224"/>
      <c r="BY370" s="224"/>
      <c r="CF370" s="224"/>
      <c r="CG370" s="224"/>
      <c r="CH370" s="6"/>
      <c r="DS370" s="224"/>
      <c r="DT370" s="224"/>
      <c r="DU370" s="224"/>
    </row>
    <row r="371" spans="4:125" s="66" customFormat="1" x14ac:dyDescent="0.2">
      <c r="D371" s="137"/>
      <c r="E371" s="136"/>
      <c r="L371" s="136"/>
      <c r="M371" s="136"/>
      <c r="N371" s="136"/>
      <c r="O371" s="136"/>
      <c r="Q371" s="136"/>
      <c r="R371" s="136"/>
      <c r="S371" s="136"/>
      <c r="T371" s="136"/>
      <c r="U371" s="136"/>
      <c r="V371" s="136"/>
      <c r="W371" s="136"/>
      <c r="X371" s="342"/>
      <c r="Y371" s="136"/>
      <c r="Z371" s="136"/>
      <c r="AA371" s="136"/>
      <c r="AB371" s="136"/>
      <c r="AC371" s="136"/>
      <c r="AD371" s="136"/>
      <c r="AE371" s="136"/>
      <c r="AF371" s="136"/>
      <c r="AG371" s="136"/>
      <c r="AH371" s="136"/>
      <c r="AI371" s="136"/>
      <c r="AJ371" s="136"/>
      <c r="AK371" s="136"/>
      <c r="AT371" s="289"/>
      <c r="AU371" s="289"/>
      <c r="AV371" s="224"/>
      <c r="BW371" s="224"/>
      <c r="BX371" s="224"/>
      <c r="BY371" s="224"/>
      <c r="CF371" s="224"/>
      <c r="CG371" s="224"/>
      <c r="CH371" s="6"/>
      <c r="DS371" s="224"/>
      <c r="DT371" s="224"/>
      <c r="DU371" s="224"/>
    </row>
    <row r="372" spans="4:125" s="66" customFormat="1" x14ac:dyDescent="0.2">
      <c r="D372" s="137"/>
      <c r="E372" s="136"/>
      <c r="L372" s="136"/>
      <c r="M372" s="136"/>
      <c r="N372" s="136"/>
      <c r="O372" s="136"/>
      <c r="Q372" s="136"/>
      <c r="R372" s="136"/>
      <c r="S372" s="136"/>
      <c r="T372" s="136"/>
      <c r="U372" s="136"/>
      <c r="V372" s="136"/>
      <c r="W372" s="136"/>
      <c r="X372" s="342"/>
      <c r="Y372" s="136"/>
      <c r="Z372" s="136"/>
      <c r="AA372" s="136"/>
      <c r="AB372" s="136"/>
      <c r="AC372" s="136"/>
      <c r="AD372" s="136"/>
      <c r="AE372" s="136"/>
      <c r="AF372" s="136"/>
      <c r="AG372" s="136"/>
      <c r="AH372" s="136"/>
      <c r="AI372" s="136"/>
      <c r="AJ372" s="136"/>
      <c r="AK372" s="136"/>
      <c r="AT372" s="289"/>
      <c r="AU372" s="289"/>
      <c r="AV372" s="224"/>
      <c r="BW372" s="224"/>
      <c r="BX372" s="224"/>
      <c r="BY372" s="224"/>
      <c r="CF372" s="224"/>
      <c r="CG372" s="224"/>
      <c r="CH372" s="6"/>
      <c r="DS372" s="224"/>
      <c r="DT372" s="224"/>
      <c r="DU372" s="224"/>
    </row>
    <row r="373" spans="4:125" s="66" customFormat="1" x14ac:dyDescent="0.2">
      <c r="D373" s="137"/>
      <c r="E373" s="136"/>
      <c r="L373" s="136"/>
      <c r="M373" s="136"/>
      <c r="N373" s="136"/>
      <c r="O373" s="136"/>
      <c r="Q373" s="136"/>
      <c r="R373" s="136"/>
      <c r="S373" s="136"/>
      <c r="T373" s="136"/>
      <c r="U373" s="136"/>
      <c r="V373" s="136"/>
      <c r="W373" s="136"/>
      <c r="X373" s="342"/>
      <c r="Y373" s="136"/>
      <c r="Z373" s="136"/>
      <c r="AA373" s="136"/>
      <c r="AB373" s="136"/>
      <c r="AC373" s="136"/>
      <c r="AD373" s="136"/>
      <c r="AE373" s="136"/>
      <c r="AF373" s="136"/>
      <c r="AG373" s="136"/>
      <c r="AH373" s="136"/>
      <c r="AI373" s="136"/>
      <c r="AJ373" s="136"/>
      <c r="AK373" s="136"/>
      <c r="AT373" s="289"/>
      <c r="AU373" s="289"/>
      <c r="AV373" s="224"/>
      <c r="BW373" s="224"/>
      <c r="BX373" s="224"/>
      <c r="BY373" s="224"/>
      <c r="CF373" s="224"/>
      <c r="CG373" s="224"/>
      <c r="CH373" s="6"/>
      <c r="DS373" s="224"/>
      <c r="DT373" s="224"/>
      <c r="DU373" s="224"/>
    </row>
    <row r="374" spans="4:125" s="66" customFormat="1" x14ac:dyDescent="0.2">
      <c r="D374" s="137"/>
      <c r="E374" s="136"/>
      <c r="L374" s="136"/>
      <c r="M374" s="136"/>
      <c r="N374" s="136"/>
      <c r="O374" s="136"/>
      <c r="Q374" s="136"/>
      <c r="R374" s="136"/>
      <c r="S374" s="136"/>
      <c r="T374" s="136"/>
      <c r="U374" s="136"/>
      <c r="V374" s="136"/>
      <c r="W374" s="136"/>
      <c r="X374" s="342"/>
      <c r="Y374" s="136"/>
      <c r="Z374" s="136"/>
      <c r="AA374" s="136"/>
      <c r="AB374" s="136"/>
      <c r="AC374" s="136"/>
      <c r="AD374" s="136"/>
      <c r="AE374" s="136"/>
      <c r="AF374" s="136"/>
      <c r="AG374" s="136"/>
      <c r="AH374" s="136"/>
      <c r="AI374" s="136"/>
      <c r="AJ374" s="136"/>
      <c r="AK374" s="136"/>
      <c r="AT374" s="289"/>
      <c r="AU374" s="289"/>
      <c r="AV374" s="224"/>
      <c r="BW374" s="224"/>
      <c r="BX374" s="224"/>
      <c r="BY374" s="224"/>
      <c r="CF374" s="224"/>
      <c r="CG374" s="224"/>
      <c r="CH374" s="6"/>
      <c r="DS374" s="224"/>
      <c r="DT374" s="224"/>
      <c r="DU374" s="224"/>
    </row>
    <row r="375" spans="4:125" s="66" customFormat="1" x14ac:dyDescent="0.2">
      <c r="D375" s="137"/>
      <c r="E375" s="136"/>
      <c r="L375" s="136"/>
      <c r="M375" s="136"/>
      <c r="N375" s="136"/>
      <c r="O375" s="136"/>
      <c r="Q375" s="136"/>
      <c r="R375" s="136"/>
      <c r="S375" s="136"/>
      <c r="T375" s="136"/>
      <c r="U375" s="136"/>
      <c r="V375" s="136"/>
      <c r="W375" s="136"/>
      <c r="X375" s="342"/>
      <c r="Y375" s="136"/>
      <c r="Z375" s="136"/>
      <c r="AA375" s="136"/>
      <c r="AB375" s="136"/>
      <c r="AC375" s="136"/>
      <c r="AD375" s="136"/>
      <c r="AE375" s="136"/>
      <c r="AF375" s="136"/>
      <c r="AG375" s="136"/>
      <c r="AH375" s="136"/>
      <c r="AI375" s="136"/>
      <c r="AJ375" s="136"/>
      <c r="AK375" s="136"/>
      <c r="AT375" s="289"/>
      <c r="AU375" s="289"/>
      <c r="AV375" s="224"/>
      <c r="BW375" s="224"/>
      <c r="BX375" s="224"/>
      <c r="BY375" s="224"/>
      <c r="CF375" s="224"/>
      <c r="CG375" s="224"/>
      <c r="CH375" s="6"/>
      <c r="DS375" s="224"/>
      <c r="DT375" s="224"/>
      <c r="DU375" s="224"/>
    </row>
    <row r="376" spans="4:125" s="66" customFormat="1" x14ac:dyDescent="0.2">
      <c r="D376" s="137"/>
      <c r="E376" s="136"/>
      <c r="L376" s="136"/>
      <c r="M376" s="136"/>
      <c r="N376" s="136"/>
      <c r="O376" s="136"/>
      <c r="Q376" s="136"/>
      <c r="R376" s="136"/>
      <c r="S376" s="136"/>
      <c r="T376" s="136"/>
      <c r="U376" s="136"/>
      <c r="V376" s="136"/>
      <c r="W376" s="136"/>
      <c r="X376" s="342"/>
      <c r="Y376" s="136"/>
      <c r="Z376" s="136"/>
      <c r="AA376" s="136"/>
      <c r="AB376" s="136"/>
      <c r="AC376" s="136"/>
      <c r="AD376" s="136"/>
      <c r="AE376" s="136"/>
      <c r="AF376" s="136"/>
      <c r="AG376" s="136"/>
      <c r="AH376" s="136"/>
      <c r="AI376" s="136"/>
      <c r="AJ376" s="136"/>
      <c r="AK376" s="136"/>
      <c r="AT376" s="289"/>
      <c r="AU376" s="289"/>
      <c r="AV376" s="224"/>
      <c r="BW376" s="224"/>
      <c r="BX376" s="224"/>
      <c r="BY376" s="224"/>
      <c r="CF376" s="224"/>
      <c r="CG376" s="224"/>
      <c r="CH376" s="6"/>
      <c r="DS376" s="224"/>
      <c r="DT376" s="224"/>
      <c r="DU376" s="224"/>
    </row>
    <row r="377" spans="4:125" s="66" customFormat="1" x14ac:dyDescent="0.2">
      <c r="D377" s="137"/>
      <c r="E377" s="136"/>
      <c r="L377" s="136"/>
      <c r="M377" s="136"/>
      <c r="N377" s="136"/>
      <c r="O377" s="136"/>
      <c r="Q377" s="136"/>
      <c r="R377" s="136"/>
      <c r="S377" s="136"/>
      <c r="T377" s="136"/>
      <c r="U377" s="136"/>
      <c r="V377" s="136"/>
      <c r="W377" s="136"/>
      <c r="X377" s="342"/>
      <c r="Y377" s="136"/>
      <c r="Z377" s="136"/>
      <c r="AA377" s="136"/>
      <c r="AB377" s="136"/>
      <c r="AC377" s="136"/>
      <c r="AD377" s="136"/>
      <c r="AE377" s="136"/>
      <c r="AF377" s="136"/>
      <c r="AG377" s="136"/>
      <c r="AH377" s="136"/>
      <c r="AI377" s="136"/>
      <c r="AJ377" s="136"/>
      <c r="AK377" s="136"/>
      <c r="AT377" s="289"/>
      <c r="AU377" s="289"/>
      <c r="AV377" s="224"/>
      <c r="BW377" s="224"/>
      <c r="BX377" s="224"/>
      <c r="BY377" s="224"/>
      <c r="CF377" s="224"/>
      <c r="CG377" s="224"/>
      <c r="CH377" s="6"/>
      <c r="DS377" s="224"/>
      <c r="DT377" s="224"/>
      <c r="DU377" s="224"/>
    </row>
    <row r="378" spans="4:125" s="66" customFormat="1" x14ac:dyDescent="0.2">
      <c r="D378" s="137"/>
      <c r="E378" s="136"/>
      <c r="L378" s="136"/>
      <c r="M378" s="136"/>
      <c r="N378" s="136"/>
      <c r="O378" s="136"/>
      <c r="Q378" s="136"/>
      <c r="R378" s="136"/>
      <c r="S378" s="136"/>
      <c r="T378" s="136"/>
      <c r="U378" s="136"/>
      <c r="V378" s="136"/>
      <c r="W378" s="136"/>
      <c r="X378" s="342"/>
      <c r="Y378" s="136"/>
      <c r="Z378" s="136"/>
      <c r="AA378" s="136"/>
      <c r="AB378" s="136"/>
      <c r="AC378" s="136"/>
      <c r="AD378" s="136"/>
      <c r="AE378" s="136"/>
      <c r="AF378" s="136"/>
      <c r="AG378" s="136"/>
      <c r="AH378" s="136"/>
      <c r="AI378" s="136"/>
      <c r="AJ378" s="136"/>
      <c r="AK378" s="136"/>
      <c r="AT378" s="289"/>
      <c r="AU378" s="289"/>
      <c r="AV378" s="224"/>
      <c r="BW378" s="224"/>
      <c r="BX378" s="224"/>
      <c r="BY378" s="224"/>
      <c r="CF378" s="224"/>
      <c r="CG378" s="224"/>
      <c r="CH378" s="6"/>
      <c r="DS378" s="224"/>
      <c r="DT378" s="224"/>
      <c r="DU378" s="224"/>
    </row>
    <row r="379" spans="4:125" s="66" customFormat="1" x14ac:dyDescent="0.2">
      <c r="D379" s="137"/>
      <c r="E379" s="136"/>
      <c r="L379" s="136"/>
      <c r="M379" s="136"/>
      <c r="N379" s="136"/>
      <c r="O379" s="136"/>
      <c r="Q379" s="136"/>
      <c r="R379" s="136"/>
      <c r="S379" s="136"/>
      <c r="T379" s="136"/>
      <c r="U379" s="136"/>
      <c r="V379" s="136"/>
      <c r="W379" s="136"/>
      <c r="X379" s="342"/>
      <c r="Y379" s="136"/>
      <c r="Z379" s="136"/>
      <c r="AA379" s="136"/>
      <c r="AB379" s="136"/>
      <c r="AC379" s="136"/>
      <c r="AD379" s="136"/>
      <c r="AE379" s="136"/>
      <c r="AF379" s="136"/>
      <c r="AG379" s="136"/>
      <c r="AH379" s="136"/>
      <c r="AI379" s="136"/>
      <c r="AJ379" s="136"/>
      <c r="AK379" s="136"/>
      <c r="AT379" s="289"/>
      <c r="AU379" s="289"/>
      <c r="AV379" s="224"/>
      <c r="BW379" s="224"/>
      <c r="BX379" s="224"/>
      <c r="BY379" s="224"/>
      <c r="CF379" s="224"/>
      <c r="CG379" s="224"/>
      <c r="CH379" s="6"/>
      <c r="DS379" s="224"/>
      <c r="DT379" s="224"/>
      <c r="DU379" s="224"/>
    </row>
    <row r="380" spans="4:125" s="66" customFormat="1" x14ac:dyDescent="0.2">
      <c r="D380" s="137"/>
      <c r="E380" s="136"/>
      <c r="L380" s="136"/>
      <c r="M380" s="136"/>
      <c r="N380" s="136"/>
      <c r="O380" s="136"/>
      <c r="Q380" s="136"/>
      <c r="R380" s="136"/>
      <c r="S380" s="136"/>
      <c r="T380" s="136"/>
      <c r="U380" s="136"/>
      <c r="V380" s="136"/>
      <c r="W380" s="136"/>
      <c r="X380" s="342"/>
      <c r="Y380" s="136"/>
      <c r="Z380" s="136"/>
      <c r="AA380" s="136"/>
      <c r="AB380" s="136"/>
      <c r="AC380" s="136"/>
      <c r="AD380" s="136"/>
      <c r="AE380" s="136"/>
      <c r="AF380" s="136"/>
      <c r="AG380" s="136"/>
      <c r="AH380" s="136"/>
      <c r="AI380" s="136"/>
      <c r="AJ380" s="136"/>
      <c r="AK380" s="136"/>
      <c r="AT380" s="289"/>
      <c r="AU380" s="289"/>
      <c r="AV380" s="224"/>
      <c r="BW380" s="224"/>
      <c r="BX380" s="224"/>
      <c r="BY380" s="224"/>
      <c r="CF380" s="224"/>
      <c r="CG380" s="224"/>
      <c r="CH380" s="6"/>
      <c r="DS380" s="224"/>
      <c r="DT380" s="224"/>
      <c r="DU380" s="224"/>
    </row>
    <row r="381" spans="4:125" s="66" customFormat="1" x14ac:dyDescent="0.2">
      <c r="D381" s="137"/>
      <c r="E381" s="136"/>
      <c r="L381" s="136"/>
      <c r="M381" s="136"/>
      <c r="N381" s="136"/>
      <c r="O381" s="136"/>
      <c r="Q381" s="136"/>
      <c r="R381" s="136"/>
      <c r="S381" s="136"/>
      <c r="T381" s="136"/>
      <c r="U381" s="136"/>
      <c r="V381" s="136"/>
      <c r="W381" s="136"/>
      <c r="X381" s="342"/>
      <c r="Y381" s="136"/>
      <c r="Z381" s="136"/>
      <c r="AA381" s="136"/>
      <c r="AB381" s="136"/>
      <c r="AC381" s="136"/>
      <c r="AD381" s="136"/>
      <c r="AE381" s="136"/>
      <c r="AF381" s="136"/>
      <c r="AG381" s="136"/>
      <c r="AH381" s="136"/>
      <c r="AI381" s="136"/>
      <c r="AJ381" s="136"/>
      <c r="AK381" s="136"/>
      <c r="AT381" s="289"/>
      <c r="AU381" s="289"/>
      <c r="AV381" s="224"/>
      <c r="BW381" s="224"/>
      <c r="BX381" s="224"/>
      <c r="BY381" s="224"/>
      <c r="CF381" s="224"/>
      <c r="CG381" s="224"/>
      <c r="CH381" s="6"/>
      <c r="DS381" s="224"/>
      <c r="DT381" s="224"/>
      <c r="DU381" s="224"/>
    </row>
    <row r="382" spans="4:125" s="66" customFormat="1" x14ac:dyDescent="0.2">
      <c r="D382" s="137"/>
      <c r="E382" s="136"/>
      <c r="L382" s="136"/>
      <c r="M382" s="136"/>
      <c r="N382" s="136"/>
      <c r="O382" s="136"/>
      <c r="Q382" s="136"/>
      <c r="R382" s="136"/>
      <c r="S382" s="136"/>
      <c r="T382" s="136"/>
      <c r="U382" s="136"/>
      <c r="V382" s="136"/>
      <c r="W382" s="136"/>
      <c r="X382" s="342"/>
      <c r="Y382" s="136"/>
      <c r="Z382" s="136"/>
      <c r="AA382" s="136"/>
      <c r="AB382" s="136"/>
      <c r="AC382" s="136"/>
      <c r="AD382" s="136"/>
      <c r="AE382" s="136"/>
      <c r="AF382" s="136"/>
      <c r="AG382" s="136"/>
      <c r="AH382" s="136"/>
      <c r="AI382" s="136"/>
      <c r="AJ382" s="136"/>
      <c r="AK382" s="136"/>
      <c r="AT382" s="289"/>
      <c r="AU382" s="289"/>
      <c r="AV382" s="224"/>
      <c r="BW382" s="224"/>
      <c r="BX382" s="224"/>
      <c r="BY382" s="224"/>
      <c r="CF382" s="224"/>
      <c r="CG382" s="224"/>
      <c r="CH382" s="6"/>
      <c r="DS382" s="224"/>
      <c r="DT382" s="224"/>
      <c r="DU382" s="224"/>
    </row>
    <row r="383" spans="4:125" s="66" customFormat="1" x14ac:dyDescent="0.2">
      <c r="D383" s="137"/>
      <c r="E383" s="136"/>
      <c r="L383" s="136"/>
      <c r="M383" s="136"/>
      <c r="N383" s="136"/>
      <c r="O383" s="136"/>
      <c r="Q383" s="136"/>
      <c r="R383" s="136"/>
      <c r="S383" s="136"/>
      <c r="T383" s="136"/>
      <c r="U383" s="136"/>
      <c r="V383" s="136"/>
      <c r="W383" s="136"/>
      <c r="X383" s="342"/>
      <c r="Y383" s="136"/>
      <c r="Z383" s="136"/>
      <c r="AA383" s="136"/>
      <c r="AB383" s="136"/>
      <c r="AC383" s="136"/>
      <c r="AD383" s="136"/>
      <c r="AE383" s="136"/>
      <c r="AF383" s="136"/>
      <c r="AG383" s="136"/>
      <c r="AH383" s="136"/>
      <c r="AI383" s="136"/>
      <c r="AJ383" s="136"/>
      <c r="AK383" s="136"/>
      <c r="AT383" s="289"/>
      <c r="AU383" s="289"/>
      <c r="AV383" s="224"/>
      <c r="BW383" s="224"/>
      <c r="BX383" s="224"/>
      <c r="BY383" s="224"/>
      <c r="CF383" s="224"/>
      <c r="CG383" s="224"/>
      <c r="CH383" s="6"/>
      <c r="DS383" s="224"/>
      <c r="DT383" s="224"/>
      <c r="DU383" s="224"/>
    </row>
    <row r="384" spans="4:125" s="66" customFormat="1" x14ac:dyDescent="0.2">
      <c r="D384" s="137"/>
      <c r="E384" s="136"/>
      <c r="L384" s="136"/>
      <c r="M384" s="136"/>
      <c r="N384" s="136"/>
      <c r="O384" s="136"/>
      <c r="Q384" s="136"/>
      <c r="R384" s="136"/>
      <c r="S384" s="136"/>
      <c r="T384" s="136"/>
      <c r="U384" s="136"/>
      <c r="V384" s="136"/>
      <c r="W384" s="136"/>
      <c r="X384" s="342"/>
      <c r="Y384" s="136"/>
      <c r="Z384" s="136"/>
      <c r="AA384" s="136"/>
      <c r="AB384" s="136"/>
      <c r="AC384" s="136"/>
      <c r="AD384" s="136"/>
      <c r="AE384" s="136"/>
      <c r="AF384" s="136"/>
      <c r="AG384" s="136"/>
      <c r="AH384" s="136"/>
      <c r="AI384" s="136"/>
      <c r="AJ384" s="136"/>
      <c r="AK384" s="136"/>
      <c r="AT384" s="289"/>
      <c r="AU384" s="289"/>
      <c r="AV384" s="224"/>
      <c r="BW384" s="224"/>
      <c r="BX384" s="224"/>
      <c r="BY384" s="224"/>
      <c r="CF384" s="224"/>
      <c r="CG384" s="224"/>
      <c r="CH384" s="6"/>
      <c r="DS384" s="224"/>
      <c r="DT384" s="224"/>
      <c r="DU384" s="224"/>
    </row>
    <row r="385" spans="4:125" s="66" customFormat="1" x14ac:dyDescent="0.2">
      <c r="D385" s="137"/>
      <c r="E385" s="136"/>
      <c r="L385" s="136"/>
      <c r="M385" s="136"/>
      <c r="N385" s="136"/>
      <c r="O385" s="136"/>
      <c r="Q385" s="136"/>
      <c r="R385" s="136"/>
      <c r="S385" s="136"/>
      <c r="T385" s="136"/>
      <c r="U385" s="136"/>
      <c r="V385" s="136"/>
      <c r="W385" s="136"/>
      <c r="X385" s="342"/>
      <c r="Y385" s="136"/>
      <c r="Z385" s="136"/>
      <c r="AA385" s="136"/>
      <c r="AB385" s="136"/>
      <c r="AC385" s="136"/>
      <c r="AD385" s="136"/>
      <c r="AE385" s="136"/>
      <c r="AF385" s="136"/>
      <c r="AG385" s="136"/>
      <c r="AH385" s="136"/>
      <c r="AI385" s="136"/>
      <c r="AJ385" s="136"/>
      <c r="AK385" s="136"/>
      <c r="AT385" s="289"/>
      <c r="AU385" s="289"/>
      <c r="AV385" s="224"/>
      <c r="BW385" s="224"/>
      <c r="BX385" s="224"/>
      <c r="BY385" s="224"/>
      <c r="CF385" s="224"/>
      <c r="CG385" s="224"/>
      <c r="CH385" s="6"/>
      <c r="DS385" s="224"/>
      <c r="DT385" s="224"/>
      <c r="DU385" s="224"/>
    </row>
    <row r="386" spans="4:125" s="66" customFormat="1" x14ac:dyDescent="0.2">
      <c r="D386" s="137"/>
      <c r="E386" s="136"/>
      <c r="L386" s="136"/>
      <c r="M386" s="136"/>
      <c r="N386" s="136"/>
      <c r="O386" s="136"/>
      <c r="Q386" s="136"/>
      <c r="R386" s="136"/>
      <c r="S386" s="136"/>
      <c r="T386" s="136"/>
      <c r="U386" s="136"/>
      <c r="V386" s="136"/>
      <c r="W386" s="136"/>
      <c r="X386" s="342"/>
      <c r="Y386" s="136"/>
      <c r="Z386" s="136"/>
      <c r="AA386" s="136"/>
      <c r="AB386" s="136"/>
      <c r="AC386" s="136"/>
      <c r="AD386" s="136"/>
      <c r="AE386" s="136"/>
      <c r="AF386" s="136"/>
      <c r="AG386" s="136"/>
      <c r="AH386" s="136"/>
      <c r="AI386" s="136"/>
      <c r="AJ386" s="136"/>
      <c r="AK386" s="136"/>
      <c r="AT386" s="289"/>
      <c r="AU386" s="289"/>
      <c r="AV386" s="224"/>
      <c r="BW386" s="224"/>
      <c r="BX386" s="224"/>
      <c r="BY386" s="224"/>
      <c r="CF386" s="224"/>
      <c r="CG386" s="224"/>
      <c r="CH386" s="6"/>
      <c r="DS386" s="224"/>
      <c r="DT386" s="224"/>
      <c r="DU386" s="224"/>
    </row>
    <row r="387" spans="4:125" s="66" customFormat="1" x14ac:dyDescent="0.2">
      <c r="D387" s="137"/>
      <c r="E387" s="136"/>
      <c r="L387" s="136"/>
      <c r="M387" s="136"/>
      <c r="N387" s="136"/>
      <c r="O387" s="136"/>
      <c r="Q387" s="136"/>
      <c r="R387" s="136"/>
      <c r="S387" s="136"/>
      <c r="T387" s="136"/>
      <c r="U387" s="136"/>
      <c r="V387" s="136"/>
      <c r="W387" s="136"/>
      <c r="X387" s="342"/>
      <c r="Y387" s="136"/>
      <c r="Z387" s="136"/>
      <c r="AA387" s="136"/>
      <c r="AB387" s="136"/>
      <c r="AC387" s="136"/>
      <c r="AD387" s="136"/>
      <c r="AE387" s="136"/>
      <c r="AF387" s="136"/>
      <c r="AG387" s="136"/>
      <c r="AH387" s="136"/>
      <c r="AI387" s="136"/>
      <c r="AJ387" s="136"/>
      <c r="AK387" s="136"/>
      <c r="AT387" s="289"/>
      <c r="AU387" s="289"/>
      <c r="AV387" s="224"/>
      <c r="BW387" s="224"/>
      <c r="BX387" s="224"/>
      <c r="BY387" s="224"/>
      <c r="CF387" s="224"/>
      <c r="CG387" s="224"/>
      <c r="CH387" s="6"/>
      <c r="DS387" s="224"/>
      <c r="DT387" s="224"/>
      <c r="DU387" s="224"/>
    </row>
    <row r="388" spans="4:125" s="66" customFormat="1" x14ac:dyDescent="0.2">
      <c r="D388" s="137"/>
      <c r="E388" s="136"/>
      <c r="L388" s="136"/>
      <c r="M388" s="136"/>
      <c r="N388" s="136"/>
      <c r="O388" s="136"/>
      <c r="Q388" s="136"/>
      <c r="R388" s="136"/>
      <c r="S388" s="136"/>
      <c r="T388" s="136"/>
      <c r="U388" s="136"/>
      <c r="V388" s="136"/>
      <c r="W388" s="136"/>
      <c r="X388" s="342"/>
      <c r="Y388" s="136"/>
      <c r="Z388" s="136"/>
      <c r="AA388" s="136"/>
      <c r="AB388" s="136"/>
      <c r="AC388" s="136"/>
      <c r="AD388" s="136"/>
      <c r="AE388" s="136"/>
      <c r="AF388" s="136"/>
      <c r="AG388" s="136"/>
      <c r="AH388" s="136"/>
      <c r="AI388" s="136"/>
      <c r="AJ388" s="136"/>
      <c r="AK388" s="136"/>
      <c r="AT388" s="289"/>
      <c r="AU388" s="289"/>
      <c r="AV388" s="224"/>
      <c r="BW388" s="224"/>
      <c r="BX388" s="224"/>
      <c r="BY388" s="224"/>
      <c r="CF388" s="224"/>
      <c r="CG388" s="224"/>
      <c r="CH388" s="6"/>
      <c r="DS388" s="224"/>
      <c r="DT388" s="224"/>
      <c r="DU388" s="224"/>
    </row>
    <row r="389" spans="4:125" s="66" customFormat="1" x14ac:dyDescent="0.2">
      <c r="D389" s="137"/>
      <c r="E389" s="136"/>
      <c r="L389" s="136"/>
      <c r="M389" s="136"/>
      <c r="N389" s="136"/>
      <c r="O389" s="136"/>
      <c r="Q389" s="136"/>
      <c r="R389" s="136"/>
      <c r="S389" s="136"/>
      <c r="T389" s="136"/>
      <c r="U389" s="136"/>
      <c r="V389" s="136"/>
      <c r="W389" s="136"/>
      <c r="X389" s="342"/>
      <c r="Y389" s="136"/>
      <c r="Z389" s="136"/>
      <c r="AA389" s="136"/>
      <c r="AB389" s="136"/>
      <c r="AC389" s="136"/>
      <c r="AD389" s="136"/>
      <c r="AE389" s="136"/>
      <c r="AF389" s="136"/>
      <c r="AG389" s="136"/>
      <c r="AH389" s="136"/>
      <c r="AI389" s="136"/>
      <c r="AJ389" s="136"/>
      <c r="AK389" s="136"/>
      <c r="AT389" s="289"/>
      <c r="AU389" s="289"/>
      <c r="AV389" s="224"/>
      <c r="BW389" s="224"/>
      <c r="BX389" s="224"/>
      <c r="BY389" s="224"/>
      <c r="CF389" s="224"/>
      <c r="CG389" s="224"/>
      <c r="CH389" s="6"/>
      <c r="DS389" s="224"/>
      <c r="DT389" s="224"/>
      <c r="DU389" s="224"/>
    </row>
    <row r="390" spans="4:125" s="66" customFormat="1" x14ac:dyDescent="0.2">
      <c r="D390" s="137"/>
      <c r="E390" s="136"/>
      <c r="L390" s="136"/>
      <c r="M390" s="136"/>
      <c r="N390" s="136"/>
      <c r="O390" s="136"/>
      <c r="Q390" s="136"/>
      <c r="R390" s="136"/>
      <c r="S390" s="136"/>
      <c r="T390" s="136"/>
      <c r="U390" s="136"/>
      <c r="V390" s="136"/>
      <c r="W390" s="136"/>
      <c r="X390" s="342"/>
      <c r="Y390" s="136"/>
      <c r="Z390" s="136"/>
      <c r="AA390" s="136"/>
      <c r="AB390" s="136"/>
      <c r="AC390" s="136"/>
      <c r="AD390" s="136"/>
      <c r="AE390" s="136"/>
      <c r="AF390" s="136"/>
      <c r="AG390" s="136"/>
      <c r="AH390" s="136"/>
      <c r="AI390" s="136"/>
      <c r="AJ390" s="136"/>
      <c r="AK390" s="136"/>
      <c r="AT390" s="289"/>
      <c r="AU390" s="289"/>
      <c r="AV390" s="224"/>
      <c r="BW390" s="224"/>
      <c r="BX390" s="224"/>
      <c r="BY390" s="224"/>
      <c r="CF390" s="224"/>
      <c r="CG390" s="224"/>
      <c r="CH390" s="6"/>
      <c r="DS390" s="224"/>
      <c r="DT390" s="224"/>
      <c r="DU390" s="224"/>
    </row>
    <row r="391" spans="4:125" s="66" customFormat="1" x14ac:dyDescent="0.2">
      <c r="D391" s="137"/>
      <c r="E391" s="136"/>
      <c r="L391" s="136"/>
      <c r="M391" s="136"/>
      <c r="N391" s="136"/>
      <c r="O391" s="136"/>
      <c r="Q391" s="136"/>
      <c r="R391" s="136"/>
      <c r="S391" s="136"/>
      <c r="T391" s="136"/>
      <c r="U391" s="136"/>
      <c r="V391" s="136"/>
      <c r="W391" s="136"/>
      <c r="X391" s="342"/>
      <c r="Y391" s="136"/>
      <c r="Z391" s="136"/>
      <c r="AA391" s="136"/>
      <c r="AB391" s="136"/>
      <c r="AC391" s="136"/>
      <c r="AD391" s="136"/>
      <c r="AE391" s="136"/>
      <c r="AF391" s="136"/>
      <c r="AG391" s="136"/>
      <c r="AH391" s="136"/>
      <c r="AI391" s="136"/>
      <c r="AJ391" s="136"/>
      <c r="AK391" s="136"/>
      <c r="AT391" s="289"/>
      <c r="AU391" s="289"/>
      <c r="AV391" s="224"/>
      <c r="BW391" s="224"/>
      <c r="BX391" s="224"/>
      <c r="BY391" s="224"/>
      <c r="CF391" s="224"/>
      <c r="CG391" s="224"/>
      <c r="CH391" s="6"/>
      <c r="DS391" s="224"/>
      <c r="DT391" s="224"/>
      <c r="DU391" s="224"/>
    </row>
    <row r="392" spans="4:125" s="66" customFormat="1" x14ac:dyDescent="0.2">
      <c r="D392" s="137"/>
      <c r="E392" s="136"/>
      <c r="L392" s="136"/>
      <c r="M392" s="136"/>
      <c r="N392" s="136"/>
      <c r="O392" s="136"/>
      <c r="Q392" s="136"/>
      <c r="R392" s="136"/>
      <c r="S392" s="136"/>
      <c r="T392" s="136"/>
      <c r="U392" s="136"/>
      <c r="V392" s="136"/>
      <c r="W392" s="136"/>
      <c r="X392" s="342"/>
      <c r="Y392" s="136"/>
      <c r="Z392" s="136"/>
      <c r="AA392" s="136"/>
      <c r="AB392" s="136"/>
      <c r="AC392" s="136"/>
      <c r="AD392" s="136"/>
      <c r="AE392" s="136"/>
      <c r="AF392" s="136"/>
      <c r="AG392" s="136"/>
      <c r="AH392" s="136"/>
      <c r="AI392" s="136"/>
      <c r="AJ392" s="136"/>
      <c r="AK392" s="136"/>
      <c r="AT392" s="289"/>
      <c r="AU392" s="289"/>
      <c r="AV392" s="224"/>
      <c r="BW392" s="224"/>
      <c r="BX392" s="224"/>
      <c r="BY392" s="224"/>
      <c r="CF392" s="224"/>
      <c r="CG392" s="224"/>
      <c r="CH392" s="6"/>
      <c r="DS392" s="224"/>
      <c r="DT392" s="224"/>
      <c r="DU392" s="224"/>
    </row>
    <row r="393" spans="4:125" s="66" customFormat="1" x14ac:dyDescent="0.2">
      <c r="D393" s="137"/>
      <c r="E393" s="136"/>
      <c r="L393" s="136"/>
      <c r="M393" s="136"/>
      <c r="N393" s="136"/>
      <c r="O393" s="136"/>
      <c r="Q393" s="136"/>
      <c r="R393" s="136"/>
      <c r="S393" s="136"/>
      <c r="T393" s="136"/>
      <c r="U393" s="136"/>
      <c r="V393" s="136"/>
      <c r="W393" s="136"/>
      <c r="X393" s="342"/>
      <c r="Y393" s="136"/>
      <c r="Z393" s="136"/>
      <c r="AA393" s="136"/>
      <c r="AB393" s="136"/>
      <c r="AC393" s="136"/>
      <c r="AD393" s="136"/>
      <c r="AE393" s="136"/>
      <c r="AF393" s="136"/>
      <c r="AG393" s="136"/>
      <c r="AH393" s="136"/>
      <c r="AI393" s="136"/>
      <c r="AJ393" s="136"/>
      <c r="AK393" s="136"/>
      <c r="AT393" s="289"/>
      <c r="AU393" s="289"/>
      <c r="AV393" s="224"/>
      <c r="BW393" s="224"/>
      <c r="BX393" s="224"/>
      <c r="BY393" s="224"/>
      <c r="CF393" s="224"/>
      <c r="CG393" s="224"/>
      <c r="CH393" s="6"/>
      <c r="DS393" s="224"/>
      <c r="DT393" s="224"/>
      <c r="DU393" s="224"/>
    </row>
    <row r="394" spans="4:125" s="66" customFormat="1" x14ac:dyDescent="0.2">
      <c r="D394" s="137"/>
      <c r="E394" s="136"/>
      <c r="L394" s="136"/>
      <c r="M394" s="136"/>
      <c r="N394" s="136"/>
      <c r="O394" s="136"/>
      <c r="Q394" s="136"/>
      <c r="R394" s="136"/>
      <c r="S394" s="136"/>
      <c r="T394" s="136"/>
      <c r="U394" s="136"/>
      <c r="V394" s="136"/>
      <c r="W394" s="136"/>
      <c r="X394" s="342"/>
      <c r="Y394" s="136"/>
      <c r="Z394" s="136"/>
      <c r="AA394" s="136"/>
      <c r="AB394" s="136"/>
      <c r="AC394" s="136"/>
      <c r="AD394" s="136"/>
      <c r="AE394" s="136"/>
      <c r="AF394" s="136"/>
      <c r="AG394" s="136"/>
      <c r="AH394" s="136"/>
      <c r="AI394" s="136"/>
      <c r="AJ394" s="136"/>
      <c r="AK394" s="136"/>
      <c r="AT394" s="289"/>
      <c r="AU394" s="289"/>
      <c r="AV394" s="224"/>
      <c r="BW394" s="224"/>
      <c r="BX394" s="224"/>
      <c r="BY394" s="224"/>
      <c r="CF394" s="224"/>
      <c r="CG394" s="224"/>
      <c r="CH394" s="6"/>
      <c r="DS394" s="224"/>
      <c r="DT394" s="224"/>
      <c r="DU394" s="224"/>
    </row>
    <row r="395" spans="4:125" s="66" customFormat="1" x14ac:dyDescent="0.2">
      <c r="D395" s="137"/>
      <c r="E395" s="136"/>
      <c r="L395" s="136"/>
      <c r="M395" s="136"/>
      <c r="N395" s="136"/>
      <c r="O395" s="136"/>
      <c r="Q395" s="136"/>
      <c r="R395" s="136"/>
      <c r="S395" s="136"/>
      <c r="T395" s="136"/>
      <c r="U395" s="136"/>
      <c r="V395" s="136"/>
      <c r="W395" s="136"/>
      <c r="X395" s="342"/>
      <c r="Y395" s="136"/>
      <c r="Z395" s="136"/>
      <c r="AA395" s="136"/>
      <c r="AB395" s="136"/>
      <c r="AC395" s="136"/>
      <c r="AD395" s="136"/>
      <c r="AE395" s="136"/>
      <c r="AF395" s="136"/>
      <c r="AG395" s="136"/>
      <c r="AH395" s="136"/>
      <c r="AI395" s="136"/>
      <c r="AJ395" s="136"/>
      <c r="AK395" s="136"/>
      <c r="AT395" s="289"/>
      <c r="AU395" s="289"/>
      <c r="AV395" s="224"/>
      <c r="BW395" s="224"/>
      <c r="BX395" s="224"/>
      <c r="BY395" s="224"/>
      <c r="CF395" s="224"/>
      <c r="CG395" s="224"/>
      <c r="CH395" s="6"/>
      <c r="DS395" s="224"/>
      <c r="DT395" s="224"/>
      <c r="DU395" s="224"/>
    </row>
    <row r="396" spans="4:125" s="66" customFormat="1" x14ac:dyDescent="0.2">
      <c r="D396" s="137"/>
      <c r="E396" s="136"/>
      <c r="L396" s="136"/>
      <c r="M396" s="136"/>
      <c r="N396" s="136"/>
      <c r="O396" s="136"/>
      <c r="Q396" s="136"/>
      <c r="R396" s="136"/>
      <c r="S396" s="136"/>
      <c r="T396" s="136"/>
      <c r="U396" s="136"/>
      <c r="V396" s="136"/>
      <c r="W396" s="136"/>
      <c r="X396" s="342"/>
      <c r="Y396" s="136"/>
      <c r="Z396" s="136"/>
      <c r="AA396" s="136"/>
      <c r="AB396" s="136"/>
      <c r="AC396" s="136"/>
      <c r="AD396" s="136"/>
      <c r="AE396" s="136"/>
      <c r="AF396" s="136"/>
      <c r="AG396" s="136"/>
      <c r="AH396" s="136"/>
      <c r="AI396" s="136"/>
      <c r="AJ396" s="136"/>
      <c r="AK396" s="136"/>
      <c r="AT396" s="289"/>
      <c r="AU396" s="289"/>
      <c r="AV396" s="224"/>
      <c r="BW396" s="224"/>
      <c r="BX396" s="224"/>
      <c r="BY396" s="224"/>
      <c r="CF396" s="224"/>
      <c r="CG396" s="224"/>
      <c r="CH396" s="6"/>
      <c r="DS396" s="224"/>
      <c r="DT396" s="224"/>
      <c r="DU396" s="224"/>
    </row>
    <row r="397" spans="4:125" s="66" customFormat="1" x14ac:dyDescent="0.2">
      <c r="D397" s="137"/>
      <c r="E397" s="136"/>
      <c r="L397" s="136"/>
      <c r="M397" s="136"/>
      <c r="N397" s="136"/>
      <c r="O397" s="136"/>
      <c r="Q397" s="136"/>
      <c r="R397" s="136"/>
      <c r="S397" s="136"/>
      <c r="T397" s="136"/>
      <c r="U397" s="136"/>
      <c r="V397" s="136"/>
      <c r="W397" s="136"/>
      <c r="X397" s="342"/>
      <c r="Y397" s="136"/>
      <c r="Z397" s="136"/>
      <c r="AA397" s="136"/>
      <c r="AB397" s="136"/>
      <c r="AC397" s="136"/>
      <c r="AD397" s="136"/>
      <c r="AE397" s="136"/>
      <c r="AF397" s="136"/>
      <c r="AG397" s="136"/>
      <c r="AH397" s="136"/>
      <c r="AI397" s="136"/>
      <c r="AJ397" s="136"/>
      <c r="AK397" s="136"/>
      <c r="AT397" s="289"/>
      <c r="AU397" s="289"/>
      <c r="AV397" s="224"/>
      <c r="BW397" s="224"/>
      <c r="BX397" s="224"/>
      <c r="BY397" s="224"/>
      <c r="CF397" s="224"/>
      <c r="CG397" s="224"/>
      <c r="CH397" s="6"/>
      <c r="DS397" s="224"/>
      <c r="DT397" s="224"/>
      <c r="DU397" s="224"/>
    </row>
    <row r="398" spans="4:125" s="66" customFormat="1" x14ac:dyDescent="0.2">
      <c r="D398" s="137"/>
      <c r="E398" s="136"/>
      <c r="L398" s="136"/>
      <c r="M398" s="136"/>
      <c r="N398" s="136"/>
      <c r="O398" s="136"/>
      <c r="Q398" s="136"/>
      <c r="R398" s="136"/>
      <c r="S398" s="136"/>
      <c r="T398" s="136"/>
      <c r="U398" s="136"/>
      <c r="V398" s="136"/>
      <c r="W398" s="136"/>
      <c r="X398" s="342"/>
      <c r="Y398" s="136"/>
      <c r="Z398" s="136"/>
      <c r="AA398" s="136"/>
      <c r="AB398" s="136"/>
      <c r="AC398" s="136"/>
      <c r="AD398" s="136"/>
      <c r="AE398" s="136"/>
      <c r="AF398" s="136"/>
      <c r="AG398" s="136"/>
      <c r="AH398" s="136"/>
      <c r="AI398" s="136"/>
      <c r="AJ398" s="136"/>
      <c r="AK398" s="136"/>
      <c r="AT398" s="289"/>
      <c r="AU398" s="289"/>
      <c r="AV398" s="224"/>
      <c r="BW398" s="224"/>
      <c r="BX398" s="224"/>
      <c r="BY398" s="224"/>
      <c r="CF398" s="224"/>
      <c r="CG398" s="224"/>
      <c r="CH398" s="6"/>
      <c r="DS398" s="224"/>
      <c r="DT398" s="224"/>
      <c r="DU398" s="224"/>
    </row>
    <row r="399" spans="4:125" s="66" customFormat="1" x14ac:dyDescent="0.2">
      <c r="D399" s="137"/>
      <c r="E399" s="136"/>
      <c r="L399" s="136"/>
      <c r="M399" s="136"/>
      <c r="N399" s="136"/>
      <c r="O399" s="136"/>
      <c r="Q399" s="136"/>
      <c r="R399" s="136"/>
      <c r="S399" s="136"/>
      <c r="T399" s="136"/>
      <c r="U399" s="136"/>
      <c r="V399" s="136"/>
      <c r="W399" s="136"/>
      <c r="X399" s="342"/>
      <c r="Y399" s="136"/>
      <c r="Z399" s="136"/>
      <c r="AA399" s="136"/>
      <c r="AB399" s="136"/>
      <c r="AC399" s="136"/>
      <c r="AD399" s="136"/>
      <c r="AE399" s="136"/>
      <c r="AF399" s="136"/>
      <c r="AG399" s="136"/>
      <c r="AH399" s="136"/>
      <c r="AI399" s="136"/>
      <c r="AJ399" s="136"/>
      <c r="AK399" s="136"/>
      <c r="AT399" s="289"/>
      <c r="AU399" s="289"/>
      <c r="AV399" s="224"/>
      <c r="BW399" s="224"/>
      <c r="BX399" s="224"/>
      <c r="BY399" s="224"/>
      <c r="CF399" s="224"/>
      <c r="CG399" s="224"/>
      <c r="CH399" s="6"/>
      <c r="DS399" s="224"/>
      <c r="DT399" s="224"/>
      <c r="DU399" s="224"/>
    </row>
    <row r="400" spans="4:125" s="66" customFormat="1" x14ac:dyDescent="0.2">
      <c r="D400" s="137"/>
      <c r="E400" s="136"/>
      <c r="L400" s="136"/>
      <c r="M400" s="136"/>
      <c r="N400" s="136"/>
      <c r="O400" s="136"/>
      <c r="Q400" s="136"/>
      <c r="R400" s="136"/>
      <c r="S400" s="136"/>
      <c r="T400" s="136"/>
      <c r="U400" s="136"/>
      <c r="V400" s="136"/>
      <c r="W400" s="136"/>
      <c r="X400" s="342"/>
      <c r="Y400" s="136"/>
      <c r="Z400" s="136"/>
      <c r="AA400" s="136"/>
      <c r="AB400" s="136"/>
      <c r="AC400" s="136"/>
      <c r="AD400" s="136"/>
      <c r="AE400" s="136"/>
      <c r="AF400" s="136"/>
      <c r="AG400" s="136"/>
      <c r="AH400" s="136"/>
      <c r="AI400" s="136"/>
      <c r="AJ400" s="136"/>
      <c r="AK400" s="136"/>
      <c r="AT400" s="289"/>
      <c r="AU400" s="289"/>
      <c r="AV400" s="224"/>
      <c r="BW400" s="224"/>
      <c r="BX400" s="224"/>
      <c r="BY400" s="224"/>
      <c r="CF400" s="224"/>
      <c r="CG400" s="224"/>
      <c r="CH400" s="6"/>
      <c r="DS400" s="224"/>
      <c r="DT400" s="224"/>
      <c r="DU400" s="224"/>
    </row>
    <row r="401" spans="4:125" s="66" customFormat="1" x14ac:dyDescent="0.2">
      <c r="D401" s="137"/>
      <c r="E401" s="136"/>
      <c r="L401" s="136"/>
      <c r="M401" s="136"/>
      <c r="N401" s="136"/>
      <c r="O401" s="136"/>
      <c r="Q401" s="136"/>
      <c r="R401" s="136"/>
      <c r="S401" s="136"/>
      <c r="T401" s="136"/>
      <c r="U401" s="136"/>
      <c r="V401" s="136"/>
      <c r="W401" s="136"/>
      <c r="X401" s="342"/>
      <c r="Y401" s="136"/>
      <c r="Z401" s="136"/>
      <c r="AA401" s="136"/>
      <c r="AB401" s="136"/>
      <c r="AC401" s="136"/>
      <c r="AD401" s="136"/>
      <c r="AE401" s="136"/>
      <c r="AF401" s="136"/>
      <c r="AG401" s="136"/>
      <c r="AH401" s="136"/>
      <c r="AI401" s="136"/>
      <c r="AJ401" s="136"/>
      <c r="AK401" s="136"/>
      <c r="AT401" s="289"/>
      <c r="AU401" s="289"/>
      <c r="AV401" s="224"/>
      <c r="BW401" s="224"/>
      <c r="BX401" s="224"/>
      <c r="BY401" s="224"/>
      <c r="CF401" s="224"/>
      <c r="CG401" s="224"/>
      <c r="CH401" s="6"/>
      <c r="DS401" s="224"/>
      <c r="DT401" s="224"/>
      <c r="DU401" s="224"/>
    </row>
    <row r="402" spans="4:125" s="66" customFormat="1" x14ac:dyDescent="0.2">
      <c r="D402" s="137"/>
      <c r="E402" s="136"/>
      <c r="L402" s="136"/>
      <c r="M402" s="136"/>
      <c r="N402" s="136"/>
      <c r="O402" s="136"/>
      <c r="Q402" s="136"/>
      <c r="R402" s="136"/>
      <c r="S402" s="136"/>
      <c r="T402" s="136"/>
      <c r="U402" s="136"/>
      <c r="V402" s="136"/>
      <c r="W402" s="136"/>
      <c r="X402" s="342"/>
      <c r="Y402" s="136"/>
      <c r="Z402" s="136"/>
      <c r="AA402" s="136"/>
      <c r="AB402" s="136"/>
      <c r="AC402" s="136"/>
      <c r="AD402" s="136"/>
      <c r="AE402" s="136"/>
      <c r="AF402" s="136"/>
      <c r="AG402" s="136"/>
      <c r="AH402" s="136"/>
      <c r="AI402" s="136"/>
      <c r="AJ402" s="136"/>
      <c r="AK402" s="136"/>
      <c r="AT402" s="289"/>
      <c r="AU402" s="289"/>
      <c r="AV402" s="224"/>
      <c r="BW402" s="224"/>
      <c r="BX402" s="224"/>
      <c r="BY402" s="224"/>
      <c r="CF402" s="224"/>
      <c r="CG402" s="224"/>
      <c r="CH402" s="6"/>
      <c r="DS402" s="224"/>
      <c r="DT402" s="224"/>
      <c r="DU402" s="224"/>
    </row>
    <row r="403" spans="4:125" s="66" customFormat="1" x14ac:dyDescent="0.2">
      <c r="D403" s="137"/>
      <c r="E403" s="136"/>
      <c r="L403" s="136"/>
      <c r="M403" s="136"/>
      <c r="N403" s="136"/>
      <c r="O403" s="136"/>
      <c r="Q403" s="136"/>
      <c r="R403" s="136"/>
      <c r="S403" s="136"/>
      <c r="T403" s="136"/>
      <c r="U403" s="136"/>
      <c r="V403" s="136"/>
      <c r="W403" s="136"/>
      <c r="X403" s="342"/>
      <c r="Y403" s="136"/>
      <c r="Z403" s="136"/>
      <c r="AA403" s="136"/>
      <c r="AB403" s="136"/>
      <c r="AC403" s="136"/>
      <c r="AD403" s="136"/>
      <c r="AE403" s="136"/>
      <c r="AF403" s="136"/>
      <c r="AG403" s="136"/>
      <c r="AH403" s="136"/>
      <c r="AI403" s="136"/>
      <c r="AJ403" s="136"/>
      <c r="AK403" s="136"/>
      <c r="AT403" s="289"/>
      <c r="AU403" s="289"/>
      <c r="AV403" s="224"/>
      <c r="BW403" s="224"/>
      <c r="BX403" s="224"/>
      <c r="BY403" s="224"/>
      <c r="CF403" s="224"/>
      <c r="CG403" s="224"/>
      <c r="CH403" s="6"/>
      <c r="DS403" s="224"/>
      <c r="DT403" s="224"/>
      <c r="DU403" s="224"/>
    </row>
    <row r="404" spans="4:125" s="66" customFormat="1" x14ac:dyDescent="0.2">
      <c r="D404" s="137"/>
      <c r="E404" s="136"/>
      <c r="L404" s="136"/>
      <c r="M404" s="136"/>
      <c r="N404" s="136"/>
      <c r="O404" s="136"/>
      <c r="Q404" s="136"/>
      <c r="R404" s="136"/>
      <c r="S404" s="136"/>
      <c r="T404" s="136"/>
      <c r="U404" s="136"/>
      <c r="V404" s="136"/>
      <c r="W404" s="136"/>
      <c r="X404" s="342"/>
      <c r="Y404" s="136"/>
      <c r="Z404" s="136"/>
      <c r="AA404" s="136"/>
      <c r="AB404" s="136"/>
      <c r="AC404" s="136"/>
      <c r="AD404" s="136"/>
      <c r="AE404" s="136"/>
      <c r="AF404" s="136"/>
      <c r="AG404" s="136"/>
      <c r="AH404" s="136"/>
      <c r="AI404" s="136"/>
      <c r="AJ404" s="136"/>
      <c r="AK404" s="136"/>
      <c r="AT404" s="289"/>
      <c r="AU404" s="289"/>
      <c r="AV404" s="224"/>
      <c r="BW404" s="224"/>
      <c r="BX404" s="224"/>
      <c r="BY404" s="224"/>
      <c r="CF404" s="224"/>
      <c r="CG404" s="224"/>
      <c r="CH404" s="6"/>
      <c r="DS404" s="224"/>
      <c r="DT404" s="224"/>
      <c r="DU404" s="224"/>
    </row>
    <row r="405" spans="4:125" s="66" customFormat="1" x14ac:dyDescent="0.2">
      <c r="D405" s="137"/>
      <c r="E405" s="136"/>
      <c r="L405" s="136"/>
      <c r="M405" s="136"/>
      <c r="N405" s="136"/>
      <c r="O405" s="136"/>
      <c r="Q405" s="136"/>
      <c r="R405" s="136"/>
      <c r="S405" s="136"/>
      <c r="T405" s="136"/>
      <c r="U405" s="136"/>
      <c r="V405" s="136"/>
      <c r="W405" s="136"/>
      <c r="X405" s="342"/>
      <c r="Y405" s="136"/>
      <c r="Z405" s="136"/>
      <c r="AA405" s="136"/>
      <c r="AB405" s="136"/>
      <c r="AC405" s="136"/>
      <c r="AD405" s="136"/>
      <c r="AE405" s="136"/>
      <c r="AF405" s="136"/>
      <c r="AG405" s="136"/>
      <c r="AH405" s="136"/>
      <c r="AI405" s="136"/>
      <c r="AJ405" s="136"/>
      <c r="AK405" s="136"/>
      <c r="AT405" s="289"/>
      <c r="AU405" s="289"/>
      <c r="AV405" s="224"/>
      <c r="BW405" s="224"/>
      <c r="BX405" s="224"/>
      <c r="BY405" s="224"/>
      <c r="CF405" s="224"/>
      <c r="CG405" s="224"/>
      <c r="CH405" s="6"/>
      <c r="DS405" s="224"/>
      <c r="DT405" s="224"/>
      <c r="DU405" s="224"/>
    </row>
    <row r="406" spans="4:125" s="66" customFormat="1" x14ac:dyDescent="0.2">
      <c r="D406" s="137"/>
      <c r="E406" s="136"/>
      <c r="L406" s="136"/>
      <c r="M406" s="136"/>
      <c r="N406" s="136"/>
      <c r="O406" s="136"/>
      <c r="Q406" s="136"/>
      <c r="R406" s="136"/>
      <c r="S406" s="136"/>
      <c r="T406" s="136"/>
      <c r="U406" s="136"/>
      <c r="V406" s="136"/>
      <c r="W406" s="136"/>
      <c r="X406" s="342"/>
      <c r="Y406" s="136"/>
      <c r="Z406" s="136"/>
      <c r="AA406" s="136"/>
      <c r="AB406" s="136"/>
      <c r="AC406" s="136"/>
      <c r="AD406" s="136"/>
      <c r="AE406" s="136"/>
      <c r="AF406" s="136"/>
      <c r="AG406" s="136"/>
      <c r="AH406" s="136"/>
      <c r="AI406" s="136"/>
      <c r="AJ406" s="136"/>
      <c r="AK406" s="136"/>
      <c r="AT406" s="289"/>
      <c r="AU406" s="289"/>
      <c r="AV406" s="224"/>
      <c r="BW406" s="224"/>
      <c r="BX406" s="224"/>
      <c r="BY406" s="224"/>
      <c r="CF406" s="224"/>
      <c r="CG406" s="224"/>
      <c r="CH406" s="6"/>
      <c r="DS406" s="224"/>
      <c r="DT406" s="224"/>
      <c r="DU406" s="224"/>
    </row>
    <row r="407" spans="4:125" s="66" customFormat="1" x14ac:dyDescent="0.2">
      <c r="D407" s="137"/>
      <c r="E407" s="136"/>
      <c r="L407" s="136"/>
      <c r="M407" s="136"/>
      <c r="N407" s="136"/>
      <c r="O407" s="136"/>
      <c r="Q407" s="136"/>
      <c r="R407" s="136"/>
      <c r="S407" s="136"/>
      <c r="T407" s="136"/>
      <c r="U407" s="136"/>
      <c r="V407" s="136"/>
      <c r="W407" s="136"/>
      <c r="X407" s="342"/>
      <c r="Y407" s="136"/>
      <c r="Z407" s="136"/>
      <c r="AA407" s="136"/>
      <c r="AB407" s="136"/>
      <c r="AC407" s="136"/>
      <c r="AD407" s="136"/>
      <c r="AE407" s="136"/>
      <c r="AF407" s="136"/>
      <c r="AG407" s="136"/>
      <c r="AH407" s="136"/>
      <c r="AI407" s="136"/>
      <c r="AJ407" s="136"/>
      <c r="AK407" s="136"/>
      <c r="AT407" s="289"/>
      <c r="AU407" s="289"/>
      <c r="AV407" s="224"/>
      <c r="BW407" s="224"/>
      <c r="BX407" s="224"/>
      <c r="BY407" s="224"/>
      <c r="CF407" s="224"/>
      <c r="CG407" s="224"/>
      <c r="CH407" s="6"/>
      <c r="DS407" s="224"/>
      <c r="DT407" s="224"/>
      <c r="DU407" s="224"/>
    </row>
    <row r="408" spans="4:125" s="66" customFormat="1" x14ac:dyDescent="0.2">
      <c r="D408" s="137"/>
      <c r="E408" s="136"/>
      <c r="L408" s="136"/>
      <c r="M408" s="136"/>
      <c r="N408" s="136"/>
      <c r="O408" s="136"/>
      <c r="Q408" s="136"/>
      <c r="R408" s="136"/>
      <c r="S408" s="136"/>
      <c r="T408" s="136"/>
      <c r="U408" s="136"/>
      <c r="V408" s="136"/>
      <c r="W408" s="136"/>
      <c r="X408" s="342"/>
      <c r="Y408" s="136"/>
      <c r="Z408" s="136"/>
      <c r="AA408" s="136"/>
      <c r="AB408" s="136"/>
      <c r="AC408" s="136"/>
      <c r="AD408" s="136"/>
      <c r="AE408" s="136"/>
      <c r="AF408" s="136"/>
      <c r="AG408" s="136"/>
      <c r="AH408" s="136"/>
      <c r="AI408" s="136"/>
      <c r="AJ408" s="136"/>
      <c r="AK408" s="136"/>
      <c r="AT408" s="289"/>
      <c r="AU408" s="289"/>
      <c r="AV408" s="224"/>
      <c r="BW408" s="224"/>
      <c r="BX408" s="224"/>
      <c r="BY408" s="224"/>
      <c r="CF408" s="224"/>
      <c r="CG408" s="224"/>
      <c r="CH408" s="6"/>
      <c r="DS408" s="224"/>
      <c r="DT408" s="224"/>
      <c r="DU408" s="224"/>
    </row>
    <row r="409" spans="4:125" s="66" customFormat="1" x14ac:dyDescent="0.2">
      <c r="D409" s="137"/>
      <c r="E409" s="136"/>
      <c r="L409" s="136"/>
      <c r="M409" s="136"/>
      <c r="N409" s="136"/>
      <c r="O409" s="136"/>
      <c r="Q409" s="136"/>
      <c r="R409" s="136"/>
      <c r="S409" s="136"/>
      <c r="T409" s="136"/>
      <c r="U409" s="136"/>
      <c r="V409" s="136"/>
      <c r="W409" s="136"/>
      <c r="X409" s="342"/>
      <c r="Y409" s="136"/>
      <c r="Z409" s="136"/>
      <c r="AA409" s="136"/>
      <c r="AB409" s="136"/>
      <c r="AC409" s="136"/>
      <c r="AD409" s="136"/>
      <c r="AE409" s="136"/>
      <c r="AF409" s="136"/>
      <c r="AG409" s="136"/>
      <c r="AH409" s="136"/>
      <c r="AI409" s="136"/>
      <c r="AJ409" s="136"/>
      <c r="AK409" s="136"/>
      <c r="AT409" s="289"/>
      <c r="AU409" s="289"/>
      <c r="AV409" s="224"/>
      <c r="BW409" s="224"/>
      <c r="BX409" s="224"/>
      <c r="BY409" s="224"/>
      <c r="CF409" s="224"/>
      <c r="CG409" s="224"/>
      <c r="CH409" s="6"/>
      <c r="DS409" s="224"/>
      <c r="DT409" s="224"/>
      <c r="DU409" s="224"/>
    </row>
    <row r="410" spans="4:125" s="66" customFormat="1" x14ac:dyDescent="0.2">
      <c r="D410" s="137"/>
      <c r="E410" s="136"/>
      <c r="L410" s="136"/>
      <c r="M410" s="136"/>
      <c r="N410" s="136"/>
      <c r="O410" s="136"/>
      <c r="Q410" s="136"/>
      <c r="R410" s="136"/>
      <c r="S410" s="136"/>
      <c r="T410" s="136"/>
      <c r="U410" s="136"/>
      <c r="V410" s="136"/>
      <c r="W410" s="136"/>
      <c r="X410" s="342"/>
      <c r="Y410" s="136"/>
      <c r="Z410" s="136"/>
      <c r="AA410" s="136"/>
      <c r="AB410" s="136"/>
      <c r="AC410" s="136"/>
      <c r="AD410" s="136"/>
      <c r="AE410" s="136"/>
      <c r="AF410" s="136"/>
      <c r="AG410" s="136"/>
      <c r="AH410" s="136"/>
      <c r="AI410" s="136"/>
      <c r="AJ410" s="136"/>
      <c r="AK410" s="136"/>
      <c r="AT410" s="289"/>
      <c r="AU410" s="289"/>
      <c r="AV410" s="224"/>
      <c r="BW410" s="224"/>
      <c r="BX410" s="224"/>
      <c r="BY410" s="224"/>
      <c r="CF410" s="224"/>
      <c r="CG410" s="224"/>
      <c r="CH410" s="6"/>
      <c r="DS410" s="224"/>
      <c r="DT410" s="224"/>
      <c r="DU410" s="224"/>
    </row>
    <row r="411" spans="4:125" s="66" customFormat="1" x14ac:dyDescent="0.2">
      <c r="D411" s="137"/>
      <c r="E411" s="136"/>
      <c r="L411" s="136"/>
      <c r="M411" s="136"/>
      <c r="N411" s="136"/>
      <c r="O411" s="136"/>
      <c r="Q411" s="136"/>
      <c r="R411" s="136"/>
      <c r="S411" s="136"/>
      <c r="T411" s="136"/>
      <c r="U411" s="136"/>
      <c r="V411" s="136"/>
      <c r="W411" s="136"/>
      <c r="X411" s="342"/>
      <c r="Y411" s="136"/>
      <c r="Z411" s="136"/>
      <c r="AA411" s="136"/>
      <c r="AB411" s="136"/>
      <c r="AC411" s="136"/>
      <c r="AD411" s="136"/>
      <c r="AE411" s="136"/>
      <c r="AF411" s="136"/>
      <c r="AG411" s="136"/>
      <c r="AH411" s="136"/>
      <c r="AI411" s="136"/>
      <c r="AJ411" s="136"/>
      <c r="AK411" s="136"/>
      <c r="AT411" s="289"/>
      <c r="AU411" s="289"/>
      <c r="AV411" s="224"/>
      <c r="BW411" s="224"/>
      <c r="BX411" s="224"/>
      <c r="BY411" s="224"/>
      <c r="CF411" s="224"/>
      <c r="CG411" s="224"/>
      <c r="CH411" s="6"/>
      <c r="DS411" s="224"/>
      <c r="DT411" s="224"/>
      <c r="DU411" s="224"/>
    </row>
    <row r="412" spans="4:125" s="66" customFormat="1" x14ac:dyDescent="0.2">
      <c r="D412" s="137"/>
      <c r="E412" s="136"/>
      <c r="L412" s="136"/>
      <c r="M412" s="136"/>
      <c r="N412" s="136"/>
      <c r="O412" s="136"/>
      <c r="Q412" s="136"/>
      <c r="R412" s="136"/>
      <c r="S412" s="136"/>
      <c r="T412" s="136"/>
      <c r="U412" s="136"/>
      <c r="V412" s="136"/>
      <c r="W412" s="136"/>
      <c r="X412" s="342"/>
      <c r="Y412" s="136"/>
      <c r="Z412" s="136"/>
      <c r="AA412" s="136"/>
      <c r="AB412" s="136"/>
      <c r="AC412" s="136"/>
      <c r="AD412" s="136"/>
      <c r="AE412" s="136"/>
      <c r="AF412" s="136"/>
      <c r="AG412" s="136"/>
      <c r="AH412" s="136"/>
      <c r="AI412" s="136"/>
      <c r="AJ412" s="136"/>
      <c r="AK412" s="136"/>
      <c r="AT412" s="289"/>
      <c r="AU412" s="289"/>
      <c r="AV412" s="224"/>
      <c r="BW412" s="224"/>
      <c r="BX412" s="224"/>
      <c r="BY412" s="224"/>
      <c r="CF412" s="224"/>
      <c r="CG412" s="224"/>
      <c r="CH412" s="6"/>
      <c r="DS412" s="224"/>
      <c r="DT412" s="224"/>
      <c r="DU412" s="224"/>
    </row>
    <row r="413" spans="4:125" s="66" customFormat="1" x14ac:dyDescent="0.2">
      <c r="D413" s="137"/>
      <c r="E413" s="136"/>
      <c r="L413" s="136"/>
      <c r="M413" s="136"/>
      <c r="N413" s="136"/>
      <c r="O413" s="136"/>
      <c r="Q413" s="136"/>
      <c r="R413" s="136"/>
      <c r="S413" s="136"/>
      <c r="T413" s="136"/>
      <c r="U413" s="136"/>
      <c r="V413" s="136"/>
      <c r="W413" s="136"/>
      <c r="X413" s="342"/>
      <c r="Y413" s="136"/>
      <c r="Z413" s="136"/>
      <c r="AA413" s="136"/>
      <c r="AB413" s="136"/>
      <c r="AC413" s="136"/>
      <c r="AD413" s="136"/>
      <c r="AE413" s="136"/>
      <c r="AF413" s="136"/>
      <c r="AG413" s="136"/>
      <c r="AH413" s="136"/>
      <c r="AI413" s="136"/>
      <c r="AJ413" s="136"/>
      <c r="AK413" s="136"/>
      <c r="AT413" s="289"/>
      <c r="AU413" s="289"/>
      <c r="AV413" s="224"/>
      <c r="BW413" s="224"/>
      <c r="BX413" s="224"/>
      <c r="BY413" s="224"/>
      <c r="CF413" s="224"/>
      <c r="CG413" s="224"/>
      <c r="CH413" s="6"/>
      <c r="DS413" s="224"/>
      <c r="DT413" s="224"/>
      <c r="DU413" s="224"/>
    </row>
    <row r="414" spans="4:125" s="66" customFormat="1" x14ac:dyDescent="0.2">
      <c r="D414" s="137"/>
      <c r="E414" s="136"/>
      <c r="L414" s="136"/>
      <c r="M414" s="136"/>
      <c r="N414" s="136"/>
      <c r="O414" s="136"/>
      <c r="Q414" s="136"/>
      <c r="R414" s="136"/>
      <c r="S414" s="136"/>
      <c r="T414" s="136"/>
      <c r="U414" s="136"/>
      <c r="V414" s="136"/>
      <c r="W414" s="136"/>
      <c r="X414" s="342"/>
      <c r="Y414" s="136"/>
      <c r="Z414" s="136"/>
      <c r="AA414" s="136"/>
      <c r="AB414" s="136"/>
      <c r="AC414" s="136"/>
      <c r="AD414" s="136"/>
      <c r="AE414" s="136"/>
      <c r="AF414" s="136"/>
      <c r="AG414" s="136"/>
      <c r="AH414" s="136"/>
      <c r="AI414" s="136"/>
      <c r="AJ414" s="136"/>
      <c r="AK414" s="136"/>
      <c r="AT414" s="289"/>
      <c r="AU414" s="289"/>
      <c r="AV414" s="224"/>
      <c r="BW414" s="224"/>
      <c r="BX414" s="224"/>
      <c r="BY414" s="224"/>
      <c r="CF414" s="224"/>
      <c r="CG414" s="224"/>
      <c r="CH414" s="6"/>
      <c r="DS414" s="224"/>
      <c r="DT414" s="224"/>
      <c r="DU414" s="224"/>
    </row>
    <row r="415" spans="4:125" s="66" customFormat="1" x14ac:dyDescent="0.2">
      <c r="D415" s="137"/>
      <c r="E415" s="136"/>
      <c r="L415" s="136"/>
      <c r="M415" s="136"/>
      <c r="N415" s="136"/>
      <c r="O415" s="136"/>
      <c r="Q415" s="136"/>
      <c r="R415" s="136"/>
      <c r="S415" s="136"/>
      <c r="T415" s="136"/>
      <c r="U415" s="136"/>
      <c r="V415" s="136"/>
      <c r="W415" s="136"/>
      <c r="X415" s="342"/>
      <c r="Y415" s="136"/>
      <c r="Z415" s="136"/>
      <c r="AA415" s="136"/>
      <c r="AB415" s="136"/>
      <c r="AC415" s="136"/>
      <c r="AD415" s="136"/>
      <c r="AE415" s="136"/>
      <c r="AF415" s="136"/>
      <c r="AG415" s="136"/>
      <c r="AH415" s="136"/>
      <c r="AI415" s="136"/>
      <c r="AJ415" s="136"/>
      <c r="AK415" s="136"/>
      <c r="AT415" s="289"/>
      <c r="AU415" s="289"/>
      <c r="AV415" s="224"/>
      <c r="BW415" s="224"/>
      <c r="BX415" s="224"/>
      <c r="BY415" s="224"/>
      <c r="CF415" s="224"/>
      <c r="CG415" s="224"/>
      <c r="CH415" s="6"/>
      <c r="DS415" s="224"/>
      <c r="DT415" s="224"/>
      <c r="DU415" s="224"/>
    </row>
    <row r="416" spans="4:125" s="66" customFormat="1" x14ac:dyDescent="0.2">
      <c r="D416" s="137"/>
      <c r="E416" s="136"/>
      <c r="L416" s="136"/>
      <c r="M416" s="136"/>
      <c r="N416" s="136"/>
      <c r="O416" s="136"/>
      <c r="Q416" s="136"/>
      <c r="R416" s="136"/>
      <c r="S416" s="136"/>
      <c r="T416" s="136"/>
      <c r="U416" s="136"/>
      <c r="V416" s="136"/>
      <c r="W416" s="136"/>
      <c r="X416" s="342"/>
      <c r="Y416" s="136"/>
      <c r="Z416" s="136"/>
      <c r="AA416" s="136"/>
      <c r="AB416" s="136"/>
      <c r="AC416" s="136"/>
      <c r="AD416" s="136"/>
      <c r="AE416" s="136"/>
      <c r="AF416" s="136"/>
      <c r="AG416" s="136"/>
      <c r="AH416" s="136"/>
      <c r="AI416" s="136"/>
      <c r="AJ416" s="136"/>
      <c r="AK416" s="136"/>
      <c r="AT416" s="289"/>
      <c r="AU416" s="289"/>
      <c r="AV416" s="224"/>
      <c r="BW416" s="224"/>
      <c r="BX416" s="224"/>
      <c r="BY416" s="224"/>
      <c r="CF416" s="224"/>
      <c r="CG416" s="224"/>
      <c r="CH416" s="6"/>
      <c r="DS416" s="224"/>
      <c r="DT416" s="224"/>
      <c r="DU416" s="224"/>
    </row>
    <row r="417" spans="4:125" s="66" customFormat="1" x14ac:dyDescent="0.2">
      <c r="D417" s="137"/>
      <c r="E417" s="136"/>
      <c r="L417" s="136"/>
      <c r="M417" s="136"/>
      <c r="N417" s="136"/>
      <c r="O417" s="136"/>
      <c r="Q417" s="136"/>
      <c r="R417" s="136"/>
      <c r="S417" s="136"/>
      <c r="T417" s="136"/>
      <c r="U417" s="136"/>
      <c r="V417" s="136"/>
      <c r="W417" s="136"/>
      <c r="X417" s="342"/>
      <c r="Y417" s="136"/>
      <c r="Z417" s="136"/>
      <c r="AA417" s="136"/>
      <c r="AB417" s="136"/>
      <c r="AC417" s="136"/>
      <c r="AD417" s="136"/>
      <c r="AE417" s="136"/>
      <c r="AF417" s="136"/>
      <c r="AG417" s="136"/>
      <c r="AH417" s="136"/>
      <c r="AI417" s="136"/>
      <c r="AJ417" s="136"/>
      <c r="AK417" s="136"/>
      <c r="AT417" s="289"/>
      <c r="AU417" s="289"/>
      <c r="AV417" s="224"/>
      <c r="BW417" s="224"/>
      <c r="BX417" s="224"/>
      <c r="BY417" s="224"/>
      <c r="CF417" s="224"/>
      <c r="CG417" s="224"/>
      <c r="CH417" s="6"/>
      <c r="DS417" s="224"/>
      <c r="DT417" s="224"/>
      <c r="DU417" s="224"/>
    </row>
    <row r="418" spans="4:125" s="66" customFormat="1" x14ac:dyDescent="0.2">
      <c r="D418" s="137"/>
      <c r="E418" s="136"/>
      <c r="L418" s="136"/>
      <c r="M418" s="136"/>
      <c r="N418" s="136"/>
      <c r="O418" s="136"/>
      <c r="Q418" s="136"/>
      <c r="R418" s="136"/>
      <c r="S418" s="136"/>
      <c r="T418" s="136"/>
      <c r="U418" s="136"/>
      <c r="V418" s="136"/>
      <c r="W418" s="136"/>
      <c r="X418" s="342"/>
      <c r="Y418" s="136"/>
      <c r="Z418" s="136"/>
      <c r="AA418" s="136"/>
      <c r="AB418" s="136"/>
      <c r="AC418" s="136"/>
      <c r="AD418" s="136"/>
      <c r="AE418" s="136"/>
      <c r="AF418" s="136"/>
      <c r="AG418" s="136"/>
      <c r="AH418" s="136"/>
      <c r="AI418" s="136"/>
      <c r="AJ418" s="136"/>
      <c r="AK418" s="136"/>
      <c r="AT418" s="289"/>
      <c r="AU418" s="289"/>
      <c r="AV418" s="224"/>
      <c r="BW418" s="224"/>
      <c r="BX418" s="224"/>
      <c r="BY418" s="224"/>
      <c r="CF418" s="224"/>
      <c r="CG418" s="224"/>
      <c r="CH418" s="6"/>
      <c r="DS418" s="224"/>
      <c r="DT418" s="224"/>
      <c r="DU418" s="224"/>
    </row>
    <row r="419" spans="4:125" s="66" customFormat="1" x14ac:dyDescent="0.2">
      <c r="D419" s="137"/>
      <c r="E419" s="136"/>
      <c r="L419" s="136"/>
      <c r="M419" s="136"/>
      <c r="N419" s="136"/>
      <c r="O419" s="136"/>
      <c r="Q419" s="136"/>
      <c r="R419" s="136"/>
      <c r="S419" s="136"/>
      <c r="T419" s="136"/>
      <c r="U419" s="136"/>
      <c r="V419" s="136"/>
      <c r="W419" s="136"/>
      <c r="X419" s="342"/>
      <c r="Y419" s="136"/>
      <c r="Z419" s="136"/>
      <c r="AA419" s="136"/>
      <c r="AB419" s="136"/>
      <c r="AC419" s="136"/>
      <c r="AD419" s="136"/>
      <c r="AE419" s="136"/>
      <c r="AF419" s="136"/>
      <c r="AG419" s="136"/>
      <c r="AH419" s="136"/>
      <c r="AI419" s="136"/>
      <c r="AJ419" s="136"/>
      <c r="AK419" s="136"/>
      <c r="AT419" s="289"/>
      <c r="AU419" s="289"/>
      <c r="AV419" s="224"/>
      <c r="BW419" s="224"/>
      <c r="BX419" s="224"/>
      <c r="BY419" s="224"/>
      <c r="CF419" s="224"/>
      <c r="CG419" s="224"/>
      <c r="CH419" s="6"/>
      <c r="DS419" s="224"/>
      <c r="DT419" s="224"/>
      <c r="DU419" s="224"/>
    </row>
    <row r="420" spans="4:125" s="66" customFormat="1" x14ac:dyDescent="0.2">
      <c r="D420" s="137"/>
      <c r="E420" s="136"/>
      <c r="L420" s="136"/>
      <c r="M420" s="136"/>
      <c r="N420" s="136"/>
      <c r="O420" s="136"/>
      <c r="Q420" s="136"/>
      <c r="R420" s="136"/>
      <c r="S420" s="136"/>
      <c r="T420" s="136"/>
      <c r="U420" s="136"/>
      <c r="V420" s="136"/>
      <c r="W420" s="136"/>
      <c r="X420" s="342"/>
      <c r="Y420" s="136"/>
      <c r="Z420" s="136"/>
      <c r="AA420" s="136"/>
      <c r="AB420" s="136"/>
      <c r="AC420" s="136"/>
      <c r="AD420" s="136"/>
      <c r="AE420" s="136"/>
      <c r="AF420" s="136"/>
      <c r="AG420" s="136"/>
      <c r="AH420" s="136"/>
      <c r="AI420" s="136"/>
      <c r="AJ420" s="136"/>
      <c r="AK420" s="136"/>
      <c r="AT420" s="289"/>
      <c r="AU420" s="289"/>
      <c r="AV420" s="224"/>
      <c r="BW420" s="224"/>
      <c r="BX420" s="224"/>
      <c r="BY420" s="224"/>
      <c r="CF420" s="224"/>
      <c r="CG420" s="224"/>
      <c r="CH420" s="6"/>
      <c r="DS420" s="224"/>
      <c r="DT420" s="224"/>
      <c r="DU420" s="224"/>
    </row>
    <row r="421" spans="4:125" s="66" customFormat="1" x14ac:dyDescent="0.2">
      <c r="D421" s="137"/>
      <c r="E421" s="136"/>
      <c r="L421" s="136"/>
      <c r="M421" s="136"/>
      <c r="N421" s="136"/>
      <c r="O421" s="136"/>
      <c r="Q421" s="136"/>
      <c r="R421" s="136"/>
      <c r="S421" s="136"/>
      <c r="T421" s="136"/>
      <c r="U421" s="136"/>
      <c r="V421" s="136"/>
      <c r="W421" s="136"/>
      <c r="X421" s="342"/>
      <c r="Y421" s="136"/>
      <c r="Z421" s="136"/>
      <c r="AA421" s="136"/>
      <c r="AB421" s="136"/>
      <c r="AC421" s="136"/>
      <c r="AD421" s="136"/>
      <c r="AE421" s="136"/>
      <c r="AF421" s="136"/>
      <c r="AG421" s="136"/>
      <c r="AH421" s="136"/>
      <c r="AI421" s="136"/>
      <c r="AJ421" s="136"/>
      <c r="AK421" s="136"/>
      <c r="AT421" s="289"/>
      <c r="AU421" s="289"/>
      <c r="AV421" s="224"/>
      <c r="BW421" s="224"/>
      <c r="BX421" s="224"/>
      <c r="BY421" s="224"/>
      <c r="CF421" s="224"/>
      <c r="CG421" s="224"/>
      <c r="CH421" s="6"/>
      <c r="DS421" s="224"/>
      <c r="DT421" s="224"/>
      <c r="DU421" s="224"/>
    </row>
    <row r="422" spans="4:125" s="66" customFormat="1" x14ac:dyDescent="0.2">
      <c r="D422" s="137"/>
      <c r="E422" s="136"/>
      <c r="L422" s="136"/>
      <c r="M422" s="136"/>
      <c r="N422" s="136"/>
      <c r="O422" s="136"/>
      <c r="Q422" s="136"/>
      <c r="R422" s="136"/>
      <c r="S422" s="136"/>
      <c r="T422" s="136"/>
      <c r="U422" s="136"/>
      <c r="V422" s="136"/>
      <c r="W422" s="136"/>
      <c r="X422" s="342"/>
      <c r="Y422" s="136"/>
      <c r="Z422" s="136"/>
      <c r="AA422" s="136"/>
      <c r="AB422" s="136"/>
      <c r="AC422" s="136"/>
      <c r="AD422" s="136"/>
      <c r="AE422" s="136"/>
      <c r="AF422" s="136"/>
      <c r="AG422" s="136"/>
      <c r="AH422" s="136"/>
      <c r="AI422" s="136"/>
      <c r="AJ422" s="136"/>
      <c r="AK422" s="136"/>
      <c r="AT422" s="289"/>
      <c r="AU422" s="289"/>
      <c r="AV422" s="224"/>
      <c r="BW422" s="224"/>
      <c r="BX422" s="224"/>
      <c r="BY422" s="224"/>
      <c r="CF422" s="224"/>
      <c r="CG422" s="224"/>
      <c r="CH422" s="6"/>
      <c r="DS422" s="224"/>
      <c r="DT422" s="224"/>
      <c r="DU422" s="224"/>
    </row>
    <row r="423" spans="4:125" s="66" customFormat="1" x14ac:dyDescent="0.2">
      <c r="D423" s="137"/>
      <c r="E423" s="136"/>
      <c r="L423" s="136"/>
      <c r="M423" s="136"/>
      <c r="N423" s="136"/>
      <c r="O423" s="136"/>
      <c r="Q423" s="136"/>
      <c r="R423" s="136"/>
      <c r="S423" s="136"/>
      <c r="T423" s="136"/>
      <c r="U423" s="136"/>
      <c r="V423" s="136"/>
      <c r="W423" s="136"/>
      <c r="X423" s="342"/>
      <c r="Y423" s="136"/>
      <c r="Z423" s="136"/>
      <c r="AA423" s="136"/>
      <c r="AB423" s="136"/>
      <c r="AC423" s="136"/>
      <c r="AD423" s="136"/>
      <c r="AE423" s="136"/>
      <c r="AF423" s="136"/>
      <c r="AG423" s="136"/>
      <c r="AH423" s="136"/>
      <c r="AI423" s="136"/>
      <c r="AJ423" s="136"/>
      <c r="AK423" s="136"/>
      <c r="AT423" s="289"/>
      <c r="AU423" s="289"/>
      <c r="AV423" s="224"/>
      <c r="BW423" s="224"/>
      <c r="BX423" s="224"/>
      <c r="BY423" s="224"/>
      <c r="CF423" s="224"/>
      <c r="CG423" s="224"/>
      <c r="CH423" s="6"/>
      <c r="DS423" s="224"/>
      <c r="DT423" s="224"/>
      <c r="DU423" s="224"/>
    </row>
    <row r="424" spans="4:125" s="66" customFormat="1" x14ac:dyDescent="0.2">
      <c r="D424" s="137"/>
      <c r="E424" s="136"/>
      <c r="L424" s="136"/>
      <c r="M424" s="136"/>
      <c r="N424" s="136"/>
      <c r="O424" s="136"/>
      <c r="Q424" s="136"/>
      <c r="R424" s="136"/>
      <c r="S424" s="136"/>
      <c r="T424" s="136"/>
      <c r="U424" s="136"/>
      <c r="V424" s="136"/>
      <c r="W424" s="136"/>
      <c r="X424" s="342"/>
      <c r="Y424" s="136"/>
      <c r="Z424" s="136"/>
      <c r="AA424" s="136"/>
      <c r="AB424" s="136"/>
      <c r="AC424" s="136"/>
      <c r="AD424" s="136"/>
      <c r="AE424" s="136"/>
      <c r="AF424" s="136"/>
      <c r="AG424" s="136"/>
      <c r="AH424" s="136"/>
      <c r="AI424" s="136"/>
      <c r="AJ424" s="136"/>
      <c r="AK424" s="136"/>
      <c r="AT424" s="289"/>
      <c r="AU424" s="289"/>
      <c r="AV424" s="224"/>
      <c r="BW424" s="224"/>
      <c r="BX424" s="224"/>
      <c r="BY424" s="224"/>
      <c r="CF424" s="224"/>
      <c r="CG424" s="224"/>
      <c r="CH424" s="6"/>
      <c r="DS424" s="224"/>
      <c r="DT424" s="224"/>
      <c r="DU424" s="224"/>
    </row>
    <row r="425" spans="4:125" s="66" customFormat="1" x14ac:dyDescent="0.2">
      <c r="D425" s="137"/>
      <c r="E425" s="136"/>
      <c r="L425" s="136"/>
      <c r="M425" s="136"/>
      <c r="N425" s="136"/>
      <c r="O425" s="136"/>
      <c r="Q425" s="136"/>
      <c r="R425" s="136"/>
      <c r="S425" s="136"/>
      <c r="T425" s="136"/>
      <c r="U425" s="136"/>
      <c r="V425" s="136"/>
      <c r="W425" s="136"/>
      <c r="X425" s="342"/>
      <c r="Y425" s="136"/>
      <c r="Z425" s="136"/>
      <c r="AA425" s="136"/>
      <c r="AB425" s="136"/>
      <c r="AC425" s="136"/>
      <c r="AD425" s="136"/>
      <c r="AE425" s="136"/>
      <c r="AF425" s="136"/>
      <c r="AG425" s="136"/>
      <c r="AH425" s="136"/>
      <c r="AI425" s="136"/>
      <c r="AJ425" s="136"/>
      <c r="AK425" s="136"/>
      <c r="AT425" s="289"/>
      <c r="AU425" s="289"/>
      <c r="AV425" s="224"/>
      <c r="BW425" s="224"/>
      <c r="BX425" s="224"/>
      <c r="BY425" s="224"/>
      <c r="CF425" s="224"/>
      <c r="CG425" s="224"/>
      <c r="CH425" s="6"/>
      <c r="DS425" s="224"/>
      <c r="DT425" s="224"/>
      <c r="DU425" s="224"/>
    </row>
    <row r="426" spans="4:125" s="66" customFormat="1" x14ac:dyDescent="0.2">
      <c r="D426" s="137"/>
      <c r="E426" s="136"/>
      <c r="L426" s="136"/>
      <c r="M426" s="136"/>
      <c r="N426" s="136"/>
      <c r="O426" s="136"/>
      <c r="Q426" s="136"/>
      <c r="R426" s="136"/>
      <c r="S426" s="136"/>
      <c r="T426" s="136"/>
      <c r="U426" s="136"/>
      <c r="V426" s="136"/>
      <c r="W426" s="136"/>
      <c r="X426" s="342"/>
      <c r="Y426" s="136"/>
      <c r="Z426" s="136"/>
      <c r="AA426" s="136"/>
      <c r="AB426" s="136"/>
      <c r="AC426" s="136"/>
      <c r="AD426" s="136"/>
      <c r="AE426" s="136"/>
      <c r="AF426" s="136"/>
      <c r="AG426" s="136"/>
      <c r="AH426" s="136"/>
      <c r="AI426" s="136"/>
      <c r="AJ426" s="136"/>
      <c r="AK426" s="136"/>
      <c r="AT426" s="289"/>
      <c r="AU426" s="289"/>
      <c r="AV426" s="224"/>
      <c r="BW426" s="224"/>
      <c r="BX426" s="224"/>
      <c r="BY426" s="224"/>
      <c r="CF426" s="224"/>
      <c r="CG426" s="224"/>
      <c r="CH426" s="6"/>
      <c r="DS426" s="224"/>
      <c r="DT426" s="224"/>
      <c r="DU426" s="224"/>
    </row>
    <row r="427" spans="4:125" s="66" customFormat="1" x14ac:dyDescent="0.2">
      <c r="D427" s="137"/>
      <c r="E427" s="136"/>
      <c r="L427" s="136"/>
      <c r="M427" s="136"/>
      <c r="N427" s="136"/>
      <c r="O427" s="136"/>
      <c r="Q427" s="136"/>
      <c r="R427" s="136"/>
      <c r="S427" s="136"/>
      <c r="T427" s="136"/>
      <c r="U427" s="136"/>
      <c r="V427" s="136"/>
      <c r="W427" s="136"/>
      <c r="X427" s="342"/>
      <c r="Y427" s="136"/>
      <c r="Z427" s="136"/>
      <c r="AA427" s="136"/>
      <c r="AB427" s="136"/>
      <c r="AC427" s="136"/>
      <c r="AD427" s="136"/>
      <c r="AE427" s="136"/>
      <c r="AF427" s="136"/>
      <c r="AG427" s="136"/>
      <c r="AH427" s="136"/>
      <c r="AI427" s="136"/>
      <c r="AJ427" s="136"/>
      <c r="AK427" s="136"/>
      <c r="AT427" s="289"/>
      <c r="AU427" s="289"/>
      <c r="AV427" s="224"/>
      <c r="BW427" s="224"/>
      <c r="BX427" s="224"/>
      <c r="BY427" s="224"/>
      <c r="CF427" s="224"/>
      <c r="CG427" s="224"/>
      <c r="CH427" s="6"/>
      <c r="DS427" s="224"/>
      <c r="DT427" s="224"/>
      <c r="DU427" s="224"/>
    </row>
    <row r="428" spans="4:125" s="66" customFormat="1" x14ac:dyDescent="0.2">
      <c r="D428" s="137"/>
      <c r="E428" s="136"/>
      <c r="L428" s="136"/>
      <c r="M428" s="136"/>
      <c r="N428" s="136"/>
      <c r="O428" s="136"/>
      <c r="Q428" s="136"/>
      <c r="R428" s="136"/>
      <c r="S428" s="136"/>
      <c r="T428" s="136"/>
      <c r="U428" s="136"/>
      <c r="V428" s="136"/>
      <c r="W428" s="136"/>
      <c r="X428" s="342"/>
      <c r="Y428" s="136"/>
      <c r="Z428" s="136"/>
      <c r="AA428" s="136"/>
      <c r="AB428" s="136"/>
      <c r="AC428" s="136"/>
      <c r="AD428" s="136"/>
      <c r="AE428" s="136"/>
      <c r="AF428" s="136"/>
      <c r="AG428" s="136"/>
      <c r="AH428" s="136"/>
      <c r="AI428" s="136"/>
      <c r="AJ428" s="136"/>
      <c r="AK428" s="136"/>
      <c r="AT428" s="289"/>
      <c r="AU428" s="289"/>
      <c r="AV428" s="224"/>
      <c r="BW428" s="224"/>
      <c r="BX428" s="224"/>
      <c r="BY428" s="224"/>
      <c r="CF428" s="224"/>
      <c r="CG428" s="224"/>
      <c r="CH428" s="6"/>
      <c r="DS428" s="224"/>
      <c r="DT428" s="224"/>
      <c r="DU428" s="224"/>
    </row>
    <row r="429" spans="4:125" s="66" customFormat="1" x14ac:dyDescent="0.2">
      <c r="D429" s="137"/>
      <c r="E429" s="136"/>
      <c r="L429" s="136"/>
      <c r="M429" s="136"/>
      <c r="N429" s="136"/>
      <c r="O429" s="136"/>
      <c r="Q429" s="136"/>
      <c r="R429" s="136"/>
      <c r="S429" s="136"/>
      <c r="T429" s="136"/>
      <c r="U429" s="136"/>
      <c r="V429" s="136"/>
      <c r="W429" s="136"/>
      <c r="X429" s="342"/>
      <c r="Y429" s="136"/>
      <c r="Z429" s="136"/>
      <c r="AA429" s="136"/>
      <c r="AB429" s="136"/>
      <c r="AC429" s="136"/>
      <c r="AD429" s="136"/>
      <c r="AE429" s="136"/>
      <c r="AF429" s="136"/>
      <c r="AG429" s="136"/>
      <c r="AH429" s="136"/>
      <c r="AI429" s="136"/>
      <c r="AJ429" s="136"/>
      <c r="AK429" s="136"/>
      <c r="AT429" s="289"/>
      <c r="AU429" s="289"/>
      <c r="AV429" s="224"/>
      <c r="BW429" s="224"/>
      <c r="BX429" s="224"/>
      <c r="BY429" s="224"/>
      <c r="CF429" s="224"/>
      <c r="CG429" s="224"/>
      <c r="CH429" s="6"/>
      <c r="DS429" s="224"/>
      <c r="DT429" s="224"/>
      <c r="DU429" s="224"/>
    </row>
    <row r="430" spans="4:125" s="66" customFormat="1" x14ac:dyDescent="0.2">
      <c r="D430" s="137"/>
      <c r="E430" s="136"/>
      <c r="L430" s="136"/>
      <c r="M430" s="136"/>
      <c r="N430" s="136"/>
      <c r="O430" s="136"/>
      <c r="Q430" s="136"/>
      <c r="R430" s="136"/>
      <c r="S430" s="136"/>
      <c r="T430" s="136"/>
      <c r="U430" s="136"/>
      <c r="V430" s="136"/>
      <c r="W430" s="136"/>
      <c r="X430" s="342"/>
      <c r="Y430" s="136"/>
      <c r="Z430" s="136"/>
      <c r="AA430" s="136"/>
      <c r="AB430" s="136"/>
      <c r="AC430" s="136"/>
      <c r="AD430" s="136"/>
      <c r="AE430" s="136"/>
      <c r="AF430" s="136"/>
      <c r="AG430" s="136"/>
      <c r="AH430" s="136"/>
      <c r="AI430" s="136"/>
      <c r="AJ430" s="136"/>
      <c r="AK430" s="136"/>
      <c r="AT430" s="289"/>
      <c r="AU430" s="289"/>
      <c r="AV430" s="224"/>
      <c r="BW430" s="224"/>
      <c r="BX430" s="224"/>
      <c r="BY430" s="224"/>
      <c r="CF430" s="224"/>
      <c r="CG430" s="224"/>
      <c r="CH430" s="6"/>
      <c r="DS430" s="224"/>
      <c r="DT430" s="224"/>
      <c r="DU430" s="224"/>
    </row>
    <row r="431" spans="4:125" s="66" customFormat="1" x14ac:dyDescent="0.2">
      <c r="D431" s="137"/>
      <c r="E431" s="136"/>
      <c r="L431" s="136"/>
      <c r="M431" s="136"/>
      <c r="N431" s="136"/>
      <c r="O431" s="136"/>
      <c r="Q431" s="136"/>
      <c r="R431" s="136"/>
      <c r="S431" s="136"/>
      <c r="T431" s="136"/>
      <c r="U431" s="136"/>
      <c r="V431" s="136"/>
      <c r="W431" s="136"/>
      <c r="X431" s="342"/>
      <c r="Y431" s="136"/>
      <c r="Z431" s="136"/>
      <c r="AA431" s="136"/>
      <c r="AB431" s="136"/>
      <c r="AC431" s="136"/>
      <c r="AD431" s="136"/>
      <c r="AE431" s="136"/>
      <c r="AF431" s="136"/>
      <c r="AG431" s="136"/>
      <c r="AH431" s="136"/>
      <c r="AI431" s="136"/>
      <c r="AJ431" s="136"/>
      <c r="AK431" s="136"/>
      <c r="AT431" s="289"/>
      <c r="AU431" s="289"/>
      <c r="AV431" s="224"/>
      <c r="BW431" s="224"/>
      <c r="BX431" s="224"/>
      <c r="BY431" s="224"/>
      <c r="CF431" s="224"/>
      <c r="CG431" s="224"/>
      <c r="CH431" s="6"/>
      <c r="DS431" s="224"/>
      <c r="DT431" s="224"/>
      <c r="DU431" s="224"/>
    </row>
    <row r="432" spans="4:125" s="66" customFormat="1" x14ac:dyDescent="0.2">
      <c r="D432" s="137"/>
      <c r="E432" s="136"/>
      <c r="L432" s="136"/>
      <c r="M432" s="136"/>
      <c r="N432" s="136"/>
      <c r="O432" s="136"/>
      <c r="Q432" s="136"/>
      <c r="R432" s="136"/>
      <c r="S432" s="136"/>
      <c r="T432" s="136"/>
      <c r="U432" s="136"/>
      <c r="V432" s="136"/>
      <c r="W432" s="136"/>
      <c r="X432" s="342"/>
      <c r="Y432" s="136"/>
      <c r="Z432" s="136"/>
      <c r="AA432" s="136"/>
      <c r="AB432" s="136"/>
      <c r="AC432" s="136"/>
      <c r="AD432" s="136"/>
      <c r="AE432" s="136"/>
      <c r="AF432" s="136"/>
      <c r="AG432" s="136"/>
      <c r="AH432" s="136"/>
      <c r="AI432" s="136"/>
      <c r="AJ432" s="136"/>
      <c r="AK432" s="136"/>
      <c r="AT432" s="289"/>
      <c r="AU432" s="289"/>
      <c r="AV432" s="224"/>
      <c r="BW432" s="224"/>
      <c r="BX432" s="224"/>
      <c r="BY432" s="224"/>
      <c r="CF432" s="224"/>
      <c r="CG432" s="224"/>
      <c r="CH432" s="6"/>
      <c r="DS432" s="224"/>
      <c r="DT432" s="224"/>
      <c r="DU432" s="224"/>
    </row>
    <row r="433" spans="4:125" s="66" customFormat="1" x14ac:dyDescent="0.2">
      <c r="D433" s="137"/>
      <c r="E433" s="136"/>
      <c r="L433" s="136"/>
      <c r="M433" s="136"/>
      <c r="N433" s="136"/>
      <c r="O433" s="136"/>
      <c r="Q433" s="136"/>
      <c r="R433" s="136"/>
      <c r="S433" s="136"/>
      <c r="T433" s="136"/>
      <c r="U433" s="136"/>
      <c r="V433" s="136"/>
      <c r="W433" s="136"/>
      <c r="X433" s="342"/>
      <c r="Y433" s="136"/>
      <c r="Z433" s="136"/>
      <c r="AA433" s="136"/>
      <c r="AB433" s="136"/>
      <c r="AC433" s="136"/>
      <c r="AD433" s="136"/>
      <c r="AE433" s="136"/>
      <c r="AF433" s="136"/>
      <c r="AG433" s="136"/>
      <c r="AH433" s="136"/>
      <c r="AI433" s="136"/>
      <c r="AJ433" s="136"/>
      <c r="AK433" s="136"/>
      <c r="AT433" s="289"/>
      <c r="AU433" s="289"/>
      <c r="AV433" s="224"/>
      <c r="BW433" s="224"/>
      <c r="BX433" s="224"/>
      <c r="BY433" s="224"/>
      <c r="CF433" s="224"/>
      <c r="CG433" s="224"/>
      <c r="CH433" s="6"/>
      <c r="DS433" s="224"/>
      <c r="DT433" s="224"/>
      <c r="DU433" s="224"/>
    </row>
    <row r="434" spans="4:125" s="66" customFormat="1" x14ac:dyDescent="0.2">
      <c r="D434" s="137"/>
      <c r="E434" s="136"/>
      <c r="L434" s="136"/>
      <c r="M434" s="136"/>
      <c r="N434" s="136"/>
      <c r="O434" s="136"/>
      <c r="Q434" s="136"/>
      <c r="R434" s="136"/>
      <c r="S434" s="136"/>
      <c r="T434" s="136"/>
      <c r="U434" s="136"/>
      <c r="V434" s="136"/>
      <c r="W434" s="136"/>
      <c r="X434" s="342"/>
      <c r="Y434" s="136"/>
      <c r="Z434" s="136"/>
      <c r="AA434" s="136"/>
      <c r="AB434" s="136"/>
      <c r="AC434" s="136"/>
      <c r="AD434" s="136"/>
      <c r="AE434" s="136"/>
      <c r="AF434" s="136"/>
      <c r="AG434" s="136"/>
      <c r="AH434" s="136"/>
      <c r="AI434" s="136"/>
      <c r="AJ434" s="136"/>
      <c r="AK434" s="136"/>
      <c r="AT434" s="289"/>
      <c r="AU434" s="289"/>
      <c r="AV434" s="224"/>
      <c r="BW434" s="224"/>
      <c r="BX434" s="224"/>
      <c r="BY434" s="224"/>
      <c r="CF434" s="224"/>
      <c r="CG434" s="224"/>
      <c r="CH434" s="6"/>
      <c r="DS434" s="224"/>
      <c r="DT434" s="224"/>
      <c r="DU434" s="224"/>
    </row>
    <row r="435" spans="4:125" s="66" customFormat="1" x14ac:dyDescent="0.2">
      <c r="D435" s="137"/>
      <c r="E435" s="136"/>
      <c r="L435" s="136"/>
      <c r="M435" s="136"/>
      <c r="N435" s="136"/>
      <c r="O435" s="136"/>
      <c r="Q435" s="136"/>
      <c r="R435" s="136"/>
      <c r="S435" s="136"/>
      <c r="T435" s="136"/>
      <c r="U435" s="136"/>
      <c r="V435" s="136"/>
      <c r="W435" s="136"/>
      <c r="X435" s="342"/>
      <c r="Y435" s="136"/>
      <c r="Z435" s="136"/>
      <c r="AA435" s="136"/>
      <c r="AB435" s="136"/>
      <c r="AC435" s="136"/>
      <c r="AD435" s="136"/>
      <c r="AE435" s="136"/>
      <c r="AF435" s="136"/>
      <c r="AG435" s="136"/>
      <c r="AH435" s="136"/>
      <c r="AI435" s="136"/>
      <c r="AJ435" s="136"/>
      <c r="AK435" s="136"/>
      <c r="AT435" s="289"/>
      <c r="AU435" s="289"/>
      <c r="AV435" s="224"/>
      <c r="BW435" s="224"/>
      <c r="BX435" s="224"/>
      <c r="BY435" s="224"/>
      <c r="CF435" s="224"/>
      <c r="CG435" s="224"/>
      <c r="CH435" s="6"/>
      <c r="DS435" s="224"/>
      <c r="DT435" s="224"/>
      <c r="DU435" s="224"/>
    </row>
    <row r="436" spans="4:125" s="66" customFormat="1" x14ac:dyDescent="0.2">
      <c r="D436" s="137"/>
      <c r="E436" s="136"/>
      <c r="L436" s="136"/>
      <c r="M436" s="136"/>
      <c r="N436" s="136"/>
      <c r="O436" s="136"/>
      <c r="Q436" s="136"/>
      <c r="R436" s="136"/>
      <c r="S436" s="136"/>
      <c r="T436" s="136"/>
      <c r="U436" s="136"/>
      <c r="V436" s="136"/>
      <c r="W436" s="136"/>
      <c r="X436" s="342"/>
      <c r="Y436" s="136"/>
      <c r="Z436" s="136"/>
      <c r="AA436" s="136"/>
      <c r="AB436" s="136"/>
      <c r="AC436" s="136"/>
      <c r="AD436" s="136"/>
      <c r="AE436" s="136"/>
      <c r="AF436" s="136"/>
      <c r="AG436" s="136"/>
      <c r="AH436" s="136"/>
      <c r="AI436" s="136"/>
      <c r="AJ436" s="136"/>
      <c r="AK436" s="136"/>
      <c r="AT436" s="289"/>
      <c r="AU436" s="289"/>
      <c r="AV436" s="224"/>
      <c r="BW436" s="224"/>
      <c r="BX436" s="224"/>
      <c r="BY436" s="224"/>
      <c r="CF436" s="224"/>
      <c r="CG436" s="224"/>
      <c r="CH436" s="6"/>
      <c r="DS436" s="224"/>
      <c r="DT436" s="224"/>
      <c r="DU436" s="224"/>
    </row>
    <row r="437" spans="4:125" s="66" customFormat="1" x14ac:dyDescent="0.2">
      <c r="D437" s="137"/>
      <c r="E437" s="136"/>
      <c r="L437" s="136"/>
      <c r="M437" s="136"/>
      <c r="N437" s="136"/>
      <c r="O437" s="136"/>
      <c r="Q437" s="136"/>
      <c r="R437" s="136"/>
      <c r="S437" s="136"/>
      <c r="T437" s="136"/>
      <c r="U437" s="136"/>
      <c r="V437" s="136"/>
      <c r="W437" s="136"/>
      <c r="X437" s="342"/>
      <c r="Y437" s="136"/>
      <c r="Z437" s="136"/>
      <c r="AA437" s="136"/>
      <c r="AB437" s="136"/>
      <c r="AC437" s="136"/>
      <c r="AD437" s="136"/>
      <c r="AE437" s="136"/>
      <c r="AF437" s="136"/>
      <c r="AG437" s="136"/>
      <c r="AH437" s="136"/>
      <c r="AI437" s="136"/>
      <c r="AJ437" s="136"/>
      <c r="AK437" s="136"/>
      <c r="AT437" s="289"/>
      <c r="AU437" s="289"/>
      <c r="AV437" s="224"/>
      <c r="BW437" s="224"/>
      <c r="BX437" s="224"/>
      <c r="BY437" s="224"/>
      <c r="CF437" s="224"/>
      <c r="CG437" s="224"/>
      <c r="CH437" s="6"/>
      <c r="DS437" s="224"/>
      <c r="DT437" s="224"/>
      <c r="DU437" s="224"/>
    </row>
    <row r="438" spans="4:125" s="66" customFormat="1" x14ac:dyDescent="0.2">
      <c r="D438" s="137"/>
      <c r="E438" s="136"/>
      <c r="L438" s="136"/>
      <c r="M438" s="136"/>
      <c r="N438" s="136"/>
      <c r="O438" s="136"/>
      <c r="Q438" s="136"/>
      <c r="R438" s="136"/>
      <c r="S438" s="136"/>
      <c r="T438" s="136"/>
      <c r="U438" s="136"/>
      <c r="V438" s="136"/>
      <c r="W438" s="136"/>
      <c r="X438" s="342"/>
      <c r="Y438" s="136"/>
      <c r="Z438" s="136"/>
      <c r="AA438" s="136"/>
      <c r="AB438" s="136"/>
      <c r="AC438" s="136"/>
      <c r="AD438" s="136"/>
      <c r="AE438" s="136"/>
      <c r="AF438" s="136"/>
      <c r="AG438" s="136"/>
      <c r="AH438" s="136"/>
      <c r="AI438" s="136"/>
      <c r="AJ438" s="136"/>
      <c r="AK438" s="136"/>
      <c r="AT438" s="289"/>
      <c r="AU438" s="289"/>
      <c r="AV438" s="224"/>
      <c r="BW438" s="224"/>
      <c r="BX438" s="224"/>
      <c r="BY438" s="224"/>
      <c r="CF438" s="224"/>
      <c r="CG438" s="224"/>
      <c r="CH438" s="6"/>
      <c r="DS438" s="224"/>
      <c r="DT438" s="224"/>
      <c r="DU438" s="224"/>
    </row>
    <row r="439" spans="4:125" s="66" customFormat="1" x14ac:dyDescent="0.2">
      <c r="D439" s="137"/>
      <c r="E439" s="136"/>
      <c r="L439" s="136"/>
      <c r="M439" s="136"/>
      <c r="N439" s="136"/>
      <c r="O439" s="136"/>
      <c r="Q439" s="136"/>
      <c r="R439" s="136"/>
      <c r="S439" s="136"/>
      <c r="T439" s="136"/>
      <c r="U439" s="136"/>
      <c r="V439" s="136"/>
      <c r="W439" s="136"/>
      <c r="X439" s="342"/>
      <c r="Y439" s="136"/>
      <c r="Z439" s="136"/>
      <c r="AA439" s="136"/>
      <c r="AB439" s="136"/>
      <c r="AC439" s="136"/>
      <c r="AD439" s="136"/>
      <c r="AE439" s="136"/>
      <c r="AF439" s="136"/>
      <c r="AG439" s="136"/>
      <c r="AH439" s="136"/>
      <c r="AI439" s="136"/>
      <c r="AJ439" s="136"/>
      <c r="AK439" s="136"/>
      <c r="AT439" s="289"/>
      <c r="AU439" s="289"/>
      <c r="AV439" s="224"/>
      <c r="BW439" s="224"/>
      <c r="BX439" s="224"/>
      <c r="BY439" s="224"/>
      <c r="CF439" s="224"/>
      <c r="CG439" s="224"/>
      <c r="CH439" s="6"/>
      <c r="DS439" s="224"/>
      <c r="DT439" s="224"/>
      <c r="DU439" s="224"/>
    </row>
    <row r="440" spans="4:125" s="66" customFormat="1" x14ac:dyDescent="0.2">
      <c r="D440" s="137"/>
      <c r="E440" s="136"/>
      <c r="L440" s="136"/>
      <c r="M440" s="136"/>
      <c r="N440" s="136"/>
      <c r="O440" s="136"/>
      <c r="Q440" s="136"/>
      <c r="R440" s="136"/>
      <c r="S440" s="136"/>
      <c r="T440" s="136"/>
      <c r="U440" s="136"/>
      <c r="V440" s="136"/>
      <c r="W440" s="136"/>
      <c r="X440" s="342"/>
      <c r="Y440" s="136"/>
      <c r="Z440" s="136"/>
      <c r="AA440" s="136"/>
      <c r="AB440" s="136"/>
      <c r="AC440" s="136"/>
      <c r="AD440" s="136"/>
      <c r="AE440" s="136"/>
      <c r="AF440" s="136"/>
      <c r="AG440" s="136"/>
      <c r="AH440" s="136"/>
      <c r="AI440" s="136"/>
      <c r="AJ440" s="136"/>
      <c r="AK440" s="136"/>
      <c r="AT440" s="289"/>
      <c r="AU440" s="289"/>
      <c r="AV440" s="224"/>
      <c r="BW440" s="224"/>
      <c r="BX440" s="224"/>
      <c r="BY440" s="224"/>
      <c r="CF440" s="224"/>
      <c r="CG440" s="224"/>
      <c r="CH440" s="6"/>
      <c r="DS440" s="224"/>
      <c r="DT440" s="224"/>
      <c r="DU440" s="224"/>
    </row>
    <row r="441" spans="4:125" s="66" customFormat="1" x14ac:dyDescent="0.2">
      <c r="D441" s="137"/>
      <c r="E441" s="136"/>
      <c r="L441" s="136"/>
      <c r="M441" s="136"/>
      <c r="N441" s="136"/>
      <c r="O441" s="136"/>
      <c r="Q441" s="136"/>
      <c r="R441" s="136"/>
      <c r="S441" s="136"/>
      <c r="T441" s="136"/>
      <c r="U441" s="136"/>
      <c r="V441" s="136"/>
      <c r="W441" s="136"/>
      <c r="X441" s="342"/>
      <c r="Y441" s="136"/>
      <c r="Z441" s="136"/>
      <c r="AA441" s="136"/>
      <c r="AB441" s="136"/>
      <c r="AC441" s="136"/>
      <c r="AD441" s="136"/>
      <c r="AE441" s="136"/>
      <c r="AF441" s="136"/>
      <c r="AG441" s="136"/>
      <c r="AH441" s="136"/>
      <c r="AI441" s="136"/>
      <c r="AJ441" s="136"/>
      <c r="AK441" s="136"/>
      <c r="AT441" s="289"/>
      <c r="AU441" s="289"/>
      <c r="AV441" s="224"/>
      <c r="BW441" s="224"/>
      <c r="BX441" s="224"/>
      <c r="BY441" s="224"/>
      <c r="CF441" s="224"/>
      <c r="CG441" s="224"/>
      <c r="CH441" s="6"/>
      <c r="DS441" s="224"/>
      <c r="DT441" s="224"/>
      <c r="DU441" s="224"/>
    </row>
    <row r="442" spans="4:125" s="66" customFormat="1" x14ac:dyDescent="0.2">
      <c r="D442" s="137"/>
      <c r="E442" s="136"/>
      <c r="L442" s="136"/>
      <c r="M442" s="136"/>
      <c r="N442" s="136"/>
      <c r="O442" s="136"/>
      <c r="Q442" s="136"/>
      <c r="R442" s="136"/>
      <c r="S442" s="136"/>
      <c r="T442" s="136"/>
      <c r="U442" s="136"/>
      <c r="V442" s="136"/>
      <c r="W442" s="136"/>
      <c r="X442" s="342"/>
      <c r="Y442" s="136"/>
      <c r="Z442" s="136"/>
      <c r="AA442" s="136"/>
      <c r="AB442" s="136"/>
      <c r="AC442" s="136"/>
      <c r="AD442" s="136"/>
      <c r="AE442" s="136"/>
      <c r="AF442" s="136"/>
      <c r="AG442" s="136"/>
      <c r="AH442" s="136"/>
      <c r="AI442" s="136"/>
      <c r="AJ442" s="136"/>
      <c r="AK442" s="136"/>
      <c r="AT442" s="289"/>
      <c r="AU442" s="289"/>
      <c r="AV442" s="224"/>
      <c r="BW442" s="224"/>
      <c r="BX442" s="224"/>
      <c r="BY442" s="224"/>
      <c r="CF442" s="224"/>
      <c r="CG442" s="224"/>
      <c r="CH442" s="6"/>
      <c r="DS442" s="224"/>
      <c r="DT442" s="224"/>
      <c r="DU442" s="224"/>
    </row>
    <row r="443" spans="4:125" s="66" customFormat="1" x14ac:dyDescent="0.2">
      <c r="D443" s="137"/>
      <c r="E443" s="136"/>
      <c r="L443" s="136"/>
      <c r="M443" s="136"/>
      <c r="N443" s="136"/>
      <c r="O443" s="136"/>
      <c r="Q443" s="136"/>
      <c r="R443" s="136"/>
      <c r="S443" s="136"/>
      <c r="T443" s="136"/>
      <c r="U443" s="136"/>
      <c r="V443" s="136"/>
      <c r="W443" s="136"/>
      <c r="X443" s="342"/>
      <c r="Y443" s="136"/>
      <c r="Z443" s="136"/>
      <c r="AA443" s="136"/>
      <c r="AB443" s="136"/>
      <c r="AC443" s="136"/>
      <c r="AD443" s="136"/>
      <c r="AE443" s="136"/>
      <c r="AF443" s="136"/>
      <c r="AG443" s="136"/>
      <c r="AH443" s="136"/>
      <c r="AI443" s="136"/>
      <c r="AJ443" s="136"/>
      <c r="AK443" s="136"/>
      <c r="AT443" s="289"/>
      <c r="AU443" s="289"/>
      <c r="AV443" s="224"/>
      <c r="BW443" s="224"/>
      <c r="BX443" s="224"/>
      <c r="BY443" s="224"/>
      <c r="CF443" s="224"/>
      <c r="CG443" s="224"/>
      <c r="CH443" s="6"/>
      <c r="DS443" s="224"/>
      <c r="DT443" s="224"/>
      <c r="DU443" s="224"/>
    </row>
    <row r="444" spans="4:125" s="66" customFormat="1" x14ac:dyDescent="0.2">
      <c r="D444" s="137"/>
      <c r="E444" s="136"/>
      <c r="L444" s="136"/>
      <c r="M444" s="136"/>
      <c r="N444" s="136"/>
      <c r="O444" s="136"/>
      <c r="Q444" s="136"/>
      <c r="R444" s="136"/>
      <c r="S444" s="136"/>
      <c r="T444" s="136"/>
      <c r="U444" s="136"/>
      <c r="V444" s="136"/>
      <c r="W444" s="136"/>
      <c r="X444" s="342"/>
      <c r="Y444" s="136"/>
      <c r="Z444" s="136"/>
      <c r="AA444" s="136"/>
      <c r="AB444" s="136"/>
      <c r="AC444" s="136"/>
      <c r="AD444" s="136"/>
      <c r="AE444" s="136"/>
      <c r="AF444" s="136"/>
      <c r="AG444" s="136"/>
      <c r="AH444" s="136"/>
      <c r="AI444" s="136"/>
      <c r="AJ444" s="136"/>
      <c r="AK444" s="136"/>
      <c r="AT444" s="289"/>
      <c r="AU444" s="289"/>
      <c r="AV444" s="224"/>
      <c r="BW444" s="224"/>
      <c r="BX444" s="224"/>
      <c r="BY444" s="224"/>
      <c r="CF444" s="224"/>
      <c r="CG444" s="224"/>
      <c r="CH444" s="6"/>
      <c r="DS444" s="224"/>
      <c r="DT444" s="224"/>
      <c r="DU444" s="224"/>
    </row>
    <row r="445" spans="4:125" s="66" customFormat="1" x14ac:dyDescent="0.2">
      <c r="D445" s="137"/>
      <c r="E445" s="136"/>
      <c r="L445" s="136"/>
      <c r="M445" s="136"/>
      <c r="N445" s="136"/>
      <c r="O445" s="136"/>
      <c r="Q445" s="136"/>
      <c r="R445" s="136"/>
      <c r="S445" s="136"/>
      <c r="T445" s="136"/>
      <c r="U445" s="136"/>
      <c r="V445" s="136"/>
      <c r="W445" s="136"/>
      <c r="X445" s="342"/>
      <c r="Y445" s="136"/>
      <c r="Z445" s="136"/>
      <c r="AA445" s="136"/>
      <c r="AB445" s="136"/>
      <c r="AC445" s="136"/>
      <c r="AD445" s="136"/>
      <c r="AE445" s="136"/>
      <c r="AF445" s="136"/>
      <c r="AG445" s="136"/>
      <c r="AH445" s="136"/>
      <c r="AI445" s="136"/>
      <c r="AJ445" s="136"/>
      <c r="AK445" s="136"/>
      <c r="AT445" s="289"/>
      <c r="AU445" s="289"/>
      <c r="AV445" s="224"/>
      <c r="BW445" s="224"/>
      <c r="BX445" s="224"/>
      <c r="BY445" s="224"/>
      <c r="CF445" s="224"/>
      <c r="CG445" s="224"/>
      <c r="CH445" s="6"/>
      <c r="DS445" s="224"/>
      <c r="DT445" s="224"/>
      <c r="DU445" s="224"/>
    </row>
    <row r="446" spans="4:125" s="66" customFormat="1" x14ac:dyDescent="0.2">
      <c r="D446" s="137"/>
      <c r="E446" s="136"/>
      <c r="L446" s="136"/>
      <c r="M446" s="136"/>
      <c r="N446" s="136"/>
      <c r="O446" s="136"/>
      <c r="Q446" s="136"/>
      <c r="R446" s="136"/>
      <c r="S446" s="136"/>
      <c r="T446" s="136"/>
      <c r="U446" s="136"/>
      <c r="V446" s="136"/>
      <c r="W446" s="136"/>
      <c r="X446" s="342"/>
      <c r="Y446" s="136"/>
      <c r="Z446" s="136"/>
      <c r="AA446" s="136"/>
      <c r="AB446" s="136"/>
      <c r="AC446" s="136"/>
      <c r="AD446" s="136"/>
      <c r="AE446" s="136"/>
      <c r="AF446" s="136"/>
      <c r="AG446" s="136"/>
      <c r="AH446" s="136"/>
      <c r="AI446" s="136"/>
      <c r="AJ446" s="136"/>
      <c r="AK446" s="136"/>
      <c r="AT446" s="289"/>
      <c r="AU446" s="289"/>
      <c r="AV446" s="224"/>
      <c r="BW446" s="224"/>
      <c r="BX446" s="224"/>
      <c r="BY446" s="224"/>
      <c r="CF446" s="224"/>
      <c r="CG446" s="224"/>
      <c r="CH446" s="6"/>
      <c r="DS446" s="224"/>
      <c r="DT446" s="224"/>
      <c r="DU446" s="224"/>
    </row>
    <row r="447" spans="4:125" s="66" customFormat="1" x14ac:dyDescent="0.2">
      <c r="D447" s="137"/>
      <c r="E447" s="136"/>
      <c r="L447" s="136"/>
      <c r="M447" s="136"/>
      <c r="N447" s="136"/>
      <c r="O447" s="136"/>
      <c r="Q447" s="136"/>
      <c r="R447" s="136"/>
      <c r="S447" s="136"/>
      <c r="T447" s="136"/>
      <c r="U447" s="136"/>
      <c r="V447" s="136"/>
      <c r="W447" s="136"/>
      <c r="X447" s="342"/>
      <c r="Y447" s="136"/>
      <c r="Z447" s="136"/>
      <c r="AA447" s="136"/>
      <c r="AB447" s="136"/>
      <c r="AC447" s="136"/>
      <c r="AD447" s="136"/>
      <c r="AE447" s="136"/>
      <c r="AF447" s="136"/>
      <c r="AG447" s="136"/>
      <c r="AH447" s="136"/>
      <c r="AI447" s="136"/>
      <c r="AJ447" s="136"/>
      <c r="AK447" s="136"/>
      <c r="AT447" s="289"/>
      <c r="AU447" s="289"/>
      <c r="AV447" s="224"/>
      <c r="BW447" s="224"/>
      <c r="BX447" s="224"/>
      <c r="BY447" s="224"/>
      <c r="CF447" s="224"/>
      <c r="CG447" s="224"/>
      <c r="CH447" s="6"/>
      <c r="DS447" s="224"/>
      <c r="DT447" s="224"/>
      <c r="DU447" s="224"/>
    </row>
    <row r="448" spans="4:125" s="66" customFormat="1" x14ac:dyDescent="0.2">
      <c r="D448" s="137"/>
      <c r="E448" s="136"/>
      <c r="L448" s="136"/>
      <c r="M448" s="136"/>
      <c r="N448" s="136"/>
      <c r="O448" s="136"/>
      <c r="Q448" s="136"/>
      <c r="R448" s="136"/>
      <c r="S448" s="136"/>
      <c r="T448" s="136"/>
      <c r="U448" s="136"/>
      <c r="V448" s="136"/>
      <c r="W448" s="136"/>
      <c r="X448" s="342"/>
      <c r="Y448" s="136"/>
      <c r="Z448" s="136"/>
      <c r="AA448" s="136"/>
      <c r="AB448" s="136"/>
      <c r="AC448" s="136"/>
      <c r="AD448" s="136"/>
      <c r="AE448" s="136"/>
      <c r="AF448" s="136"/>
      <c r="AG448" s="136"/>
      <c r="AH448" s="136"/>
      <c r="AI448" s="136"/>
      <c r="AJ448" s="136"/>
      <c r="AK448" s="136"/>
      <c r="AT448" s="289"/>
      <c r="AU448" s="289"/>
      <c r="AV448" s="224"/>
      <c r="BW448" s="224"/>
      <c r="BX448" s="224"/>
      <c r="BY448" s="224"/>
      <c r="CF448" s="224"/>
      <c r="CG448" s="224"/>
      <c r="CH448" s="6"/>
      <c r="DS448" s="224"/>
      <c r="DT448" s="224"/>
      <c r="DU448" s="224"/>
    </row>
    <row r="449" spans="4:125" s="66" customFormat="1" x14ac:dyDescent="0.2">
      <c r="D449" s="137"/>
      <c r="E449" s="136"/>
      <c r="L449" s="136"/>
      <c r="M449" s="136"/>
      <c r="N449" s="136"/>
      <c r="O449" s="136"/>
      <c r="Q449" s="136"/>
      <c r="R449" s="136"/>
      <c r="S449" s="136"/>
      <c r="T449" s="136"/>
      <c r="U449" s="136"/>
      <c r="V449" s="136"/>
      <c r="W449" s="136"/>
      <c r="X449" s="342"/>
      <c r="Y449" s="136"/>
      <c r="Z449" s="136"/>
      <c r="AA449" s="136"/>
      <c r="AB449" s="136"/>
      <c r="AC449" s="136"/>
      <c r="AD449" s="136"/>
      <c r="AE449" s="136"/>
      <c r="AF449" s="136"/>
      <c r="AG449" s="136"/>
      <c r="AH449" s="136"/>
      <c r="AI449" s="136"/>
      <c r="AJ449" s="136"/>
      <c r="AK449" s="136"/>
      <c r="AT449" s="289"/>
      <c r="AU449" s="289"/>
      <c r="AV449" s="224"/>
      <c r="BW449" s="224"/>
      <c r="BX449" s="224"/>
      <c r="BY449" s="224"/>
      <c r="CF449" s="224"/>
      <c r="CG449" s="224"/>
      <c r="CH449" s="6"/>
      <c r="DS449" s="224"/>
      <c r="DT449" s="224"/>
      <c r="DU449" s="224"/>
    </row>
    <row r="450" spans="4:125" s="66" customFormat="1" x14ac:dyDescent="0.2">
      <c r="D450" s="137"/>
      <c r="E450" s="136"/>
      <c r="L450" s="136"/>
      <c r="M450" s="136"/>
      <c r="N450" s="136"/>
      <c r="O450" s="136"/>
      <c r="Q450" s="136"/>
      <c r="R450" s="136"/>
      <c r="S450" s="136"/>
      <c r="T450" s="136"/>
      <c r="U450" s="136"/>
      <c r="V450" s="136"/>
      <c r="W450" s="136"/>
      <c r="X450" s="342"/>
      <c r="Y450" s="136"/>
      <c r="Z450" s="136"/>
      <c r="AA450" s="136"/>
      <c r="AB450" s="136"/>
      <c r="AC450" s="136"/>
      <c r="AD450" s="136"/>
      <c r="AE450" s="136"/>
      <c r="AF450" s="136"/>
      <c r="AG450" s="136"/>
      <c r="AH450" s="136"/>
      <c r="AI450" s="136"/>
      <c r="AJ450" s="136"/>
      <c r="AK450" s="136"/>
      <c r="AT450" s="289"/>
      <c r="AU450" s="289"/>
      <c r="AV450" s="224"/>
      <c r="BW450" s="224"/>
      <c r="BX450" s="224"/>
      <c r="BY450" s="224"/>
      <c r="CF450" s="224"/>
      <c r="CG450" s="224"/>
      <c r="CH450" s="6"/>
      <c r="DS450" s="224"/>
      <c r="DT450" s="224"/>
      <c r="DU450" s="224"/>
    </row>
    <row r="451" spans="4:125" s="66" customFormat="1" x14ac:dyDescent="0.2">
      <c r="D451" s="137"/>
      <c r="E451" s="136"/>
      <c r="L451" s="136"/>
      <c r="M451" s="136"/>
      <c r="N451" s="136"/>
      <c r="O451" s="136"/>
      <c r="Q451" s="136"/>
      <c r="R451" s="136"/>
      <c r="S451" s="136"/>
      <c r="T451" s="136"/>
      <c r="U451" s="136"/>
      <c r="V451" s="136"/>
      <c r="W451" s="136"/>
      <c r="X451" s="342"/>
      <c r="Y451" s="136"/>
      <c r="Z451" s="136"/>
      <c r="AA451" s="136"/>
      <c r="AB451" s="136"/>
      <c r="AC451" s="136"/>
      <c r="AD451" s="136"/>
      <c r="AE451" s="136"/>
      <c r="AF451" s="136"/>
      <c r="AG451" s="136"/>
      <c r="AH451" s="136"/>
      <c r="AI451" s="136"/>
      <c r="AJ451" s="136"/>
      <c r="AK451" s="136"/>
      <c r="AT451" s="289"/>
      <c r="AU451" s="289"/>
      <c r="AV451" s="224"/>
      <c r="BW451" s="224"/>
      <c r="BX451" s="224"/>
      <c r="BY451" s="224"/>
      <c r="CF451" s="224"/>
      <c r="CG451" s="224"/>
      <c r="CH451" s="6"/>
      <c r="DS451" s="224"/>
      <c r="DT451" s="224"/>
      <c r="DU451" s="224"/>
    </row>
    <row r="452" spans="4:125" s="66" customFormat="1" x14ac:dyDescent="0.2">
      <c r="D452" s="137"/>
      <c r="E452" s="136"/>
      <c r="L452" s="136"/>
      <c r="M452" s="136"/>
      <c r="N452" s="136"/>
      <c r="O452" s="136"/>
      <c r="Q452" s="136"/>
      <c r="R452" s="136"/>
      <c r="S452" s="136"/>
      <c r="T452" s="136"/>
      <c r="U452" s="136"/>
      <c r="V452" s="136"/>
      <c r="W452" s="136"/>
      <c r="X452" s="342"/>
      <c r="Y452" s="136"/>
      <c r="Z452" s="136"/>
      <c r="AA452" s="136"/>
      <c r="AB452" s="136"/>
      <c r="AC452" s="136"/>
      <c r="AD452" s="136"/>
      <c r="AE452" s="136"/>
      <c r="AF452" s="136"/>
      <c r="AG452" s="136"/>
      <c r="AH452" s="136"/>
      <c r="AI452" s="136"/>
      <c r="AJ452" s="136"/>
      <c r="AK452" s="136"/>
      <c r="AT452" s="289"/>
      <c r="AU452" s="289"/>
      <c r="AV452" s="224"/>
      <c r="BW452" s="224"/>
      <c r="BX452" s="224"/>
      <c r="BY452" s="224"/>
      <c r="CF452" s="224"/>
      <c r="CG452" s="224"/>
      <c r="CH452" s="6"/>
      <c r="DS452" s="224"/>
      <c r="DT452" s="224"/>
      <c r="DU452" s="224"/>
    </row>
    <row r="453" spans="4:125" s="66" customFormat="1" x14ac:dyDescent="0.2">
      <c r="D453" s="137"/>
      <c r="E453" s="136"/>
      <c r="L453" s="136"/>
      <c r="M453" s="136"/>
      <c r="N453" s="136"/>
      <c r="O453" s="136"/>
      <c r="Q453" s="136"/>
      <c r="R453" s="136"/>
      <c r="S453" s="136"/>
      <c r="T453" s="136"/>
      <c r="U453" s="136"/>
      <c r="V453" s="136"/>
      <c r="W453" s="136"/>
      <c r="X453" s="342"/>
      <c r="Y453" s="136"/>
      <c r="Z453" s="136"/>
      <c r="AA453" s="136"/>
      <c r="AB453" s="136"/>
      <c r="AC453" s="136"/>
      <c r="AD453" s="136"/>
      <c r="AE453" s="136"/>
      <c r="AF453" s="136"/>
      <c r="AG453" s="136"/>
      <c r="AH453" s="136"/>
      <c r="AI453" s="136"/>
      <c r="AJ453" s="136"/>
      <c r="AK453" s="136"/>
      <c r="AT453" s="289"/>
      <c r="AU453" s="289"/>
      <c r="AV453" s="224"/>
      <c r="BW453" s="224"/>
      <c r="BX453" s="224"/>
      <c r="BY453" s="224"/>
      <c r="CF453" s="224"/>
      <c r="CG453" s="224"/>
      <c r="CH453" s="6"/>
      <c r="DS453" s="224"/>
      <c r="DT453" s="224"/>
      <c r="DU453" s="224"/>
    </row>
    <row r="454" spans="4:125" s="66" customFormat="1" x14ac:dyDescent="0.2">
      <c r="D454" s="137"/>
      <c r="E454" s="136"/>
      <c r="L454" s="136"/>
      <c r="M454" s="136"/>
      <c r="N454" s="136"/>
      <c r="O454" s="136"/>
      <c r="Q454" s="136"/>
      <c r="R454" s="136"/>
      <c r="S454" s="136"/>
      <c r="T454" s="136"/>
      <c r="U454" s="136"/>
      <c r="V454" s="136"/>
      <c r="W454" s="136"/>
      <c r="X454" s="342"/>
      <c r="Y454" s="136"/>
      <c r="Z454" s="136"/>
      <c r="AA454" s="136"/>
      <c r="AB454" s="136"/>
      <c r="AC454" s="136"/>
      <c r="AD454" s="136"/>
      <c r="AE454" s="136"/>
      <c r="AF454" s="136"/>
      <c r="AG454" s="136"/>
      <c r="AH454" s="136"/>
      <c r="AI454" s="136"/>
      <c r="AJ454" s="136"/>
      <c r="AK454" s="136"/>
      <c r="AT454" s="289"/>
      <c r="AU454" s="289"/>
      <c r="AV454" s="224"/>
      <c r="BW454" s="224"/>
      <c r="BX454" s="224"/>
      <c r="BY454" s="224"/>
      <c r="CF454" s="224"/>
      <c r="CG454" s="224"/>
      <c r="CH454" s="6"/>
      <c r="DS454" s="224"/>
      <c r="DT454" s="224"/>
      <c r="DU454" s="224"/>
    </row>
    <row r="455" spans="4:125" s="66" customFormat="1" x14ac:dyDescent="0.2">
      <c r="D455" s="137"/>
      <c r="E455" s="136"/>
      <c r="L455" s="136"/>
      <c r="M455" s="136"/>
      <c r="N455" s="136"/>
      <c r="O455" s="136"/>
      <c r="Q455" s="136"/>
      <c r="R455" s="136"/>
      <c r="S455" s="136"/>
      <c r="T455" s="136"/>
      <c r="U455" s="136"/>
      <c r="V455" s="136"/>
      <c r="W455" s="136"/>
      <c r="X455" s="342"/>
      <c r="Y455" s="136"/>
      <c r="Z455" s="136"/>
      <c r="AA455" s="136"/>
      <c r="AB455" s="136"/>
      <c r="AC455" s="136"/>
      <c r="AD455" s="136"/>
      <c r="AE455" s="136"/>
      <c r="AF455" s="136"/>
      <c r="AG455" s="136"/>
      <c r="AH455" s="136"/>
      <c r="AI455" s="136"/>
      <c r="AJ455" s="136"/>
      <c r="AK455" s="136"/>
      <c r="AT455" s="289"/>
      <c r="AU455" s="289"/>
      <c r="AV455" s="224"/>
      <c r="BW455" s="224"/>
      <c r="BX455" s="224"/>
      <c r="BY455" s="224"/>
      <c r="CF455" s="224"/>
      <c r="CG455" s="224"/>
      <c r="CH455" s="6"/>
      <c r="DS455" s="224"/>
      <c r="DT455" s="224"/>
      <c r="DU455" s="224"/>
    </row>
    <row r="456" spans="4:125" s="66" customFormat="1" x14ac:dyDescent="0.2">
      <c r="D456" s="137"/>
      <c r="E456" s="136"/>
      <c r="L456" s="136"/>
      <c r="M456" s="136"/>
      <c r="N456" s="136"/>
      <c r="O456" s="136"/>
      <c r="Q456" s="136"/>
      <c r="R456" s="136"/>
      <c r="S456" s="136"/>
      <c r="T456" s="136"/>
      <c r="U456" s="136"/>
      <c r="V456" s="136"/>
      <c r="W456" s="136"/>
      <c r="X456" s="342"/>
      <c r="Y456" s="136"/>
      <c r="Z456" s="136"/>
      <c r="AA456" s="136"/>
      <c r="AB456" s="136"/>
      <c r="AC456" s="136"/>
      <c r="AD456" s="136"/>
      <c r="AE456" s="136"/>
      <c r="AF456" s="136"/>
      <c r="AG456" s="136"/>
      <c r="AH456" s="136"/>
      <c r="AI456" s="136"/>
      <c r="AJ456" s="136"/>
      <c r="AK456" s="136"/>
      <c r="AT456" s="289"/>
      <c r="AU456" s="289"/>
      <c r="AV456" s="224"/>
      <c r="BW456" s="224"/>
      <c r="BX456" s="224"/>
      <c r="BY456" s="224"/>
      <c r="CF456" s="224"/>
      <c r="CG456" s="224"/>
      <c r="CH456" s="6"/>
      <c r="DS456" s="224"/>
      <c r="DT456" s="224"/>
      <c r="DU456" s="224"/>
    </row>
    <row r="457" spans="4:125" s="66" customFormat="1" x14ac:dyDescent="0.2">
      <c r="D457" s="137"/>
      <c r="E457" s="136"/>
      <c r="L457" s="136"/>
      <c r="M457" s="136"/>
      <c r="N457" s="136"/>
      <c r="O457" s="136"/>
      <c r="Q457" s="136"/>
      <c r="R457" s="136"/>
      <c r="S457" s="136"/>
      <c r="T457" s="136"/>
      <c r="U457" s="136"/>
      <c r="V457" s="136"/>
      <c r="W457" s="136"/>
      <c r="X457" s="342"/>
      <c r="Y457" s="136"/>
      <c r="Z457" s="136"/>
      <c r="AA457" s="136"/>
      <c r="AB457" s="136"/>
      <c r="AC457" s="136"/>
      <c r="AD457" s="136"/>
      <c r="AE457" s="136"/>
      <c r="AF457" s="136"/>
      <c r="AG457" s="136"/>
      <c r="AH457" s="136"/>
      <c r="AI457" s="136"/>
      <c r="AJ457" s="136"/>
      <c r="AK457" s="136"/>
      <c r="AT457" s="289"/>
      <c r="AU457" s="289"/>
      <c r="AV457" s="224"/>
      <c r="BW457" s="224"/>
      <c r="BX457" s="224"/>
      <c r="BY457" s="224"/>
      <c r="CF457" s="224"/>
      <c r="CG457" s="224"/>
      <c r="CH457" s="6"/>
      <c r="DS457" s="224"/>
      <c r="DT457" s="224"/>
      <c r="DU457" s="224"/>
    </row>
    <row r="458" spans="4:125" s="66" customFormat="1" x14ac:dyDescent="0.2">
      <c r="D458" s="137"/>
      <c r="E458" s="136"/>
      <c r="L458" s="136"/>
      <c r="M458" s="136"/>
      <c r="N458" s="136"/>
      <c r="O458" s="136"/>
      <c r="Q458" s="136"/>
      <c r="R458" s="136"/>
      <c r="S458" s="136"/>
      <c r="T458" s="136"/>
      <c r="U458" s="136"/>
      <c r="V458" s="136"/>
      <c r="W458" s="136"/>
      <c r="X458" s="342"/>
      <c r="Y458" s="136"/>
      <c r="Z458" s="136"/>
      <c r="AA458" s="136"/>
      <c r="AB458" s="136"/>
      <c r="AC458" s="136"/>
      <c r="AD458" s="136"/>
      <c r="AE458" s="136"/>
      <c r="AF458" s="136"/>
      <c r="AG458" s="136"/>
      <c r="AH458" s="136"/>
      <c r="AI458" s="136"/>
      <c r="AJ458" s="136"/>
      <c r="AK458" s="136"/>
      <c r="AT458" s="289"/>
      <c r="AU458" s="289"/>
      <c r="AV458" s="224"/>
      <c r="BW458" s="224"/>
      <c r="BX458" s="224"/>
      <c r="BY458" s="224"/>
      <c r="CF458" s="224"/>
      <c r="CG458" s="224"/>
      <c r="CH458" s="6"/>
      <c r="DS458" s="224"/>
      <c r="DT458" s="224"/>
      <c r="DU458" s="224"/>
    </row>
    <row r="459" spans="4:125" s="66" customFormat="1" x14ac:dyDescent="0.2">
      <c r="D459" s="137"/>
      <c r="E459" s="136"/>
      <c r="L459" s="136"/>
      <c r="M459" s="136"/>
      <c r="N459" s="136"/>
      <c r="O459" s="136"/>
      <c r="Q459" s="136"/>
      <c r="R459" s="136"/>
      <c r="S459" s="136"/>
      <c r="T459" s="136"/>
      <c r="U459" s="136"/>
      <c r="V459" s="136"/>
      <c r="W459" s="136"/>
      <c r="X459" s="342"/>
      <c r="Y459" s="136"/>
      <c r="Z459" s="136"/>
      <c r="AA459" s="136"/>
      <c r="AB459" s="136"/>
      <c r="AC459" s="136"/>
      <c r="AD459" s="136"/>
      <c r="AE459" s="136"/>
      <c r="AF459" s="136"/>
      <c r="AG459" s="136"/>
      <c r="AH459" s="136"/>
      <c r="AI459" s="136"/>
      <c r="AJ459" s="136"/>
      <c r="AK459" s="136"/>
      <c r="AT459" s="289"/>
      <c r="AU459" s="289"/>
      <c r="AV459" s="224"/>
      <c r="BW459" s="224"/>
      <c r="BX459" s="224"/>
      <c r="BY459" s="224"/>
      <c r="CF459" s="224"/>
      <c r="CG459" s="224"/>
      <c r="CH459" s="6"/>
      <c r="DS459" s="224"/>
      <c r="DT459" s="224"/>
      <c r="DU459" s="224"/>
    </row>
    <row r="460" spans="4:125" s="66" customFormat="1" x14ac:dyDescent="0.2">
      <c r="D460" s="137"/>
      <c r="E460" s="136"/>
      <c r="L460" s="136"/>
      <c r="M460" s="136"/>
      <c r="N460" s="136"/>
      <c r="O460" s="136"/>
      <c r="Q460" s="136"/>
      <c r="R460" s="136"/>
      <c r="S460" s="136"/>
      <c r="T460" s="136"/>
      <c r="U460" s="136"/>
      <c r="V460" s="136"/>
      <c r="W460" s="136"/>
      <c r="X460" s="342"/>
      <c r="Y460" s="136"/>
      <c r="Z460" s="136"/>
      <c r="AA460" s="136"/>
      <c r="AB460" s="136"/>
      <c r="AC460" s="136"/>
      <c r="AD460" s="136"/>
      <c r="AE460" s="136"/>
      <c r="AF460" s="136"/>
      <c r="AG460" s="136"/>
      <c r="AH460" s="136"/>
      <c r="AI460" s="136"/>
      <c r="AJ460" s="136"/>
      <c r="AK460" s="136"/>
      <c r="AT460" s="289"/>
      <c r="AU460" s="289"/>
      <c r="AV460" s="224"/>
      <c r="BW460" s="224"/>
      <c r="BX460" s="224"/>
      <c r="BY460" s="224"/>
      <c r="CF460" s="224"/>
      <c r="CG460" s="224"/>
      <c r="CH460" s="6"/>
      <c r="DS460" s="224"/>
      <c r="DT460" s="224"/>
      <c r="DU460" s="224"/>
    </row>
    <row r="461" spans="4:125" s="66" customFormat="1" x14ac:dyDescent="0.2">
      <c r="D461" s="137"/>
      <c r="E461" s="136"/>
      <c r="L461" s="136"/>
      <c r="M461" s="136"/>
      <c r="N461" s="136"/>
      <c r="O461" s="136"/>
      <c r="Q461" s="136"/>
      <c r="R461" s="136"/>
      <c r="S461" s="136"/>
      <c r="T461" s="136"/>
      <c r="U461" s="136"/>
      <c r="V461" s="136"/>
      <c r="W461" s="136"/>
      <c r="X461" s="342"/>
      <c r="Y461" s="136"/>
      <c r="Z461" s="136"/>
      <c r="AA461" s="136"/>
      <c r="AB461" s="136"/>
      <c r="AC461" s="136"/>
      <c r="AD461" s="136"/>
      <c r="AE461" s="136"/>
      <c r="AF461" s="136"/>
      <c r="AG461" s="136"/>
      <c r="AH461" s="136"/>
      <c r="AI461" s="136"/>
      <c r="AJ461" s="136"/>
      <c r="AK461" s="136"/>
      <c r="AT461" s="289"/>
      <c r="AU461" s="289"/>
      <c r="AV461" s="224"/>
      <c r="BW461" s="224"/>
      <c r="BX461" s="224"/>
      <c r="BY461" s="224"/>
      <c r="CF461" s="224"/>
      <c r="CG461" s="224"/>
      <c r="CH461" s="6"/>
      <c r="DS461" s="224"/>
      <c r="DT461" s="224"/>
      <c r="DU461" s="224"/>
    </row>
    <row r="462" spans="4:125" s="66" customFormat="1" x14ac:dyDescent="0.2">
      <c r="D462" s="137"/>
      <c r="E462" s="136"/>
      <c r="L462" s="136"/>
      <c r="M462" s="136"/>
      <c r="N462" s="136"/>
      <c r="O462" s="136"/>
      <c r="Q462" s="136"/>
      <c r="R462" s="136"/>
      <c r="S462" s="136"/>
      <c r="T462" s="136"/>
      <c r="U462" s="136"/>
      <c r="V462" s="136"/>
      <c r="W462" s="136"/>
      <c r="X462" s="342"/>
      <c r="Y462" s="136"/>
      <c r="Z462" s="136"/>
      <c r="AA462" s="136"/>
      <c r="AB462" s="136"/>
      <c r="AC462" s="136"/>
      <c r="AD462" s="136"/>
      <c r="AE462" s="136"/>
      <c r="AF462" s="136"/>
      <c r="AG462" s="136"/>
      <c r="AH462" s="136"/>
      <c r="AI462" s="136"/>
      <c r="AJ462" s="136"/>
      <c r="AK462" s="136"/>
      <c r="AT462" s="289"/>
      <c r="AU462" s="289"/>
      <c r="AV462" s="224"/>
      <c r="BW462" s="224"/>
      <c r="BX462" s="224"/>
      <c r="BY462" s="224"/>
      <c r="CF462" s="224"/>
      <c r="CG462" s="224"/>
      <c r="CH462" s="6"/>
      <c r="DS462" s="224"/>
      <c r="DT462" s="224"/>
      <c r="DU462" s="224"/>
    </row>
    <row r="463" spans="4:125" s="66" customFormat="1" x14ac:dyDescent="0.2">
      <c r="D463" s="137"/>
      <c r="E463" s="136"/>
      <c r="L463" s="136"/>
      <c r="M463" s="136"/>
      <c r="N463" s="136"/>
      <c r="O463" s="136"/>
      <c r="Q463" s="136"/>
      <c r="R463" s="136"/>
      <c r="S463" s="136"/>
      <c r="T463" s="136"/>
      <c r="U463" s="136"/>
      <c r="V463" s="136"/>
      <c r="W463" s="136"/>
      <c r="X463" s="342"/>
      <c r="Y463" s="136"/>
      <c r="Z463" s="136"/>
      <c r="AA463" s="136"/>
      <c r="AB463" s="136"/>
      <c r="AC463" s="136"/>
      <c r="AD463" s="136"/>
      <c r="AE463" s="136"/>
      <c r="AF463" s="136"/>
      <c r="AG463" s="136"/>
      <c r="AH463" s="136"/>
      <c r="AI463" s="136"/>
      <c r="AJ463" s="136"/>
      <c r="AK463" s="136"/>
      <c r="AT463" s="289"/>
      <c r="AU463" s="289"/>
      <c r="AV463" s="224"/>
      <c r="BW463" s="224"/>
      <c r="BX463" s="224"/>
      <c r="BY463" s="224"/>
      <c r="CF463" s="224"/>
      <c r="CG463" s="224"/>
      <c r="CH463" s="6"/>
      <c r="DS463" s="224"/>
      <c r="DT463" s="224"/>
      <c r="DU463" s="224"/>
    </row>
    <row r="464" spans="4:125" s="66" customFormat="1" x14ac:dyDescent="0.2">
      <c r="D464" s="137"/>
      <c r="E464" s="136"/>
      <c r="L464" s="136"/>
      <c r="M464" s="136"/>
      <c r="N464" s="136"/>
      <c r="O464" s="136"/>
      <c r="Q464" s="136"/>
      <c r="R464" s="136"/>
      <c r="S464" s="136"/>
      <c r="T464" s="136"/>
      <c r="U464" s="136"/>
      <c r="V464" s="136"/>
      <c r="W464" s="136"/>
      <c r="X464" s="342"/>
      <c r="Y464" s="136"/>
      <c r="Z464" s="136"/>
      <c r="AA464" s="136"/>
      <c r="AB464" s="136"/>
      <c r="AC464" s="136"/>
      <c r="AD464" s="136"/>
      <c r="AE464" s="136"/>
      <c r="AF464" s="136"/>
      <c r="AG464" s="136"/>
      <c r="AH464" s="136"/>
      <c r="AI464" s="136"/>
      <c r="AJ464" s="136"/>
      <c r="AK464" s="136"/>
      <c r="AT464" s="289"/>
      <c r="AU464" s="289"/>
      <c r="AV464" s="224"/>
      <c r="BW464" s="224"/>
      <c r="BX464" s="224"/>
      <c r="BY464" s="224"/>
      <c r="CF464" s="224"/>
      <c r="CG464" s="224"/>
      <c r="CH464" s="6"/>
      <c r="DS464" s="224"/>
      <c r="DT464" s="224"/>
      <c r="DU464" s="224"/>
    </row>
    <row r="465" spans="4:125" s="66" customFormat="1" x14ac:dyDescent="0.2">
      <c r="D465" s="137"/>
      <c r="E465" s="136"/>
      <c r="L465" s="136"/>
      <c r="M465" s="136"/>
      <c r="N465" s="136"/>
      <c r="O465" s="136"/>
      <c r="Q465" s="136"/>
      <c r="R465" s="136"/>
      <c r="S465" s="136"/>
      <c r="T465" s="136"/>
      <c r="U465" s="136"/>
      <c r="V465" s="136"/>
      <c r="W465" s="136"/>
      <c r="X465" s="342"/>
      <c r="Y465" s="136"/>
      <c r="Z465" s="136"/>
      <c r="AA465" s="136"/>
      <c r="AB465" s="136"/>
      <c r="AC465" s="136"/>
      <c r="AD465" s="136"/>
      <c r="AE465" s="136"/>
      <c r="AF465" s="136"/>
      <c r="AG465" s="136"/>
      <c r="AH465" s="136"/>
      <c r="AI465" s="136"/>
      <c r="AJ465" s="136"/>
      <c r="AK465" s="136"/>
      <c r="AT465" s="289"/>
      <c r="AU465" s="289"/>
      <c r="AV465" s="224"/>
      <c r="BW465" s="224"/>
      <c r="BX465" s="224"/>
      <c r="BY465" s="224"/>
      <c r="CF465" s="224"/>
      <c r="CG465" s="224"/>
      <c r="CH465" s="6"/>
      <c r="DS465" s="224"/>
      <c r="DT465" s="224"/>
      <c r="DU465" s="224"/>
    </row>
    <row r="466" spans="4:125" s="66" customFormat="1" x14ac:dyDescent="0.2">
      <c r="D466" s="137"/>
      <c r="E466" s="136"/>
      <c r="L466" s="136"/>
      <c r="M466" s="136"/>
      <c r="N466" s="136"/>
      <c r="O466" s="136"/>
      <c r="Q466" s="136"/>
      <c r="R466" s="136"/>
      <c r="S466" s="136"/>
      <c r="T466" s="136"/>
      <c r="U466" s="136"/>
      <c r="V466" s="136"/>
      <c r="W466" s="136"/>
      <c r="X466" s="342"/>
      <c r="Y466" s="136"/>
      <c r="Z466" s="136"/>
      <c r="AA466" s="136"/>
      <c r="AB466" s="136"/>
      <c r="AC466" s="136"/>
      <c r="AD466" s="136"/>
      <c r="AE466" s="136"/>
      <c r="AF466" s="136"/>
      <c r="AG466" s="136"/>
      <c r="AH466" s="136"/>
      <c r="AI466" s="136"/>
      <c r="AJ466" s="136"/>
      <c r="AK466" s="136"/>
      <c r="AT466" s="289"/>
      <c r="AU466" s="289"/>
      <c r="AV466" s="224"/>
      <c r="BW466" s="224"/>
      <c r="BX466" s="224"/>
      <c r="BY466" s="224"/>
      <c r="CF466" s="224"/>
      <c r="CG466" s="224"/>
      <c r="CH466" s="6"/>
      <c r="DS466" s="224"/>
      <c r="DT466" s="224"/>
      <c r="DU466" s="224"/>
    </row>
    <row r="467" spans="4:125" s="66" customFormat="1" x14ac:dyDescent="0.2">
      <c r="D467" s="137"/>
      <c r="E467" s="136"/>
      <c r="L467" s="136"/>
      <c r="M467" s="136"/>
      <c r="N467" s="136"/>
      <c r="O467" s="136"/>
      <c r="Q467" s="136"/>
      <c r="R467" s="136"/>
      <c r="S467" s="136"/>
      <c r="T467" s="136"/>
      <c r="U467" s="136"/>
      <c r="V467" s="136"/>
      <c r="W467" s="136"/>
      <c r="X467" s="342"/>
      <c r="Y467" s="136"/>
      <c r="Z467" s="136"/>
      <c r="AA467" s="136"/>
      <c r="AB467" s="136"/>
      <c r="AC467" s="136"/>
      <c r="AD467" s="136"/>
      <c r="AE467" s="136"/>
      <c r="AF467" s="136"/>
      <c r="AG467" s="136"/>
      <c r="AH467" s="136"/>
      <c r="AI467" s="136"/>
      <c r="AJ467" s="136"/>
      <c r="AK467" s="136"/>
      <c r="AT467" s="289"/>
      <c r="AU467" s="289"/>
      <c r="AV467" s="224"/>
      <c r="BW467" s="224"/>
      <c r="BX467" s="224"/>
      <c r="BY467" s="224"/>
      <c r="CF467" s="224"/>
      <c r="CG467" s="224"/>
      <c r="CH467" s="6"/>
      <c r="DS467" s="224"/>
      <c r="DT467" s="224"/>
      <c r="DU467" s="224"/>
    </row>
    <row r="468" spans="4:125" s="66" customFormat="1" x14ac:dyDescent="0.2">
      <c r="D468" s="137"/>
      <c r="E468" s="136"/>
      <c r="L468" s="136"/>
      <c r="M468" s="136"/>
      <c r="N468" s="136"/>
      <c r="O468" s="136"/>
      <c r="Q468" s="136"/>
      <c r="R468" s="136"/>
      <c r="S468" s="136"/>
      <c r="T468" s="136"/>
      <c r="U468" s="136"/>
      <c r="V468" s="136"/>
      <c r="W468" s="136"/>
      <c r="X468" s="342"/>
      <c r="Y468" s="136"/>
      <c r="Z468" s="136"/>
      <c r="AA468" s="136"/>
      <c r="AB468" s="136"/>
      <c r="AC468" s="136"/>
      <c r="AD468" s="136"/>
      <c r="AE468" s="136"/>
      <c r="AF468" s="136"/>
      <c r="AG468" s="136"/>
      <c r="AH468" s="136"/>
      <c r="AI468" s="136"/>
      <c r="AJ468" s="136"/>
      <c r="AK468" s="136"/>
      <c r="AT468" s="289"/>
      <c r="AU468" s="289"/>
      <c r="AV468" s="224"/>
      <c r="BW468" s="224"/>
      <c r="BX468" s="224"/>
      <c r="BY468" s="224"/>
      <c r="CF468" s="224"/>
      <c r="CG468" s="224"/>
      <c r="CH468" s="6"/>
      <c r="DS468" s="224"/>
      <c r="DT468" s="224"/>
      <c r="DU468" s="224"/>
    </row>
    <row r="469" spans="4:125" s="66" customFormat="1" x14ac:dyDescent="0.2">
      <c r="D469" s="90"/>
      <c r="X469" s="338"/>
      <c r="AT469" s="289"/>
      <c r="AU469" s="289"/>
      <c r="AV469" s="224"/>
      <c r="BW469" s="224"/>
      <c r="BX469" s="224"/>
      <c r="BY469" s="224"/>
      <c r="CF469" s="224"/>
      <c r="CG469" s="224"/>
      <c r="CH469" s="6"/>
      <c r="DS469" s="224"/>
      <c r="DT469" s="224"/>
      <c r="DU469" s="224"/>
    </row>
    <row r="470" spans="4:125" s="66" customFormat="1" x14ac:dyDescent="0.2">
      <c r="D470" s="90"/>
      <c r="X470" s="338"/>
      <c r="AT470" s="289"/>
      <c r="AU470" s="289"/>
      <c r="AV470" s="224"/>
      <c r="BW470" s="224"/>
      <c r="BX470" s="224"/>
      <c r="BY470" s="224"/>
      <c r="CF470" s="224"/>
      <c r="CG470" s="224"/>
      <c r="CH470" s="6"/>
      <c r="DS470" s="224"/>
      <c r="DT470" s="224"/>
      <c r="DU470" s="224"/>
    </row>
    <row r="471" spans="4:125" s="66" customFormat="1" x14ac:dyDescent="0.2">
      <c r="D471" s="90"/>
      <c r="X471" s="338"/>
      <c r="AT471" s="289"/>
      <c r="AU471" s="289"/>
      <c r="AV471" s="224"/>
      <c r="BW471" s="224"/>
      <c r="BX471" s="224"/>
      <c r="BY471" s="224"/>
      <c r="CF471" s="224"/>
      <c r="CG471" s="224"/>
      <c r="CH471" s="6"/>
      <c r="DS471" s="224"/>
      <c r="DT471" s="224"/>
      <c r="DU471" s="224"/>
    </row>
    <row r="472" spans="4:125" s="66" customFormat="1" x14ac:dyDescent="0.2">
      <c r="D472" s="90"/>
      <c r="X472" s="338"/>
      <c r="AT472" s="289"/>
      <c r="AU472" s="289"/>
      <c r="AV472" s="224"/>
      <c r="BW472" s="224"/>
      <c r="BX472" s="224"/>
      <c r="BY472" s="224"/>
      <c r="CF472" s="224"/>
      <c r="CG472" s="224"/>
      <c r="CH472" s="6"/>
      <c r="DS472" s="224"/>
      <c r="DT472" s="224"/>
      <c r="DU472" s="224"/>
    </row>
    <row r="473" spans="4:125" s="66" customFormat="1" x14ac:dyDescent="0.2">
      <c r="D473" s="90"/>
      <c r="X473" s="338"/>
      <c r="AT473" s="289"/>
      <c r="AU473" s="289"/>
      <c r="AV473" s="224"/>
      <c r="BW473" s="224"/>
      <c r="BX473" s="224"/>
      <c r="BY473" s="224"/>
      <c r="CF473" s="224"/>
      <c r="CG473" s="224"/>
      <c r="CH473" s="6"/>
      <c r="DS473" s="224"/>
      <c r="DT473" s="224"/>
      <c r="DU473" s="224"/>
    </row>
    <row r="474" spans="4:125" s="66" customFormat="1" x14ac:dyDescent="0.2">
      <c r="D474" s="90"/>
      <c r="X474" s="338"/>
      <c r="AT474" s="289"/>
      <c r="AU474" s="289"/>
      <c r="AV474" s="224"/>
      <c r="BW474" s="224"/>
      <c r="BX474" s="224"/>
      <c r="BY474" s="224"/>
      <c r="CF474" s="224"/>
      <c r="CG474" s="224"/>
      <c r="CH474" s="6"/>
      <c r="DS474" s="224"/>
      <c r="DT474" s="224"/>
      <c r="DU474" s="224"/>
    </row>
    <row r="475" spans="4:125" s="66" customFormat="1" x14ac:dyDescent="0.2">
      <c r="D475" s="90"/>
      <c r="X475" s="338"/>
      <c r="AT475" s="289"/>
      <c r="AU475" s="289"/>
      <c r="AV475" s="224"/>
      <c r="BW475" s="224"/>
      <c r="BX475" s="224"/>
      <c r="BY475" s="224"/>
      <c r="CF475" s="224"/>
      <c r="CG475" s="224"/>
      <c r="CH475" s="6"/>
      <c r="DS475" s="224"/>
      <c r="DT475" s="224"/>
      <c r="DU475" s="224"/>
    </row>
    <row r="476" spans="4:125" s="66" customFormat="1" x14ac:dyDescent="0.2">
      <c r="D476" s="90"/>
      <c r="X476" s="338"/>
      <c r="AT476" s="289"/>
      <c r="AU476" s="289"/>
      <c r="AV476" s="224"/>
      <c r="BW476" s="224"/>
      <c r="BX476" s="224"/>
      <c r="BY476" s="224"/>
      <c r="CF476" s="224"/>
      <c r="CG476" s="224"/>
      <c r="CH476" s="6"/>
      <c r="DS476" s="224"/>
      <c r="DT476" s="224"/>
      <c r="DU476" s="224"/>
    </row>
    <row r="477" spans="4:125" s="66" customFormat="1" x14ac:dyDescent="0.2">
      <c r="D477" s="90"/>
      <c r="X477" s="338"/>
      <c r="AT477" s="289"/>
      <c r="AU477" s="289"/>
      <c r="AV477" s="224"/>
      <c r="BW477" s="224"/>
      <c r="BX477" s="224"/>
      <c r="BY477" s="224"/>
      <c r="CF477" s="224"/>
      <c r="CG477" s="224"/>
      <c r="CH477" s="6"/>
      <c r="DS477" s="224"/>
      <c r="DT477" s="224"/>
      <c r="DU477" s="224"/>
    </row>
    <row r="478" spans="4:125" s="66" customFormat="1" x14ac:dyDescent="0.2">
      <c r="D478" s="90"/>
      <c r="X478" s="338"/>
      <c r="AT478" s="289"/>
      <c r="AU478" s="289"/>
      <c r="AV478" s="224"/>
      <c r="BW478" s="224"/>
      <c r="BX478" s="224"/>
      <c r="BY478" s="224"/>
      <c r="CF478" s="224"/>
      <c r="CG478" s="224"/>
      <c r="CH478" s="6"/>
      <c r="DS478" s="224"/>
      <c r="DT478" s="224"/>
      <c r="DU478" s="224"/>
    </row>
    <row r="479" spans="4:125" s="66" customFormat="1" x14ac:dyDescent="0.2">
      <c r="D479" s="90"/>
      <c r="X479" s="338"/>
      <c r="AT479" s="289"/>
      <c r="AU479" s="289"/>
      <c r="AV479" s="224"/>
      <c r="BW479" s="224"/>
      <c r="BX479" s="224"/>
      <c r="BY479" s="224"/>
      <c r="CF479" s="224"/>
      <c r="CG479" s="224"/>
      <c r="CH479" s="6"/>
      <c r="DS479" s="224"/>
      <c r="DT479" s="224"/>
      <c r="DU479" s="224"/>
    </row>
    <row r="480" spans="4:125" s="66" customFormat="1" x14ac:dyDescent="0.2">
      <c r="D480" s="90"/>
      <c r="X480" s="338"/>
      <c r="AT480" s="289"/>
      <c r="AU480" s="289"/>
      <c r="AV480" s="224"/>
      <c r="BW480" s="224"/>
      <c r="BX480" s="224"/>
      <c r="BY480" s="224"/>
      <c r="CF480" s="224"/>
      <c r="CG480" s="224"/>
      <c r="CH480" s="6"/>
      <c r="DS480" s="224"/>
      <c r="DT480" s="224"/>
      <c r="DU480" s="224"/>
    </row>
    <row r="481" spans="4:125" s="66" customFormat="1" x14ac:dyDescent="0.2">
      <c r="D481" s="90"/>
      <c r="X481" s="338"/>
      <c r="AT481" s="289"/>
      <c r="AU481" s="289"/>
      <c r="AV481" s="224"/>
      <c r="BW481" s="224"/>
      <c r="BX481" s="224"/>
      <c r="BY481" s="224"/>
      <c r="CF481" s="224"/>
      <c r="CG481" s="224"/>
      <c r="CH481" s="6"/>
      <c r="DS481" s="224"/>
      <c r="DT481" s="224"/>
      <c r="DU481" s="224"/>
    </row>
    <row r="482" spans="4:125" s="66" customFormat="1" x14ac:dyDescent="0.2">
      <c r="D482" s="90"/>
      <c r="X482" s="338"/>
      <c r="AT482" s="289"/>
      <c r="AU482" s="289"/>
      <c r="AV482" s="224"/>
      <c r="BW482" s="224"/>
      <c r="BX482" s="224"/>
      <c r="BY482" s="224"/>
      <c r="CF482" s="224"/>
      <c r="CG482" s="224"/>
      <c r="CH482" s="6"/>
      <c r="DS482" s="224"/>
      <c r="DT482" s="224"/>
      <c r="DU482" s="224"/>
    </row>
    <row r="483" spans="4:125" s="66" customFormat="1" x14ac:dyDescent="0.2">
      <c r="D483" s="90"/>
      <c r="X483" s="338"/>
      <c r="AT483" s="289"/>
      <c r="AU483" s="289"/>
      <c r="AV483" s="224"/>
      <c r="BW483" s="224"/>
      <c r="BX483" s="224"/>
      <c r="BY483" s="224"/>
      <c r="CF483" s="224"/>
      <c r="CG483" s="224"/>
      <c r="CH483" s="6"/>
      <c r="DS483" s="224"/>
      <c r="DT483" s="224"/>
      <c r="DU483" s="224"/>
    </row>
    <row r="484" spans="4:125" s="66" customFormat="1" x14ac:dyDescent="0.2">
      <c r="D484" s="90"/>
      <c r="X484" s="338"/>
      <c r="AT484" s="289"/>
      <c r="AU484" s="289"/>
      <c r="AV484" s="224"/>
      <c r="BW484" s="224"/>
      <c r="BX484" s="224"/>
      <c r="BY484" s="224"/>
      <c r="CF484" s="224"/>
      <c r="CG484" s="224"/>
      <c r="CH484" s="6"/>
      <c r="DS484" s="224"/>
      <c r="DT484" s="224"/>
      <c r="DU484" s="224"/>
    </row>
    <row r="485" spans="4:125" s="66" customFormat="1" x14ac:dyDescent="0.2">
      <c r="D485" s="90"/>
      <c r="X485" s="338"/>
      <c r="AT485" s="289"/>
      <c r="AU485" s="289"/>
      <c r="AV485" s="224"/>
      <c r="BW485" s="224"/>
      <c r="BX485" s="224"/>
      <c r="BY485" s="224"/>
      <c r="CF485" s="224"/>
      <c r="CG485" s="224"/>
      <c r="CH485" s="6"/>
      <c r="DS485" s="224"/>
      <c r="DT485" s="224"/>
      <c r="DU485" s="224"/>
    </row>
    <row r="486" spans="4:125" s="66" customFormat="1" x14ac:dyDescent="0.2">
      <c r="D486" s="90"/>
      <c r="X486" s="338"/>
      <c r="AT486" s="289"/>
      <c r="AU486" s="289"/>
      <c r="AV486" s="224"/>
      <c r="BW486" s="224"/>
      <c r="BX486" s="224"/>
      <c r="BY486" s="224"/>
      <c r="CF486" s="224"/>
      <c r="CG486" s="224"/>
      <c r="CH486" s="6"/>
      <c r="DS486" s="224"/>
      <c r="DT486" s="224"/>
      <c r="DU486" s="224"/>
    </row>
    <row r="487" spans="4:125" s="66" customFormat="1" x14ac:dyDescent="0.2">
      <c r="D487" s="90"/>
      <c r="X487" s="338"/>
      <c r="AT487" s="289"/>
      <c r="AU487" s="289"/>
      <c r="AV487" s="224"/>
      <c r="BW487" s="224"/>
      <c r="BX487" s="224"/>
      <c r="BY487" s="224"/>
      <c r="CF487" s="224"/>
      <c r="CG487" s="224"/>
      <c r="CH487" s="6"/>
      <c r="DS487" s="224"/>
      <c r="DT487" s="224"/>
      <c r="DU487" s="224"/>
    </row>
    <row r="488" spans="4:125" s="66" customFormat="1" x14ac:dyDescent="0.2">
      <c r="D488" s="90"/>
      <c r="X488" s="338"/>
      <c r="AT488" s="289"/>
      <c r="AU488" s="289"/>
      <c r="AV488" s="224"/>
      <c r="BW488" s="224"/>
      <c r="BX488" s="224"/>
      <c r="BY488" s="224"/>
      <c r="CF488" s="224"/>
      <c r="CG488" s="224"/>
      <c r="CH488" s="6"/>
      <c r="DS488" s="224"/>
      <c r="DT488" s="224"/>
      <c r="DU488" s="224"/>
    </row>
    <row r="489" spans="4:125" s="66" customFormat="1" x14ac:dyDescent="0.2">
      <c r="D489" s="90"/>
      <c r="X489" s="338"/>
      <c r="AT489" s="289"/>
      <c r="AU489" s="289"/>
      <c r="AV489" s="224"/>
      <c r="BW489" s="224"/>
      <c r="BX489" s="224"/>
      <c r="BY489" s="224"/>
      <c r="CF489" s="224"/>
      <c r="CG489" s="224"/>
      <c r="CH489" s="6"/>
      <c r="DS489" s="224"/>
      <c r="DT489" s="224"/>
      <c r="DU489" s="224"/>
    </row>
    <row r="490" spans="4:125" s="66" customFormat="1" x14ac:dyDescent="0.2">
      <c r="D490" s="90"/>
      <c r="X490" s="338"/>
      <c r="AT490" s="289"/>
      <c r="AU490" s="289"/>
      <c r="AV490" s="224"/>
      <c r="BW490" s="224"/>
      <c r="BX490" s="224"/>
      <c r="BY490" s="224"/>
      <c r="CF490" s="224"/>
      <c r="CG490" s="224"/>
      <c r="CH490" s="6"/>
      <c r="DS490" s="224"/>
      <c r="DT490" s="224"/>
      <c r="DU490" s="224"/>
    </row>
    <row r="491" spans="4:125" s="66" customFormat="1" x14ac:dyDescent="0.2">
      <c r="D491" s="90"/>
      <c r="X491" s="338"/>
      <c r="AT491" s="289"/>
      <c r="AU491" s="289"/>
      <c r="AV491" s="224"/>
      <c r="BW491" s="224"/>
      <c r="BX491" s="224"/>
      <c r="BY491" s="224"/>
      <c r="CF491" s="224"/>
      <c r="CG491" s="224"/>
      <c r="CH491" s="6"/>
      <c r="DS491" s="224"/>
      <c r="DT491" s="224"/>
      <c r="DU491" s="224"/>
    </row>
    <row r="492" spans="4:125" s="66" customFormat="1" x14ac:dyDescent="0.2">
      <c r="D492" s="90"/>
      <c r="X492" s="338"/>
      <c r="AT492" s="289"/>
      <c r="AU492" s="289"/>
      <c r="AV492" s="224"/>
      <c r="BW492" s="224"/>
      <c r="BX492" s="224"/>
      <c r="BY492" s="224"/>
      <c r="CF492" s="224"/>
      <c r="CG492" s="224"/>
      <c r="CH492" s="6"/>
      <c r="DS492" s="224"/>
      <c r="DT492" s="224"/>
      <c r="DU492" s="224"/>
    </row>
    <row r="493" spans="4:125" s="66" customFormat="1" x14ac:dyDescent="0.2">
      <c r="D493" s="90"/>
      <c r="X493" s="338"/>
      <c r="AT493" s="289"/>
      <c r="AU493" s="289"/>
      <c r="AV493" s="224"/>
      <c r="BW493" s="224"/>
      <c r="BX493" s="224"/>
      <c r="BY493" s="224"/>
      <c r="CF493" s="224"/>
      <c r="CG493" s="224"/>
      <c r="CH493" s="6"/>
      <c r="DS493" s="224"/>
      <c r="DT493" s="224"/>
      <c r="DU493" s="224"/>
    </row>
    <row r="494" spans="4:125" s="66" customFormat="1" x14ac:dyDescent="0.2">
      <c r="D494" s="90"/>
      <c r="X494" s="338"/>
      <c r="AT494" s="289"/>
      <c r="AU494" s="289"/>
      <c r="AV494" s="224"/>
      <c r="BW494" s="224"/>
      <c r="BX494" s="224"/>
      <c r="BY494" s="224"/>
      <c r="CF494" s="224"/>
      <c r="CG494" s="224"/>
      <c r="CH494" s="6"/>
      <c r="DS494" s="224"/>
      <c r="DT494" s="224"/>
      <c r="DU494" s="224"/>
    </row>
    <row r="495" spans="4:125" s="66" customFormat="1" x14ac:dyDescent="0.2">
      <c r="D495" s="90"/>
      <c r="X495" s="338"/>
      <c r="AT495" s="289"/>
      <c r="AU495" s="289"/>
      <c r="AV495" s="224"/>
      <c r="BW495" s="224"/>
      <c r="BX495" s="224"/>
      <c r="BY495" s="224"/>
      <c r="CF495" s="224"/>
      <c r="CG495" s="224"/>
      <c r="CH495" s="6"/>
      <c r="DS495" s="224"/>
      <c r="DT495" s="224"/>
      <c r="DU495" s="224"/>
    </row>
    <row r="496" spans="4:125" s="66" customFormat="1" x14ac:dyDescent="0.2">
      <c r="D496" s="90"/>
      <c r="X496" s="338"/>
      <c r="AT496" s="289"/>
      <c r="AU496" s="289"/>
      <c r="AV496" s="224"/>
      <c r="BW496" s="224"/>
      <c r="BX496" s="224"/>
      <c r="BY496" s="224"/>
      <c r="CF496" s="224"/>
      <c r="CG496" s="224"/>
      <c r="CH496" s="6"/>
      <c r="DS496" s="224"/>
      <c r="DT496" s="224"/>
      <c r="DU496" s="224"/>
    </row>
    <row r="497" spans="4:125" s="66" customFormat="1" x14ac:dyDescent="0.2">
      <c r="D497" s="90"/>
      <c r="X497" s="338"/>
      <c r="AT497" s="289"/>
      <c r="AU497" s="289"/>
      <c r="AV497" s="224"/>
      <c r="BW497" s="224"/>
      <c r="BX497" s="224"/>
      <c r="BY497" s="224"/>
      <c r="CF497" s="224"/>
      <c r="CG497" s="224"/>
      <c r="CH497" s="6"/>
      <c r="DS497" s="224"/>
      <c r="DT497" s="224"/>
      <c r="DU497" s="224"/>
    </row>
    <row r="498" spans="4:125" s="66" customFormat="1" x14ac:dyDescent="0.2">
      <c r="D498" s="90"/>
      <c r="X498" s="338"/>
      <c r="AT498" s="289"/>
      <c r="AU498" s="289"/>
      <c r="AV498" s="224"/>
      <c r="BW498" s="224"/>
      <c r="BX498" s="224"/>
      <c r="BY498" s="224"/>
      <c r="CF498" s="224"/>
      <c r="CG498" s="224"/>
      <c r="CH498" s="6"/>
      <c r="DS498" s="224"/>
      <c r="DT498" s="224"/>
      <c r="DU498" s="224"/>
    </row>
    <row r="499" spans="4:125" s="66" customFormat="1" x14ac:dyDescent="0.2">
      <c r="D499" s="90"/>
      <c r="X499" s="338"/>
      <c r="AT499" s="289"/>
      <c r="AU499" s="289"/>
      <c r="AV499" s="224"/>
      <c r="BW499" s="224"/>
      <c r="BX499" s="224"/>
      <c r="BY499" s="224"/>
      <c r="CF499" s="224"/>
      <c r="CG499" s="224"/>
      <c r="CH499" s="6"/>
      <c r="DS499" s="224"/>
      <c r="DT499" s="224"/>
      <c r="DU499" s="224"/>
    </row>
    <row r="500" spans="4:125" s="66" customFormat="1" x14ac:dyDescent="0.2">
      <c r="D500" s="90"/>
      <c r="X500" s="338"/>
      <c r="AT500" s="289"/>
      <c r="AU500" s="289"/>
      <c r="AV500" s="224"/>
      <c r="BW500" s="224"/>
      <c r="BX500" s="224"/>
      <c r="BY500" s="224"/>
      <c r="CF500" s="224"/>
      <c r="CG500" s="224"/>
      <c r="CH500" s="6"/>
      <c r="DS500" s="224"/>
      <c r="DT500" s="224"/>
      <c r="DU500" s="224"/>
    </row>
    <row r="501" spans="4:125" s="66" customFormat="1" x14ac:dyDescent="0.2">
      <c r="D501" s="90"/>
      <c r="X501" s="338"/>
      <c r="AT501" s="289"/>
      <c r="AU501" s="289"/>
      <c r="AV501" s="224"/>
      <c r="BW501" s="224"/>
      <c r="BX501" s="224"/>
      <c r="BY501" s="224"/>
      <c r="CF501" s="224"/>
      <c r="CG501" s="224"/>
      <c r="CH501" s="6"/>
      <c r="DS501" s="224"/>
      <c r="DT501" s="224"/>
      <c r="DU501" s="224"/>
    </row>
    <row r="502" spans="4:125" s="66" customFormat="1" x14ac:dyDescent="0.2">
      <c r="D502" s="90"/>
      <c r="X502" s="338"/>
      <c r="AT502" s="289"/>
      <c r="AU502" s="289"/>
      <c r="AV502" s="224"/>
      <c r="BW502" s="224"/>
      <c r="BX502" s="224"/>
      <c r="BY502" s="224"/>
      <c r="CF502" s="224"/>
      <c r="CG502" s="224"/>
      <c r="CH502" s="6"/>
      <c r="DS502" s="224"/>
      <c r="DT502" s="224"/>
      <c r="DU502" s="224"/>
    </row>
    <row r="503" spans="4:125" s="66" customFormat="1" x14ac:dyDescent="0.2">
      <c r="D503" s="90"/>
      <c r="X503" s="338"/>
      <c r="AT503" s="289"/>
      <c r="AU503" s="289"/>
      <c r="AV503" s="224"/>
      <c r="BW503" s="224"/>
      <c r="BX503" s="224"/>
      <c r="BY503" s="224"/>
      <c r="CF503" s="224"/>
      <c r="CG503" s="224"/>
      <c r="CH503" s="6"/>
      <c r="DS503" s="224"/>
      <c r="DT503" s="224"/>
      <c r="DU503" s="224"/>
    </row>
    <row r="504" spans="4:125" s="66" customFormat="1" x14ac:dyDescent="0.2">
      <c r="D504" s="90"/>
      <c r="X504" s="338"/>
      <c r="AT504" s="289"/>
      <c r="AU504" s="289"/>
      <c r="AV504" s="224"/>
      <c r="BW504" s="224"/>
      <c r="BX504" s="224"/>
      <c r="BY504" s="224"/>
      <c r="CF504" s="224"/>
      <c r="CG504" s="224"/>
      <c r="CH504" s="6"/>
      <c r="DS504" s="224"/>
      <c r="DT504" s="224"/>
      <c r="DU504" s="224"/>
    </row>
    <row r="505" spans="4:125" s="66" customFormat="1" x14ac:dyDescent="0.2">
      <c r="D505" s="90"/>
      <c r="X505" s="338"/>
      <c r="AT505" s="289"/>
      <c r="AU505" s="289"/>
      <c r="AV505" s="224"/>
      <c r="BW505" s="224"/>
      <c r="BX505" s="224"/>
      <c r="BY505" s="224"/>
      <c r="CF505" s="224"/>
      <c r="CG505" s="224"/>
      <c r="CH505" s="6"/>
      <c r="DS505" s="224"/>
      <c r="DT505" s="224"/>
      <c r="DU505" s="224"/>
    </row>
    <row r="506" spans="4:125" s="66" customFormat="1" x14ac:dyDescent="0.2">
      <c r="D506" s="90"/>
      <c r="X506" s="338"/>
      <c r="AT506" s="289"/>
      <c r="AU506" s="289"/>
      <c r="AV506" s="224"/>
      <c r="BW506" s="224"/>
      <c r="BX506" s="224"/>
      <c r="BY506" s="224"/>
      <c r="CF506" s="224"/>
      <c r="CG506" s="224"/>
      <c r="CH506" s="6"/>
      <c r="DS506" s="224"/>
      <c r="DT506" s="224"/>
      <c r="DU506" s="224"/>
    </row>
    <row r="507" spans="4:125" s="66" customFormat="1" x14ac:dyDescent="0.2">
      <c r="D507" s="90"/>
      <c r="X507" s="338"/>
      <c r="AT507" s="289"/>
      <c r="AU507" s="289"/>
      <c r="AV507" s="224"/>
      <c r="BW507" s="224"/>
      <c r="BX507" s="224"/>
      <c r="BY507" s="224"/>
      <c r="CF507" s="224"/>
      <c r="CG507" s="224"/>
      <c r="CH507" s="6"/>
      <c r="DS507" s="224"/>
      <c r="DT507" s="224"/>
      <c r="DU507" s="224"/>
    </row>
    <row r="508" spans="4:125" s="66" customFormat="1" x14ac:dyDescent="0.2">
      <c r="D508" s="90"/>
      <c r="X508" s="338"/>
      <c r="AT508" s="289"/>
      <c r="AU508" s="289"/>
      <c r="AV508" s="224"/>
      <c r="BW508" s="224"/>
      <c r="BX508" s="224"/>
      <c r="BY508" s="224"/>
      <c r="CF508" s="224"/>
      <c r="CG508" s="224"/>
      <c r="CH508" s="6"/>
      <c r="DS508" s="224"/>
      <c r="DT508" s="224"/>
      <c r="DU508" s="224"/>
    </row>
    <row r="509" spans="4:125" s="66" customFormat="1" x14ac:dyDescent="0.2">
      <c r="D509" s="90"/>
      <c r="X509" s="338"/>
      <c r="AT509" s="289"/>
      <c r="AU509" s="289"/>
      <c r="AV509" s="224"/>
      <c r="BW509" s="224"/>
      <c r="BX509" s="224"/>
      <c r="BY509" s="224"/>
      <c r="CF509" s="224"/>
      <c r="CG509" s="224"/>
      <c r="CH509" s="6"/>
      <c r="DS509" s="224"/>
      <c r="DT509" s="224"/>
      <c r="DU509" s="224"/>
    </row>
    <row r="510" spans="4:125" s="66" customFormat="1" x14ac:dyDescent="0.2">
      <c r="D510" s="90"/>
      <c r="X510" s="338"/>
      <c r="AT510" s="289"/>
      <c r="AU510" s="289"/>
      <c r="AV510" s="224"/>
      <c r="BW510" s="224"/>
      <c r="BX510" s="224"/>
      <c r="BY510" s="224"/>
      <c r="CF510" s="224"/>
      <c r="CG510" s="224"/>
      <c r="CH510" s="6"/>
      <c r="DS510" s="224"/>
      <c r="DT510" s="224"/>
      <c r="DU510" s="224"/>
    </row>
    <row r="511" spans="4:125" s="66" customFormat="1" x14ac:dyDescent="0.2">
      <c r="D511" s="90"/>
      <c r="X511" s="338"/>
      <c r="AT511" s="289"/>
      <c r="AU511" s="289"/>
      <c r="AV511" s="224"/>
      <c r="BW511" s="224"/>
      <c r="BX511" s="224"/>
      <c r="BY511" s="224"/>
      <c r="CF511" s="224"/>
      <c r="CG511" s="224"/>
      <c r="CH511" s="6"/>
      <c r="DS511" s="224"/>
      <c r="DT511" s="224"/>
      <c r="DU511" s="224"/>
    </row>
    <row r="512" spans="4:125" s="66" customFormat="1" x14ac:dyDescent="0.2">
      <c r="D512" s="90"/>
      <c r="X512" s="338"/>
      <c r="AT512" s="289"/>
      <c r="AU512" s="289"/>
      <c r="AV512" s="224"/>
      <c r="BW512" s="224"/>
      <c r="BX512" s="224"/>
      <c r="BY512" s="224"/>
      <c r="CF512" s="224"/>
      <c r="CG512" s="224"/>
      <c r="CH512" s="6"/>
      <c r="DS512" s="224"/>
      <c r="DT512" s="224"/>
      <c r="DU512" s="224"/>
    </row>
    <row r="513" spans="4:125" s="66" customFormat="1" x14ac:dyDescent="0.2">
      <c r="D513" s="90"/>
      <c r="X513" s="338"/>
      <c r="AT513" s="289"/>
      <c r="AU513" s="289"/>
      <c r="AV513" s="224"/>
      <c r="BW513" s="224"/>
      <c r="BX513" s="224"/>
      <c r="BY513" s="224"/>
      <c r="CF513" s="224"/>
      <c r="CG513" s="224"/>
      <c r="CH513" s="6"/>
      <c r="DS513" s="224"/>
      <c r="DT513" s="224"/>
      <c r="DU513" s="224"/>
    </row>
    <row r="514" spans="4:125" s="66" customFormat="1" x14ac:dyDescent="0.2">
      <c r="D514" s="90"/>
      <c r="X514" s="338"/>
      <c r="AT514" s="289"/>
      <c r="AU514" s="289"/>
      <c r="AV514" s="224"/>
      <c r="BW514" s="224"/>
      <c r="BX514" s="224"/>
      <c r="BY514" s="224"/>
      <c r="CF514" s="224"/>
      <c r="CG514" s="224"/>
      <c r="CH514" s="6"/>
      <c r="DS514" s="224"/>
      <c r="DT514" s="224"/>
      <c r="DU514" s="224"/>
    </row>
    <row r="515" spans="4:125" s="66" customFormat="1" x14ac:dyDescent="0.2">
      <c r="D515" s="90"/>
      <c r="X515" s="338"/>
      <c r="AT515" s="289"/>
      <c r="AU515" s="289"/>
      <c r="AV515" s="224"/>
      <c r="BW515" s="224"/>
      <c r="BX515" s="224"/>
      <c r="BY515" s="224"/>
      <c r="CF515" s="224"/>
      <c r="CG515" s="224"/>
      <c r="CH515" s="6"/>
      <c r="DS515" s="224"/>
      <c r="DT515" s="224"/>
      <c r="DU515" s="224"/>
    </row>
    <row r="516" spans="4:125" s="66" customFormat="1" x14ac:dyDescent="0.2">
      <c r="D516" s="90"/>
      <c r="X516" s="338"/>
      <c r="AT516" s="289"/>
      <c r="AU516" s="289"/>
      <c r="AV516" s="224"/>
      <c r="BW516" s="224"/>
      <c r="BX516" s="224"/>
      <c r="BY516" s="224"/>
      <c r="CF516" s="224"/>
      <c r="CG516" s="224"/>
      <c r="CH516" s="6"/>
      <c r="DS516" s="224"/>
      <c r="DT516" s="224"/>
      <c r="DU516" s="224"/>
    </row>
    <row r="517" spans="4:125" s="66" customFormat="1" x14ac:dyDescent="0.2">
      <c r="D517" s="90"/>
      <c r="X517" s="338"/>
      <c r="AT517" s="289"/>
      <c r="AU517" s="289"/>
      <c r="AV517" s="224"/>
      <c r="BW517" s="224"/>
      <c r="BX517" s="224"/>
      <c r="BY517" s="224"/>
      <c r="CF517" s="224"/>
      <c r="CG517" s="224"/>
      <c r="CH517" s="6"/>
      <c r="DS517" s="224"/>
      <c r="DT517" s="224"/>
      <c r="DU517" s="224"/>
    </row>
    <row r="518" spans="4:125" s="66" customFormat="1" x14ac:dyDescent="0.2">
      <c r="D518" s="90"/>
      <c r="X518" s="338"/>
      <c r="AT518" s="289"/>
      <c r="AU518" s="289"/>
      <c r="AV518" s="224"/>
      <c r="BW518" s="224"/>
      <c r="BX518" s="224"/>
      <c r="BY518" s="224"/>
      <c r="CF518" s="224"/>
      <c r="CG518" s="224"/>
      <c r="CH518" s="6"/>
      <c r="DS518" s="224"/>
      <c r="DT518" s="224"/>
      <c r="DU518" s="224"/>
    </row>
    <row r="519" spans="4:125" s="66" customFormat="1" x14ac:dyDescent="0.2">
      <c r="D519" s="90"/>
      <c r="X519" s="338"/>
      <c r="AT519" s="289"/>
      <c r="AU519" s="289"/>
      <c r="AV519" s="224"/>
      <c r="BW519" s="224"/>
      <c r="BX519" s="224"/>
      <c r="BY519" s="224"/>
      <c r="CF519" s="224"/>
      <c r="CG519" s="224"/>
      <c r="CH519" s="6"/>
      <c r="DS519" s="224"/>
      <c r="DT519" s="224"/>
      <c r="DU519" s="224"/>
    </row>
    <row r="520" spans="4:125" s="66" customFormat="1" x14ac:dyDescent="0.2">
      <c r="D520" s="90"/>
      <c r="X520" s="338"/>
      <c r="AT520" s="289"/>
      <c r="AU520" s="289"/>
      <c r="AV520" s="224"/>
      <c r="BW520" s="224"/>
      <c r="BX520" s="224"/>
      <c r="BY520" s="224"/>
      <c r="CF520" s="224"/>
      <c r="CG520" s="224"/>
      <c r="CH520" s="6"/>
      <c r="DS520" s="224"/>
      <c r="DT520" s="224"/>
      <c r="DU520" s="224"/>
    </row>
    <row r="521" spans="4:125" s="66" customFormat="1" x14ac:dyDescent="0.2">
      <c r="D521" s="90"/>
      <c r="X521" s="338"/>
      <c r="AT521" s="289"/>
      <c r="AU521" s="289"/>
      <c r="AV521" s="224"/>
      <c r="BW521" s="224"/>
      <c r="BX521" s="224"/>
      <c r="BY521" s="224"/>
      <c r="CF521" s="224"/>
      <c r="CG521" s="224"/>
      <c r="CH521" s="6"/>
      <c r="DS521" s="224"/>
      <c r="DT521" s="224"/>
      <c r="DU521" s="224"/>
    </row>
    <row r="522" spans="4:125" s="66" customFormat="1" x14ac:dyDescent="0.2">
      <c r="D522" s="90"/>
      <c r="X522" s="338"/>
      <c r="AT522" s="289"/>
      <c r="AU522" s="289"/>
      <c r="AV522" s="224"/>
      <c r="BW522" s="224"/>
      <c r="BX522" s="224"/>
      <c r="BY522" s="224"/>
      <c r="CF522" s="224"/>
      <c r="CG522" s="224"/>
      <c r="CH522" s="6"/>
      <c r="DS522" s="224"/>
      <c r="DT522" s="224"/>
      <c r="DU522" s="224"/>
    </row>
    <row r="523" spans="4:125" s="66" customFormat="1" x14ac:dyDescent="0.2">
      <c r="D523" s="90"/>
      <c r="X523" s="338"/>
      <c r="AT523" s="289"/>
      <c r="AU523" s="289"/>
      <c r="AV523" s="224"/>
      <c r="BW523" s="224"/>
      <c r="BX523" s="224"/>
      <c r="BY523" s="224"/>
      <c r="CF523" s="224"/>
      <c r="CG523" s="224"/>
      <c r="CH523" s="6"/>
      <c r="DS523" s="224"/>
      <c r="DT523" s="224"/>
      <c r="DU523" s="224"/>
    </row>
    <row r="524" spans="4:125" s="66" customFormat="1" x14ac:dyDescent="0.2">
      <c r="D524" s="90"/>
      <c r="X524" s="338"/>
      <c r="AT524" s="289"/>
      <c r="AU524" s="289"/>
      <c r="AV524" s="224"/>
      <c r="BW524" s="224"/>
      <c r="BX524" s="224"/>
      <c r="BY524" s="224"/>
      <c r="CF524" s="224"/>
      <c r="CG524" s="224"/>
      <c r="CH524" s="6"/>
      <c r="DS524" s="224"/>
      <c r="DT524" s="224"/>
      <c r="DU524" s="224"/>
    </row>
    <row r="525" spans="4:125" s="66" customFormat="1" x14ac:dyDescent="0.2">
      <c r="D525" s="90"/>
      <c r="X525" s="338"/>
      <c r="AT525" s="289"/>
      <c r="AU525" s="289"/>
      <c r="AV525" s="224"/>
      <c r="BW525" s="224"/>
      <c r="BX525" s="224"/>
      <c r="BY525" s="224"/>
      <c r="CF525" s="224"/>
      <c r="CG525" s="224"/>
      <c r="CH525" s="6"/>
      <c r="DS525" s="224"/>
      <c r="DT525" s="224"/>
      <c r="DU525" s="224"/>
    </row>
    <row r="526" spans="4:125" s="66" customFormat="1" x14ac:dyDescent="0.2">
      <c r="D526" s="90"/>
      <c r="X526" s="338"/>
      <c r="AT526" s="289"/>
      <c r="AU526" s="289"/>
      <c r="AV526" s="224"/>
      <c r="BW526" s="224"/>
      <c r="BX526" s="224"/>
      <c r="BY526" s="224"/>
      <c r="CF526" s="224"/>
      <c r="CG526" s="224"/>
      <c r="CH526" s="6"/>
      <c r="DS526" s="224"/>
      <c r="DT526" s="224"/>
      <c r="DU526" s="224"/>
    </row>
    <row r="527" spans="4:125" s="66" customFormat="1" x14ac:dyDescent="0.2">
      <c r="D527" s="90"/>
      <c r="X527" s="338"/>
      <c r="AT527" s="289"/>
      <c r="AU527" s="289"/>
      <c r="AV527" s="224"/>
      <c r="BW527" s="224"/>
      <c r="BX527" s="224"/>
      <c r="BY527" s="224"/>
      <c r="CF527" s="224"/>
      <c r="CG527" s="224"/>
      <c r="CH527" s="6"/>
      <c r="DS527" s="224"/>
      <c r="DT527" s="224"/>
      <c r="DU527" s="224"/>
    </row>
    <row r="528" spans="4:125" s="66" customFormat="1" x14ac:dyDescent="0.2">
      <c r="D528" s="90"/>
      <c r="X528" s="338"/>
      <c r="AT528" s="289"/>
      <c r="AU528" s="289"/>
      <c r="AV528" s="224"/>
      <c r="BW528" s="224"/>
      <c r="BX528" s="224"/>
      <c r="BY528" s="224"/>
      <c r="CF528" s="224"/>
      <c r="CG528" s="224"/>
      <c r="CH528" s="6"/>
      <c r="DS528" s="224"/>
      <c r="DT528" s="224"/>
      <c r="DU528" s="224"/>
    </row>
    <row r="529" spans="4:125" s="66" customFormat="1" x14ac:dyDescent="0.2">
      <c r="D529" s="90"/>
      <c r="X529" s="338"/>
      <c r="AT529" s="289"/>
      <c r="AU529" s="289"/>
      <c r="AV529" s="224"/>
      <c r="BW529" s="224"/>
      <c r="BX529" s="224"/>
      <c r="BY529" s="224"/>
      <c r="CF529" s="224"/>
      <c r="CG529" s="224"/>
      <c r="CH529" s="6"/>
      <c r="DS529" s="224"/>
      <c r="DT529" s="224"/>
      <c r="DU529" s="224"/>
    </row>
    <row r="530" spans="4:125" s="66" customFormat="1" x14ac:dyDescent="0.2">
      <c r="D530" s="90"/>
      <c r="X530" s="338"/>
      <c r="AT530" s="289"/>
      <c r="AU530" s="289"/>
      <c r="AV530" s="224"/>
      <c r="BW530" s="224"/>
      <c r="BX530" s="224"/>
      <c r="BY530" s="224"/>
      <c r="CF530" s="224"/>
      <c r="CG530" s="224"/>
      <c r="CH530" s="6"/>
      <c r="DS530" s="224"/>
      <c r="DT530" s="224"/>
      <c r="DU530" s="224"/>
    </row>
    <row r="531" spans="4:125" s="66" customFormat="1" x14ac:dyDescent="0.2">
      <c r="D531" s="90"/>
      <c r="X531" s="338"/>
      <c r="AT531" s="289"/>
      <c r="AU531" s="289"/>
      <c r="AV531" s="224"/>
      <c r="BW531" s="224"/>
      <c r="BX531" s="224"/>
      <c r="BY531" s="224"/>
      <c r="CF531" s="224"/>
      <c r="CG531" s="224"/>
      <c r="CH531" s="6"/>
      <c r="DS531" s="224"/>
      <c r="DT531" s="224"/>
      <c r="DU531" s="224"/>
    </row>
    <row r="532" spans="4:125" s="66" customFormat="1" x14ac:dyDescent="0.2">
      <c r="D532" s="90"/>
      <c r="X532" s="338"/>
      <c r="AT532" s="289"/>
      <c r="AU532" s="289"/>
      <c r="AV532" s="224"/>
      <c r="BW532" s="224"/>
      <c r="BX532" s="224"/>
      <c r="BY532" s="224"/>
      <c r="CF532" s="224"/>
      <c r="CG532" s="224"/>
      <c r="CH532" s="6"/>
      <c r="DS532" s="224"/>
      <c r="DT532" s="224"/>
      <c r="DU532" s="224"/>
    </row>
    <row r="533" spans="4:125" s="66" customFormat="1" x14ac:dyDescent="0.2">
      <c r="D533" s="90"/>
      <c r="X533" s="338"/>
      <c r="AT533" s="289"/>
      <c r="AU533" s="289"/>
      <c r="AV533" s="224"/>
      <c r="BW533" s="224"/>
      <c r="BX533" s="224"/>
      <c r="BY533" s="224"/>
      <c r="CF533" s="224"/>
      <c r="CG533" s="224"/>
      <c r="CH533" s="6"/>
      <c r="DS533" s="224"/>
      <c r="DT533" s="224"/>
      <c r="DU533" s="224"/>
    </row>
    <row r="534" spans="4:125" s="66" customFormat="1" x14ac:dyDescent="0.2">
      <c r="D534" s="90"/>
      <c r="X534" s="338"/>
      <c r="AT534" s="289"/>
      <c r="AU534" s="289"/>
      <c r="AV534" s="224"/>
      <c r="BW534" s="224"/>
      <c r="BX534" s="224"/>
      <c r="BY534" s="224"/>
      <c r="CF534" s="224"/>
      <c r="CG534" s="224"/>
      <c r="CH534" s="6"/>
      <c r="DS534" s="224"/>
      <c r="DT534" s="224"/>
      <c r="DU534" s="224"/>
    </row>
    <row r="535" spans="4:125" s="66" customFormat="1" x14ac:dyDescent="0.2">
      <c r="D535" s="90"/>
      <c r="X535" s="338"/>
      <c r="AT535" s="289"/>
      <c r="AU535" s="289"/>
      <c r="AV535" s="224"/>
      <c r="BW535" s="224"/>
      <c r="BX535" s="224"/>
      <c r="BY535" s="224"/>
      <c r="CF535" s="224"/>
      <c r="CG535" s="224"/>
      <c r="CH535" s="6"/>
      <c r="DS535" s="224"/>
      <c r="DT535" s="224"/>
      <c r="DU535" s="224"/>
    </row>
    <row r="536" spans="4:125" s="66" customFormat="1" x14ac:dyDescent="0.2">
      <c r="D536" s="90"/>
      <c r="X536" s="338"/>
      <c r="AT536" s="289"/>
      <c r="AU536" s="289"/>
      <c r="AV536" s="224"/>
      <c r="BW536" s="224"/>
      <c r="BX536" s="224"/>
      <c r="BY536" s="224"/>
      <c r="CF536" s="224"/>
      <c r="CG536" s="224"/>
      <c r="CH536" s="6"/>
      <c r="DS536" s="224"/>
      <c r="DT536" s="224"/>
      <c r="DU536" s="224"/>
    </row>
    <row r="537" spans="4:125" s="66" customFormat="1" x14ac:dyDescent="0.2">
      <c r="D537" s="90"/>
      <c r="X537" s="338"/>
      <c r="AT537" s="289"/>
      <c r="AU537" s="289"/>
      <c r="AV537" s="224"/>
      <c r="BW537" s="224"/>
      <c r="BX537" s="224"/>
      <c r="BY537" s="224"/>
      <c r="CF537" s="224"/>
      <c r="CG537" s="224"/>
      <c r="CH537" s="6"/>
      <c r="DS537" s="224"/>
      <c r="DT537" s="224"/>
      <c r="DU537" s="224"/>
    </row>
    <row r="538" spans="4:125" s="66" customFormat="1" x14ac:dyDescent="0.2">
      <c r="D538" s="90"/>
      <c r="X538" s="338"/>
      <c r="AT538" s="289"/>
      <c r="AU538" s="289"/>
      <c r="AV538" s="224"/>
      <c r="BW538" s="224"/>
      <c r="BX538" s="224"/>
      <c r="BY538" s="224"/>
      <c r="CF538" s="224"/>
      <c r="CG538" s="224"/>
      <c r="CH538" s="6"/>
      <c r="DS538" s="224"/>
      <c r="DT538" s="224"/>
      <c r="DU538" s="224"/>
    </row>
    <row r="539" spans="4:125" s="66" customFormat="1" x14ac:dyDescent="0.2">
      <c r="D539" s="90"/>
      <c r="X539" s="338"/>
      <c r="AT539" s="289"/>
      <c r="AU539" s="289"/>
      <c r="AV539" s="224"/>
      <c r="BW539" s="224"/>
      <c r="BX539" s="224"/>
      <c r="BY539" s="224"/>
      <c r="CF539" s="224"/>
      <c r="CG539" s="224"/>
      <c r="CH539" s="6"/>
      <c r="DS539" s="224"/>
      <c r="DT539" s="224"/>
      <c r="DU539" s="224"/>
    </row>
    <row r="540" spans="4:125" s="66" customFormat="1" x14ac:dyDescent="0.2">
      <c r="D540" s="90"/>
      <c r="X540" s="338"/>
      <c r="AT540" s="289"/>
      <c r="AU540" s="289"/>
      <c r="AV540" s="224"/>
      <c r="BW540" s="224"/>
      <c r="BX540" s="224"/>
      <c r="BY540" s="224"/>
      <c r="CF540" s="224"/>
      <c r="CG540" s="224"/>
      <c r="CH540" s="6"/>
      <c r="DS540" s="224"/>
      <c r="DT540" s="224"/>
      <c r="DU540" s="224"/>
    </row>
    <row r="541" spans="4:125" s="66" customFormat="1" x14ac:dyDescent="0.2">
      <c r="D541" s="90"/>
      <c r="X541" s="338"/>
      <c r="AT541" s="289"/>
      <c r="AU541" s="289"/>
      <c r="AV541" s="224"/>
      <c r="BW541" s="224"/>
      <c r="BX541" s="224"/>
      <c r="BY541" s="224"/>
      <c r="CF541" s="224"/>
      <c r="CG541" s="224"/>
      <c r="CH541" s="6"/>
      <c r="DS541" s="224"/>
      <c r="DT541" s="224"/>
      <c r="DU541" s="224"/>
    </row>
    <row r="542" spans="4:125" s="66" customFormat="1" x14ac:dyDescent="0.2">
      <c r="D542" s="90"/>
      <c r="X542" s="338"/>
      <c r="AT542" s="289"/>
      <c r="AU542" s="289"/>
      <c r="AV542" s="224"/>
      <c r="BW542" s="224"/>
      <c r="BX542" s="224"/>
      <c r="BY542" s="224"/>
      <c r="CF542" s="224"/>
      <c r="CG542" s="224"/>
      <c r="CH542" s="6"/>
      <c r="DS542" s="224"/>
      <c r="DT542" s="224"/>
      <c r="DU542" s="224"/>
    </row>
    <row r="543" spans="4:125" s="66" customFormat="1" x14ac:dyDescent="0.2">
      <c r="D543" s="90"/>
      <c r="X543" s="338"/>
      <c r="AT543" s="289"/>
      <c r="AU543" s="289"/>
      <c r="AV543" s="224"/>
      <c r="BW543" s="224"/>
      <c r="BX543" s="224"/>
      <c r="BY543" s="224"/>
      <c r="CF543" s="224"/>
      <c r="CG543" s="224"/>
      <c r="CH543" s="6"/>
      <c r="DS543" s="224"/>
      <c r="DT543" s="224"/>
      <c r="DU543" s="224"/>
    </row>
    <row r="544" spans="4:125" s="66" customFormat="1" x14ac:dyDescent="0.2">
      <c r="D544" s="90"/>
      <c r="X544" s="338"/>
      <c r="AT544" s="289"/>
      <c r="AU544" s="289"/>
      <c r="AV544" s="224"/>
      <c r="BW544" s="224"/>
      <c r="BX544" s="224"/>
      <c r="BY544" s="224"/>
      <c r="CF544" s="224"/>
      <c r="CG544" s="224"/>
      <c r="CH544" s="6"/>
      <c r="DS544" s="224"/>
      <c r="DT544" s="224"/>
      <c r="DU544" s="224"/>
    </row>
    <row r="545" spans="4:125" s="66" customFormat="1" x14ac:dyDescent="0.2">
      <c r="D545" s="90"/>
      <c r="X545" s="338"/>
      <c r="AT545" s="289"/>
      <c r="AU545" s="289"/>
      <c r="AV545" s="224"/>
      <c r="BW545" s="224"/>
      <c r="BX545" s="224"/>
      <c r="BY545" s="224"/>
      <c r="CF545" s="224"/>
      <c r="CG545" s="224"/>
      <c r="CH545" s="6"/>
      <c r="DS545" s="224"/>
      <c r="DT545" s="224"/>
      <c r="DU545" s="224"/>
    </row>
    <row r="546" spans="4:125" s="66" customFormat="1" x14ac:dyDescent="0.2">
      <c r="D546" s="90"/>
      <c r="X546" s="338"/>
      <c r="AT546" s="289"/>
      <c r="AU546" s="289"/>
      <c r="AV546" s="224"/>
      <c r="BW546" s="224"/>
      <c r="BX546" s="224"/>
      <c r="BY546" s="224"/>
      <c r="CF546" s="224"/>
      <c r="CG546" s="224"/>
      <c r="CH546" s="6"/>
      <c r="DS546" s="224"/>
      <c r="DT546" s="224"/>
      <c r="DU546" s="224"/>
    </row>
    <row r="547" spans="4:125" s="66" customFormat="1" x14ac:dyDescent="0.2">
      <c r="D547" s="90"/>
      <c r="X547" s="338"/>
      <c r="AT547" s="289"/>
      <c r="AU547" s="289"/>
      <c r="AV547" s="224"/>
      <c r="BW547" s="224"/>
      <c r="BX547" s="224"/>
      <c r="BY547" s="224"/>
      <c r="CF547" s="224"/>
      <c r="CG547" s="224"/>
      <c r="CH547" s="6"/>
      <c r="DS547" s="224"/>
      <c r="DT547" s="224"/>
      <c r="DU547" s="224"/>
    </row>
    <row r="548" spans="4:125" s="66" customFormat="1" x14ac:dyDescent="0.2">
      <c r="D548" s="90"/>
      <c r="X548" s="338"/>
      <c r="AT548" s="289"/>
      <c r="AU548" s="289"/>
      <c r="AV548" s="224"/>
      <c r="BW548" s="224"/>
      <c r="BX548" s="224"/>
      <c r="BY548" s="224"/>
      <c r="CF548" s="224"/>
      <c r="CG548" s="224"/>
      <c r="CH548" s="6"/>
      <c r="DS548" s="224"/>
      <c r="DT548" s="224"/>
      <c r="DU548" s="224"/>
    </row>
    <row r="549" spans="4:125" s="66" customFormat="1" x14ac:dyDescent="0.2">
      <c r="D549" s="90"/>
      <c r="X549" s="338"/>
      <c r="AT549" s="289"/>
      <c r="AU549" s="289"/>
      <c r="AV549" s="224"/>
      <c r="BW549" s="224"/>
      <c r="BX549" s="224"/>
      <c r="BY549" s="224"/>
      <c r="CF549" s="224"/>
      <c r="CG549" s="224"/>
      <c r="CH549" s="6"/>
      <c r="DS549" s="224"/>
      <c r="DT549" s="224"/>
      <c r="DU549" s="224"/>
    </row>
    <row r="550" spans="4:125" s="66" customFormat="1" x14ac:dyDescent="0.2">
      <c r="D550" s="90"/>
      <c r="X550" s="338"/>
      <c r="AT550" s="289"/>
      <c r="AU550" s="289"/>
      <c r="AV550" s="224"/>
      <c r="BW550" s="224"/>
      <c r="BX550" s="224"/>
      <c r="BY550" s="224"/>
      <c r="CF550" s="224"/>
      <c r="CG550" s="224"/>
      <c r="CH550" s="6"/>
      <c r="DS550" s="224"/>
      <c r="DT550" s="224"/>
      <c r="DU550" s="224"/>
    </row>
    <row r="551" spans="4:125" s="66" customFormat="1" x14ac:dyDescent="0.2">
      <c r="D551" s="90"/>
      <c r="X551" s="338"/>
      <c r="AT551" s="289"/>
      <c r="AU551" s="289"/>
      <c r="AV551" s="224"/>
      <c r="BW551" s="224"/>
      <c r="BX551" s="224"/>
      <c r="BY551" s="224"/>
      <c r="CF551" s="224"/>
      <c r="CG551" s="224"/>
      <c r="CH551" s="6"/>
      <c r="DS551" s="224"/>
      <c r="DT551" s="224"/>
      <c r="DU551" s="224"/>
    </row>
    <row r="552" spans="4:125" s="66" customFormat="1" x14ac:dyDescent="0.2">
      <c r="D552" s="90"/>
      <c r="X552" s="338"/>
      <c r="AT552" s="289"/>
      <c r="AU552" s="289"/>
      <c r="AV552" s="224"/>
      <c r="BW552" s="224"/>
      <c r="BX552" s="224"/>
      <c r="BY552" s="224"/>
      <c r="CF552" s="224"/>
      <c r="CG552" s="224"/>
      <c r="CH552" s="6"/>
      <c r="DS552" s="224"/>
      <c r="DT552" s="224"/>
      <c r="DU552" s="224"/>
    </row>
    <row r="553" spans="4:125" s="66" customFormat="1" x14ac:dyDescent="0.2">
      <c r="D553" s="90"/>
      <c r="X553" s="338"/>
      <c r="AT553" s="289"/>
      <c r="AU553" s="289"/>
      <c r="AV553" s="224"/>
      <c r="BW553" s="224"/>
      <c r="BX553" s="224"/>
      <c r="BY553" s="224"/>
      <c r="CF553" s="224"/>
      <c r="CG553" s="224"/>
      <c r="CH553" s="6"/>
      <c r="DS553" s="224"/>
      <c r="DT553" s="224"/>
      <c r="DU553" s="224"/>
    </row>
    <row r="554" spans="4:125" s="66" customFormat="1" x14ac:dyDescent="0.2">
      <c r="D554" s="90"/>
      <c r="X554" s="338"/>
      <c r="AT554" s="289"/>
      <c r="AU554" s="289"/>
      <c r="AV554" s="224"/>
      <c r="BW554" s="224"/>
      <c r="BX554" s="224"/>
      <c r="BY554" s="224"/>
      <c r="CF554" s="224"/>
      <c r="CG554" s="224"/>
      <c r="CH554" s="6"/>
      <c r="DS554" s="224"/>
      <c r="DT554" s="224"/>
      <c r="DU554" s="224"/>
    </row>
    <row r="555" spans="4:125" s="66" customFormat="1" x14ac:dyDescent="0.2">
      <c r="D555" s="90"/>
      <c r="X555" s="338"/>
      <c r="AT555" s="289"/>
      <c r="AU555" s="289"/>
      <c r="AV555" s="224"/>
      <c r="BW555" s="224"/>
      <c r="BX555" s="224"/>
      <c r="BY555" s="224"/>
      <c r="CF555" s="224"/>
      <c r="CG555" s="224"/>
      <c r="CH555" s="6"/>
      <c r="DS555" s="224"/>
      <c r="DT555" s="224"/>
      <c r="DU555" s="224"/>
    </row>
    <row r="556" spans="4:125" s="66" customFormat="1" x14ac:dyDescent="0.2">
      <c r="D556" s="90"/>
      <c r="X556" s="338"/>
      <c r="AT556" s="289"/>
      <c r="AU556" s="289"/>
      <c r="AV556" s="224"/>
      <c r="BW556" s="224"/>
      <c r="BX556" s="224"/>
      <c r="BY556" s="224"/>
      <c r="CF556" s="224"/>
      <c r="CG556" s="224"/>
      <c r="CH556" s="6"/>
      <c r="DS556" s="224"/>
      <c r="DT556" s="224"/>
      <c r="DU556" s="224"/>
    </row>
    <row r="557" spans="4:125" s="66" customFormat="1" x14ac:dyDescent="0.2">
      <c r="D557" s="90"/>
      <c r="X557" s="338"/>
      <c r="AT557" s="289"/>
      <c r="AU557" s="289"/>
      <c r="AV557" s="224"/>
      <c r="BW557" s="224"/>
      <c r="BX557" s="224"/>
      <c r="BY557" s="224"/>
      <c r="CF557" s="224"/>
      <c r="CG557" s="224"/>
      <c r="CH557" s="6"/>
      <c r="DS557" s="224"/>
      <c r="DT557" s="224"/>
      <c r="DU557" s="224"/>
    </row>
    <row r="558" spans="4:125" s="66" customFormat="1" x14ac:dyDescent="0.2">
      <c r="D558" s="90"/>
      <c r="X558" s="338"/>
      <c r="AT558" s="289"/>
      <c r="AU558" s="289"/>
      <c r="AV558" s="224"/>
      <c r="BW558" s="224"/>
      <c r="BX558" s="224"/>
      <c r="BY558" s="224"/>
      <c r="CF558" s="224"/>
      <c r="CG558" s="224"/>
      <c r="CH558" s="6"/>
      <c r="DS558" s="224"/>
      <c r="DT558" s="224"/>
      <c r="DU558" s="224"/>
    </row>
    <row r="559" spans="4:125" s="66" customFormat="1" x14ac:dyDescent="0.2">
      <c r="D559" s="90"/>
      <c r="X559" s="338"/>
      <c r="AT559" s="289"/>
      <c r="AU559" s="289"/>
      <c r="AV559" s="224"/>
      <c r="BW559" s="224"/>
      <c r="BX559" s="224"/>
      <c r="BY559" s="224"/>
      <c r="CF559" s="224"/>
      <c r="CG559" s="224"/>
      <c r="CH559" s="6"/>
      <c r="DS559" s="224"/>
      <c r="DT559" s="224"/>
      <c r="DU559" s="224"/>
    </row>
    <row r="560" spans="4:125" s="66" customFormat="1" x14ac:dyDescent="0.2">
      <c r="D560" s="90"/>
      <c r="X560" s="338"/>
      <c r="AT560" s="289"/>
      <c r="AU560" s="289"/>
      <c r="AV560" s="224"/>
      <c r="BW560" s="224"/>
      <c r="BX560" s="224"/>
      <c r="BY560" s="224"/>
      <c r="CF560" s="224"/>
      <c r="CG560" s="224"/>
      <c r="CH560" s="6"/>
      <c r="DS560" s="224"/>
      <c r="DT560" s="224"/>
      <c r="DU560" s="224"/>
    </row>
    <row r="561" spans="4:125" s="66" customFormat="1" x14ac:dyDescent="0.2">
      <c r="D561" s="90"/>
      <c r="X561" s="338"/>
      <c r="AT561" s="289"/>
      <c r="AU561" s="289"/>
      <c r="AV561" s="224"/>
      <c r="BW561" s="224"/>
      <c r="BX561" s="224"/>
      <c r="BY561" s="224"/>
      <c r="CF561" s="224"/>
      <c r="CG561" s="224"/>
      <c r="CH561" s="6"/>
      <c r="DS561" s="224"/>
      <c r="DT561" s="224"/>
      <c r="DU561" s="224"/>
    </row>
    <row r="562" spans="4:125" s="66" customFormat="1" x14ac:dyDescent="0.2">
      <c r="D562" s="90"/>
      <c r="X562" s="338"/>
      <c r="AT562" s="289"/>
      <c r="AU562" s="289"/>
      <c r="AV562" s="224"/>
      <c r="BW562" s="224"/>
      <c r="BX562" s="224"/>
      <c r="BY562" s="224"/>
      <c r="CF562" s="224"/>
      <c r="CG562" s="224"/>
      <c r="CH562" s="6"/>
      <c r="DS562" s="224"/>
      <c r="DT562" s="224"/>
      <c r="DU562" s="224"/>
    </row>
    <row r="563" spans="4:125" s="66" customFormat="1" x14ac:dyDescent="0.2">
      <c r="D563" s="90"/>
      <c r="X563" s="338"/>
      <c r="AT563" s="289"/>
      <c r="AU563" s="289"/>
      <c r="AV563" s="224"/>
      <c r="BW563" s="224"/>
      <c r="BX563" s="224"/>
      <c r="BY563" s="224"/>
      <c r="CF563" s="224"/>
      <c r="CG563" s="224"/>
      <c r="CH563" s="6"/>
      <c r="DS563" s="224"/>
      <c r="DT563" s="224"/>
      <c r="DU563" s="224"/>
    </row>
    <row r="564" spans="4:125" s="66" customFormat="1" x14ac:dyDescent="0.2">
      <c r="D564" s="90"/>
      <c r="X564" s="338"/>
      <c r="AT564" s="289"/>
      <c r="AU564" s="289"/>
      <c r="AV564" s="224"/>
      <c r="BW564" s="224"/>
      <c r="BX564" s="224"/>
      <c r="BY564" s="224"/>
      <c r="CF564" s="224"/>
      <c r="CG564" s="224"/>
      <c r="CH564" s="6"/>
      <c r="DS564" s="224"/>
      <c r="DT564" s="224"/>
      <c r="DU564" s="224"/>
    </row>
    <row r="565" spans="4:125" s="66" customFormat="1" x14ac:dyDescent="0.2">
      <c r="D565" s="90"/>
      <c r="X565" s="338"/>
      <c r="AT565" s="289"/>
      <c r="AU565" s="289"/>
      <c r="AV565" s="224"/>
      <c r="BW565" s="224"/>
      <c r="BX565" s="224"/>
      <c r="BY565" s="224"/>
      <c r="CF565" s="224"/>
      <c r="CG565" s="224"/>
      <c r="CH565" s="6"/>
      <c r="DS565" s="224"/>
      <c r="DT565" s="224"/>
      <c r="DU565" s="224"/>
    </row>
    <row r="566" spans="4:125" s="66" customFormat="1" x14ac:dyDescent="0.2">
      <c r="D566" s="90"/>
      <c r="X566" s="338"/>
      <c r="AT566" s="289"/>
      <c r="AU566" s="289"/>
      <c r="AV566" s="224"/>
      <c r="BW566" s="224"/>
      <c r="BX566" s="224"/>
      <c r="BY566" s="224"/>
      <c r="CF566" s="224"/>
      <c r="CG566" s="224"/>
      <c r="CH566" s="6"/>
      <c r="DS566" s="224"/>
      <c r="DT566" s="224"/>
      <c r="DU566" s="224"/>
    </row>
    <row r="567" spans="4:125" s="66" customFormat="1" x14ac:dyDescent="0.2">
      <c r="D567" s="90"/>
      <c r="X567" s="338"/>
      <c r="AT567" s="289"/>
      <c r="AU567" s="289"/>
      <c r="AV567" s="224"/>
      <c r="BW567" s="224"/>
      <c r="BX567" s="224"/>
      <c r="BY567" s="224"/>
      <c r="CF567" s="224"/>
      <c r="CG567" s="224"/>
      <c r="CH567" s="6"/>
      <c r="DS567" s="224"/>
      <c r="DT567" s="224"/>
      <c r="DU567" s="224"/>
    </row>
    <row r="568" spans="4:125" s="66" customFormat="1" x14ac:dyDescent="0.2">
      <c r="D568" s="90"/>
      <c r="X568" s="338"/>
      <c r="AT568" s="289"/>
      <c r="AU568" s="289"/>
      <c r="AV568" s="224"/>
      <c r="BW568" s="224"/>
      <c r="BX568" s="224"/>
      <c r="BY568" s="224"/>
      <c r="CF568" s="224"/>
      <c r="CG568" s="224"/>
      <c r="CH568" s="6"/>
      <c r="DS568" s="224"/>
      <c r="DT568" s="224"/>
      <c r="DU568" s="224"/>
    </row>
    <row r="569" spans="4:125" s="66" customFormat="1" x14ac:dyDescent="0.2">
      <c r="D569" s="90"/>
      <c r="X569" s="338"/>
      <c r="AT569" s="289"/>
      <c r="AU569" s="289"/>
      <c r="AV569" s="224"/>
      <c r="BW569" s="224"/>
      <c r="BX569" s="224"/>
      <c r="BY569" s="224"/>
      <c r="CF569" s="224"/>
      <c r="CG569" s="224"/>
      <c r="CH569" s="6"/>
      <c r="DS569" s="224"/>
      <c r="DT569" s="224"/>
      <c r="DU569" s="224"/>
    </row>
    <row r="570" spans="4:125" s="66" customFormat="1" x14ac:dyDescent="0.2">
      <c r="D570" s="90"/>
      <c r="X570" s="338"/>
      <c r="AT570" s="289"/>
      <c r="AU570" s="289"/>
      <c r="AV570" s="224"/>
      <c r="BW570" s="224"/>
      <c r="BX570" s="224"/>
      <c r="BY570" s="224"/>
      <c r="CF570" s="224"/>
      <c r="CG570" s="224"/>
      <c r="CH570" s="6"/>
      <c r="DS570" s="224"/>
      <c r="DT570" s="224"/>
      <c r="DU570" s="224"/>
    </row>
    <row r="571" spans="4:125" s="66" customFormat="1" x14ac:dyDescent="0.2">
      <c r="D571" s="90"/>
      <c r="X571" s="338"/>
      <c r="AT571" s="289"/>
      <c r="AU571" s="289"/>
      <c r="AV571" s="224"/>
      <c r="BW571" s="224"/>
      <c r="BX571" s="224"/>
      <c r="BY571" s="224"/>
      <c r="CF571" s="224"/>
      <c r="CG571" s="224"/>
      <c r="CH571" s="6"/>
      <c r="DS571" s="224"/>
      <c r="DT571" s="224"/>
      <c r="DU571" s="224"/>
    </row>
    <row r="572" spans="4:125" s="66" customFormat="1" x14ac:dyDescent="0.2">
      <c r="D572" s="90"/>
      <c r="X572" s="338"/>
      <c r="AT572" s="289"/>
      <c r="AU572" s="289"/>
      <c r="AV572" s="224"/>
      <c r="BW572" s="224"/>
      <c r="BX572" s="224"/>
      <c r="BY572" s="224"/>
      <c r="CF572" s="224"/>
      <c r="CG572" s="224"/>
      <c r="CH572" s="6"/>
      <c r="DS572" s="224"/>
      <c r="DT572" s="224"/>
      <c r="DU572" s="224"/>
    </row>
    <row r="573" spans="4:125" s="66" customFormat="1" x14ac:dyDescent="0.2">
      <c r="D573" s="90"/>
      <c r="X573" s="338"/>
      <c r="AT573" s="289"/>
      <c r="AU573" s="289"/>
      <c r="AV573" s="224"/>
      <c r="BW573" s="224"/>
      <c r="BX573" s="224"/>
      <c r="BY573" s="224"/>
      <c r="CF573" s="224"/>
      <c r="CG573" s="224"/>
      <c r="CH573" s="6"/>
      <c r="DS573" s="224"/>
      <c r="DT573" s="224"/>
      <c r="DU573" s="224"/>
    </row>
    <row r="574" spans="4:125" s="66" customFormat="1" x14ac:dyDescent="0.2">
      <c r="D574" s="90"/>
      <c r="X574" s="338"/>
      <c r="AT574" s="289"/>
      <c r="AU574" s="289"/>
      <c r="AV574" s="224"/>
      <c r="BW574" s="224"/>
      <c r="BX574" s="224"/>
      <c r="BY574" s="224"/>
      <c r="CF574" s="224"/>
      <c r="CG574" s="224"/>
      <c r="CH574" s="6"/>
      <c r="DS574" s="224"/>
      <c r="DT574" s="224"/>
      <c r="DU574" s="224"/>
    </row>
    <row r="575" spans="4:125" s="66" customFormat="1" x14ac:dyDescent="0.2">
      <c r="D575" s="90"/>
      <c r="X575" s="338"/>
      <c r="AT575" s="289"/>
      <c r="AU575" s="289"/>
      <c r="AV575" s="224"/>
      <c r="BW575" s="224"/>
      <c r="BX575" s="224"/>
      <c r="BY575" s="224"/>
      <c r="CF575" s="224"/>
      <c r="CG575" s="224"/>
      <c r="CH575" s="6"/>
      <c r="DS575" s="224"/>
      <c r="DT575" s="224"/>
      <c r="DU575" s="224"/>
    </row>
    <row r="576" spans="4:125" s="66" customFormat="1" x14ac:dyDescent="0.2">
      <c r="D576" s="90"/>
      <c r="X576" s="338"/>
      <c r="AT576" s="289"/>
      <c r="AU576" s="289"/>
      <c r="AV576" s="224"/>
      <c r="BW576" s="224"/>
      <c r="BX576" s="224"/>
      <c r="BY576" s="224"/>
      <c r="CF576" s="224"/>
      <c r="CG576" s="224"/>
      <c r="CH576" s="6"/>
      <c r="DS576" s="224"/>
      <c r="DT576" s="224"/>
      <c r="DU576" s="224"/>
    </row>
    <row r="577" spans="4:125" s="66" customFormat="1" x14ac:dyDescent="0.2">
      <c r="D577" s="90"/>
      <c r="X577" s="338"/>
      <c r="AT577" s="289"/>
      <c r="AU577" s="289"/>
      <c r="AV577" s="224"/>
      <c r="BW577" s="224"/>
      <c r="BX577" s="224"/>
      <c r="BY577" s="224"/>
      <c r="CF577" s="224"/>
      <c r="CG577" s="224"/>
      <c r="CH577" s="6"/>
      <c r="DS577" s="224"/>
      <c r="DT577" s="224"/>
      <c r="DU577" s="224"/>
    </row>
    <row r="578" spans="4:125" s="66" customFormat="1" x14ac:dyDescent="0.2">
      <c r="D578" s="90"/>
      <c r="X578" s="338"/>
      <c r="AT578" s="289"/>
      <c r="AU578" s="289"/>
      <c r="AV578" s="224"/>
      <c r="BW578" s="224"/>
      <c r="BX578" s="224"/>
      <c r="BY578" s="224"/>
      <c r="CF578" s="224"/>
      <c r="CG578" s="224"/>
      <c r="CH578" s="6"/>
      <c r="DS578" s="224"/>
      <c r="DT578" s="224"/>
      <c r="DU578" s="224"/>
    </row>
    <row r="579" spans="4:125" s="66" customFormat="1" x14ac:dyDescent="0.2">
      <c r="D579" s="90"/>
      <c r="X579" s="338"/>
      <c r="AT579" s="289"/>
      <c r="AU579" s="289"/>
      <c r="AV579" s="224"/>
      <c r="BW579" s="224"/>
      <c r="BX579" s="224"/>
      <c r="BY579" s="224"/>
      <c r="CF579" s="224"/>
      <c r="CG579" s="224"/>
      <c r="CH579" s="6"/>
      <c r="DS579" s="224"/>
      <c r="DT579" s="224"/>
      <c r="DU579" s="224"/>
    </row>
    <row r="580" spans="4:125" s="66" customFormat="1" x14ac:dyDescent="0.2">
      <c r="D580" s="90"/>
      <c r="X580" s="338"/>
      <c r="AT580" s="289"/>
      <c r="AU580" s="289"/>
      <c r="AV580" s="224"/>
      <c r="BW580" s="224"/>
      <c r="BX580" s="224"/>
      <c r="BY580" s="224"/>
      <c r="CF580" s="224"/>
      <c r="CG580" s="224"/>
      <c r="CH580" s="6"/>
      <c r="DS580" s="224"/>
      <c r="DT580" s="224"/>
      <c r="DU580" s="224"/>
    </row>
    <row r="581" spans="4:125" s="66" customFormat="1" x14ac:dyDescent="0.2">
      <c r="D581" s="90"/>
      <c r="X581" s="338"/>
      <c r="AT581" s="289"/>
      <c r="AU581" s="289"/>
      <c r="AV581" s="224"/>
      <c r="BW581" s="224"/>
      <c r="BX581" s="224"/>
      <c r="BY581" s="224"/>
      <c r="CF581" s="224"/>
      <c r="CG581" s="224"/>
      <c r="CH581" s="6"/>
      <c r="DS581" s="224"/>
      <c r="DT581" s="224"/>
      <c r="DU581" s="224"/>
    </row>
    <row r="582" spans="4:125" s="66" customFormat="1" x14ac:dyDescent="0.2">
      <c r="D582" s="90"/>
      <c r="X582" s="338"/>
      <c r="AT582" s="289"/>
      <c r="AU582" s="289"/>
      <c r="AV582" s="224"/>
      <c r="BW582" s="224"/>
      <c r="BX582" s="224"/>
      <c r="BY582" s="224"/>
      <c r="CF582" s="224"/>
      <c r="CG582" s="224"/>
      <c r="CH582" s="6"/>
      <c r="DS582" s="224"/>
      <c r="DT582" s="224"/>
      <c r="DU582" s="224"/>
    </row>
    <row r="583" spans="4:125" s="66" customFormat="1" x14ac:dyDescent="0.2">
      <c r="D583" s="90"/>
      <c r="X583" s="338"/>
      <c r="AT583" s="289"/>
      <c r="AU583" s="289"/>
      <c r="AV583" s="224"/>
      <c r="BW583" s="224"/>
      <c r="BX583" s="224"/>
      <c r="BY583" s="224"/>
      <c r="CF583" s="224"/>
      <c r="CG583" s="224"/>
      <c r="CH583" s="6"/>
      <c r="DS583" s="224"/>
      <c r="DT583" s="224"/>
      <c r="DU583" s="224"/>
    </row>
    <row r="584" spans="4:125" s="66" customFormat="1" x14ac:dyDescent="0.2">
      <c r="D584" s="90"/>
      <c r="X584" s="338"/>
      <c r="AT584" s="289"/>
      <c r="AU584" s="289"/>
      <c r="AV584" s="224"/>
      <c r="BW584" s="224"/>
      <c r="BX584" s="224"/>
      <c r="BY584" s="224"/>
      <c r="CF584" s="224"/>
      <c r="CG584" s="224"/>
      <c r="CH584" s="6"/>
      <c r="DS584" s="224"/>
      <c r="DT584" s="224"/>
      <c r="DU584" s="224"/>
    </row>
    <row r="585" spans="4:125" s="66" customFormat="1" x14ac:dyDescent="0.2">
      <c r="D585" s="90"/>
      <c r="X585" s="338"/>
      <c r="AT585" s="289"/>
      <c r="AU585" s="289"/>
      <c r="AV585" s="224"/>
      <c r="BW585" s="224"/>
      <c r="BX585" s="224"/>
      <c r="BY585" s="224"/>
      <c r="CF585" s="224"/>
      <c r="CG585" s="224"/>
      <c r="CH585" s="6"/>
      <c r="DS585" s="224"/>
      <c r="DT585" s="224"/>
      <c r="DU585" s="224"/>
    </row>
    <row r="586" spans="4:125" s="66" customFormat="1" x14ac:dyDescent="0.2">
      <c r="D586" s="90"/>
      <c r="X586" s="338"/>
      <c r="AT586" s="289"/>
      <c r="AU586" s="289"/>
      <c r="AV586" s="224"/>
      <c r="BW586" s="224"/>
      <c r="BX586" s="224"/>
      <c r="BY586" s="224"/>
      <c r="CF586" s="224"/>
      <c r="CG586" s="224"/>
      <c r="CH586" s="6"/>
      <c r="DS586" s="224"/>
      <c r="DT586" s="224"/>
      <c r="DU586" s="224"/>
    </row>
    <row r="587" spans="4:125" s="66" customFormat="1" x14ac:dyDescent="0.2">
      <c r="D587" s="90"/>
      <c r="X587" s="338"/>
      <c r="AT587" s="289"/>
      <c r="AU587" s="289"/>
      <c r="AV587" s="224"/>
      <c r="BW587" s="224"/>
      <c r="BX587" s="224"/>
      <c r="BY587" s="224"/>
      <c r="CF587" s="224"/>
      <c r="CG587" s="224"/>
      <c r="CH587" s="6"/>
      <c r="DS587" s="224"/>
      <c r="DT587" s="224"/>
      <c r="DU587" s="224"/>
    </row>
    <row r="588" spans="4:125" s="66" customFormat="1" x14ac:dyDescent="0.2">
      <c r="D588" s="90"/>
      <c r="X588" s="338"/>
      <c r="AT588" s="289"/>
      <c r="AU588" s="289"/>
      <c r="AV588" s="224"/>
      <c r="BW588" s="224"/>
      <c r="BX588" s="224"/>
      <c r="BY588" s="224"/>
      <c r="CF588" s="224"/>
      <c r="CG588" s="224"/>
      <c r="CH588" s="6"/>
      <c r="DS588" s="224"/>
      <c r="DT588" s="224"/>
      <c r="DU588" s="224"/>
    </row>
    <row r="589" spans="4:125" s="66" customFormat="1" x14ac:dyDescent="0.2">
      <c r="D589" s="90"/>
      <c r="X589" s="338"/>
      <c r="AT589" s="289"/>
      <c r="AU589" s="289"/>
      <c r="AV589" s="224"/>
      <c r="BW589" s="224"/>
      <c r="BX589" s="224"/>
      <c r="BY589" s="224"/>
      <c r="CF589" s="224"/>
      <c r="CG589" s="224"/>
      <c r="CH589" s="6"/>
      <c r="DS589" s="224"/>
      <c r="DT589" s="224"/>
      <c r="DU589" s="224"/>
    </row>
    <row r="590" spans="4:125" s="66" customFormat="1" x14ac:dyDescent="0.2">
      <c r="D590" s="90"/>
      <c r="X590" s="338"/>
      <c r="AT590" s="289"/>
      <c r="AU590" s="289"/>
      <c r="AV590" s="224"/>
      <c r="BW590" s="224"/>
      <c r="BX590" s="224"/>
      <c r="BY590" s="224"/>
      <c r="CF590" s="224"/>
      <c r="CG590" s="224"/>
      <c r="CH590" s="6"/>
      <c r="DS590" s="224"/>
      <c r="DT590" s="224"/>
      <c r="DU590" s="224"/>
    </row>
    <row r="591" spans="4:125" s="66" customFormat="1" x14ac:dyDescent="0.2">
      <c r="D591" s="90"/>
      <c r="X591" s="338"/>
      <c r="AT591" s="289"/>
      <c r="AU591" s="289"/>
      <c r="AV591" s="224"/>
      <c r="BW591" s="224"/>
      <c r="BX591" s="224"/>
      <c r="BY591" s="224"/>
      <c r="CF591" s="224"/>
      <c r="CG591" s="224"/>
      <c r="CH591" s="6"/>
      <c r="DS591" s="224"/>
      <c r="DT591" s="224"/>
      <c r="DU591" s="224"/>
    </row>
    <row r="592" spans="4:125" s="66" customFormat="1" x14ac:dyDescent="0.2">
      <c r="D592" s="90"/>
      <c r="X592" s="338"/>
      <c r="AT592" s="289"/>
      <c r="AU592" s="289"/>
      <c r="AV592" s="224"/>
      <c r="BW592" s="224"/>
      <c r="BX592" s="224"/>
      <c r="BY592" s="224"/>
      <c r="CF592" s="224"/>
      <c r="CG592" s="224"/>
      <c r="CH592" s="6"/>
      <c r="DS592" s="224"/>
      <c r="DT592" s="224"/>
      <c r="DU592" s="224"/>
    </row>
    <row r="593" spans="4:125" s="66" customFormat="1" x14ac:dyDescent="0.2">
      <c r="D593" s="90"/>
      <c r="X593" s="338"/>
      <c r="AT593" s="289"/>
      <c r="AU593" s="289"/>
      <c r="AV593" s="224"/>
      <c r="BW593" s="224"/>
      <c r="BX593" s="224"/>
      <c r="BY593" s="224"/>
      <c r="CF593" s="224"/>
      <c r="CG593" s="224"/>
      <c r="CH593" s="6"/>
      <c r="DS593" s="224"/>
      <c r="DT593" s="224"/>
      <c r="DU593" s="224"/>
    </row>
    <row r="594" spans="4:125" s="66" customFormat="1" x14ac:dyDescent="0.2">
      <c r="D594" s="90"/>
      <c r="X594" s="338"/>
      <c r="AT594" s="289"/>
      <c r="AU594" s="289"/>
      <c r="AV594" s="224"/>
      <c r="BW594" s="224"/>
      <c r="BX594" s="224"/>
      <c r="BY594" s="224"/>
      <c r="CF594" s="224"/>
      <c r="CG594" s="224"/>
      <c r="CH594" s="6"/>
      <c r="DS594" s="224"/>
      <c r="DT594" s="224"/>
      <c r="DU594" s="224"/>
    </row>
    <row r="595" spans="4:125" s="66" customFormat="1" x14ac:dyDescent="0.2">
      <c r="D595" s="90"/>
      <c r="X595" s="338"/>
      <c r="AT595" s="289"/>
      <c r="AU595" s="289"/>
      <c r="AV595" s="224"/>
      <c r="BW595" s="224"/>
      <c r="BX595" s="224"/>
      <c r="BY595" s="224"/>
      <c r="CF595" s="224"/>
      <c r="CG595" s="224"/>
      <c r="CH595" s="6"/>
      <c r="DS595" s="224"/>
      <c r="DT595" s="224"/>
      <c r="DU595" s="224"/>
    </row>
    <row r="596" spans="4:125" s="66" customFormat="1" x14ac:dyDescent="0.2">
      <c r="D596" s="90"/>
      <c r="X596" s="338"/>
      <c r="AT596" s="289"/>
      <c r="AU596" s="289"/>
      <c r="AV596" s="224"/>
      <c r="BW596" s="224"/>
      <c r="BX596" s="224"/>
      <c r="BY596" s="224"/>
      <c r="CF596" s="224"/>
      <c r="CG596" s="224"/>
      <c r="CH596" s="6"/>
      <c r="DS596" s="224"/>
      <c r="DT596" s="224"/>
      <c r="DU596" s="224"/>
    </row>
    <row r="597" spans="4:125" s="66" customFormat="1" x14ac:dyDescent="0.2">
      <c r="D597" s="90"/>
      <c r="X597" s="338"/>
      <c r="AT597" s="289"/>
      <c r="AU597" s="289"/>
      <c r="AV597" s="224"/>
      <c r="BW597" s="224"/>
      <c r="BX597" s="224"/>
      <c r="BY597" s="224"/>
      <c r="CF597" s="224"/>
      <c r="CG597" s="224"/>
      <c r="CH597" s="6"/>
      <c r="DS597" s="224"/>
      <c r="DT597" s="224"/>
      <c r="DU597" s="224"/>
    </row>
    <row r="598" spans="4:125" s="66" customFormat="1" x14ac:dyDescent="0.2">
      <c r="D598" s="90"/>
      <c r="X598" s="338"/>
      <c r="AT598" s="289"/>
      <c r="AU598" s="289"/>
      <c r="AV598" s="224"/>
      <c r="BW598" s="224"/>
      <c r="BX598" s="224"/>
      <c r="BY598" s="224"/>
      <c r="CF598" s="224"/>
      <c r="CG598" s="224"/>
      <c r="CH598" s="6"/>
      <c r="DS598" s="224"/>
      <c r="DT598" s="224"/>
      <c r="DU598" s="224"/>
    </row>
    <row r="599" spans="4:125" s="66" customFormat="1" x14ac:dyDescent="0.2">
      <c r="D599" s="90"/>
      <c r="X599" s="338"/>
      <c r="AT599" s="289"/>
      <c r="AU599" s="289"/>
      <c r="AV599" s="224"/>
      <c r="BW599" s="224"/>
      <c r="BX599" s="224"/>
      <c r="BY599" s="224"/>
      <c r="CF599" s="224"/>
      <c r="CG599" s="224"/>
      <c r="CH599" s="6"/>
      <c r="DS599" s="224"/>
      <c r="DT599" s="224"/>
      <c r="DU599" s="224"/>
    </row>
    <row r="600" spans="4:125" s="66" customFormat="1" x14ac:dyDescent="0.2">
      <c r="D600" s="90"/>
      <c r="X600" s="338"/>
      <c r="AT600" s="289"/>
      <c r="AU600" s="289"/>
      <c r="AV600" s="224"/>
      <c r="BW600" s="224"/>
      <c r="BX600" s="224"/>
      <c r="BY600" s="224"/>
      <c r="CF600" s="224"/>
      <c r="CG600" s="224"/>
      <c r="CH600" s="6"/>
      <c r="DS600" s="224"/>
      <c r="DT600" s="224"/>
      <c r="DU600" s="224"/>
    </row>
    <row r="601" spans="4:125" s="66" customFormat="1" x14ac:dyDescent="0.2">
      <c r="D601" s="90"/>
      <c r="X601" s="338"/>
      <c r="AT601" s="289"/>
      <c r="AU601" s="289"/>
      <c r="AV601" s="224"/>
      <c r="BW601" s="224"/>
      <c r="BX601" s="224"/>
      <c r="BY601" s="224"/>
      <c r="CF601" s="224"/>
      <c r="CG601" s="224"/>
      <c r="CH601" s="6"/>
      <c r="DS601" s="224"/>
      <c r="DT601" s="224"/>
      <c r="DU601" s="224"/>
    </row>
    <row r="602" spans="4:125" s="66" customFormat="1" x14ac:dyDescent="0.2">
      <c r="D602" s="90"/>
      <c r="X602" s="338"/>
      <c r="AT602" s="289"/>
      <c r="AU602" s="289"/>
      <c r="AV602" s="224"/>
      <c r="BW602" s="224"/>
      <c r="BX602" s="224"/>
      <c r="BY602" s="224"/>
      <c r="CF602" s="224"/>
      <c r="CG602" s="224"/>
      <c r="CH602" s="6"/>
      <c r="DS602" s="224"/>
      <c r="DT602" s="224"/>
      <c r="DU602" s="224"/>
    </row>
    <row r="603" spans="4:125" s="66" customFormat="1" x14ac:dyDescent="0.2">
      <c r="D603" s="90"/>
      <c r="X603" s="338"/>
      <c r="AT603" s="289"/>
      <c r="AU603" s="289"/>
      <c r="AV603" s="224"/>
      <c r="BW603" s="224"/>
      <c r="BX603" s="224"/>
      <c r="BY603" s="224"/>
      <c r="CF603" s="224"/>
      <c r="CG603" s="224"/>
      <c r="CH603" s="6"/>
      <c r="DS603" s="224"/>
      <c r="DT603" s="224"/>
      <c r="DU603" s="224"/>
    </row>
    <row r="604" spans="4:125" s="66" customFormat="1" x14ac:dyDescent="0.2">
      <c r="D604" s="90"/>
      <c r="X604" s="338"/>
      <c r="AT604" s="289"/>
      <c r="AU604" s="289"/>
      <c r="AV604" s="224"/>
      <c r="BW604" s="224"/>
      <c r="BX604" s="224"/>
      <c r="BY604" s="224"/>
      <c r="CF604" s="224"/>
      <c r="CG604" s="224"/>
      <c r="CH604" s="6"/>
      <c r="DS604" s="224"/>
      <c r="DT604" s="224"/>
      <c r="DU604" s="224"/>
    </row>
    <row r="605" spans="4:125" s="66" customFormat="1" x14ac:dyDescent="0.2">
      <c r="D605" s="90"/>
      <c r="X605" s="338"/>
      <c r="AT605" s="289"/>
      <c r="AU605" s="289"/>
      <c r="AV605" s="224"/>
      <c r="BW605" s="224"/>
      <c r="BX605" s="224"/>
      <c r="BY605" s="224"/>
      <c r="CF605" s="224"/>
      <c r="CG605" s="224"/>
      <c r="CH605" s="6"/>
      <c r="DS605" s="224"/>
      <c r="DT605" s="224"/>
      <c r="DU605" s="224"/>
    </row>
    <row r="606" spans="4:125" s="66" customFormat="1" x14ac:dyDescent="0.2">
      <c r="D606" s="90"/>
      <c r="X606" s="338"/>
      <c r="AT606" s="289"/>
      <c r="AU606" s="289"/>
      <c r="AV606" s="224"/>
      <c r="BW606" s="224"/>
      <c r="BX606" s="224"/>
      <c r="BY606" s="224"/>
      <c r="CF606" s="224"/>
      <c r="CG606" s="224"/>
      <c r="CH606" s="6"/>
      <c r="DS606" s="224"/>
      <c r="DT606" s="224"/>
      <c r="DU606" s="224"/>
    </row>
    <row r="607" spans="4:125" s="66" customFormat="1" x14ac:dyDescent="0.2">
      <c r="D607" s="90"/>
      <c r="X607" s="338"/>
      <c r="AT607" s="289"/>
      <c r="AU607" s="289"/>
      <c r="AV607" s="224"/>
      <c r="BW607" s="224"/>
      <c r="BX607" s="224"/>
      <c r="BY607" s="224"/>
      <c r="CF607" s="224"/>
      <c r="CG607" s="224"/>
      <c r="CH607" s="6"/>
      <c r="DS607" s="224"/>
      <c r="DT607" s="224"/>
      <c r="DU607" s="224"/>
    </row>
    <row r="608" spans="4:125" s="66" customFormat="1" x14ac:dyDescent="0.2">
      <c r="D608" s="90"/>
      <c r="X608" s="338"/>
      <c r="AT608" s="289"/>
      <c r="AU608" s="289"/>
      <c r="AV608" s="224"/>
      <c r="BW608" s="224"/>
      <c r="BX608" s="224"/>
      <c r="BY608" s="224"/>
      <c r="CF608" s="224"/>
      <c r="CG608" s="224"/>
      <c r="CH608" s="6"/>
      <c r="DS608" s="224"/>
      <c r="DT608" s="224"/>
      <c r="DU608" s="224"/>
    </row>
    <row r="609" spans="4:125" s="66" customFormat="1" x14ac:dyDescent="0.2">
      <c r="D609" s="90"/>
      <c r="X609" s="338"/>
      <c r="AT609" s="289"/>
      <c r="AU609" s="289"/>
      <c r="AV609" s="224"/>
      <c r="BW609" s="224"/>
      <c r="BX609" s="224"/>
      <c r="BY609" s="224"/>
      <c r="CF609" s="224"/>
      <c r="CG609" s="224"/>
      <c r="CH609" s="6"/>
      <c r="DS609" s="224"/>
      <c r="DT609" s="224"/>
      <c r="DU609" s="224"/>
    </row>
    <row r="610" spans="4:125" s="66" customFormat="1" x14ac:dyDescent="0.2">
      <c r="D610" s="90"/>
      <c r="X610" s="338"/>
      <c r="AT610" s="289"/>
      <c r="AU610" s="289"/>
      <c r="AV610" s="224"/>
      <c r="BW610" s="224"/>
      <c r="BX610" s="224"/>
      <c r="BY610" s="224"/>
      <c r="CF610" s="224"/>
      <c r="CG610" s="224"/>
      <c r="CH610" s="6"/>
      <c r="DS610" s="224"/>
      <c r="DT610" s="224"/>
      <c r="DU610" s="224"/>
    </row>
    <row r="611" spans="4:125" s="66" customFormat="1" x14ac:dyDescent="0.2">
      <c r="D611" s="90"/>
      <c r="X611" s="338"/>
      <c r="AT611" s="289"/>
      <c r="AU611" s="289"/>
      <c r="AV611" s="224"/>
      <c r="BW611" s="224"/>
      <c r="BX611" s="224"/>
      <c r="BY611" s="224"/>
      <c r="CF611" s="224"/>
      <c r="CG611" s="224"/>
      <c r="CH611" s="6"/>
      <c r="DS611" s="224"/>
      <c r="DT611" s="224"/>
      <c r="DU611" s="224"/>
    </row>
    <row r="612" spans="4:125" s="66" customFormat="1" x14ac:dyDescent="0.2">
      <c r="D612" s="90"/>
      <c r="X612" s="338"/>
      <c r="AT612" s="289"/>
      <c r="AU612" s="289"/>
      <c r="AV612" s="224"/>
      <c r="BW612" s="224"/>
      <c r="BX612" s="224"/>
      <c r="BY612" s="224"/>
      <c r="CF612" s="224"/>
      <c r="CG612" s="224"/>
      <c r="CH612" s="6"/>
      <c r="DS612" s="224"/>
      <c r="DT612" s="224"/>
      <c r="DU612" s="224"/>
    </row>
    <row r="613" spans="4:125" s="66" customFormat="1" x14ac:dyDescent="0.2">
      <c r="D613" s="90"/>
      <c r="X613" s="338"/>
      <c r="AT613" s="289"/>
      <c r="AU613" s="289"/>
      <c r="AV613" s="224"/>
      <c r="BW613" s="224"/>
      <c r="BX613" s="224"/>
      <c r="BY613" s="224"/>
      <c r="CF613" s="224"/>
      <c r="CG613" s="224"/>
      <c r="CH613" s="6"/>
      <c r="DS613" s="224"/>
      <c r="DT613" s="224"/>
      <c r="DU613" s="224"/>
    </row>
    <row r="614" spans="4:125" s="66" customFormat="1" x14ac:dyDescent="0.2">
      <c r="D614" s="90"/>
      <c r="X614" s="338"/>
      <c r="AT614" s="289"/>
      <c r="AU614" s="289"/>
      <c r="AV614" s="224"/>
      <c r="BW614" s="224"/>
      <c r="BX614" s="224"/>
      <c r="BY614" s="224"/>
      <c r="CF614" s="224"/>
      <c r="CG614" s="224"/>
      <c r="CH614" s="6"/>
      <c r="DS614" s="224"/>
      <c r="DT614" s="224"/>
      <c r="DU614" s="224"/>
    </row>
    <row r="615" spans="4:125" s="66" customFormat="1" x14ac:dyDescent="0.2">
      <c r="D615" s="90"/>
      <c r="X615" s="338"/>
      <c r="AT615" s="289"/>
      <c r="AU615" s="289"/>
      <c r="AV615" s="224"/>
      <c r="BW615" s="224"/>
      <c r="BX615" s="224"/>
      <c r="BY615" s="224"/>
      <c r="CF615" s="224"/>
      <c r="CG615" s="224"/>
      <c r="CH615" s="6"/>
      <c r="DS615" s="224"/>
      <c r="DT615" s="224"/>
      <c r="DU615" s="224"/>
    </row>
    <row r="616" spans="4:125" s="66" customFormat="1" x14ac:dyDescent="0.2">
      <c r="D616" s="90"/>
      <c r="X616" s="338"/>
      <c r="AT616" s="289"/>
      <c r="AU616" s="289"/>
      <c r="AV616" s="224"/>
      <c r="BW616" s="224"/>
      <c r="BX616" s="224"/>
      <c r="BY616" s="224"/>
      <c r="CF616" s="224"/>
      <c r="CG616" s="224"/>
      <c r="CH616" s="6"/>
      <c r="DS616" s="224"/>
      <c r="DT616" s="224"/>
      <c r="DU616" s="224"/>
    </row>
    <row r="617" spans="4:125" s="66" customFormat="1" x14ac:dyDescent="0.2">
      <c r="D617" s="90"/>
      <c r="X617" s="338"/>
      <c r="AT617" s="289"/>
      <c r="AU617" s="289"/>
      <c r="AV617" s="224"/>
      <c r="BW617" s="224"/>
      <c r="BX617" s="224"/>
      <c r="BY617" s="224"/>
      <c r="CF617" s="224"/>
      <c r="CG617" s="224"/>
      <c r="CH617" s="6"/>
      <c r="DS617" s="224"/>
      <c r="DT617" s="224"/>
      <c r="DU617" s="224"/>
    </row>
    <row r="618" spans="4:125" s="66" customFormat="1" x14ac:dyDescent="0.2">
      <c r="D618" s="90"/>
      <c r="X618" s="338"/>
      <c r="AT618" s="289"/>
      <c r="AU618" s="289"/>
      <c r="AV618" s="224"/>
      <c r="BW618" s="224"/>
      <c r="BX618" s="224"/>
      <c r="BY618" s="224"/>
      <c r="CF618" s="224"/>
      <c r="CG618" s="224"/>
      <c r="CH618" s="6"/>
      <c r="DS618" s="224"/>
      <c r="DT618" s="224"/>
      <c r="DU618" s="224"/>
    </row>
    <row r="619" spans="4:125" s="66" customFormat="1" x14ac:dyDescent="0.2">
      <c r="D619" s="90"/>
      <c r="X619" s="338"/>
      <c r="AT619" s="289"/>
      <c r="AU619" s="289"/>
      <c r="AV619" s="224"/>
      <c r="BW619" s="224"/>
      <c r="BX619" s="224"/>
      <c r="BY619" s="224"/>
      <c r="CF619" s="224"/>
      <c r="CG619" s="224"/>
      <c r="CH619" s="6"/>
      <c r="DS619" s="224"/>
      <c r="DT619" s="224"/>
      <c r="DU619" s="224"/>
    </row>
    <row r="620" spans="4:125" s="66" customFormat="1" x14ac:dyDescent="0.2">
      <c r="D620" s="90"/>
      <c r="X620" s="338"/>
      <c r="AT620" s="289"/>
      <c r="AU620" s="289"/>
      <c r="AV620" s="224"/>
      <c r="BW620" s="224"/>
      <c r="BX620" s="224"/>
      <c r="BY620" s="224"/>
      <c r="CF620" s="224"/>
      <c r="CG620" s="224"/>
      <c r="CH620" s="6"/>
      <c r="DS620" s="224"/>
      <c r="DT620" s="224"/>
      <c r="DU620" s="224"/>
    </row>
    <row r="621" spans="4:125" s="66" customFormat="1" x14ac:dyDescent="0.2">
      <c r="D621" s="90"/>
      <c r="X621" s="338"/>
      <c r="AT621" s="289"/>
      <c r="AU621" s="289"/>
      <c r="AV621" s="224"/>
      <c r="BW621" s="224"/>
      <c r="BX621" s="224"/>
      <c r="BY621" s="224"/>
      <c r="CF621" s="224"/>
      <c r="CG621" s="224"/>
      <c r="CH621" s="6"/>
      <c r="DS621" s="224"/>
      <c r="DT621" s="224"/>
      <c r="DU621" s="224"/>
    </row>
    <row r="622" spans="4:125" s="66" customFormat="1" x14ac:dyDescent="0.2">
      <c r="D622" s="90"/>
      <c r="X622" s="338"/>
      <c r="AT622" s="289"/>
      <c r="AU622" s="289"/>
      <c r="AV622" s="224"/>
      <c r="BW622" s="224"/>
      <c r="BX622" s="224"/>
      <c r="BY622" s="224"/>
      <c r="CF622" s="224"/>
      <c r="CG622" s="224"/>
      <c r="CH622" s="6"/>
      <c r="DS622" s="224"/>
      <c r="DT622" s="224"/>
      <c r="DU622" s="224"/>
    </row>
    <row r="623" spans="4:125" s="66" customFormat="1" x14ac:dyDescent="0.2">
      <c r="D623" s="90"/>
      <c r="X623" s="338"/>
      <c r="AT623" s="289"/>
      <c r="AU623" s="289"/>
      <c r="AV623" s="224"/>
      <c r="BW623" s="224"/>
      <c r="BX623" s="224"/>
      <c r="BY623" s="224"/>
      <c r="CF623" s="224"/>
      <c r="CG623" s="224"/>
      <c r="CH623" s="6"/>
      <c r="DS623" s="224"/>
      <c r="DT623" s="224"/>
      <c r="DU623" s="224"/>
    </row>
    <row r="624" spans="4:125" s="66" customFormat="1" x14ac:dyDescent="0.2">
      <c r="D624" s="90"/>
      <c r="X624" s="338"/>
      <c r="AT624" s="289"/>
      <c r="AU624" s="289"/>
      <c r="AV624" s="224"/>
      <c r="BW624" s="224"/>
      <c r="BX624" s="224"/>
      <c r="BY624" s="224"/>
      <c r="CF624" s="224"/>
      <c r="CG624" s="224"/>
      <c r="CH624" s="6"/>
      <c r="DS624" s="224"/>
      <c r="DT624" s="224"/>
      <c r="DU624" s="224"/>
    </row>
    <row r="625" spans="4:125" s="66" customFormat="1" x14ac:dyDescent="0.2">
      <c r="D625" s="90"/>
      <c r="X625" s="338"/>
      <c r="AT625" s="289"/>
      <c r="AU625" s="289"/>
      <c r="AV625" s="224"/>
      <c r="BW625" s="224"/>
      <c r="BX625" s="224"/>
      <c r="BY625" s="224"/>
      <c r="CF625" s="224"/>
      <c r="CG625" s="224"/>
      <c r="CH625" s="6"/>
      <c r="DS625" s="224"/>
      <c r="DT625" s="224"/>
      <c r="DU625" s="224"/>
    </row>
    <row r="626" spans="4:125" s="66" customFormat="1" x14ac:dyDescent="0.2">
      <c r="D626" s="90"/>
      <c r="X626" s="338"/>
      <c r="AT626" s="289"/>
      <c r="AU626" s="289"/>
      <c r="AV626" s="224"/>
      <c r="BW626" s="224"/>
      <c r="BX626" s="224"/>
      <c r="BY626" s="224"/>
      <c r="CF626" s="224"/>
      <c r="CG626" s="224"/>
      <c r="CH626" s="6"/>
      <c r="DS626" s="224"/>
      <c r="DT626" s="224"/>
      <c r="DU626" s="224"/>
    </row>
    <row r="627" spans="4:125" s="66" customFormat="1" x14ac:dyDescent="0.2">
      <c r="D627" s="90"/>
      <c r="X627" s="338"/>
      <c r="AT627" s="289"/>
      <c r="AU627" s="289"/>
      <c r="AV627" s="224"/>
      <c r="BW627" s="224"/>
      <c r="BX627" s="224"/>
      <c r="BY627" s="224"/>
      <c r="CF627" s="224"/>
      <c r="CG627" s="224"/>
      <c r="CH627" s="6"/>
      <c r="DS627" s="224"/>
      <c r="DT627" s="224"/>
      <c r="DU627" s="224"/>
    </row>
    <row r="628" spans="4:125" s="66" customFormat="1" x14ac:dyDescent="0.2">
      <c r="D628" s="90"/>
      <c r="X628" s="338"/>
      <c r="AT628" s="289"/>
      <c r="AU628" s="289"/>
      <c r="AV628" s="224"/>
      <c r="BW628" s="224"/>
      <c r="BX628" s="224"/>
      <c r="BY628" s="224"/>
      <c r="CF628" s="224"/>
      <c r="CG628" s="224"/>
      <c r="CH628" s="6"/>
      <c r="DS628" s="224"/>
      <c r="DT628" s="224"/>
      <c r="DU628" s="224"/>
    </row>
    <row r="629" spans="4:125" s="66" customFormat="1" x14ac:dyDescent="0.2">
      <c r="D629" s="90"/>
      <c r="X629" s="338"/>
      <c r="AT629" s="289"/>
      <c r="AU629" s="289"/>
      <c r="AV629" s="224"/>
      <c r="BW629" s="224"/>
      <c r="BX629" s="224"/>
      <c r="BY629" s="224"/>
      <c r="CF629" s="224"/>
      <c r="CG629" s="224"/>
      <c r="CH629" s="6"/>
      <c r="DS629" s="224"/>
      <c r="DT629" s="224"/>
      <c r="DU629" s="224"/>
    </row>
    <row r="630" spans="4:125" s="66" customFormat="1" x14ac:dyDescent="0.2">
      <c r="D630" s="90"/>
      <c r="X630" s="338"/>
      <c r="AT630" s="289"/>
      <c r="AU630" s="289"/>
      <c r="AV630" s="224"/>
      <c r="BW630" s="224"/>
      <c r="BX630" s="224"/>
      <c r="BY630" s="224"/>
      <c r="CF630" s="224"/>
      <c r="CG630" s="224"/>
      <c r="CH630" s="6"/>
      <c r="DS630" s="224"/>
      <c r="DT630" s="224"/>
      <c r="DU630" s="224"/>
    </row>
    <row r="631" spans="4:125" s="66" customFormat="1" x14ac:dyDescent="0.2">
      <c r="D631" s="90"/>
      <c r="X631" s="338"/>
      <c r="AT631" s="289"/>
      <c r="AU631" s="289"/>
      <c r="AV631" s="224"/>
      <c r="BW631" s="224"/>
      <c r="BX631" s="224"/>
      <c r="BY631" s="224"/>
      <c r="CF631" s="224"/>
      <c r="CG631" s="224"/>
      <c r="CH631" s="6"/>
      <c r="DS631" s="224"/>
      <c r="DT631" s="224"/>
      <c r="DU631" s="224"/>
    </row>
    <row r="632" spans="4:125" s="66" customFormat="1" x14ac:dyDescent="0.2">
      <c r="D632" s="90"/>
      <c r="X632" s="338"/>
      <c r="AT632" s="289"/>
      <c r="AU632" s="289"/>
      <c r="AV632" s="224"/>
      <c r="BW632" s="224"/>
      <c r="BX632" s="224"/>
      <c r="BY632" s="224"/>
      <c r="CF632" s="224"/>
      <c r="CG632" s="224"/>
      <c r="CH632" s="6"/>
      <c r="DS632" s="224"/>
      <c r="DT632" s="224"/>
      <c r="DU632" s="224"/>
    </row>
    <row r="633" spans="4:125" s="66" customFormat="1" x14ac:dyDescent="0.2">
      <c r="D633" s="90"/>
      <c r="X633" s="338"/>
      <c r="AT633" s="289"/>
      <c r="AU633" s="289"/>
      <c r="AV633" s="224"/>
      <c r="BW633" s="224"/>
      <c r="BX633" s="224"/>
      <c r="BY633" s="224"/>
      <c r="CF633" s="224"/>
      <c r="CG633" s="224"/>
      <c r="CH633" s="6"/>
      <c r="DS633" s="224"/>
      <c r="DT633" s="224"/>
      <c r="DU633" s="224"/>
    </row>
    <row r="634" spans="4:125" s="66" customFormat="1" x14ac:dyDescent="0.2">
      <c r="D634" s="90"/>
      <c r="X634" s="338"/>
      <c r="AT634" s="289"/>
      <c r="AU634" s="289"/>
      <c r="AV634" s="224"/>
      <c r="BW634" s="224"/>
      <c r="BX634" s="224"/>
      <c r="BY634" s="224"/>
      <c r="CF634" s="224"/>
      <c r="CG634" s="224"/>
      <c r="CH634" s="6"/>
      <c r="DS634" s="224"/>
      <c r="DT634" s="224"/>
      <c r="DU634" s="224"/>
    </row>
    <row r="635" spans="4:125" s="66" customFormat="1" x14ac:dyDescent="0.2">
      <c r="D635" s="90"/>
      <c r="X635" s="338"/>
      <c r="AT635" s="289"/>
      <c r="AU635" s="289"/>
      <c r="AV635" s="224"/>
      <c r="BW635" s="224"/>
      <c r="BX635" s="224"/>
      <c r="BY635" s="224"/>
      <c r="CF635" s="224"/>
      <c r="CG635" s="224"/>
      <c r="CH635" s="6"/>
      <c r="DS635" s="224"/>
      <c r="DT635" s="224"/>
      <c r="DU635" s="224"/>
    </row>
    <row r="636" spans="4:125" s="66" customFormat="1" x14ac:dyDescent="0.2">
      <c r="D636" s="90"/>
      <c r="X636" s="338"/>
      <c r="AT636" s="289"/>
      <c r="AU636" s="289"/>
      <c r="AV636" s="224"/>
      <c r="BW636" s="224"/>
      <c r="BX636" s="224"/>
      <c r="BY636" s="224"/>
      <c r="CF636" s="224"/>
      <c r="CG636" s="224"/>
      <c r="CH636" s="6"/>
      <c r="DS636" s="224"/>
      <c r="DT636" s="224"/>
      <c r="DU636" s="224"/>
    </row>
    <row r="637" spans="4:125" s="66" customFormat="1" x14ac:dyDescent="0.2">
      <c r="D637" s="90"/>
      <c r="X637" s="338"/>
      <c r="AT637" s="289"/>
      <c r="AU637" s="289"/>
      <c r="AV637" s="224"/>
      <c r="BW637" s="224"/>
      <c r="BX637" s="224"/>
      <c r="BY637" s="224"/>
      <c r="CF637" s="224"/>
      <c r="CG637" s="224"/>
      <c r="CH637" s="6"/>
      <c r="DS637" s="224"/>
      <c r="DT637" s="224"/>
      <c r="DU637" s="224"/>
    </row>
    <row r="638" spans="4:125" s="66" customFormat="1" x14ac:dyDescent="0.2">
      <c r="D638" s="90"/>
      <c r="X638" s="338"/>
      <c r="AT638" s="289"/>
      <c r="AU638" s="289"/>
      <c r="AV638" s="224"/>
      <c r="BW638" s="224"/>
      <c r="BX638" s="224"/>
      <c r="BY638" s="224"/>
      <c r="CF638" s="224"/>
      <c r="CG638" s="224"/>
      <c r="CH638" s="6"/>
      <c r="DS638" s="224"/>
      <c r="DT638" s="224"/>
      <c r="DU638" s="224"/>
    </row>
    <row r="639" spans="4:125" s="66" customFormat="1" x14ac:dyDescent="0.2">
      <c r="D639" s="90"/>
      <c r="X639" s="338"/>
      <c r="AT639" s="289"/>
      <c r="AU639" s="289"/>
      <c r="AV639" s="224"/>
      <c r="BW639" s="224"/>
      <c r="BX639" s="224"/>
      <c r="BY639" s="224"/>
      <c r="CF639" s="224"/>
      <c r="CG639" s="224"/>
      <c r="CH639" s="6"/>
      <c r="DS639" s="224"/>
      <c r="DT639" s="224"/>
      <c r="DU639" s="224"/>
    </row>
    <row r="640" spans="4:125" s="66" customFormat="1" x14ac:dyDescent="0.2">
      <c r="D640" s="90"/>
      <c r="X640" s="338"/>
      <c r="AT640" s="289"/>
      <c r="AU640" s="289"/>
      <c r="AV640" s="224"/>
      <c r="BW640" s="224"/>
      <c r="BX640" s="224"/>
      <c r="BY640" s="224"/>
      <c r="CF640" s="224"/>
      <c r="CG640" s="224"/>
      <c r="CH640" s="6"/>
      <c r="DS640" s="224"/>
      <c r="DT640" s="224"/>
      <c r="DU640" s="224"/>
    </row>
    <row r="641" spans="4:125" s="66" customFormat="1" x14ac:dyDescent="0.2">
      <c r="D641" s="90"/>
      <c r="X641" s="338"/>
      <c r="AT641" s="289"/>
      <c r="AU641" s="289"/>
      <c r="AV641" s="224"/>
      <c r="BW641" s="224"/>
      <c r="BX641" s="224"/>
      <c r="BY641" s="224"/>
      <c r="CF641" s="224"/>
      <c r="CG641" s="224"/>
      <c r="CH641" s="6"/>
      <c r="DS641" s="224"/>
      <c r="DT641" s="224"/>
      <c r="DU641" s="224"/>
    </row>
    <row r="642" spans="4:125" s="66" customFormat="1" x14ac:dyDescent="0.2">
      <c r="D642" s="90"/>
      <c r="X642" s="338"/>
      <c r="AT642" s="289"/>
      <c r="AU642" s="289"/>
      <c r="AV642" s="224"/>
      <c r="BW642" s="224"/>
      <c r="BX642" s="224"/>
      <c r="BY642" s="224"/>
      <c r="CF642" s="224"/>
      <c r="CG642" s="224"/>
      <c r="CH642" s="6"/>
      <c r="DS642" s="224"/>
      <c r="DT642" s="224"/>
      <c r="DU642" s="224"/>
    </row>
    <row r="643" spans="4:125" s="66" customFormat="1" x14ac:dyDescent="0.2">
      <c r="D643" s="90"/>
      <c r="X643" s="338"/>
      <c r="AT643" s="289"/>
      <c r="AU643" s="289"/>
      <c r="AV643" s="224"/>
      <c r="BW643" s="224"/>
      <c r="BX643" s="224"/>
      <c r="BY643" s="224"/>
      <c r="CF643" s="224"/>
      <c r="CG643" s="224"/>
      <c r="CH643" s="6"/>
      <c r="DS643" s="224"/>
      <c r="DT643" s="224"/>
      <c r="DU643" s="224"/>
    </row>
    <row r="644" spans="4:125" s="66" customFormat="1" x14ac:dyDescent="0.2">
      <c r="D644" s="90"/>
      <c r="X644" s="338"/>
      <c r="AT644" s="289"/>
      <c r="AU644" s="289"/>
      <c r="AV644" s="224"/>
      <c r="BW644" s="224"/>
      <c r="BX644" s="224"/>
      <c r="BY644" s="224"/>
      <c r="CF644" s="224"/>
      <c r="CG644" s="224"/>
      <c r="CH644" s="6"/>
      <c r="DS644" s="224"/>
      <c r="DT644" s="224"/>
      <c r="DU644" s="224"/>
    </row>
    <row r="645" spans="4:125" s="66" customFormat="1" x14ac:dyDescent="0.2">
      <c r="D645" s="90"/>
      <c r="X645" s="338"/>
      <c r="AT645" s="289"/>
      <c r="AU645" s="289"/>
      <c r="AV645" s="224"/>
      <c r="BW645" s="224"/>
      <c r="BX645" s="224"/>
      <c r="BY645" s="224"/>
      <c r="CF645" s="224"/>
      <c r="CG645" s="224"/>
      <c r="CH645" s="6"/>
      <c r="DS645" s="224"/>
      <c r="DT645" s="224"/>
      <c r="DU645" s="224"/>
    </row>
    <row r="646" spans="4:125" s="66" customFormat="1" x14ac:dyDescent="0.2">
      <c r="D646" s="90"/>
      <c r="X646" s="338"/>
      <c r="AT646" s="289"/>
      <c r="AU646" s="289"/>
      <c r="AV646" s="224"/>
      <c r="BW646" s="224"/>
      <c r="BX646" s="224"/>
      <c r="BY646" s="224"/>
      <c r="CF646" s="224"/>
      <c r="CG646" s="224"/>
      <c r="CH646" s="6"/>
      <c r="DS646" s="224"/>
      <c r="DT646" s="224"/>
      <c r="DU646" s="224"/>
    </row>
    <row r="647" spans="4:125" s="66" customFormat="1" x14ac:dyDescent="0.2">
      <c r="D647" s="90"/>
      <c r="X647" s="338"/>
      <c r="AT647" s="289"/>
      <c r="AU647" s="289"/>
      <c r="AV647" s="224"/>
      <c r="BW647" s="224"/>
      <c r="BX647" s="224"/>
      <c r="BY647" s="224"/>
      <c r="CF647" s="224"/>
      <c r="CG647" s="224"/>
      <c r="CH647" s="6"/>
      <c r="DS647" s="224"/>
      <c r="DT647" s="224"/>
      <c r="DU647" s="224"/>
    </row>
    <row r="648" spans="4:125" s="66" customFormat="1" x14ac:dyDescent="0.2">
      <c r="D648" s="90"/>
      <c r="X648" s="338"/>
      <c r="AT648" s="289"/>
      <c r="AU648" s="289"/>
      <c r="AV648" s="224"/>
      <c r="BW648" s="224"/>
      <c r="BX648" s="224"/>
      <c r="BY648" s="224"/>
      <c r="CF648" s="224"/>
      <c r="CG648" s="224"/>
      <c r="CH648" s="6"/>
      <c r="DS648" s="224"/>
      <c r="DT648" s="224"/>
      <c r="DU648" s="224"/>
    </row>
    <row r="649" spans="4:125" s="66" customFormat="1" x14ac:dyDescent="0.2">
      <c r="D649" s="90"/>
      <c r="X649" s="338"/>
      <c r="AT649" s="289"/>
      <c r="AU649" s="289"/>
      <c r="AV649" s="224"/>
      <c r="BW649" s="224"/>
      <c r="BX649" s="224"/>
      <c r="BY649" s="224"/>
      <c r="CF649" s="224"/>
      <c r="CG649" s="224"/>
      <c r="CH649" s="6"/>
      <c r="DS649" s="224"/>
      <c r="DT649" s="224"/>
      <c r="DU649" s="224"/>
    </row>
    <row r="650" spans="4:125" s="66" customFormat="1" x14ac:dyDescent="0.2">
      <c r="D650" s="90"/>
      <c r="X650" s="338"/>
      <c r="AT650" s="289"/>
      <c r="AU650" s="289"/>
      <c r="AV650" s="224"/>
      <c r="BW650" s="224"/>
      <c r="BX650" s="224"/>
      <c r="BY650" s="224"/>
      <c r="CF650" s="224"/>
      <c r="CG650" s="224"/>
      <c r="CH650" s="6"/>
      <c r="DS650" s="224"/>
      <c r="DT650" s="224"/>
      <c r="DU650" s="224"/>
    </row>
    <row r="651" spans="4:125" s="66" customFormat="1" x14ac:dyDescent="0.2">
      <c r="D651" s="90"/>
      <c r="X651" s="338"/>
      <c r="AT651" s="289"/>
      <c r="AU651" s="289"/>
      <c r="AV651" s="224"/>
      <c r="BW651" s="224"/>
      <c r="BX651" s="224"/>
      <c r="BY651" s="224"/>
      <c r="CF651" s="224"/>
      <c r="CG651" s="224"/>
      <c r="CH651" s="6"/>
      <c r="DS651" s="224"/>
      <c r="DT651" s="224"/>
      <c r="DU651" s="224"/>
    </row>
    <row r="652" spans="4:125" s="66" customFormat="1" x14ac:dyDescent="0.2">
      <c r="D652" s="90"/>
      <c r="X652" s="338"/>
      <c r="AT652" s="289"/>
      <c r="AU652" s="289"/>
      <c r="AV652" s="224"/>
      <c r="BW652" s="224"/>
      <c r="BX652" s="224"/>
      <c r="BY652" s="224"/>
      <c r="CF652" s="224"/>
      <c r="CG652" s="224"/>
      <c r="CH652" s="6"/>
      <c r="DS652" s="224"/>
      <c r="DT652" s="224"/>
      <c r="DU652" s="224"/>
    </row>
    <row r="653" spans="4:125" s="66" customFormat="1" x14ac:dyDescent="0.2">
      <c r="D653" s="90"/>
      <c r="X653" s="338"/>
      <c r="AT653" s="289"/>
      <c r="AU653" s="289"/>
      <c r="AV653" s="224"/>
      <c r="BW653" s="224"/>
      <c r="BX653" s="224"/>
      <c r="BY653" s="224"/>
      <c r="CF653" s="224"/>
      <c r="CG653" s="224"/>
      <c r="CH653" s="6"/>
      <c r="DS653" s="224"/>
      <c r="DT653" s="224"/>
      <c r="DU653" s="224"/>
    </row>
    <row r="654" spans="4:125" s="66" customFormat="1" x14ac:dyDescent="0.2">
      <c r="D654" s="90"/>
      <c r="X654" s="338"/>
      <c r="AT654" s="289"/>
      <c r="AU654" s="289"/>
      <c r="AV654" s="224"/>
      <c r="BW654" s="224"/>
      <c r="BX654" s="224"/>
      <c r="BY654" s="224"/>
      <c r="CF654" s="224"/>
      <c r="CG654" s="224"/>
      <c r="CH654" s="6"/>
      <c r="DS654" s="224"/>
      <c r="DT654" s="224"/>
      <c r="DU654" s="224"/>
    </row>
    <row r="655" spans="4:125" s="66" customFormat="1" x14ac:dyDescent="0.2">
      <c r="D655" s="90"/>
      <c r="X655" s="338"/>
      <c r="AT655" s="289"/>
      <c r="AU655" s="289"/>
      <c r="AV655" s="224"/>
      <c r="BW655" s="224"/>
      <c r="BX655" s="224"/>
      <c r="BY655" s="224"/>
      <c r="CF655" s="224"/>
      <c r="CG655" s="224"/>
      <c r="CH655" s="6"/>
      <c r="DS655" s="224"/>
      <c r="DT655" s="224"/>
      <c r="DU655" s="224"/>
    </row>
    <row r="656" spans="4:125" s="66" customFormat="1" x14ac:dyDescent="0.2">
      <c r="D656" s="90"/>
      <c r="X656" s="338"/>
      <c r="AT656" s="289"/>
      <c r="AU656" s="289"/>
      <c r="AV656" s="224"/>
      <c r="BW656" s="224"/>
      <c r="BX656" s="224"/>
      <c r="BY656" s="224"/>
      <c r="CF656" s="224"/>
      <c r="CG656" s="224"/>
      <c r="CH656" s="6"/>
      <c r="DS656" s="224"/>
      <c r="DT656" s="224"/>
      <c r="DU656" s="224"/>
    </row>
    <row r="657" spans="4:125" s="66" customFormat="1" x14ac:dyDescent="0.2">
      <c r="D657" s="90"/>
      <c r="X657" s="338"/>
      <c r="AT657" s="289"/>
      <c r="AU657" s="289"/>
      <c r="AV657" s="224"/>
      <c r="BW657" s="224"/>
      <c r="BX657" s="224"/>
      <c r="BY657" s="224"/>
      <c r="CF657" s="224"/>
      <c r="CG657" s="224"/>
      <c r="CH657" s="6"/>
      <c r="DS657" s="224"/>
      <c r="DT657" s="224"/>
      <c r="DU657" s="224"/>
    </row>
    <row r="658" spans="4:125" s="66" customFormat="1" x14ac:dyDescent="0.2">
      <c r="D658" s="90"/>
      <c r="X658" s="338"/>
      <c r="AT658" s="289"/>
      <c r="AU658" s="289"/>
      <c r="AV658" s="224"/>
      <c r="BW658" s="224"/>
      <c r="BX658" s="224"/>
      <c r="BY658" s="224"/>
      <c r="CF658" s="224"/>
      <c r="CG658" s="224"/>
      <c r="CH658" s="6"/>
      <c r="DS658" s="224"/>
      <c r="DT658" s="224"/>
      <c r="DU658" s="224"/>
    </row>
    <row r="659" spans="4:125" s="66" customFormat="1" x14ac:dyDescent="0.2">
      <c r="D659" s="90"/>
      <c r="X659" s="338"/>
      <c r="AT659" s="289"/>
      <c r="AU659" s="289"/>
      <c r="AV659" s="224"/>
      <c r="BW659" s="224"/>
      <c r="BX659" s="224"/>
      <c r="BY659" s="224"/>
      <c r="CF659" s="224"/>
      <c r="CG659" s="224"/>
      <c r="CH659" s="6"/>
      <c r="DS659" s="224"/>
      <c r="DT659" s="224"/>
      <c r="DU659" s="224"/>
    </row>
    <row r="660" spans="4:125" s="66" customFormat="1" x14ac:dyDescent="0.2">
      <c r="D660" s="90"/>
      <c r="X660" s="338"/>
      <c r="AT660" s="289"/>
      <c r="AU660" s="289"/>
      <c r="AV660" s="224"/>
      <c r="BW660" s="224"/>
      <c r="BX660" s="224"/>
      <c r="BY660" s="224"/>
      <c r="CF660" s="224"/>
      <c r="CG660" s="224"/>
      <c r="CH660" s="6"/>
      <c r="DS660" s="224"/>
      <c r="DT660" s="224"/>
      <c r="DU660" s="224"/>
    </row>
    <row r="661" spans="4:125" s="66" customFormat="1" x14ac:dyDescent="0.2">
      <c r="D661" s="90"/>
      <c r="X661" s="338"/>
      <c r="AT661" s="289"/>
      <c r="AU661" s="289"/>
      <c r="AV661" s="224"/>
      <c r="BW661" s="224"/>
      <c r="BX661" s="224"/>
      <c r="BY661" s="224"/>
      <c r="CF661" s="224"/>
      <c r="CG661" s="224"/>
      <c r="CH661" s="6"/>
      <c r="DS661" s="224"/>
      <c r="DT661" s="224"/>
      <c r="DU661" s="224"/>
    </row>
    <row r="662" spans="4:125" s="66" customFormat="1" x14ac:dyDescent="0.2">
      <c r="D662" s="90"/>
      <c r="X662" s="338"/>
      <c r="AT662" s="289"/>
      <c r="AU662" s="289"/>
      <c r="AV662" s="224"/>
      <c r="BW662" s="224"/>
      <c r="BX662" s="224"/>
      <c r="BY662" s="224"/>
      <c r="CF662" s="224"/>
      <c r="CG662" s="224"/>
      <c r="CH662" s="6"/>
      <c r="DS662" s="224"/>
      <c r="DT662" s="224"/>
      <c r="DU662" s="224"/>
    </row>
    <row r="663" spans="4:125" s="66" customFormat="1" x14ac:dyDescent="0.2">
      <c r="D663" s="90"/>
      <c r="X663" s="338"/>
      <c r="AT663" s="289"/>
      <c r="AU663" s="289"/>
      <c r="AV663" s="224"/>
      <c r="BW663" s="224"/>
      <c r="BX663" s="224"/>
      <c r="BY663" s="224"/>
      <c r="CF663" s="224"/>
      <c r="CG663" s="224"/>
      <c r="CH663" s="6"/>
      <c r="DS663" s="224"/>
      <c r="DT663" s="224"/>
      <c r="DU663" s="224"/>
    </row>
    <row r="664" spans="4:125" s="66" customFormat="1" x14ac:dyDescent="0.2">
      <c r="D664" s="90"/>
      <c r="X664" s="338"/>
      <c r="AT664" s="289"/>
      <c r="AU664" s="289"/>
      <c r="AV664" s="224"/>
      <c r="BW664" s="224"/>
      <c r="BX664" s="224"/>
      <c r="BY664" s="224"/>
      <c r="CF664" s="224"/>
      <c r="CG664" s="224"/>
      <c r="CH664" s="6"/>
      <c r="DS664" s="224"/>
      <c r="DT664" s="224"/>
      <c r="DU664" s="224"/>
    </row>
    <row r="665" spans="4:125" s="66" customFormat="1" x14ac:dyDescent="0.2">
      <c r="D665" s="90"/>
      <c r="X665" s="338"/>
      <c r="AT665" s="289"/>
      <c r="AU665" s="289"/>
      <c r="AV665" s="224"/>
      <c r="BW665" s="224"/>
      <c r="BX665" s="224"/>
      <c r="BY665" s="224"/>
      <c r="CF665" s="224"/>
      <c r="CG665" s="224"/>
      <c r="CH665" s="6"/>
      <c r="DS665" s="224"/>
      <c r="DT665" s="224"/>
      <c r="DU665" s="224"/>
    </row>
    <row r="666" spans="4:125" s="66" customFormat="1" x14ac:dyDescent="0.2">
      <c r="D666" s="90"/>
      <c r="X666" s="338"/>
      <c r="AT666" s="289"/>
      <c r="AU666" s="289"/>
      <c r="AV666" s="224"/>
      <c r="BW666" s="224"/>
      <c r="BX666" s="224"/>
      <c r="BY666" s="224"/>
      <c r="CF666" s="224"/>
      <c r="CG666" s="224"/>
      <c r="CH666" s="6"/>
      <c r="DS666" s="224"/>
      <c r="DT666" s="224"/>
      <c r="DU666" s="224"/>
    </row>
    <row r="667" spans="4:125" s="66" customFormat="1" x14ac:dyDescent="0.2">
      <c r="D667" s="90"/>
      <c r="X667" s="338"/>
      <c r="AT667" s="289"/>
      <c r="AU667" s="289"/>
      <c r="AV667" s="224"/>
      <c r="BW667" s="224"/>
      <c r="BX667" s="224"/>
      <c r="BY667" s="224"/>
      <c r="CF667" s="224"/>
      <c r="CG667" s="224"/>
      <c r="CH667" s="6"/>
      <c r="DS667" s="224"/>
      <c r="DT667" s="224"/>
      <c r="DU667" s="224"/>
    </row>
    <row r="668" spans="4:125" s="66" customFormat="1" x14ac:dyDescent="0.2">
      <c r="D668" s="90"/>
      <c r="X668" s="338"/>
      <c r="AT668" s="289"/>
      <c r="AU668" s="289"/>
      <c r="AV668" s="224"/>
      <c r="BW668" s="224"/>
      <c r="BX668" s="224"/>
      <c r="BY668" s="224"/>
      <c r="CF668" s="224"/>
      <c r="CG668" s="224"/>
      <c r="CH668" s="6"/>
      <c r="DS668" s="224"/>
      <c r="DT668" s="224"/>
      <c r="DU668" s="224"/>
    </row>
    <row r="669" spans="4:125" s="66" customFormat="1" x14ac:dyDescent="0.2">
      <c r="D669" s="90"/>
      <c r="X669" s="338"/>
      <c r="AT669" s="289"/>
      <c r="AU669" s="289"/>
      <c r="AV669" s="224"/>
      <c r="BW669" s="224"/>
      <c r="BX669" s="224"/>
      <c r="BY669" s="224"/>
      <c r="CF669" s="224"/>
      <c r="CG669" s="224"/>
      <c r="CH669" s="6"/>
      <c r="DS669" s="224"/>
      <c r="DT669" s="224"/>
      <c r="DU669" s="224"/>
    </row>
    <row r="670" spans="4:125" s="66" customFormat="1" x14ac:dyDescent="0.2">
      <c r="D670" s="90"/>
      <c r="X670" s="338"/>
      <c r="AT670" s="289"/>
      <c r="AU670" s="289"/>
      <c r="AV670" s="224"/>
      <c r="BW670" s="224"/>
      <c r="BX670" s="224"/>
      <c r="BY670" s="224"/>
      <c r="CF670" s="224"/>
      <c r="CG670" s="224"/>
      <c r="CH670" s="6"/>
      <c r="DS670" s="224"/>
      <c r="DT670" s="224"/>
      <c r="DU670" s="224"/>
    </row>
    <row r="671" spans="4:125" s="66" customFormat="1" x14ac:dyDescent="0.2">
      <c r="D671" s="90"/>
      <c r="X671" s="338"/>
      <c r="AT671" s="289"/>
      <c r="AU671" s="289"/>
      <c r="AV671" s="224"/>
      <c r="BW671" s="224"/>
      <c r="BX671" s="224"/>
      <c r="BY671" s="224"/>
      <c r="CF671" s="224"/>
      <c r="CG671" s="224"/>
      <c r="CH671" s="6"/>
      <c r="DS671" s="224"/>
      <c r="DT671" s="224"/>
      <c r="DU671" s="224"/>
    </row>
    <row r="672" spans="4:125" s="66" customFormat="1" x14ac:dyDescent="0.2">
      <c r="D672" s="90"/>
      <c r="X672" s="338"/>
      <c r="AT672" s="289"/>
      <c r="AU672" s="289"/>
      <c r="AV672" s="224"/>
      <c r="BW672" s="224"/>
      <c r="BX672" s="224"/>
      <c r="BY672" s="224"/>
      <c r="CF672" s="224"/>
      <c r="CG672" s="224"/>
      <c r="CH672" s="6"/>
      <c r="DS672" s="224"/>
      <c r="DT672" s="224"/>
      <c r="DU672" s="224"/>
    </row>
    <row r="673" spans="4:125" s="66" customFormat="1" x14ac:dyDescent="0.2">
      <c r="D673" s="90"/>
      <c r="X673" s="338"/>
      <c r="AT673" s="289"/>
      <c r="AU673" s="289"/>
      <c r="AV673" s="224"/>
      <c r="BW673" s="224"/>
      <c r="BX673" s="224"/>
      <c r="BY673" s="224"/>
      <c r="CF673" s="224"/>
      <c r="CG673" s="224"/>
      <c r="CH673" s="6"/>
      <c r="DS673" s="224"/>
      <c r="DT673" s="224"/>
      <c r="DU673" s="224"/>
    </row>
    <row r="674" spans="4:125" s="66" customFormat="1" x14ac:dyDescent="0.2">
      <c r="D674" s="90"/>
      <c r="X674" s="338"/>
      <c r="AT674" s="289"/>
      <c r="AU674" s="289"/>
      <c r="AV674" s="224"/>
      <c r="BW674" s="224"/>
      <c r="BX674" s="224"/>
      <c r="BY674" s="224"/>
      <c r="CF674" s="224"/>
      <c r="CG674" s="224"/>
      <c r="CH674" s="6"/>
      <c r="DS674" s="224"/>
      <c r="DT674" s="224"/>
      <c r="DU674" s="224"/>
    </row>
    <row r="675" spans="4:125" s="66" customFormat="1" x14ac:dyDescent="0.2">
      <c r="D675" s="90"/>
      <c r="X675" s="338"/>
      <c r="AT675" s="289"/>
      <c r="AU675" s="289"/>
      <c r="AV675" s="224"/>
      <c r="BW675" s="224"/>
      <c r="BX675" s="224"/>
      <c r="BY675" s="224"/>
      <c r="CF675" s="224"/>
      <c r="CG675" s="224"/>
      <c r="CH675" s="6"/>
      <c r="DS675" s="224"/>
      <c r="DT675" s="224"/>
      <c r="DU675" s="224"/>
    </row>
    <row r="676" spans="4:125" s="66" customFormat="1" x14ac:dyDescent="0.2">
      <c r="D676" s="90"/>
      <c r="X676" s="338"/>
      <c r="AT676" s="289"/>
      <c r="AU676" s="289"/>
      <c r="AV676" s="224"/>
      <c r="BW676" s="224"/>
      <c r="BX676" s="224"/>
      <c r="BY676" s="224"/>
      <c r="CF676" s="224"/>
      <c r="CG676" s="224"/>
      <c r="CH676" s="6"/>
      <c r="DS676" s="224"/>
      <c r="DT676" s="224"/>
      <c r="DU676" s="224"/>
    </row>
    <row r="677" spans="4:125" s="66" customFormat="1" x14ac:dyDescent="0.2">
      <c r="D677" s="90"/>
      <c r="X677" s="338"/>
      <c r="AT677" s="289"/>
      <c r="AU677" s="289"/>
      <c r="AV677" s="224"/>
      <c r="BW677" s="224"/>
      <c r="BX677" s="224"/>
      <c r="BY677" s="224"/>
      <c r="CF677" s="224"/>
      <c r="CG677" s="224"/>
      <c r="CH677" s="6"/>
      <c r="DS677" s="224"/>
      <c r="DT677" s="224"/>
      <c r="DU677" s="224"/>
    </row>
    <row r="678" spans="4:125" s="66" customFormat="1" x14ac:dyDescent="0.2">
      <c r="D678" s="90"/>
      <c r="X678" s="338"/>
      <c r="AT678" s="289"/>
      <c r="AU678" s="289"/>
      <c r="AV678" s="224"/>
      <c r="BW678" s="224"/>
      <c r="BX678" s="224"/>
      <c r="BY678" s="224"/>
      <c r="CF678" s="224"/>
      <c r="CG678" s="224"/>
      <c r="CH678" s="6"/>
      <c r="DS678" s="224"/>
      <c r="DT678" s="224"/>
      <c r="DU678" s="224"/>
    </row>
    <row r="679" spans="4:125" s="66" customFormat="1" x14ac:dyDescent="0.2">
      <c r="D679" s="90"/>
      <c r="X679" s="338"/>
      <c r="AT679" s="289"/>
      <c r="AU679" s="289"/>
      <c r="AV679" s="224"/>
      <c r="BW679" s="224"/>
      <c r="BX679" s="224"/>
      <c r="BY679" s="224"/>
      <c r="CF679" s="224"/>
      <c r="CG679" s="224"/>
      <c r="CH679" s="6"/>
      <c r="DS679" s="224"/>
      <c r="DT679" s="224"/>
      <c r="DU679" s="224"/>
    </row>
    <row r="680" spans="4:125" s="66" customFormat="1" x14ac:dyDescent="0.2">
      <c r="D680" s="90"/>
      <c r="X680" s="338"/>
      <c r="AT680" s="289"/>
      <c r="AU680" s="289"/>
      <c r="AV680" s="224"/>
      <c r="BW680" s="224"/>
      <c r="BX680" s="224"/>
      <c r="BY680" s="224"/>
      <c r="CF680" s="224"/>
      <c r="CG680" s="224"/>
      <c r="CH680" s="6"/>
      <c r="DS680" s="224"/>
      <c r="DT680" s="224"/>
      <c r="DU680" s="224"/>
    </row>
    <row r="681" spans="4:125" s="66" customFormat="1" x14ac:dyDescent="0.2">
      <c r="D681" s="90"/>
      <c r="X681" s="338"/>
      <c r="AT681" s="289"/>
      <c r="AU681" s="289"/>
      <c r="AV681" s="224"/>
      <c r="BW681" s="224"/>
      <c r="BX681" s="224"/>
      <c r="BY681" s="224"/>
      <c r="CF681" s="224"/>
      <c r="CG681" s="224"/>
      <c r="CH681" s="6"/>
      <c r="DS681" s="224"/>
      <c r="DT681" s="224"/>
      <c r="DU681" s="224"/>
    </row>
    <row r="682" spans="4:125" s="66" customFormat="1" x14ac:dyDescent="0.2">
      <c r="D682" s="90"/>
      <c r="X682" s="338"/>
      <c r="AT682" s="289"/>
      <c r="AU682" s="289"/>
      <c r="AV682" s="224"/>
      <c r="BW682" s="224"/>
      <c r="BX682" s="224"/>
      <c r="BY682" s="224"/>
      <c r="CF682" s="224"/>
      <c r="CG682" s="224"/>
      <c r="CH682" s="6"/>
      <c r="DS682" s="224"/>
      <c r="DT682" s="224"/>
      <c r="DU682" s="224"/>
    </row>
    <row r="683" spans="4:125" s="66" customFormat="1" x14ac:dyDescent="0.2">
      <c r="D683" s="90"/>
      <c r="X683" s="338"/>
      <c r="AT683" s="289"/>
      <c r="AU683" s="289"/>
      <c r="AV683" s="224"/>
      <c r="BW683" s="224"/>
      <c r="BX683" s="224"/>
      <c r="BY683" s="224"/>
      <c r="CF683" s="224"/>
      <c r="CG683" s="224"/>
      <c r="CH683" s="6"/>
      <c r="DS683" s="224"/>
      <c r="DT683" s="224"/>
      <c r="DU683" s="224"/>
    </row>
    <row r="684" spans="4:125" s="66" customFormat="1" x14ac:dyDescent="0.2">
      <c r="D684" s="90"/>
      <c r="X684" s="338"/>
      <c r="AT684" s="289"/>
      <c r="AU684" s="289"/>
      <c r="AV684" s="224"/>
      <c r="BW684" s="224"/>
      <c r="BX684" s="224"/>
      <c r="BY684" s="224"/>
      <c r="CF684" s="224"/>
      <c r="CG684" s="224"/>
      <c r="CH684" s="6"/>
      <c r="DS684" s="224"/>
      <c r="DT684" s="224"/>
      <c r="DU684" s="224"/>
    </row>
    <row r="685" spans="4:125" s="66" customFormat="1" x14ac:dyDescent="0.2">
      <c r="D685" s="90"/>
      <c r="X685" s="338"/>
      <c r="AT685" s="289"/>
      <c r="AU685" s="289"/>
      <c r="AV685" s="224"/>
      <c r="BW685" s="224"/>
      <c r="BX685" s="224"/>
      <c r="BY685" s="224"/>
      <c r="CF685" s="224"/>
      <c r="CG685" s="224"/>
      <c r="CH685" s="6"/>
      <c r="DS685" s="224"/>
      <c r="DT685" s="224"/>
      <c r="DU685" s="224"/>
    </row>
    <row r="686" spans="4:125" s="66" customFormat="1" x14ac:dyDescent="0.2">
      <c r="D686" s="90"/>
      <c r="X686" s="338"/>
      <c r="AT686" s="289"/>
      <c r="AU686" s="289"/>
      <c r="AV686" s="224"/>
      <c r="BW686" s="224"/>
      <c r="BX686" s="224"/>
      <c r="BY686" s="224"/>
      <c r="CF686" s="224"/>
      <c r="CG686" s="224"/>
      <c r="CH686" s="6"/>
      <c r="DS686" s="224"/>
      <c r="DT686" s="224"/>
      <c r="DU686" s="224"/>
    </row>
    <row r="687" spans="4:125" s="66" customFormat="1" x14ac:dyDescent="0.2">
      <c r="D687" s="90"/>
      <c r="X687" s="338"/>
      <c r="AT687" s="289"/>
      <c r="AU687" s="289"/>
      <c r="AV687" s="224"/>
      <c r="BW687" s="224"/>
      <c r="BX687" s="224"/>
      <c r="BY687" s="224"/>
      <c r="CF687" s="224"/>
      <c r="CG687" s="224"/>
      <c r="CH687" s="6"/>
      <c r="DS687" s="224"/>
      <c r="DT687" s="224"/>
      <c r="DU687" s="224"/>
    </row>
    <row r="688" spans="4:125" s="66" customFormat="1" x14ac:dyDescent="0.2">
      <c r="D688" s="90"/>
      <c r="X688" s="338"/>
      <c r="AT688" s="289"/>
      <c r="AU688" s="289"/>
      <c r="AV688" s="224"/>
      <c r="BW688" s="224"/>
      <c r="BX688" s="224"/>
      <c r="BY688" s="224"/>
      <c r="CF688" s="224"/>
      <c r="CG688" s="224"/>
      <c r="CH688" s="6"/>
      <c r="DS688" s="224"/>
      <c r="DT688" s="224"/>
      <c r="DU688" s="224"/>
    </row>
    <row r="689" spans="4:125" s="66" customFormat="1" x14ac:dyDescent="0.2">
      <c r="D689" s="90"/>
      <c r="X689" s="338"/>
      <c r="AT689" s="289"/>
      <c r="AU689" s="289"/>
      <c r="AV689" s="224"/>
      <c r="BW689" s="224"/>
      <c r="BX689" s="224"/>
      <c r="BY689" s="224"/>
      <c r="CF689" s="224"/>
      <c r="CG689" s="224"/>
      <c r="CH689" s="6"/>
      <c r="DS689" s="224"/>
      <c r="DT689" s="224"/>
      <c r="DU689" s="224"/>
    </row>
    <row r="690" spans="4:125" s="66" customFormat="1" x14ac:dyDescent="0.2">
      <c r="D690" s="90"/>
      <c r="X690" s="338"/>
      <c r="AT690" s="289"/>
      <c r="AU690" s="289"/>
      <c r="AV690" s="224"/>
      <c r="BW690" s="224"/>
      <c r="BX690" s="224"/>
      <c r="BY690" s="224"/>
      <c r="CF690" s="224"/>
      <c r="CG690" s="224"/>
      <c r="CH690" s="6"/>
      <c r="DS690" s="224"/>
      <c r="DT690" s="224"/>
      <c r="DU690" s="224"/>
    </row>
    <row r="691" spans="4:125" s="66" customFormat="1" x14ac:dyDescent="0.2">
      <c r="D691" s="90"/>
      <c r="X691" s="338"/>
      <c r="AT691" s="289"/>
      <c r="AU691" s="289"/>
      <c r="AV691" s="224"/>
      <c r="BW691" s="224"/>
      <c r="BX691" s="224"/>
      <c r="BY691" s="224"/>
      <c r="CF691" s="224"/>
      <c r="CG691" s="224"/>
      <c r="CH691" s="6"/>
      <c r="DS691" s="224"/>
      <c r="DT691" s="224"/>
      <c r="DU691" s="224"/>
    </row>
    <row r="692" spans="4:125" s="66" customFormat="1" x14ac:dyDescent="0.2">
      <c r="D692" s="90"/>
      <c r="X692" s="338"/>
      <c r="AT692" s="289"/>
      <c r="AU692" s="289"/>
      <c r="AV692" s="224"/>
      <c r="BW692" s="224"/>
      <c r="BX692" s="224"/>
      <c r="BY692" s="224"/>
      <c r="CF692" s="224"/>
      <c r="CG692" s="224"/>
      <c r="CH692" s="6"/>
      <c r="DS692" s="224"/>
      <c r="DT692" s="224"/>
      <c r="DU692" s="224"/>
    </row>
    <row r="693" spans="4:125" s="66" customFormat="1" x14ac:dyDescent="0.2">
      <c r="D693" s="90"/>
      <c r="X693" s="338"/>
      <c r="AT693" s="289"/>
      <c r="AU693" s="289"/>
      <c r="AV693" s="224"/>
      <c r="BW693" s="224"/>
      <c r="BX693" s="224"/>
      <c r="BY693" s="224"/>
      <c r="CF693" s="224"/>
      <c r="CG693" s="224"/>
      <c r="CH693" s="6"/>
      <c r="DS693" s="224"/>
      <c r="DT693" s="224"/>
      <c r="DU693" s="224"/>
    </row>
    <row r="694" spans="4:125" s="66" customFormat="1" x14ac:dyDescent="0.2">
      <c r="D694" s="90"/>
      <c r="X694" s="338"/>
      <c r="AT694" s="289"/>
      <c r="AU694" s="289"/>
      <c r="AV694" s="224"/>
      <c r="BW694" s="224"/>
      <c r="BX694" s="224"/>
      <c r="BY694" s="224"/>
      <c r="CF694" s="224"/>
      <c r="CG694" s="224"/>
      <c r="CH694" s="6"/>
      <c r="DS694" s="224"/>
      <c r="DT694" s="224"/>
      <c r="DU694" s="224"/>
    </row>
    <row r="695" spans="4:125" s="66" customFormat="1" x14ac:dyDescent="0.2">
      <c r="D695" s="90"/>
      <c r="X695" s="338"/>
      <c r="AT695" s="289"/>
      <c r="AU695" s="289"/>
      <c r="AV695" s="224"/>
      <c r="BW695" s="224"/>
      <c r="BX695" s="224"/>
      <c r="BY695" s="224"/>
      <c r="CF695" s="224"/>
      <c r="CG695" s="224"/>
      <c r="CH695" s="6"/>
      <c r="DS695" s="224"/>
      <c r="DT695" s="224"/>
      <c r="DU695" s="224"/>
    </row>
    <row r="696" spans="4:125" s="66" customFormat="1" x14ac:dyDescent="0.2">
      <c r="D696" s="90"/>
      <c r="X696" s="338"/>
      <c r="AT696" s="289"/>
      <c r="AU696" s="289"/>
      <c r="AV696" s="224"/>
      <c r="BW696" s="224"/>
      <c r="BX696" s="224"/>
      <c r="BY696" s="224"/>
      <c r="CF696" s="224"/>
      <c r="CG696" s="224"/>
      <c r="CH696" s="6"/>
      <c r="DS696" s="224"/>
      <c r="DT696" s="224"/>
      <c r="DU696" s="224"/>
    </row>
    <row r="697" spans="4:125" s="66" customFormat="1" x14ac:dyDescent="0.2">
      <c r="D697" s="90"/>
      <c r="X697" s="338"/>
      <c r="AT697" s="289"/>
      <c r="AU697" s="289"/>
      <c r="AV697" s="224"/>
      <c r="BW697" s="224"/>
      <c r="BX697" s="224"/>
      <c r="BY697" s="224"/>
      <c r="CF697" s="224"/>
      <c r="CG697" s="224"/>
      <c r="CH697" s="6"/>
      <c r="DS697" s="224"/>
      <c r="DT697" s="224"/>
      <c r="DU697" s="224"/>
    </row>
    <row r="698" spans="4:125" s="66" customFormat="1" x14ac:dyDescent="0.2">
      <c r="D698" s="90"/>
      <c r="X698" s="338"/>
      <c r="AT698" s="289"/>
      <c r="AU698" s="289"/>
      <c r="AV698" s="224"/>
      <c r="BW698" s="224"/>
      <c r="BX698" s="224"/>
      <c r="BY698" s="224"/>
      <c r="CF698" s="224"/>
      <c r="CG698" s="224"/>
      <c r="CH698" s="6"/>
      <c r="DS698" s="224"/>
      <c r="DT698" s="224"/>
      <c r="DU698" s="224"/>
    </row>
    <row r="699" spans="4:125" s="66" customFormat="1" x14ac:dyDescent="0.2">
      <c r="D699" s="90"/>
      <c r="X699" s="338"/>
      <c r="AT699" s="289"/>
      <c r="AU699" s="289"/>
      <c r="AV699" s="224"/>
      <c r="BW699" s="224"/>
      <c r="BX699" s="224"/>
      <c r="BY699" s="224"/>
      <c r="CF699" s="224"/>
      <c r="CG699" s="224"/>
      <c r="CH699" s="6"/>
      <c r="DS699" s="224"/>
      <c r="DT699" s="224"/>
      <c r="DU699" s="224"/>
    </row>
    <row r="700" spans="4:125" s="66" customFormat="1" x14ac:dyDescent="0.2">
      <c r="D700" s="90"/>
      <c r="X700" s="338"/>
      <c r="AT700" s="289"/>
      <c r="AU700" s="289"/>
      <c r="AV700" s="224"/>
      <c r="BW700" s="224"/>
      <c r="BX700" s="224"/>
      <c r="BY700" s="224"/>
      <c r="CF700" s="224"/>
      <c r="CG700" s="224"/>
      <c r="CH700" s="6"/>
      <c r="DS700" s="224"/>
      <c r="DT700" s="224"/>
      <c r="DU700" s="224"/>
    </row>
    <row r="701" spans="4:125" s="66" customFormat="1" x14ac:dyDescent="0.2">
      <c r="D701" s="90"/>
      <c r="X701" s="338"/>
      <c r="AT701" s="289"/>
      <c r="AU701" s="289"/>
      <c r="AV701" s="224"/>
      <c r="BW701" s="224"/>
      <c r="BX701" s="224"/>
      <c r="BY701" s="224"/>
      <c r="CF701" s="224"/>
      <c r="CG701" s="224"/>
      <c r="CH701" s="6"/>
      <c r="DS701" s="224"/>
      <c r="DT701" s="224"/>
      <c r="DU701" s="224"/>
    </row>
    <row r="702" spans="4:125" s="66" customFormat="1" x14ac:dyDescent="0.2">
      <c r="D702" s="90"/>
      <c r="X702" s="338"/>
      <c r="AT702" s="289"/>
      <c r="AU702" s="289"/>
      <c r="AV702" s="224"/>
      <c r="BW702" s="224"/>
      <c r="BX702" s="224"/>
      <c r="BY702" s="224"/>
      <c r="CF702" s="224"/>
      <c r="CG702" s="224"/>
      <c r="CH702" s="6"/>
      <c r="DS702" s="224"/>
      <c r="DT702" s="224"/>
      <c r="DU702" s="224"/>
    </row>
    <row r="703" spans="4:125" s="66" customFormat="1" x14ac:dyDescent="0.2">
      <c r="D703" s="90"/>
      <c r="X703" s="338"/>
      <c r="AT703" s="289"/>
      <c r="AU703" s="289"/>
      <c r="AV703" s="224"/>
      <c r="BW703" s="224"/>
      <c r="BX703" s="224"/>
      <c r="BY703" s="224"/>
      <c r="CF703" s="224"/>
      <c r="CG703" s="224"/>
      <c r="CH703" s="6"/>
      <c r="DS703" s="224"/>
      <c r="DT703" s="224"/>
      <c r="DU703" s="224"/>
    </row>
    <row r="704" spans="4:125" s="66" customFormat="1" x14ac:dyDescent="0.2">
      <c r="D704" s="90"/>
      <c r="X704" s="338"/>
      <c r="AT704" s="289"/>
      <c r="AU704" s="289"/>
      <c r="AV704" s="224"/>
      <c r="BW704" s="224"/>
      <c r="BX704" s="224"/>
      <c r="BY704" s="224"/>
      <c r="CF704" s="224"/>
      <c r="CG704" s="224"/>
      <c r="CH704" s="6"/>
      <c r="DS704" s="224"/>
      <c r="DT704" s="224"/>
      <c r="DU704" s="224"/>
    </row>
    <row r="705" spans="4:125" s="66" customFormat="1" x14ac:dyDescent="0.2">
      <c r="D705" s="90"/>
      <c r="X705" s="338"/>
      <c r="AT705" s="289"/>
      <c r="AU705" s="289"/>
      <c r="AV705" s="224"/>
      <c r="BW705" s="224"/>
      <c r="BX705" s="224"/>
      <c r="BY705" s="224"/>
      <c r="CF705" s="224"/>
      <c r="CG705" s="224"/>
      <c r="CH705" s="6"/>
      <c r="DS705" s="224"/>
      <c r="DT705" s="224"/>
      <c r="DU705" s="224"/>
    </row>
    <row r="706" spans="4:125" s="66" customFormat="1" x14ac:dyDescent="0.2">
      <c r="D706" s="90"/>
      <c r="X706" s="338"/>
      <c r="AT706" s="289"/>
      <c r="AU706" s="289"/>
      <c r="AV706" s="224"/>
      <c r="BW706" s="224"/>
      <c r="BX706" s="224"/>
      <c r="BY706" s="224"/>
      <c r="CF706" s="224"/>
      <c r="CG706" s="224"/>
      <c r="CH706" s="6"/>
      <c r="DS706" s="224"/>
      <c r="DT706" s="224"/>
      <c r="DU706" s="224"/>
    </row>
    <row r="707" spans="4:125" s="66" customFormat="1" x14ac:dyDescent="0.2">
      <c r="D707" s="90"/>
      <c r="X707" s="338"/>
      <c r="AT707" s="289"/>
      <c r="AU707" s="289"/>
      <c r="AV707" s="224"/>
      <c r="BW707" s="224"/>
      <c r="BX707" s="224"/>
      <c r="BY707" s="224"/>
      <c r="CF707" s="224"/>
      <c r="CG707" s="224"/>
      <c r="CH707" s="6"/>
      <c r="DS707" s="224"/>
      <c r="DT707" s="224"/>
      <c r="DU707" s="224"/>
    </row>
    <row r="708" spans="4:125" s="66" customFormat="1" x14ac:dyDescent="0.2">
      <c r="D708" s="90"/>
      <c r="X708" s="338"/>
      <c r="AT708" s="289"/>
      <c r="AU708" s="289"/>
      <c r="AV708" s="224"/>
      <c r="BW708" s="224"/>
      <c r="BX708" s="224"/>
      <c r="BY708" s="224"/>
      <c r="CF708" s="224"/>
      <c r="CG708" s="224"/>
      <c r="CH708" s="6"/>
      <c r="DS708" s="224"/>
      <c r="DT708" s="224"/>
      <c r="DU708" s="224"/>
    </row>
    <row r="709" spans="4:125" s="66" customFormat="1" x14ac:dyDescent="0.2">
      <c r="D709" s="90"/>
      <c r="X709" s="338"/>
      <c r="AT709" s="289"/>
      <c r="AU709" s="289"/>
      <c r="AV709" s="224"/>
      <c r="BW709" s="224"/>
      <c r="BX709" s="224"/>
      <c r="BY709" s="224"/>
      <c r="CF709" s="224"/>
      <c r="CG709" s="224"/>
      <c r="CH709" s="6"/>
      <c r="DS709" s="224"/>
      <c r="DT709" s="224"/>
      <c r="DU709" s="224"/>
    </row>
    <row r="710" spans="4:125" s="66" customFormat="1" x14ac:dyDescent="0.2">
      <c r="D710" s="90"/>
      <c r="X710" s="338"/>
      <c r="AT710" s="289"/>
      <c r="AU710" s="289"/>
      <c r="AV710" s="224"/>
      <c r="BW710" s="224"/>
      <c r="BX710" s="224"/>
      <c r="BY710" s="224"/>
      <c r="CF710" s="224"/>
      <c r="CG710" s="224"/>
      <c r="CH710" s="6"/>
      <c r="DS710" s="224"/>
      <c r="DT710" s="224"/>
      <c r="DU710" s="224"/>
    </row>
    <row r="711" spans="4:125" s="66" customFormat="1" x14ac:dyDescent="0.2">
      <c r="D711" s="90"/>
      <c r="X711" s="338"/>
      <c r="AT711" s="289"/>
      <c r="AU711" s="289"/>
      <c r="AV711" s="224"/>
      <c r="BW711" s="224"/>
      <c r="BX711" s="224"/>
      <c r="BY711" s="224"/>
      <c r="CF711" s="224"/>
      <c r="CG711" s="224"/>
      <c r="CH711" s="6"/>
      <c r="DS711" s="224"/>
      <c r="DT711" s="224"/>
      <c r="DU711" s="224"/>
    </row>
    <row r="712" spans="4:125" s="66" customFormat="1" x14ac:dyDescent="0.2">
      <c r="D712" s="90"/>
      <c r="X712" s="338"/>
      <c r="AT712" s="289"/>
      <c r="AU712" s="289"/>
      <c r="AV712" s="224"/>
      <c r="BW712" s="224"/>
      <c r="BX712" s="224"/>
      <c r="BY712" s="224"/>
      <c r="CF712" s="224"/>
      <c r="CG712" s="224"/>
      <c r="CH712" s="6"/>
      <c r="DS712" s="224"/>
      <c r="DT712" s="224"/>
      <c r="DU712" s="224"/>
    </row>
    <row r="713" spans="4:125" s="66" customFormat="1" x14ac:dyDescent="0.2">
      <c r="D713" s="90"/>
      <c r="X713" s="338"/>
      <c r="AT713" s="289"/>
      <c r="AU713" s="289"/>
      <c r="AV713" s="224"/>
      <c r="BW713" s="224"/>
      <c r="BX713" s="224"/>
      <c r="BY713" s="224"/>
      <c r="CF713" s="224"/>
      <c r="CG713" s="224"/>
      <c r="CH713" s="6"/>
      <c r="DS713" s="224"/>
      <c r="DT713" s="224"/>
      <c r="DU713" s="224"/>
    </row>
    <row r="714" spans="4:125" s="66" customFormat="1" x14ac:dyDescent="0.2">
      <c r="D714" s="90"/>
      <c r="X714" s="338"/>
      <c r="AT714" s="289"/>
      <c r="AU714" s="289"/>
      <c r="AV714" s="224"/>
      <c r="BW714" s="224"/>
      <c r="BX714" s="224"/>
      <c r="BY714" s="224"/>
      <c r="CF714" s="224"/>
      <c r="CG714" s="224"/>
      <c r="CH714" s="6"/>
      <c r="DS714" s="224"/>
      <c r="DT714" s="224"/>
      <c r="DU714" s="224"/>
    </row>
    <row r="715" spans="4:125" s="66" customFormat="1" x14ac:dyDescent="0.2">
      <c r="D715" s="90"/>
      <c r="X715" s="338"/>
      <c r="AT715" s="289"/>
      <c r="AU715" s="289"/>
      <c r="AV715" s="224"/>
      <c r="BW715" s="224"/>
      <c r="BX715" s="224"/>
      <c r="BY715" s="224"/>
      <c r="CF715" s="224"/>
      <c r="CG715" s="224"/>
      <c r="CH715" s="6"/>
      <c r="DS715" s="224"/>
      <c r="DT715" s="224"/>
      <c r="DU715" s="224"/>
    </row>
    <row r="716" spans="4:125" s="66" customFormat="1" x14ac:dyDescent="0.2">
      <c r="D716" s="90"/>
      <c r="X716" s="338"/>
      <c r="AT716" s="289"/>
      <c r="AU716" s="289"/>
      <c r="AV716" s="224"/>
      <c r="BW716" s="224"/>
      <c r="BX716" s="224"/>
      <c r="BY716" s="224"/>
      <c r="CF716" s="224"/>
      <c r="CG716" s="224"/>
      <c r="CH716" s="6"/>
      <c r="DS716" s="224"/>
      <c r="DT716" s="224"/>
      <c r="DU716" s="224"/>
    </row>
    <row r="717" spans="4:125" s="66" customFormat="1" x14ac:dyDescent="0.2">
      <c r="D717" s="90"/>
      <c r="X717" s="338"/>
      <c r="AT717" s="289"/>
      <c r="AU717" s="289"/>
      <c r="AV717" s="224"/>
      <c r="BW717" s="224"/>
      <c r="BX717" s="224"/>
      <c r="BY717" s="224"/>
      <c r="CF717" s="224"/>
      <c r="CG717" s="224"/>
      <c r="CH717" s="6"/>
      <c r="DS717" s="224"/>
      <c r="DT717" s="224"/>
      <c r="DU717" s="224"/>
    </row>
    <row r="718" spans="4:125" s="66" customFormat="1" x14ac:dyDescent="0.2">
      <c r="D718" s="90"/>
      <c r="X718" s="338"/>
      <c r="AT718" s="289"/>
      <c r="AU718" s="289"/>
      <c r="AV718" s="224"/>
      <c r="BW718" s="224"/>
      <c r="BX718" s="224"/>
      <c r="BY718" s="224"/>
      <c r="CF718" s="224"/>
      <c r="CG718" s="224"/>
      <c r="CH718" s="6"/>
      <c r="DS718" s="224"/>
      <c r="DT718" s="224"/>
      <c r="DU718" s="224"/>
    </row>
    <row r="719" spans="4:125" s="66" customFormat="1" x14ac:dyDescent="0.2">
      <c r="D719" s="90"/>
      <c r="X719" s="338"/>
      <c r="AT719" s="289"/>
      <c r="AU719" s="289"/>
      <c r="AV719" s="224"/>
      <c r="BW719" s="224"/>
      <c r="BX719" s="224"/>
      <c r="BY719" s="224"/>
      <c r="CF719" s="224"/>
      <c r="CG719" s="224"/>
      <c r="CH719" s="6"/>
      <c r="DS719" s="224"/>
      <c r="DT719" s="224"/>
      <c r="DU719" s="224"/>
    </row>
    <row r="720" spans="4:125" s="66" customFormat="1" x14ac:dyDescent="0.2">
      <c r="D720" s="90"/>
      <c r="X720" s="338"/>
      <c r="AT720" s="289"/>
      <c r="AU720" s="289"/>
      <c r="AV720" s="224"/>
      <c r="BW720" s="224"/>
      <c r="BX720" s="224"/>
      <c r="BY720" s="224"/>
      <c r="CF720" s="224"/>
      <c r="CG720" s="224"/>
      <c r="CH720" s="6"/>
      <c r="DS720" s="224"/>
      <c r="DT720" s="224"/>
      <c r="DU720" s="224"/>
    </row>
    <row r="721" spans="4:125" s="66" customFormat="1" x14ac:dyDescent="0.2">
      <c r="D721" s="90"/>
      <c r="X721" s="338"/>
      <c r="AT721" s="289"/>
      <c r="AU721" s="289"/>
      <c r="AV721" s="224"/>
      <c r="BW721" s="224"/>
      <c r="BX721" s="224"/>
      <c r="BY721" s="224"/>
      <c r="CF721" s="224"/>
      <c r="CG721" s="224"/>
      <c r="CH721" s="6"/>
      <c r="DS721" s="224"/>
      <c r="DT721" s="224"/>
      <c r="DU721" s="224"/>
    </row>
    <row r="722" spans="4:125" s="66" customFormat="1" x14ac:dyDescent="0.2">
      <c r="D722" s="90"/>
      <c r="X722" s="338"/>
      <c r="AT722" s="289"/>
      <c r="AU722" s="289"/>
      <c r="AV722" s="224"/>
      <c r="BW722" s="224"/>
      <c r="BX722" s="224"/>
      <c r="BY722" s="224"/>
      <c r="CF722" s="224"/>
      <c r="CG722" s="224"/>
      <c r="CH722" s="6"/>
      <c r="DS722" s="224"/>
      <c r="DT722" s="224"/>
      <c r="DU722" s="224"/>
    </row>
    <row r="723" spans="4:125" s="66" customFormat="1" x14ac:dyDescent="0.2">
      <c r="D723" s="90"/>
      <c r="X723" s="338"/>
      <c r="AT723" s="289"/>
      <c r="AU723" s="289"/>
      <c r="AV723" s="224"/>
      <c r="BW723" s="224"/>
      <c r="BX723" s="224"/>
      <c r="BY723" s="224"/>
      <c r="CF723" s="224"/>
      <c r="CG723" s="224"/>
      <c r="CH723" s="6"/>
      <c r="DS723" s="224"/>
      <c r="DT723" s="224"/>
      <c r="DU723" s="224"/>
    </row>
    <row r="724" spans="4:125" s="66" customFormat="1" x14ac:dyDescent="0.2">
      <c r="D724" s="90"/>
      <c r="X724" s="338"/>
      <c r="AT724" s="289"/>
      <c r="AU724" s="289"/>
      <c r="AV724" s="224"/>
      <c r="BW724" s="224"/>
      <c r="BX724" s="224"/>
      <c r="BY724" s="224"/>
      <c r="CF724" s="224"/>
      <c r="CG724" s="224"/>
      <c r="CH724" s="6"/>
      <c r="DS724" s="224"/>
      <c r="DT724" s="224"/>
      <c r="DU724" s="224"/>
    </row>
    <row r="725" spans="4:125" s="66" customFormat="1" x14ac:dyDescent="0.2">
      <c r="D725" s="90"/>
      <c r="X725" s="338"/>
      <c r="AT725" s="289"/>
      <c r="AU725" s="289"/>
      <c r="AV725" s="224"/>
      <c r="BW725" s="224"/>
      <c r="BX725" s="224"/>
      <c r="BY725" s="224"/>
      <c r="CF725" s="224"/>
      <c r="CG725" s="224"/>
      <c r="CH725" s="6"/>
      <c r="DS725" s="224"/>
      <c r="DT725" s="224"/>
      <c r="DU725" s="224"/>
    </row>
    <row r="726" spans="4:125" s="66" customFormat="1" x14ac:dyDescent="0.2">
      <c r="D726" s="90"/>
      <c r="X726" s="338"/>
      <c r="AT726" s="289"/>
      <c r="AU726" s="289"/>
      <c r="AV726" s="224"/>
      <c r="BW726" s="224"/>
      <c r="BX726" s="224"/>
      <c r="BY726" s="224"/>
      <c r="CF726" s="224"/>
      <c r="CG726" s="224"/>
      <c r="CH726" s="6"/>
      <c r="DS726" s="224"/>
      <c r="DT726" s="224"/>
      <c r="DU726" s="224"/>
    </row>
    <row r="727" spans="4:125" s="66" customFormat="1" x14ac:dyDescent="0.2">
      <c r="D727" s="90"/>
      <c r="X727" s="338"/>
      <c r="AT727" s="289"/>
      <c r="AU727" s="289"/>
      <c r="AV727" s="224"/>
      <c r="BW727" s="224"/>
      <c r="BX727" s="224"/>
      <c r="BY727" s="224"/>
      <c r="CF727" s="224"/>
      <c r="CG727" s="224"/>
      <c r="CH727" s="6"/>
      <c r="DS727" s="224"/>
      <c r="DT727" s="224"/>
      <c r="DU727" s="224"/>
    </row>
    <row r="728" spans="4:125" s="66" customFormat="1" x14ac:dyDescent="0.2">
      <c r="D728" s="90"/>
      <c r="X728" s="338"/>
      <c r="AT728" s="289"/>
      <c r="AU728" s="289"/>
      <c r="AV728" s="224"/>
      <c r="BW728" s="224"/>
      <c r="BX728" s="224"/>
      <c r="BY728" s="224"/>
      <c r="CF728" s="224"/>
      <c r="CG728" s="224"/>
      <c r="CH728" s="6"/>
      <c r="DS728" s="224"/>
      <c r="DT728" s="224"/>
      <c r="DU728" s="224"/>
    </row>
    <row r="729" spans="4:125" s="66" customFormat="1" x14ac:dyDescent="0.2">
      <c r="D729" s="90"/>
      <c r="X729" s="338"/>
      <c r="AT729" s="289"/>
      <c r="AU729" s="289"/>
      <c r="AV729" s="224"/>
      <c r="BW729" s="224"/>
      <c r="BX729" s="224"/>
      <c r="BY729" s="224"/>
      <c r="CF729" s="224"/>
      <c r="CG729" s="224"/>
      <c r="CH729" s="6"/>
      <c r="DS729" s="224"/>
      <c r="DT729" s="224"/>
      <c r="DU729" s="224"/>
    </row>
    <row r="730" spans="4:125" s="66" customFormat="1" x14ac:dyDescent="0.2">
      <c r="D730" s="90"/>
      <c r="X730" s="338"/>
      <c r="AT730" s="289"/>
      <c r="AU730" s="289"/>
      <c r="AV730" s="224"/>
      <c r="BW730" s="224"/>
      <c r="BX730" s="224"/>
      <c r="BY730" s="224"/>
      <c r="CF730" s="224"/>
      <c r="CG730" s="224"/>
      <c r="CH730" s="6"/>
      <c r="DS730" s="224"/>
      <c r="DT730" s="224"/>
      <c r="DU730" s="224"/>
    </row>
    <row r="731" spans="4:125" s="66" customFormat="1" x14ac:dyDescent="0.2">
      <c r="D731" s="90"/>
      <c r="X731" s="338"/>
      <c r="AT731" s="289"/>
      <c r="AU731" s="289"/>
      <c r="AV731" s="224"/>
      <c r="BW731" s="224"/>
      <c r="BX731" s="224"/>
      <c r="BY731" s="224"/>
      <c r="CF731" s="224"/>
      <c r="CG731" s="224"/>
      <c r="CH731" s="6"/>
      <c r="DS731" s="224"/>
      <c r="DT731" s="224"/>
      <c r="DU731" s="224"/>
    </row>
    <row r="732" spans="4:125" s="66" customFormat="1" x14ac:dyDescent="0.2">
      <c r="D732" s="90"/>
      <c r="X732" s="338"/>
      <c r="AT732" s="289"/>
      <c r="AU732" s="289"/>
      <c r="AV732" s="224"/>
      <c r="BW732" s="224"/>
      <c r="BX732" s="224"/>
      <c r="BY732" s="224"/>
      <c r="CF732" s="224"/>
      <c r="CG732" s="224"/>
      <c r="CH732" s="6"/>
      <c r="DS732" s="224"/>
      <c r="DT732" s="224"/>
      <c r="DU732" s="224"/>
    </row>
    <row r="733" spans="4:125" s="66" customFormat="1" x14ac:dyDescent="0.2">
      <c r="D733" s="90"/>
      <c r="X733" s="338"/>
      <c r="AT733" s="289"/>
      <c r="AU733" s="289"/>
      <c r="AV733" s="224"/>
      <c r="BW733" s="224"/>
      <c r="BX733" s="224"/>
      <c r="BY733" s="224"/>
      <c r="CF733" s="224"/>
      <c r="CG733" s="224"/>
      <c r="CH733" s="6"/>
      <c r="DS733" s="224"/>
      <c r="DT733" s="224"/>
      <c r="DU733" s="224"/>
    </row>
    <row r="734" spans="4:125" s="66" customFormat="1" x14ac:dyDescent="0.2">
      <c r="D734" s="90"/>
      <c r="X734" s="338"/>
      <c r="AT734" s="289"/>
      <c r="AU734" s="289"/>
      <c r="AV734" s="224"/>
      <c r="BW734" s="224"/>
      <c r="BX734" s="224"/>
      <c r="BY734" s="224"/>
      <c r="CF734" s="224"/>
      <c r="CG734" s="224"/>
      <c r="CH734" s="6"/>
      <c r="DS734" s="224"/>
      <c r="DT734" s="224"/>
      <c r="DU734" s="224"/>
    </row>
    <row r="735" spans="4:125" s="66" customFormat="1" x14ac:dyDescent="0.2">
      <c r="D735" s="90"/>
      <c r="X735" s="338"/>
      <c r="AT735" s="289"/>
      <c r="AU735" s="289"/>
      <c r="AV735" s="224"/>
      <c r="BW735" s="224"/>
      <c r="BX735" s="224"/>
      <c r="BY735" s="224"/>
      <c r="CF735" s="224"/>
      <c r="CG735" s="224"/>
      <c r="CH735" s="6"/>
      <c r="DS735" s="224"/>
      <c r="DT735" s="224"/>
      <c r="DU735" s="224"/>
    </row>
    <row r="736" spans="4:125" s="66" customFormat="1" x14ac:dyDescent="0.2">
      <c r="D736" s="90"/>
      <c r="X736" s="338"/>
      <c r="AT736" s="289"/>
      <c r="AU736" s="289"/>
      <c r="AV736" s="224"/>
      <c r="BW736" s="224"/>
      <c r="BX736" s="224"/>
      <c r="BY736" s="224"/>
      <c r="CF736" s="224"/>
      <c r="CG736" s="224"/>
      <c r="CH736" s="6"/>
      <c r="DS736" s="224"/>
      <c r="DT736" s="224"/>
      <c r="DU736" s="224"/>
    </row>
    <row r="737" spans="4:125" s="66" customFormat="1" x14ac:dyDescent="0.2">
      <c r="D737" s="90"/>
      <c r="X737" s="338"/>
      <c r="AT737" s="289"/>
      <c r="AU737" s="289"/>
      <c r="AV737" s="224"/>
      <c r="BW737" s="224"/>
      <c r="BX737" s="224"/>
      <c r="BY737" s="224"/>
      <c r="CF737" s="224"/>
      <c r="CG737" s="224"/>
      <c r="CH737" s="6"/>
      <c r="DS737" s="224"/>
      <c r="DT737" s="224"/>
      <c r="DU737" s="224"/>
    </row>
    <row r="738" spans="4:125" s="66" customFormat="1" x14ac:dyDescent="0.2">
      <c r="D738" s="90"/>
      <c r="X738" s="338"/>
      <c r="AT738" s="289"/>
      <c r="AU738" s="289"/>
      <c r="AV738" s="224"/>
      <c r="BW738" s="224"/>
      <c r="BX738" s="224"/>
      <c r="BY738" s="224"/>
      <c r="CF738" s="224"/>
      <c r="CG738" s="224"/>
      <c r="CH738" s="6"/>
      <c r="DS738" s="224"/>
      <c r="DT738" s="224"/>
      <c r="DU738" s="224"/>
    </row>
    <row r="739" spans="4:125" s="66" customFormat="1" x14ac:dyDescent="0.2">
      <c r="D739" s="90"/>
      <c r="X739" s="338"/>
      <c r="AT739" s="289"/>
      <c r="AU739" s="289"/>
      <c r="AV739" s="224"/>
      <c r="BW739" s="224"/>
      <c r="BX739" s="224"/>
      <c r="BY739" s="224"/>
      <c r="CF739" s="224"/>
      <c r="CG739" s="224"/>
      <c r="CH739" s="6"/>
      <c r="DS739" s="224"/>
      <c r="DT739" s="224"/>
      <c r="DU739" s="224"/>
    </row>
    <row r="740" spans="4:125" s="66" customFormat="1" x14ac:dyDescent="0.2">
      <c r="D740" s="90"/>
      <c r="X740" s="338"/>
      <c r="AT740" s="289"/>
      <c r="AU740" s="289"/>
      <c r="AV740" s="224"/>
      <c r="BW740" s="224"/>
      <c r="BX740" s="224"/>
      <c r="BY740" s="224"/>
      <c r="CF740" s="224"/>
      <c r="CG740" s="224"/>
      <c r="CH740" s="6"/>
      <c r="DS740" s="224"/>
      <c r="DT740" s="224"/>
      <c r="DU740" s="224"/>
    </row>
    <row r="741" spans="4:125" s="66" customFormat="1" x14ac:dyDescent="0.2">
      <c r="D741" s="90"/>
      <c r="X741" s="338"/>
      <c r="AT741" s="289"/>
      <c r="AU741" s="289"/>
      <c r="AV741" s="224"/>
      <c r="BW741" s="224"/>
      <c r="BX741" s="224"/>
      <c r="BY741" s="224"/>
      <c r="CF741" s="224"/>
      <c r="CG741" s="224"/>
      <c r="CH741" s="6"/>
      <c r="DS741" s="224"/>
      <c r="DT741" s="224"/>
      <c r="DU741" s="224"/>
    </row>
    <row r="742" spans="4:125" s="66" customFormat="1" x14ac:dyDescent="0.2">
      <c r="D742" s="90"/>
      <c r="X742" s="338"/>
      <c r="AT742" s="289"/>
      <c r="AU742" s="289"/>
      <c r="AV742" s="224"/>
      <c r="BW742" s="224"/>
      <c r="BX742" s="224"/>
      <c r="BY742" s="224"/>
      <c r="CF742" s="224"/>
      <c r="CG742" s="224"/>
      <c r="CH742" s="6"/>
      <c r="DS742" s="224"/>
      <c r="DT742" s="224"/>
      <c r="DU742" s="224"/>
    </row>
    <row r="743" spans="4:125" s="66" customFormat="1" x14ac:dyDescent="0.2">
      <c r="D743" s="90"/>
      <c r="X743" s="338"/>
      <c r="AT743" s="289"/>
      <c r="AU743" s="289"/>
      <c r="AV743" s="224"/>
      <c r="BW743" s="224"/>
      <c r="BX743" s="224"/>
      <c r="BY743" s="224"/>
      <c r="CF743" s="224"/>
      <c r="CG743" s="224"/>
      <c r="CH743" s="6"/>
      <c r="DS743" s="224"/>
      <c r="DT743" s="224"/>
      <c r="DU743" s="224"/>
    </row>
    <row r="744" spans="4:125" s="66" customFormat="1" x14ac:dyDescent="0.2">
      <c r="D744" s="90"/>
      <c r="X744" s="338"/>
      <c r="AT744" s="289"/>
      <c r="AU744" s="289"/>
      <c r="AV744" s="224"/>
      <c r="BW744" s="224"/>
      <c r="BX744" s="224"/>
      <c r="BY744" s="224"/>
      <c r="CF744" s="224"/>
      <c r="CG744" s="224"/>
      <c r="CH744" s="6"/>
      <c r="DS744" s="224"/>
      <c r="DT744" s="224"/>
      <c r="DU744" s="224"/>
    </row>
    <row r="745" spans="4:125" s="66" customFormat="1" x14ac:dyDescent="0.2">
      <c r="D745" s="90"/>
      <c r="X745" s="338"/>
      <c r="AT745" s="289"/>
      <c r="AU745" s="289"/>
      <c r="AV745" s="224"/>
      <c r="BW745" s="224"/>
      <c r="BX745" s="224"/>
      <c r="BY745" s="224"/>
      <c r="CF745" s="224"/>
      <c r="CG745" s="224"/>
      <c r="CH745" s="6"/>
      <c r="DS745" s="224"/>
      <c r="DT745" s="224"/>
      <c r="DU745" s="224"/>
    </row>
    <row r="746" spans="4:125" s="66" customFormat="1" x14ac:dyDescent="0.2">
      <c r="D746" s="90"/>
      <c r="X746" s="338"/>
      <c r="AT746" s="289"/>
      <c r="AU746" s="289"/>
      <c r="AV746" s="224"/>
      <c r="BW746" s="224"/>
      <c r="BX746" s="224"/>
      <c r="BY746" s="224"/>
      <c r="CF746" s="224"/>
      <c r="CG746" s="224"/>
      <c r="CH746" s="6"/>
      <c r="DS746" s="224"/>
      <c r="DT746" s="224"/>
      <c r="DU746" s="224"/>
    </row>
    <row r="747" spans="4:125" s="66" customFormat="1" x14ac:dyDescent="0.2">
      <c r="D747" s="90"/>
      <c r="X747" s="338"/>
      <c r="AT747" s="289"/>
      <c r="AU747" s="289"/>
      <c r="AV747" s="224"/>
      <c r="BW747" s="224"/>
      <c r="BX747" s="224"/>
      <c r="BY747" s="224"/>
      <c r="CF747" s="224"/>
      <c r="CG747" s="224"/>
      <c r="CH747" s="6"/>
      <c r="DS747" s="224"/>
      <c r="DT747" s="224"/>
      <c r="DU747" s="224"/>
    </row>
    <row r="748" spans="4:125" s="66" customFormat="1" x14ac:dyDescent="0.2">
      <c r="D748" s="90"/>
      <c r="X748" s="338"/>
      <c r="AT748" s="289"/>
      <c r="AU748" s="289"/>
      <c r="AV748" s="224"/>
      <c r="BW748" s="224"/>
      <c r="BX748" s="224"/>
      <c r="BY748" s="224"/>
      <c r="CF748" s="224"/>
      <c r="CG748" s="224"/>
      <c r="CH748" s="6"/>
      <c r="DS748" s="224"/>
      <c r="DT748" s="224"/>
      <c r="DU748" s="224"/>
    </row>
    <row r="749" spans="4:125" s="66" customFormat="1" x14ac:dyDescent="0.2">
      <c r="D749" s="90"/>
      <c r="X749" s="338"/>
      <c r="AT749" s="289"/>
      <c r="AU749" s="289"/>
      <c r="AV749" s="224"/>
      <c r="BW749" s="224"/>
      <c r="BX749" s="224"/>
      <c r="BY749" s="224"/>
      <c r="CF749" s="224"/>
      <c r="CG749" s="224"/>
      <c r="CH749" s="6"/>
      <c r="DS749" s="224"/>
      <c r="DT749" s="224"/>
      <c r="DU749" s="224"/>
    </row>
    <row r="750" spans="4:125" s="66" customFormat="1" x14ac:dyDescent="0.2">
      <c r="D750" s="90"/>
      <c r="X750" s="338"/>
      <c r="AT750" s="289"/>
      <c r="AU750" s="289"/>
      <c r="AV750" s="224"/>
      <c r="BW750" s="224"/>
      <c r="BX750" s="224"/>
      <c r="BY750" s="224"/>
      <c r="CF750" s="224"/>
      <c r="CG750" s="224"/>
      <c r="CH750" s="6"/>
      <c r="DS750" s="224"/>
      <c r="DT750" s="224"/>
      <c r="DU750" s="224"/>
    </row>
    <row r="751" spans="4:125" s="66" customFormat="1" x14ac:dyDescent="0.2">
      <c r="D751" s="90"/>
      <c r="X751" s="338"/>
      <c r="AT751" s="289"/>
      <c r="AU751" s="289"/>
      <c r="AV751" s="224"/>
      <c r="BW751" s="224"/>
      <c r="BX751" s="224"/>
      <c r="BY751" s="224"/>
      <c r="CF751" s="224"/>
      <c r="CG751" s="224"/>
      <c r="CH751" s="6"/>
      <c r="DS751" s="224"/>
      <c r="DT751" s="224"/>
      <c r="DU751" s="224"/>
    </row>
    <row r="752" spans="4:125" s="66" customFormat="1" x14ac:dyDescent="0.2">
      <c r="D752" s="90"/>
      <c r="X752" s="338"/>
      <c r="AT752" s="289"/>
      <c r="AU752" s="289"/>
      <c r="AV752" s="224"/>
      <c r="BW752" s="224"/>
      <c r="BX752" s="224"/>
      <c r="BY752" s="224"/>
      <c r="CF752" s="224"/>
      <c r="CG752" s="224"/>
      <c r="CH752" s="6"/>
      <c r="DS752" s="224"/>
      <c r="DT752" s="224"/>
      <c r="DU752" s="224"/>
    </row>
    <row r="753" spans="4:125" s="66" customFormat="1" x14ac:dyDescent="0.2">
      <c r="D753" s="90"/>
      <c r="X753" s="338"/>
      <c r="AT753" s="289"/>
      <c r="AU753" s="289"/>
      <c r="AV753" s="224"/>
      <c r="BW753" s="224"/>
      <c r="BX753" s="224"/>
      <c r="BY753" s="224"/>
      <c r="CF753" s="224"/>
      <c r="CG753" s="224"/>
      <c r="CH753" s="6"/>
      <c r="DS753" s="224"/>
      <c r="DT753" s="224"/>
      <c r="DU753" s="224"/>
    </row>
    <row r="754" spans="4:125" s="66" customFormat="1" x14ac:dyDescent="0.2">
      <c r="D754" s="90"/>
      <c r="X754" s="338"/>
      <c r="AT754" s="289"/>
      <c r="AU754" s="289"/>
      <c r="AV754" s="224"/>
      <c r="BW754" s="224"/>
      <c r="BX754" s="224"/>
      <c r="BY754" s="224"/>
      <c r="CF754" s="224"/>
      <c r="CG754" s="224"/>
      <c r="CH754" s="6"/>
      <c r="DS754" s="224"/>
      <c r="DT754" s="224"/>
      <c r="DU754" s="224"/>
    </row>
    <row r="755" spans="4:125" s="66" customFormat="1" x14ac:dyDescent="0.2">
      <c r="D755" s="90"/>
      <c r="X755" s="338"/>
      <c r="AT755" s="289"/>
      <c r="AU755" s="289"/>
      <c r="AV755" s="224"/>
      <c r="BW755" s="224"/>
      <c r="BX755" s="224"/>
      <c r="BY755" s="224"/>
      <c r="CF755" s="224"/>
      <c r="CG755" s="224"/>
      <c r="CH755" s="6"/>
      <c r="DS755" s="224"/>
      <c r="DT755" s="224"/>
      <c r="DU755" s="224"/>
    </row>
    <row r="756" spans="4:125" s="66" customFormat="1" x14ac:dyDescent="0.2">
      <c r="D756" s="90"/>
      <c r="X756" s="338"/>
      <c r="AT756" s="289"/>
      <c r="AU756" s="289"/>
      <c r="AV756" s="224"/>
      <c r="BW756" s="224"/>
      <c r="BX756" s="224"/>
      <c r="BY756" s="224"/>
      <c r="CF756" s="224"/>
      <c r="CG756" s="224"/>
      <c r="CH756" s="6"/>
      <c r="DS756" s="224"/>
      <c r="DT756" s="224"/>
      <c r="DU756" s="224"/>
    </row>
    <row r="757" spans="4:125" s="66" customFormat="1" x14ac:dyDescent="0.2">
      <c r="D757" s="90"/>
      <c r="X757" s="338"/>
      <c r="AT757" s="289"/>
      <c r="AU757" s="289"/>
      <c r="AV757" s="224"/>
      <c r="BW757" s="224"/>
      <c r="BX757" s="224"/>
      <c r="BY757" s="224"/>
      <c r="CF757" s="224"/>
      <c r="CG757" s="224"/>
      <c r="CH757" s="6"/>
      <c r="DS757" s="224"/>
      <c r="DT757" s="224"/>
      <c r="DU757" s="224"/>
    </row>
    <row r="758" spans="4:125" s="66" customFormat="1" x14ac:dyDescent="0.2">
      <c r="D758" s="90"/>
      <c r="X758" s="338"/>
      <c r="AT758" s="289"/>
      <c r="AU758" s="289"/>
      <c r="AV758" s="224"/>
      <c r="BW758" s="224"/>
      <c r="BX758" s="224"/>
      <c r="BY758" s="224"/>
      <c r="CF758" s="224"/>
      <c r="CG758" s="224"/>
      <c r="CH758" s="6"/>
      <c r="DS758" s="224"/>
      <c r="DT758" s="224"/>
      <c r="DU758" s="224"/>
    </row>
    <row r="759" spans="4:125" s="66" customFormat="1" x14ac:dyDescent="0.2">
      <c r="D759" s="90"/>
      <c r="X759" s="338"/>
      <c r="AT759" s="289"/>
      <c r="AU759" s="289"/>
      <c r="AV759" s="224"/>
      <c r="BW759" s="224"/>
      <c r="BX759" s="224"/>
      <c r="BY759" s="224"/>
      <c r="CF759" s="224"/>
      <c r="CG759" s="224"/>
      <c r="CH759" s="6"/>
      <c r="DS759" s="224"/>
      <c r="DT759" s="224"/>
      <c r="DU759" s="224"/>
    </row>
    <row r="760" spans="4:125" s="66" customFormat="1" x14ac:dyDescent="0.2">
      <c r="D760" s="90"/>
      <c r="X760" s="338"/>
      <c r="AT760" s="289"/>
      <c r="AU760" s="289"/>
      <c r="AV760" s="224"/>
      <c r="BW760" s="224"/>
      <c r="BX760" s="224"/>
      <c r="BY760" s="224"/>
      <c r="CF760" s="224"/>
      <c r="CG760" s="224"/>
      <c r="CH760" s="6"/>
      <c r="DS760" s="224"/>
      <c r="DT760" s="224"/>
      <c r="DU760" s="224"/>
    </row>
    <row r="761" spans="4:125" s="66" customFormat="1" x14ac:dyDescent="0.2">
      <c r="D761" s="90"/>
      <c r="X761" s="338"/>
      <c r="AT761" s="289"/>
      <c r="AU761" s="289"/>
      <c r="AV761" s="224"/>
      <c r="BW761" s="224"/>
      <c r="BX761" s="224"/>
      <c r="BY761" s="224"/>
      <c r="CF761" s="224"/>
      <c r="CG761" s="224"/>
      <c r="CH761" s="6"/>
      <c r="DS761" s="224"/>
      <c r="DT761" s="224"/>
      <c r="DU761" s="224"/>
    </row>
    <row r="762" spans="4:125" s="66" customFormat="1" x14ac:dyDescent="0.2">
      <c r="D762" s="90"/>
      <c r="X762" s="338"/>
      <c r="AT762" s="289"/>
      <c r="AU762" s="289"/>
      <c r="AV762" s="224"/>
      <c r="BW762" s="224"/>
      <c r="BX762" s="224"/>
      <c r="BY762" s="224"/>
      <c r="CF762" s="224"/>
      <c r="CG762" s="224"/>
      <c r="CH762" s="6"/>
      <c r="DS762" s="224"/>
      <c r="DT762" s="224"/>
      <c r="DU762" s="224"/>
    </row>
    <row r="763" spans="4:125" s="66" customFormat="1" x14ac:dyDescent="0.2">
      <c r="D763" s="90"/>
      <c r="X763" s="338"/>
      <c r="AT763" s="289"/>
      <c r="AU763" s="289"/>
      <c r="AV763" s="224"/>
      <c r="BW763" s="224"/>
      <c r="BX763" s="224"/>
      <c r="BY763" s="224"/>
      <c r="CF763" s="224"/>
      <c r="CG763" s="224"/>
      <c r="CH763" s="6"/>
      <c r="DS763" s="224"/>
      <c r="DT763" s="224"/>
      <c r="DU763" s="224"/>
    </row>
    <row r="764" spans="4:125" s="66" customFormat="1" x14ac:dyDescent="0.2">
      <c r="D764" s="90"/>
      <c r="X764" s="338"/>
      <c r="AT764" s="289"/>
      <c r="AU764" s="289"/>
      <c r="AV764" s="224"/>
      <c r="BW764" s="224"/>
      <c r="BX764" s="224"/>
      <c r="BY764" s="224"/>
      <c r="CF764" s="224"/>
      <c r="CG764" s="224"/>
      <c r="CH764" s="6"/>
      <c r="DS764" s="224"/>
      <c r="DT764" s="224"/>
      <c r="DU764" s="224"/>
    </row>
    <row r="765" spans="4:125" s="66" customFormat="1" x14ac:dyDescent="0.2">
      <c r="D765" s="90"/>
      <c r="X765" s="338"/>
      <c r="AT765" s="289"/>
      <c r="AU765" s="289"/>
      <c r="AV765" s="224"/>
      <c r="BW765" s="224"/>
      <c r="BX765" s="224"/>
      <c r="BY765" s="224"/>
      <c r="CF765" s="224"/>
      <c r="CG765" s="224"/>
      <c r="CH765" s="6"/>
      <c r="DS765" s="224"/>
      <c r="DT765" s="224"/>
      <c r="DU765" s="224"/>
    </row>
    <row r="766" spans="4:125" s="66" customFormat="1" x14ac:dyDescent="0.2">
      <c r="D766" s="90"/>
      <c r="X766" s="338"/>
      <c r="AT766" s="289"/>
      <c r="AU766" s="289"/>
      <c r="AV766" s="224"/>
      <c r="BW766" s="224"/>
      <c r="BX766" s="224"/>
      <c r="BY766" s="224"/>
      <c r="CF766" s="224"/>
      <c r="CG766" s="224"/>
      <c r="CH766" s="6"/>
      <c r="DS766" s="224"/>
      <c r="DT766" s="224"/>
      <c r="DU766" s="224"/>
    </row>
    <row r="767" spans="4:125" s="66" customFormat="1" x14ac:dyDescent="0.2">
      <c r="D767" s="90"/>
      <c r="X767" s="338"/>
      <c r="AT767" s="289"/>
      <c r="AU767" s="289"/>
      <c r="AV767" s="224"/>
      <c r="BW767" s="224"/>
      <c r="BX767" s="224"/>
      <c r="BY767" s="224"/>
      <c r="CF767" s="224"/>
      <c r="CG767" s="224"/>
      <c r="CH767" s="6"/>
      <c r="DS767" s="224"/>
      <c r="DT767" s="224"/>
      <c r="DU767" s="224"/>
    </row>
    <row r="768" spans="4:125" s="66" customFormat="1" x14ac:dyDescent="0.2">
      <c r="D768" s="90"/>
      <c r="X768" s="338"/>
      <c r="AT768" s="289"/>
      <c r="AU768" s="289"/>
      <c r="AV768" s="224"/>
      <c r="BW768" s="224"/>
      <c r="BX768" s="224"/>
      <c r="BY768" s="224"/>
      <c r="CF768" s="224"/>
      <c r="CG768" s="224"/>
      <c r="CH768" s="6"/>
      <c r="DS768" s="224"/>
      <c r="DT768" s="224"/>
      <c r="DU768" s="224"/>
    </row>
    <row r="769" spans="4:125" s="66" customFormat="1" x14ac:dyDescent="0.2">
      <c r="D769" s="90"/>
      <c r="X769" s="338"/>
      <c r="AT769" s="289"/>
      <c r="AU769" s="289"/>
      <c r="AV769" s="224"/>
      <c r="BW769" s="224"/>
      <c r="BX769" s="224"/>
      <c r="BY769" s="224"/>
      <c r="CF769" s="224"/>
      <c r="CG769" s="224"/>
      <c r="CH769" s="6"/>
      <c r="DS769" s="224"/>
      <c r="DT769" s="224"/>
      <c r="DU769" s="224"/>
    </row>
    <row r="770" spans="4:125" s="66" customFormat="1" x14ac:dyDescent="0.2">
      <c r="D770" s="90"/>
      <c r="X770" s="338"/>
      <c r="AT770" s="289"/>
      <c r="AU770" s="289"/>
      <c r="AV770" s="224"/>
      <c r="BW770" s="224"/>
      <c r="BX770" s="224"/>
      <c r="BY770" s="224"/>
      <c r="CF770" s="224"/>
      <c r="CG770" s="224"/>
      <c r="CH770" s="6"/>
      <c r="DS770" s="224"/>
      <c r="DT770" s="224"/>
      <c r="DU770" s="224"/>
    </row>
    <row r="771" spans="4:125" s="66" customFormat="1" x14ac:dyDescent="0.2">
      <c r="D771" s="90"/>
      <c r="X771" s="338"/>
      <c r="AT771" s="289"/>
      <c r="AU771" s="289"/>
      <c r="AV771" s="224"/>
      <c r="BW771" s="224"/>
      <c r="BX771" s="224"/>
      <c r="BY771" s="224"/>
      <c r="CF771" s="224"/>
      <c r="CG771" s="224"/>
      <c r="CH771" s="6"/>
      <c r="DS771" s="224"/>
      <c r="DT771" s="224"/>
      <c r="DU771" s="224"/>
    </row>
    <row r="772" spans="4:125" s="66" customFormat="1" x14ac:dyDescent="0.2">
      <c r="D772" s="90"/>
      <c r="X772" s="338"/>
      <c r="AT772" s="289"/>
      <c r="AU772" s="289"/>
      <c r="AV772" s="224"/>
      <c r="BW772" s="224"/>
      <c r="BX772" s="224"/>
      <c r="BY772" s="224"/>
      <c r="CF772" s="224"/>
      <c r="CG772" s="224"/>
      <c r="CH772" s="6"/>
      <c r="DS772" s="224"/>
      <c r="DT772" s="224"/>
      <c r="DU772" s="224"/>
    </row>
    <row r="773" spans="4:125" s="66" customFormat="1" x14ac:dyDescent="0.2">
      <c r="D773" s="90"/>
      <c r="X773" s="338"/>
      <c r="AT773" s="289"/>
      <c r="AU773" s="289"/>
      <c r="AV773" s="224"/>
      <c r="BW773" s="224"/>
      <c r="BX773" s="224"/>
      <c r="BY773" s="224"/>
      <c r="CF773" s="224"/>
      <c r="CG773" s="224"/>
      <c r="CH773" s="6"/>
      <c r="DS773" s="224"/>
      <c r="DT773" s="224"/>
      <c r="DU773" s="224"/>
    </row>
    <row r="774" spans="4:125" s="66" customFormat="1" x14ac:dyDescent="0.2">
      <c r="D774" s="90"/>
      <c r="X774" s="338"/>
      <c r="AT774" s="289"/>
      <c r="AU774" s="289"/>
      <c r="AV774" s="224"/>
      <c r="BW774" s="224"/>
      <c r="BX774" s="224"/>
      <c r="BY774" s="224"/>
      <c r="CF774" s="224"/>
      <c r="CG774" s="224"/>
      <c r="CH774" s="6"/>
      <c r="DS774" s="224"/>
      <c r="DT774" s="224"/>
      <c r="DU774" s="224"/>
    </row>
    <row r="775" spans="4:125" s="66" customFormat="1" x14ac:dyDescent="0.2">
      <c r="D775" s="90"/>
      <c r="X775" s="338"/>
      <c r="AT775" s="289"/>
      <c r="AU775" s="289"/>
      <c r="AV775" s="224"/>
      <c r="BW775" s="224"/>
      <c r="BX775" s="224"/>
      <c r="BY775" s="224"/>
      <c r="CF775" s="224"/>
      <c r="CG775" s="224"/>
      <c r="CH775" s="6"/>
      <c r="DS775" s="224"/>
      <c r="DT775" s="224"/>
      <c r="DU775" s="224"/>
    </row>
    <row r="776" spans="4:125" s="66" customFormat="1" x14ac:dyDescent="0.2">
      <c r="D776" s="90"/>
      <c r="X776" s="338"/>
      <c r="AT776" s="289"/>
      <c r="AU776" s="289"/>
      <c r="AV776" s="224"/>
      <c r="BW776" s="224"/>
      <c r="BX776" s="224"/>
      <c r="BY776" s="224"/>
      <c r="CF776" s="224"/>
      <c r="CG776" s="224"/>
      <c r="CH776" s="6"/>
      <c r="DS776" s="224"/>
      <c r="DT776" s="224"/>
      <c r="DU776" s="224"/>
    </row>
    <row r="777" spans="4:125" s="66" customFormat="1" x14ac:dyDescent="0.2">
      <c r="D777" s="90"/>
      <c r="X777" s="338"/>
      <c r="AT777" s="289"/>
      <c r="AU777" s="289"/>
      <c r="AV777" s="224"/>
      <c r="BW777" s="224"/>
      <c r="BX777" s="224"/>
      <c r="BY777" s="224"/>
      <c r="CF777" s="224"/>
      <c r="CG777" s="224"/>
      <c r="CH777" s="6"/>
      <c r="DS777" s="224"/>
      <c r="DT777" s="224"/>
      <c r="DU777" s="224"/>
    </row>
    <row r="778" spans="4:125" s="66" customFormat="1" x14ac:dyDescent="0.2">
      <c r="D778" s="90"/>
      <c r="X778" s="338"/>
      <c r="AT778" s="289"/>
      <c r="AU778" s="289"/>
      <c r="AV778" s="224"/>
      <c r="BW778" s="224"/>
      <c r="BX778" s="224"/>
      <c r="BY778" s="224"/>
      <c r="CF778" s="224"/>
      <c r="CG778" s="224"/>
      <c r="CH778" s="6"/>
      <c r="DS778" s="224"/>
      <c r="DT778" s="224"/>
      <c r="DU778" s="224"/>
    </row>
    <row r="779" spans="4:125" s="66" customFormat="1" x14ac:dyDescent="0.2">
      <c r="D779" s="90"/>
      <c r="X779" s="338"/>
      <c r="AT779" s="289"/>
      <c r="AU779" s="289"/>
      <c r="AV779" s="224"/>
      <c r="BW779" s="224"/>
      <c r="BX779" s="224"/>
      <c r="BY779" s="224"/>
      <c r="CF779" s="224"/>
      <c r="CG779" s="224"/>
      <c r="CH779" s="6"/>
      <c r="DS779" s="224"/>
      <c r="DT779" s="224"/>
      <c r="DU779" s="224"/>
    </row>
    <row r="780" spans="4:125" s="66" customFormat="1" x14ac:dyDescent="0.2">
      <c r="D780" s="90"/>
      <c r="X780" s="338"/>
      <c r="AT780" s="289"/>
      <c r="AU780" s="289"/>
      <c r="AV780" s="224"/>
      <c r="BW780" s="224"/>
      <c r="BX780" s="224"/>
      <c r="BY780" s="224"/>
      <c r="CF780" s="224"/>
      <c r="CG780" s="224"/>
      <c r="CH780" s="6"/>
      <c r="DS780" s="224"/>
      <c r="DT780" s="224"/>
      <c r="DU780" s="224"/>
    </row>
    <row r="781" spans="4:125" s="66" customFormat="1" x14ac:dyDescent="0.2">
      <c r="D781" s="90"/>
      <c r="X781" s="338"/>
      <c r="AT781" s="289"/>
      <c r="AU781" s="289"/>
      <c r="AV781" s="224"/>
      <c r="BW781" s="224"/>
      <c r="BX781" s="224"/>
      <c r="BY781" s="224"/>
      <c r="CF781" s="224"/>
      <c r="CG781" s="224"/>
      <c r="CH781" s="6"/>
      <c r="DS781" s="224"/>
      <c r="DT781" s="224"/>
      <c r="DU781" s="224"/>
    </row>
    <row r="782" spans="4:125" s="66" customFormat="1" x14ac:dyDescent="0.2">
      <c r="D782" s="90"/>
      <c r="X782" s="338"/>
      <c r="AT782" s="289"/>
      <c r="AU782" s="289"/>
      <c r="AV782" s="224"/>
      <c r="BW782" s="224"/>
      <c r="BX782" s="224"/>
      <c r="BY782" s="224"/>
      <c r="CF782" s="224"/>
      <c r="CG782" s="224"/>
      <c r="CH782" s="6"/>
      <c r="DS782" s="224"/>
      <c r="DT782" s="224"/>
      <c r="DU782" s="224"/>
    </row>
    <row r="783" spans="4:125" s="66" customFormat="1" x14ac:dyDescent="0.2">
      <c r="D783" s="90"/>
      <c r="X783" s="338"/>
      <c r="AT783" s="289"/>
      <c r="AU783" s="289"/>
      <c r="AV783" s="224"/>
      <c r="BW783" s="224"/>
      <c r="BX783" s="224"/>
      <c r="BY783" s="224"/>
      <c r="CF783" s="224"/>
      <c r="CG783" s="224"/>
      <c r="CH783" s="6"/>
      <c r="DS783" s="224"/>
      <c r="DT783" s="224"/>
      <c r="DU783" s="224"/>
    </row>
    <row r="784" spans="4:125" s="66" customFormat="1" x14ac:dyDescent="0.2">
      <c r="D784" s="90"/>
      <c r="X784" s="338"/>
      <c r="AT784" s="289"/>
      <c r="AU784" s="289"/>
      <c r="AV784" s="224"/>
      <c r="BW784" s="224"/>
      <c r="BX784" s="224"/>
      <c r="BY784" s="224"/>
      <c r="CF784" s="224"/>
      <c r="CG784" s="224"/>
      <c r="CH784" s="6"/>
      <c r="DS784" s="224"/>
      <c r="DT784" s="224"/>
      <c r="DU784" s="224"/>
    </row>
    <row r="785" spans="4:125" s="66" customFormat="1" x14ac:dyDescent="0.2">
      <c r="D785" s="90"/>
      <c r="X785" s="338"/>
      <c r="AT785" s="289"/>
      <c r="AU785" s="289"/>
      <c r="AV785" s="224"/>
      <c r="BW785" s="224"/>
      <c r="BX785" s="224"/>
      <c r="BY785" s="224"/>
      <c r="CF785" s="224"/>
      <c r="CG785" s="224"/>
      <c r="CH785" s="6"/>
      <c r="DS785" s="224"/>
      <c r="DT785" s="224"/>
      <c r="DU785" s="224"/>
    </row>
    <row r="786" spans="4:125" s="66" customFormat="1" x14ac:dyDescent="0.2">
      <c r="D786" s="90"/>
      <c r="X786" s="338"/>
      <c r="AT786" s="289"/>
      <c r="AU786" s="289"/>
      <c r="AV786" s="224"/>
      <c r="BW786" s="224"/>
      <c r="BX786" s="224"/>
      <c r="BY786" s="224"/>
      <c r="CF786" s="224"/>
      <c r="CG786" s="224"/>
      <c r="CH786" s="6"/>
      <c r="DS786" s="224"/>
      <c r="DT786" s="224"/>
      <c r="DU786" s="224"/>
    </row>
    <row r="787" spans="4:125" s="66" customFormat="1" x14ac:dyDescent="0.2">
      <c r="D787" s="90"/>
      <c r="X787" s="338"/>
      <c r="AT787" s="289"/>
      <c r="AU787" s="289"/>
      <c r="AV787" s="224"/>
      <c r="BW787" s="224"/>
      <c r="BX787" s="224"/>
      <c r="BY787" s="224"/>
      <c r="CF787" s="224"/>
      <c r="CG787" s="224"/>
      <c r="CH787" s="6"/>
      <c r="DS787" s="224"/>
      <c r="DT787" s="224"/>
      <c r="DU787" s="224"/>
    </row>
    <row r="788" spans="4:125" s="66" customFormat="1" x14ac:dyDescent="0.2">
      <c r="D788" s="90"/>
      <c r="X788" s="338"/>
      <c r="AT788" s="289"/>
      <c r="AU788" s="289"/>
      <c r="AV788" s="224"/>
      <c r="BW788" s="224"/>
      <c r="BX788" s="224"/>
      <c r="BY788" s="224"/>
      <c r="CF788" s="224"/>
      <c r="CG788" s="224"/>
      <c r="CH788" s="6"/>
      <c r="DS788" s="224"/>
      <c r="DT788" s="224"/>
      <c r="DU788" s="224"/>
    </row>
    <row r="789" spans="4:125" s="66" customFormat="1" x14ac:dyDescent="0.2">
      <c r="D789" s="90"/>
      <c r="X789" s="338"/>
      <c r="AT789" s="289"/>
      <c r="AU789" s="289"/>
      <c r="AV789" s="224"/>
      <c r="BW789" s="224"/>
      <c r="BX789" s="224"/>
      <c r="BY789" s="224"/>
      <c r="CF789" s="224"/>
      <c r="CG789" s="224"/>
      <c r="CH789" s="6"/>
      <c r="DS789" s="224"/>
      <c r="DT789" s="224"/>
      <c r="DU789" s="224"/>
    </row>
    <row r="790" spans="4:125" s="66" customFormat="1" x14ac:dyDescent="0.2">
      <c r="D790" s="90"/>
      <c r="X790" s="338"/>
      <c r="AT790" s="289"/>
      <c r="AU790" s="289"/>
      <c r="AV790" s="224"/>
      <c r="BW790" s="224"/>
      <c r="BX790" s="224"/>
      <c r="BY790" s="224"/>
      <c r="CF790" s="224"/>
      <c r="CG790" s="224"/>
      <c r="CH790" s="6"/>
      <c r="DS790" s="224"/>
      <c r="DT790" s="224"/>
      <c r="DU790" s="224"/>
    </row>
    <row r="791" spans="4:125" s="66" customFormat="1" x14ac:dyDescent="0.2">
      <c r="D791" s="90"/>
      <c r="X791" s="338"/>
      <c r="AT791" s="289"/>
      <c r="AU791" s="289"/>
      <c r="AV791" s="224"/>
      <c r="BW791" s="224"/>
      <c r="BX791" s="224"/>
      <c r="BY791" s="224"/>
      <c r="CF791" s="224"/>
      <c r="CG791" s="224"/>
      <c r="CH791" s="6"/>
      <c r="DS791" s="224"/>
      <c r="DT791" s="224"/>
      <c r="DU791" s="224"/>
    </row>
    <row r="792" spans="4:125" s="66" customFormat="1" x14ac:dyDescent="0.2">
      <c r="D792" s="90"/>
      <c r="X792" s="338"/>
      <c r="AT792" s="289"/>
      <c r="AU792" s="289"/>
      <c r="AV792" s="224"/>
      <c r="BW792" s="224"/>
      <c r="BX792" s="224"/>
      <c r="BY792" s="224"/>
      <c r="CF792" s="224"/>
      <c r="CG792" s="224"/>
      <c r="CH792" s="6"/>
      <c r="DS792" s="224"/>
      <c r="DT792" s="224"/>
      <c r="DU792" s="224"/>
    </row>
    <row r="793" spans="4:125" s="66" customFormat="1" x14ac:dyDescent="0.2">
      <c r="D793" s="90"/>
      <c r="X793" s="338"/>
      <c r="AT793" s="289"/>
      <c r="AU793" s="289"/>
      <c r="AV793" s="224"/>
      <c r="BW793" s="224"/>
      <c r="BX793" s="224"/>
      <c r="BY793" s="224"/>
      <c r="CF793" s="224"/>
      <c r="CG793" s="224"/>
      <c r="CH793" s="6"/>
      <c r="DS793" s="224"/>
      <c r="DT793" s="224"/>
      <c r="DU793" s="224"/>
    </row>
    <row r="794" spans="4:125" s="66" customFormat="1" x14ac:dyDescent="0.2">
      <c r="D794" s="90"/>
      <c r="X794" s="338"/>
      <c r="AT794" s="289"/>
      <c r="AU794" s="289"/>
      <c r="AV794" s="224"/>
      <c r="BW794" s="224"/>
      <c r="BX794" s="224"/>
      <c r="BY794" s="224"/>
      <c r="CF794" s="224"/>
      <c r="CG794" s="224"/>
      <c r="CH794" s="6"/>
      <c r="DS794" s="224"/>
      <c r="DT794" s="224"/>
      <c r="DU794" s="224"/>
    </row>
    <row r="795" spans="4:125" s="66" customFormat="1" x14ac:dyDescent="0.2">
      <c r="D795" s="90"/>
      <c r="X795" s="338"/>
      <c r="AT795" s="289"/>
      <c r="AU795" s="289"/>
      <c r="AV795" s="224"/>
      <c r="BW795" s="224"/>
      <c r="BX795" s="224"/>
      <c r="BY795" s="224"/>
      <c r="CF795" s="224"/>
      <c r="CG795" s="224"/>
      <c r="CH795" s="6"/>
      <c r="DS795" s="224"/>
      <c r="DT795" s="224"/>
      <c r="DU795" s="224"/>
    </row>
    <row r="796" spans="4:125" s="66" customFormat="1" x14ac:dyDescent="0.2">
      <c r="D796" s="90"/>
      <c r="X796" s="338"/>
      <c r="AT796" s="289"/>
      <c r="AU796" s="289"/>
      <c r="AV796" s="224"/>
      <c r="BW796" s="224"/>
      <c r="BX796" s="224"/>
      <c r="BY796" s="224"/>
      <c r="CF796" s="224"/>
      <c r="CG796" s="224"/>
      <c r="CH796" s="6"/>
      <c r="DS796" s="224"/>
      <c r="DT796" s="224"/>
      <c r="DU796" s="224"/>
    </row>
    <row r="797" spans="4:125" s="66" customFormat="1" x14ac:dyDescent="0.2">
      <c r="D797" s="90"/>
      <c r="X797" s="338"/>
      <c r="AT797" s="289"/>
      <c r="AU797" s="289"/>
      <c r="AV797" s="224"/>
      <c r="BW797" s="224"/>
      <c r="BX797" s="224"/>
      <c r="BY797" s="224"/>
      <c r="CF797" s="224"/>
      <c r="CG797" s="224"/>
      <c r="CH797" s="6"/>
      <c r="DS797" s="224"/>
      <c r="DT797" s="224"/>
      <c r="DU797" s="224"/>
    </row>
    <row r="798" spans="4:125" s="66" customFormat="1" x14ac:dyDescent="0.2">
      <c r="D798" s="90"/>
      <c r="X798" s="338"/>
      <c r="AT798" s="289"/>
      <c r="AU798" s="289"/>
      <c r="AV798" s="224"/>
      <c r="BW798" s="224"/>
      <c r="BX798" s="224"/>
      <c r="BY798" s="224"/>
      <c r="CF798" s="224"/>
      <c r="CG798" s="224"/>
      <c r="CH798" s="6"/>
      <c r="DS798" s="224"/>
      <c r="DT798" s="224"/>
      <c r="DU798" s="224"/>
    </row>
    <row r="799" spans="4:125" s="66" customFormat="1" x14ac:dyDescent="0.2">
      <c r="D799" s="90"/>
      <c r="X799" s="338"/>
      <c r="AT799" s="289"/>
      <c r="AU799" s="289"/>
      <c r="AV799" s="224"/>
      <c r="BW799" s="224"/>
      <c r="BX799" s="224"/>
      <c r="BY799" s="224"/>
      <c r="CF799" s="224"/>
      <c r="CG799" s="224"/>
      <c r="CH799" s="6"/>
      <c r="DS799" s="224"/>
      <c r="DT799" s="224"/>
      <c r="DU799" s="224"/>
    </row>
    <row r="800" spans="4:125" s="66" customFormat="1" x14ac:dyDescent="0.2">
      <c r="D800" s="90"/>
      <c r="X800" s="338"/>
      <c r="AT800" s="289"/>
      <c r="AU800" s="289"/>
      <c r="AV800" s="224"/>
      <c r="BW800" s="224"/>
      <c r="BX800" s="224"/>
      <c r="BY800" s="224"/>
      <c r="CF800" s="224"/>
      <c r="CG800" s="224"/>
      <c r="CH800" s="6"/>
      <c r="DS800" s="224"/>
      <c r="DT800" s="224"/>
      <c r="DU800" s="224"/>
    </row>
    <row r="801" spans="4:125" s="66" customFormat="1" x14ac:dyDescent="0.2">
      <c r="D801" s="90"/>
      <c r="X801" s="338"/>
      <c r="AT801" s="289"/>
      <c r="AU801" s="289"/>
      <c r="AV801" s="224"/>
      <c r="BW801" s="224"/>
      <c r="BX801" s="224"/>
      <c r="BY801" s="224"/>
      <c r="CF801" s="224"/>
      <c r="CG801" s="224"/>
      <c r="CH801" s="6"/>
      <c r="DS801" s="224"/>
      <c r="DT801" s="224"/>
      <c r="DU801" s="224"/>
    </row>
    <row r="802" spans="4:125" s="66" customFormat="1" x14ac:dyDescent="0.2">
      <c r="D802" s="90"/>
      <c r="X802" s="338"/>
      <c r="AT802" s="289"/>
      <c r="AU802" s="289"/>
      <c r="AV802" s="224"/>
      <c r="BW802" s="224"/>
      <c r="BX802" s="224"/>
      <c r="BY802" s="224"/>
      <c r="CF802" s="224"/>
      <c r="CG802" s="224"/>
      <c r="CH802" s="6"/>
      <c r="DS802" s="224"/>
      <c r="DT802" s="224"/>
      <c r="DU802" s="224"/>
    </row>
    <row r="803" spans="4:125" s="66" customFormat="1" x14ac:dyDescent="0.2">
      <c r="D803" s="90"/>
      <c r="X803" s="338"/>
      <c r="AT803" s="289"/>
      <c r="AU803" s="289"/>
      <c r="AV803" s="224"/>
      <c r="BW803" s="224"/>
      <c r="BX803" s="224"/>
      <c r="BY803" s="224"/>
      <c r="CF803" s="224"/>
      <c r="CG803" s="224"/>
      <c r="CH803" s="6"/>
      <c r="DS803" s="224"/>
      <c r="DT803" s="224"/>
      <c r="DU803" s="224"/>
    </row>
    <row r="804" spans="4:125" s="66" customFormat="1" x14ac:dyDescent="0.2">
      <c r="D804" s="90"/>
      <c r="X804" s="338"/>
      <c r="AT804" s="289"/>
      <c r="AU804" s="289"/>
      <c r="AV804" s="224"/>
      <c r="BW804" s="224"/>
      <c r="BX804" s="224"/>
      <c r="BY804" s="224"/>
      <c r="CF804" s="224"/>
      <c r="CG804" s="224"/>
      <c r="CH804" s="6"/>
      <c r="DS804" s="224"/>
      <c r="DT804" s="224"/>
      <c r="DU804" s="224"/>
    </row>
    <row r="805" spans="4:125" s="66" customFormat="1" x14ac:dyDescent="0.2">
      <c r="D805" s="90"/>
      <c r="X805" s="338"/>
      <c r="AT805" s="289"/>
      <c r="AU805" s="289"/>
      <c r="AV805" s="224"/>
      <c r="BW805" s="224"/>
      <c r="BX805" s="224"/>
      <c r="BY805" s="224"/>
      <c r="CF805" s="224"/>
      <c r="CG805" s="224"/>
      <c r="CH805" s="6"/>
      <c r="DS805" s="224"/>
      <c r="DT805" s="224"/>
      <c r="DU805" s="224"/>
    </row>
    <row r="806" spans="4:125" s="66" customFormat="1" x14ac:dyDescent="0.2">
      <c r="D806" s="90"/>
      <c r="X806" s="338"/>
      <c r="AT806" s="289"/>
      <c r="AU806" s="289"/>
      <c r="AV806" s="224"/>
      <c r="BW806" s="224"/>
      <c r="BX806" s="224"/>
      <c r="BY806" s="224"/>
      <c r="CF806" s="224"/>
      <c r="CG806" s="224"/>
      <c r="CH806" s="6"/>
      <c r="DS806" s="224"/>
      <c r="DT806" s="224"/>
      <c r="DU806" s="224"/>
    </row>
    <row r="807" spans="4:125" s="66" customFormat="1" x14ac:dyDescent="0.2">
      <c r="D807" s="90"/>
      <c r="X807" s="338"/>
      <c r="AT807" s="289"/>
      <c r="AU807" s="289"/>
      <c r="AV807" s="224"/>
      <c r="BW807" s="224"/>
      <c r="BX807" s="224"/>
      <c r="BY807" s="224"/>
      <c r="CF807" s="224"/>
      <c r="CG807" s="224"/>
      <c r="CH807" s="6"/>
      <c r="DS807" s="224"/>
      <c r="DT807" s="224"/>
      <c r="DU807" s="224"/>
    </row>
    <row r="808" spans="4:125" s="66" customFormat="1" x14ac:dyDescent="0.2">
      <c r="D808" s="90"/>
      <c r="X808" s="338"/>
      <c r="AT808" s="289"/>
      <c r="AU808" s="289"/>
      <c r="AV808" s="224"/>
      <c r="BW808" s="224"/>
      <c r="BX808" s="224"/>
      <c r="BY808" s="224"/>
      <c r="CF808" s="224"/>
      <c r="CG808" s="224"/>
      <c r="CH808" s="6"/>
      <c r="DS808" s="224"/>
      <c r="DT808" s="224"/>
      <c r="DU808" s="224"/>
    </row>
    <row r="809" spans="4:125" s="66" customFormat="1" x14ac:dyDescent="0.2">
      <c r="D809" s="90"/>
      <c r="X809" s="338"/>
      <c r="AT809" s="289"/>
      <c r="AU809" s="289"/>
      <c r="AV809" s="224"/>
      <c r="BW809" s="224"/>
      <c r="BX809" s="224"/>
      <c r="BY809" s="224"/>
      <c r="CF809" s="224"/>
      <c r="CG809" s="224"/>
      <c r="CH809" s="6"/>
      <c r="DS809" s="224"/>
      <c r="DT809" s="224"/>
      <c r="DU809" s="224"/>
    </row>
    <row r="810" spans="4:125" s="66" customFormat="1" x14ac:dyDescent="0.2">
      <c r="D810" s="90"/>
      <c r="X810" s="338"/>
      <c r="AT810" s="289"/>
      <c r="AU810" s="289"/>
      <c r="AV810" s="224"/>
      <c r="BW810" s="224"/>
      <c r="BX810" s="224"/>
      <c r="BY810" s="224"/>
      <c r="CF810" s="224"/>
      <c r="CG810" s="224"/>
      <c r="CH810" s="6"/>
      <c r="DS810" s="224"/>
      <c r="DT810" s="224"/>
      <c r="DU810" s="224"/>
    </row>
    <row r="811" spans="4:125" s="66" customFormat="1" x14ac:dyDescent="0.2">
      <c r="D811" s="90"/>
      <c r="X811" s="338"/>
      <c r="AT811" s="289"/>
      <c r="AU811" s="289"/>
      <c r="AV811" s="224"/>
      <c r="BW811" s="224"/>
      <c r="BX811" s="224"/>
      <c r="BY811" s="224"/>
      <c r="CF811" s="224"/>
      <c r="CG811" s="224"/>
      <c r="CH811" s="6"/>
      <c r="DS811" s="224"/>
      <c r="DT811" s="224"/>
      <c r="DU811" s="224"/>
    </row>
    <row r="812" spans="4:125" s="66" customFormat="1" x14ac:dyDescent="0.2">
      <c r="D812" s="90"/>
      <c r="X812" s="338"/>
      <c r="AT812" s="289"/>
      <c r="AU812" s="289"/>
      <c r="AV812" s="224"/>
      <c r="BW812" s="224"/>
      <c r="BX812" s="224"/>
      <c r="BY812" s="224"/>
      <c r="CF812" s="224"/>
      <c r="CG812" s="224"/>
      <c r="CH812" s="6"/>
      <c r="DS812" s="224"/>
      <c r="DT812" s="224"/>
      <c r="DU812" s="224"/>
    </row>
    <row r="813" spans="4:125" s="66" customFormat="1" x14ac:dyDescent="0.2">
      <c r="D813" s="90"/>
      <c r="X813" s="338"/>
      <c r="AT813" s="289"/>
      <c r="AU813" s="289"/>
      <c r="AV813" s="224"/>
      <c r="BW813" s="224"/>
      <c r="BX813" s="224"/>
      <c r="BY813" s="224"/>
      <c r="CF813" s="224"/>
      <c r="CG813" s="224"/>
      <c r="CH813" s="6"/>
      <c r="DS813" s="224"/>
      <c r="DT813" s="224"/>
      <c r="DU813" s="224"/>
    </row>
    <row r="814" spans="4:125" s="66" customFormat="1" x14ac:dyDescent="0.2">
      <c r="D814" s="90"/>
      <c r="X814" s="338"/>
      <c r="AT814" s="289"/>
      <c r="AU814" s="289"/>
      <c r="AV814" s="224"/>
      <c r="BW814" s="224"/>
      <c r="BX814" s="224"/>
      <c r="BY814" s="224"/>
      <c r="CF814" s="224"/>
      <c r="CG814" s="224"/>
      <c r="CH814" s="6"/>
      <c r="DS814" s="224"/>
      <c r="DT814" s="224"/>
      <c r="DU814" s="224"/>
    </row>
    <row r="815" spans="4:125" s="66" customFormat="1" x14ac:dyDescent="0.2">
      <c r="D815" s="90"/>
      <c r="X815" s="338"/>
      <c r="AT815" s="289"/>
      <c r="AU815" s="289"/>
      <c r="AV815" s="224"/>
      <c r="BW815" s="224"/>
      <c r="BX815" s="224"/>
      <c r="BY815" s="224"/>
      <c r="CF815" s="224"/>
      <c r="CG815" s="224"/>
      <c r="CH815" s="6"/>
      <c r="DS815" s="224"/>
      <c r="DT815" s="224"/>
      <c r="DU815" s="224"/>
    </row>
    <row r="816" spans="4:125" s="66" customFormat="1" x14ac:dyDescent="0.2">
      <c r="D816" s="90"/>
      <c r="X816" s="338"/>
      <c r="AT816" s="289"/>
      <c r="AU816" s="289"/>
      <c r="AV816" s="224"/>
      <c r="BW816" s="224"/>
      <c r="BX816" s="224"/>
      <c r="BY816" s="224"/>
      <c r="CF816" s="224"/>
      <c r="CG816" s="224"/>
      <c r="CH816" s="6"/>
      <c r="DS816" s="224"/>
      <c r="DT816" s="224"/>
      <c r="DU816" s="224"/>
    </row>
    <row r="817" spans="4:125" s="66" customFormat="1" x14ac:dyDescent="0.2">
      <c r="D817" s="90"/>
      <c r="X817" s="338"/>
      <c r="AT817" s="289"/>
      <c r="AU817" s="289"/>
      <c r="AV817" s="224"/>
      <c r="BW817" s="224"/>
      <c r="BX817" s="224"/>
      <c r="BY817" s="224"/>
      <c r="CF817" s="224"/>
      <c r="CG817" s="224"/>
      <c r="CH817" s="6"/>
      <c r="DS817" s="224"/>
      <c r="DT817" s="224"/>
      <c r="DU817" s="224"/>
    </row>
    <row r="818" spans="4:125" s="66" customFormat="1" x14ac:dyDescent="0.2">
      <c r="D818" s="90"/>
      <c r="X818" s="338"/>
      <c r="AT818" s="289"/>
      <c r="AU818" s="289"/>
      <c r="AV818" s="224"/>
      <c r="BW818" s="224"/>
      <c r="BX818" s="224"/>
      <c r="BY818" s="224"/>
      <c r="CF818" s="224"/>
      <c r="CG818" s="224"/>
      <c r="CH818" s="6"/>
      <c r="DS818" s="224"/>
      <c r="DT818" s="224"/>
      <c r="DU818" s="224"/>
    </row>
    <row r="819" spans="4:125" s="66" customFormat="1" x14ac:dyDescent="0.2">
      <c r="D819" s="90"/>
      <c r="X819" s="338"/>
      <c r="AT819" s="289"/>
      <c r="AU819" s="289"/>
      <c r="AV819" s="224"/>
      <c r="BW819" s="224"/>
      <c r="BX819" s="224"/>
      <c r="BY819" s="224"/>
      <c r="CF819" s="224"/>
      <c r="CG819" s="224"/>
      <c r="CH819" s="6"/>
      <c r="DS819" s="224"/>
      <c r="DT819" s="224"/>
      <c r="DU819" s="224"/>
    </row>
    <row r="820" spans="4:125" s="66" customFormat="1" x14ac:dyDescent="0.2">
      <c r="D820" s="90"/>
      <c r="X820" s="338"/>
      <c r="AT820" s="289"/>
      <c r="AU820" s="289"/>
      <c r="AV820" s="224"/>
      <c r="BW820" s="224"/>
      <c r="BX820" s="224"/>
      <c r="BY820" s="224"/>
      <c r="CF820" s="224"/>
      <c r="CG820" s="224"/>
      <c r="CH820" s="6"/>
      <c r="DS820" s="224"/>
      <c r="DT820" s="224"/>
      <c r="DU820" s="224"/>
    </row>
    <row r="821" spans="4:125" s="66" customFormat="1" x14ac:dyDescent="0.2">
      <c r="D821" s="90"/>
      <c r="X821" s="338"/>
      <c r="AT821" s="289"/>
      <c r="AU821" s="289"/>
      <c r="AV821" s="224"/>
      <c r="BW821" s="224"/>
      <c r="BX821" s="224"/>
      <c r="BY821" s="224"/>
      <c r="CF821" s="224"/>
      <c r="CG821" s="224"/>
      <c r="CH821" s="6"/>
      <c r="DS821" s="224"/>
      <c r="DT821" s="224"/>
      <c r="DU821" s="224"/>
    </row>
    <row r="822" spans="4:125" s="66" customFormat="1" x14ac:dyDescent="0.2">
      <c r="D822" s="90"/>
      <c r="X822" s="338"/>
      <c r="AT822" s="289"/>
      <c r="AU822" s="289"/>
      <c r="AV822" s="224"/>
      <c r="BW822" s="224"/>
      <c r="BX822" s="224"/>
      <c r="BY822" s="224"/>
      <c r="CF822" s="224"/>
      <c r="CG822" s="224"/>
      <c r="CH822" s="6"/>
      <c r="DS822" s="224"/>
      <c r="DT822" s="224"/>
      <c r="DU822" s="224"/>
    </row>
    <row r="823" spans="4:125" s="66" customFormat="1" x14ac:dyDescent="0.2">
      <c r="D823" s="90"/>
      <c r="X823" s="338"/>
      <c r="AT823" s="289"/>
      <c r="AU823" s="289"/>
      <c r="AV823" s="224"/>
      <c r="BW823" s="224"/>
      <c r="BX823" s="224"/>
      <c r="BY823" s="224"/>
      <c r="CF823" s="224"/>
      <c r="CG823" s="224"/>
      <c r="CH823" s="6"/>
      <c r="DS823" s="224"/>
      <c r="DT823" s="224"/>
      <c r="DU823" s="224"/>
    </row>
    <row r="824" spans="4:125" s="66" customFormat="1" x14ac:dyDescent="0.2">
      <c r="D824" s="90"/>
      <c r="X824" s="338"/>
      <c r="AT824" s="289"/>
      <c r="AU824" s="289"/>
      <c r="AV824" s="224"/>
      <c r="BW824" s="224"/>
      <c r="BX824" s="224"/>
      <c r="BY824" s="224"/>
      <c r="CF824" s="224"/>
      <c r="CG824" s="224"/>
      <c r="CH824" s="6"/>
      <c r="DS824" s="224"/>
      <c r="DT824" s="224"/>
      <c r="DU824" s="224"/>
    </row>
    <row r="825" spans="4:125" s="66" customFormat="1" x14ac:dyDescent="0.2">
      <c r="D825" s="90"/>
      <c r="X825" s="338"/>
      <c r="AT825" s="289"/>
      <c r="AU825" s="289"/>
      <c r="AV825" s="224"/>
      <c r="BW825" s="224"/>
      <c r="BX825" s="224"/>
      <c r="BY825" s="224"/>
      <c r="CF825" s="224"/>
      <c r="CG825" s="224"/>
      <c r="CH825" s="6"/>
      <c r="DS825" s="224"/>
      <c r="DT825" s="224"/>
      <c r="DU825" s="224"/>
    </row>
    <row r="826" spans="4:125" s="66" customFormat="1" x14ac:dyDescent="0.2">
      <c r="D826" s="90"/>
      <c r="X826" s="338"/>
      <c r="AT826" s="289"/>
      <c r="AU826" s="289"/>
      <c r="AV826" s="224"/>
      <c r="BW826" s="224"/>
      <c r="BX826" s="224"/>
      <c r="BY826" s="224"/>
      <c r="CF826" s="224"/>
      <c r="CG826" s="224"/>
      <c r="CH826" s="6"/>
      <c r="DS826" s="224"/>
      <c r="DT826" s="224"/>
      <c r="DU826" s="224"/>
    </row>
    <row r="827" spans="4:125" s="66" customFormat="1" x14ac:dyDescent="0.2">
      <c r="D827" s="90"/>
      <c r="X827" s="338"/>
      <c r="AT827" s="289"/>
      <c r="AU827" s="289"/>
      <c r="AV827" s="224"/>
      <c r="BW827" s="224"/>
      <c r="BX827" s="224"/>
      <c r="BY827" s="224"/>
      <c r="CF827" s="224"/>
      <c r="CG827" s="224"/>
      <c r="CH827" s="6"/>
      <c r="DS827" s="224"/>
      <c r="DT827" s="224"/>
      <c r="DU827" s="224"/>
    </row>
    <row r="828" spans="4:125" s="66" customFormat="1" x14ac:dyDescent="0.2">
      <c r="D828" s="90"/>
      <c r="X828" s="338"/>
      <c r="AT828" s="289"/>
      <c r="AU828" s="289"/>
      <c r="AV828" s="224"/>
      <c r="BW828" s="224"/>
      <c r="BX828" s="224"/>
      <c r="BY828" s="224"/>
      <c r="CF828" s="224"/>
      <c r="CG828" s="224"/>
      <c r="CH828" s="6"/>
      <c r="DS828" s="224"/>
      <c r="DT828" s="224"/>
      <c r="DU828" s="224"/>
    </row>
    <row r="829" spans="4:125" s="66" customFormat="1" x14ac:dyDescent="0.2">
      <c r="D829" s="90"/>
      <c r="X829" s="338"/>
      <c r="AT829" s="289"/>
      <c r="AU829" s="289"/>
      <c r="AV829" s="224"/>
      <c r="BW829" s="224"/>
      <c r="BX829" s="224"/>
      <c r="BY829" s="224"/>
      <c r="CF829" s="224"/>
      <c r="CG829" s="224"/>
      <c r="CH829" s="6"/>
      <c r="DS829" s="224"/>
      <c r="DT829" s="224"/>
      <c r="DU829" s="224"/>
    </row>
    <row r="830" spans="4:125" s="66" customFormat="1" x14ac:dyDescent="0.2">
      <c r="D830" s="90"/>
      <c r="X830" s="338"/>
      <c r="AT830" s="289"/>
      <c r="AU830" s="289"/>
      <c r="AV830" s="224"/>
      <c r="BW830" s="224"/>
      <c r="BX830" s="224"/>
      <c r="BY830" s="224"/>
      <c r="CF830" s="224"/>
      <c r="CG830" s="224"/>
      <c r="CH830" s="6"/>
      <c r="DS830" s="224"/>
      <c r="DT830" s="224"/>
      <c r="DU830" s="224"/>
    </row>
    <row r="831" spans="4:125" s="66" customFormat="1" x14ac:dyDescent="0.2">
      <c r="D831" s="90"/>
      <c r="X831" s="338"/>
      <c r="AT831" s="289"/>
      <c r="AU831" s="289"/>
      <c r="AV831" s="224"/>
      <c r="BW831" s="224"/>
      <c r="BX831" s="224"/>
      <c r="BY831" s="224"/>
      <c r="CF831" s="224"/>
      <c r="CG831" s="224"/>
      <c r="CH831" s="6"/>
      <c r="DS831" s="224"/>
      <c r="DT831" s="224"/>
      <c r="DU831" s="224"/>
    </row>
    <row r="832" spans="4:125" s="66" customFormat="1" x14ac:dyDescent="0.2">
      <c r="D832" s="90"/>
      <c r="X832" s="338"/>
      <c r="AT832" s="289"/>
      <c r="AU832" s="289"/>
      <c r="AV832" s="224"/>
      <c r="BW832" s="224"/>
      <c r="BX832" s="224"/>
      <c r="BY832" s="224"/>
      <c r="CF832" s="224"/>
      <c r="CG832" s="224"/>
      <c r="CH832" s="6"/>
      <c r="DS832" s="224"/>
      <c r="DT832" s="224"/>
      <c r="DU832" s="224"/>
    </row>
    <row r="833" spans="4:125" s="66" customFormat="1" x14ac:dyDescent="0.2">
      <c r="D833" s="90"/>
      <c r="X833" s="338"/>
      <c r="AT833" s="289"/>
      <c r="AU833" s="289"/>
      <c r="AV833" s="224"/>
      <c r="BW833" s="224"/>
      <c r="BX833" s="224"/>
      <c r="BY833" s="224"/>
      <c r="CF833" s="224"/>
      <c r="CG833" s="224"/>
      <c r="CH833" s="6"/>
      <c r="DS833" s="224"/>
      <c r="DT833" s="224"/>
      <c r="DU833" s="224"/>
    </row>
    <row r="834" spans="4:125" s="66" customFormat="1" x14ac:dyDescent="0.2">
      <c r="D834" s="90"/>
      <c r="X834" s="338"/>
      <c r="AT834" s="289"/>
      <c r="AU834" s="289"/>
      <c r="AV834" s="224"/>
      <c r="BW834" s="224"/>
      <c r="BX834" s="224"/>
      <c r="BY834" s="224"/>
      <c r="CF834" s="224"/>
      <c r="CG834" s="224"/>
      <c r="CH834" s="6"/>
      <c r="DS834" s="224"/>
      <c r="DT834" s="224"/>
      <c r="DU834" s="224"/>
    </row>
    <row r="835" spans="4:125" s="66" customFormat="1" x14ac:dyDescent="0.2">
      <c r="D835" s="90"/>
      <c r="X835" s="338"/>
      <c r="AT835" s="289"/>
      <c r="AU835" s="289"/>
      <c r="AV835" s="224"/>
      <c r="BW835" s="224"/>
      <c r="BX835" s="224"/>
      <c r="BY835" s="224"/>
      <c r="CF835" s="224"/>
      <c r="CG835" s="224"/>
      <c r="CH835" s="6"/>
      <c r="DS835" s="224"/>
      <c r="DT835" s="224"/>
      <c r="DU835" s="224"/>
    </row>
    <row r="836" spans="4:125" s="66" customFormat="1" x14ac:dyDescent="0.2">
      <c r="D836" s="90"/>
      <c r="X836" s="338"/>
      <c r="AT836" s="289"/>
      <c r="AU836" s="289"/>
      <c r="AV836" s="224"/>
      <c r="BW836" s="224"/>
      <c r="BX836" s="224"/>
      <c r="BY836" s="224"/>
      <c r="CF836" s="224"/>
      <c r="CG836" s="224"/>
      <c r="CH836" s="6"/>
      <c r="DS836" s="224"/>
      <c r="DT836" s="224"/>
      <c r="DU836" s="224"/>
    </row>
    <row r="837" spans="4:125" s="66" customFormat="1" x14ac:dyDescent="0.2">
      <c r="D837" s="90"/>
      <c r="X837" s="338"/>
      <c r="AT837" s="289"/>
      <c r="AU837" s="289"/>
      <c r="AV837" s="224"/>
      <c r="BW837" s="224"/>
      <c r="BX837" s="224"/>
      <c r="BY837" s="224"/>
      <c r="CF837" s="224"/>
      <c r="CG837" s="224"/>
      <c r="CH837" s="6"/>
      <c r="DS837" s="224"/>
      <c r="DT837" s="224"/>
      <c r="DU837" s="224"/>
    </row>
    <row r="838" spans="4:125" s="66" customFormat="1" x14ac:dyDescent="0.2">
      <c r="D838" s="90"/>
      <c r="X838" s="338"/>
      <c r="AT838" s="289"/>
      <c r="AU838" s="289"/>
      <c r="AV838" s="224"/>
      <c r="BW838" s="224"/>
      <c r="BX838" s="224"/>
      <c r="BY838" s="224"/>
      <c r="CF838" s="224"/>
      <c r="CG838" s="224"/>
      <c r="CH838" s="6"/>
      <c r="DS838" s="224"/>
      <c r="DT838" s="224"/>
      <c r="DU838" s="224"/>
    </row>
    <row r="839" spans="4:125" s="66" customFormat="1" x14ac:dyDescent="0.2">
      <c r="D839" s="90"/>
      <c r="X839" s="338"/>
      <c r="AT839" s="289"/>
      <c r="AU839" s="289"/>
      <c r="AV839" s="224"/>
      <c r="BW839" s="224"/>
      <c r="BX839" s="224"/>
      <c r="BY839" s="224"/>
      <c r="CF839" s="224"/>
      <c r="CG839" s="224"/>
      <c r="CH839" s="6"/>
      <c r="DS839" s="224"/>
      <c r="DT839" s="224"/>
      <c r="DU839" s="224"/>
    </row>
    <row r="840" spans="4:125" s="66" customFormat="1" x14ac:dyDescent="0.2">
      <c r="D840" s="90"/>
      <c r="X840" s="338"/>
      <c r="AT840" s="289"/>
      <c r="AU840" s="289"/>
      <c r="AV840" s="224"/>
      <c r="BW840" s="224"/>
      <c r="BX840" s="224"/>
      <c r="BY840" s="224"/>
      <c r="CF840" s="224"/>
      <c r="CG840" s="224"/>
      <c r="CH840" s="6"/>
      <c r="DS840" s="224"/>
      <c r="DT840" s="224"/>
      <c r="DU840" s="224"/>
    </row>
    <row r="841" spans="4:125" s="66" customFormat="1" x14ac:dyDescent="0.2">
      <c r="D841" s="90"/>
      <c r="X841" s="338"/>
      <c r="AT841" s="289"/>
      <c r="AU841" s="289"/>
      <c r="AV841" s="224"/>
      <c r="BW841" s="224"/>
      <c r="BX841" s="224"/>
      <c r="BY841" s="224"/>
      <c r="CF841" s="224"/>
      <c r="CG841" s="224"/>
      <c r="CH841" s="6"/>
      <c r="DS841" s="224"/>
      <c r="DT841" s="224"/>
      <c r="DU841" s="224"/>
    </row>
    <row r="842" spans="4:125" s="66" customFormat="1" x14ac:dyDescent="0.2">
      <c r="D842" s="90"/>
      <c r="X842" s="338"/>
      <c r="AT842" s="289"/>
      <c r="AU842" s="289"/>
      <c r="AV842" s="224"/>
      <c r="BW842" s="224"/>
      <c r="BX842" s="224"/>
      <c r="BY842" s="224"/>
      <c r="CF842" s="224"/>
      <c r="CG842" s="224"/>
      <c r="CH842" s="6"/>
      <c r="DS842" s="224"/>
      <c r="DT842" s="224"/>
      <c r="DU842" s="224"/>
    </row>
    <row r="843" spans="4:125" s="66" customFormat="1" x14ac:dyDescent="0.2">
      <c r="D843" s="90"/>
      <c r="X843" s="338"/>
      <c r="AT843" s="289"/>
      <c r="AU843" s="289"/>
      <c r="AV843" s="224"/>
      <c r="BW843" s="224"/>
      <c r="BX843" s="224"/>
      <c r="BY843" s="224"/>
      <c r="CF843" s="224"/>
      <c r="CG843" s="224"/>
      <c r="CH843" s="6"/>
      <c r="DS843" s="224"/>
      <c r="DT843" s="224"/>
      <c r="DU843" s="224"/>
    </row>
    <row r="844" spans="4:125" s="66" customFormat="1" x14ac:dyDescent="0.2">
      <c r="D844" s="90"/>
      <c r="X844" s="338"/>
      <c r="AT844" s="289"/>
      <c r="AU844" s="289"/>
      <c r="AV844" s="224"/>
      <c r="BW844" s="224"/>
      <c r="BX844" s="224"/>
      <c r="BY844" s="224"/>
      <c r="CF844" s="224"/>
      <c r="CG844" s="224"/>
      <c r="CH844" s="6"/>
      <c r="DS844" s="224"/>
      <c r="DT844" s="224"/>
      <c r="DU844" s="224"/>
    </row>
    <row r="845" spans="4:125" s="66" customFormat="1" x14ac:dyDescent="0.2">
      <c r="D845" s="90"/>
      <c r="X845" s="338"/>
      <c r="AT845" s="289"/>
      <c r="AU845" s="289"/>
      <c r="AV845" s="224"/>
      <c r="BW845" s="224"/>
      <c r="BX845" s="224"/>
      <c r="BY845" s="224"/>
      <c r="CF845" s="224"/>
      <c r="CG845" s="224"/>
      <c r="CH845" s="6"/>
      <c r="DS845" s="224"/>
      <c r="DT845" s="224"/>
      <c r="DU845" s="224"/>
    </row>
    <row r="846" spans="4:125" s="66" customFormat="1" x14ac:dyDescent="0.2">
      <c r="D846" s="90"/>
      <c r="X846" s="338"/>
      <c r="AT846" s="289"/>
      <c r="AU846" s="289"/>
      <c r="AV846" s="224"/>
      <c r="BW846" s="224"/>
      <c r="BX846" s="224"/>
      <c r="BY846" s="224"/>
      <c r="CF846" s="224"/>
      <c r="CG846" s="224"/>
      <c r="CH846" s="6"/>
      <c r="DS846" s="224"/>
      <c r="DT846" s="224"/>
      <c r="DU846" s="224"/>
    </row>
    <row r="847" spans="4:125" s="66" customFormat="1" x14ac:dyDescent="0.2">
      <c r="D847" s="90"/>
      <c r="X847" s="338"/>
      <c r="AT847" s="289"/>
      <c r="AU847" s="289"/>
      <c r="AV847" s="224"/>
      <c r="BW847" s="224"/>
      <c r="BX847" s="224"/>
      <c r="BY847" s="224"/>
      <c r="CF847" s="224"/>
      <c r="CG847" s="224"/>
      <c r="CH847" s="6"/>
      <c r="DS847" s="224"/>
      <c r="DT847" s="224"/>
      <c r="DU847" s="224"/>
    </row>
    <row r="848" spans="4:125" s="66" customFormat="1" x14ac:dyDescent="0.2">
      <c r="D848" s="90"/>
      <c r="X848" s="338"/>
      <c r="AT848" s="289"/>
      <c r="AU848" s="289"/>
      <c r="AV848" s="224"/>
      <c r="BW848" s="224"/>
      <c r="BX848" s="224"/>
      <c r="BY848" s="224"/>
      <c r="CF848" s="224"/>
      <c r="CG848" s="224"/>
      <c r="CH848" s="6"/>
      <c r="DS848" s="224"/>
      <c r="DT848" s="224"/>
      <c r="DU848" s="224"/>
    </row>
    <row r="849" spans="4:125" s="66" customFormat="1" x14ac:dyDescent="0.2">
      <c r="D849" s="90"/>
      <c r="X849" s="338"/>
      <c r="AT849" s="289"/>
      <c r="AU849" s="289"/>
      <c r="AV849" s="224"/>
      <c r="BW849" s="224"/>
      <c r="BX849" s="224"/>
      <c r="BY849" s="224"/>
      <c r="CF849" s="224"/>
      <c r="CG849" s="224"/>
      <c r="CH849" s="6"/>
      <c r="DS849" s="224"/>
      <c r="DT849" s="224"/>
      <c r="DU849" s="224"/>
    </row>
    <row r="850" spans="4:125" s="66" customFormat="1" x14ac:dyDescent="0.2">
      <c r="D850" s="90"/>
      <c r="X850" s="338"/>
      <c r="AT850" s="289"/>
      <c r="AU850" s="289"/>
      <c r="AV850" s="224"/>
      <c r="BW850" s="224"/>
      <c r="BX850" s="224"/>
      <c r="BY850" s="224"/>
      <c r="CF850" s="224"/>
      <c r="CG850" s="224"/>
      <c r="CH850" s="6"/>
      <c r="DS850" s="224"/>
      <c r="DT850" s="224"/>
      <c r="DU850" s="224"/>
    </row>
    <row r="851" spans="4:125" s="66" customFormat="1" x14ac:dyDescent="0.2">
      <c r="D851" s="90"/>
      <c r="X851" s="338"/>
      <c r="AT851" s="289"/>
      <c r="AU851" s="289"/>
      <c r="AV851" s="224"/>
      <c r="BW851" s="224"/>
      <c r="BX851" s="224"/>
      <c r="BY851" s="224"/>
      <c r="CF851" s="224"/>
      <c r="CG851" s="224"/>
      <c r="CH851" s="6"/>
      <c r="DS851" s="224"/>
      <c r="DT851" s="224"/>
      <c r="DU851" s="224"/>
    </row>
    <row r="852" spans="4:125" s="66" customFormat="1" x14ac:dyDescent="0.2">
      <c r="D852" s="90"/>
      <c r="X852" s="338"/>
      <c r="AT852" s="289"/>
      <c r="AU852" s="289"/>
      <c r="AV852" s="224"/>
      <c r="BW852" s="224"/>
      <c r="BX852" s="224"/>
      <c r="BY852" s="224"/>
      <c r="CF852" s="224"/>
      <c r="CG852" s="224"/>
      <c r="CH852" s="6"/>
      <c r="DS852" s="224"/>
      <c r="DT852" s="224"/>
      <c r="DU852" s="224"/>
    </row>
    <row r="853" spans="4:125" s="66" customFormat="1" x14ac:dyDescent="0.2">
      <c r="D853" s="90"/>
      <c r="X853" s="338"/>
      <c r="AT853" s="289"/>
      <c r="AU853" s="289"/>
      <c r="AV853" s="224"/>
      <c r="BW853" s="224"/>
      <c r="BX853" s="224"/>
      <c r="BY853" s="224"/>
      <c r="CF853" s="224"/>
      <c r="CG853" s="224"/>
      <c r="CH853" s="6"/>
      <c r="DS853" s="224"/>
      <c r="DT853" s="224"/>
      <c r="DU853" s="224"/>
    </row>
    <row r="854" spans="4:125" s="66" customFormat="1" x14ac:dyDescent="0.2">
      <c r="D854" s="90"/>
      <c r="X854" s="338"/>
      <c r="AT854" s="289"/>
      <c r="AU854" s="289"/>
      <c r="AV854" s="224"/>
      <c r="BW854" s="224"/>
      <c r="BX854" s="224"/>
      <c r="BY854" s="224"/>
      <c r="CF854" s="224"/>
      <c r="CG854" s="224"/>
      <c r="CH854" s="6"/>
      <c r="DS854" s="224"/>
      <c r="DT854" s="224"/>
      <c r="DU854" s="224"/>
    </row>
    <row r="855" spans="4:125" s="66" customFormat="1" x14ac:dyDescent="0.2">
      <c r="D855" s="90"/>
      <c r="X855" s="338"/>
      <c r="AT855" s="289"/>
      <c r="AU855" s="289"/>
      <c r="AV855" s="224"/>
      <c r="BW855" s="224"/>
      <c r="BX855" s="224"/>
      <c r="BY855" s="224"/>
      <c r="CF855" s="224"/>
      <c r="CG855" s="224"/>
      <c r="CH855" s="6"/>
      <c r="DS855" s="224"/>
      <c r="DT855" s="224"/>
      <c r="DU855" s="224"/>
    </row>
    <row r="856" spans="4:125" s="66" customFormat="1" x14ac:dyDescent="0.2">
      <c r="D856" s="90"/>
      <c r="X856" s="338"/>
      <c r="AT856" s="289"/>
      <c r="AU856" s="289"/>
      <c r="AV856" s="224"/>
      <c r="BW856" s="224"/>
      <c r="BX856" s="224"/>
      <c r="BY856" s="224"/>
      <c r="CF856" s="224"/>
      <c r="CG856" s="224"/>
      <c r="CH856" s="6"/>
      <c r="DS856" s="224"/>
      <c r="DT856" s="224"/>
      <c r="DU856" s="224"/>
    </row>
    <row r="857" spans="4:125" s="66" customFormat="1" x14ac:dyDescent="0.2">
      <c r="D857" s="90"/>
      <c r="X857" s="338"/>
      <c r="AT857" s="289"/>
      <c r="AU857" s="289"/>
      <c r="AV857" s="224"/>
      <c r="BW857" s="224"/>
      <c r="BX857" s="224"/>
      <c r="BY857" s="224"/>
      <c r="CF857" s="224"/>
      <c r="CG857" s="224"/>
      <c r="CH857" s="6"/>
      <c r="DS857" s="224"/>
      <c r="DT857" s="224"/>
      <c r="DU857" s="224"/>
    </row>
    <row r="858" spans="4:125" s="66" customFormat="1" x14ac:dyDescent="0.2">
      <c r="D858" s="90"/>
      <c r="X858" s="338"/>
      <c r="AT858" s="289"/>
      <c r="AU858" s="289"/>
      <c r="AV858" s="224"/>
      <c r="BW858" s="224"/>
      <c r="BX858" s="224"/>
      <c r="BY858" s="224"/>
      <c r="CF858" s="224"/>
      <c r="CG858" s="224"/>
      <c r="CH858" s="6"/>
      <c r="DS858" s="224"/>
      <c r="DT858" s="224"/>
      <c r="DU858" s="224"/>
    </row>
    <row r="859" spans="4:125" s="66" customFormat="1" x14ac:dyDescent="0.2">
      <c r="D859" s="90"/>
      <c r="X859" s="338"/>
      <c r="AT859" s="289"/>
      <c r="AU859" s="289"/>
      <c r="AV859" s="224"/>
      <c r="BW859" s="224"/>
      <c r="BX859" s="224"/>
      <c r="BY859" s="224"/>
      <c r="CF859" s="224"/>
      <c r="CG859" s="224"/>
      <c r="CH859" s="6"/>
      <c r="DS859" s="224"/>
      <c r="DT859" s="224"/>
      <c r="DU859" s="224"/>
    </row>
    <row r="860" spans="4:125" s="66" customFormat="1" x14ac:dyDescent="0.2">
      <c r="D860" s="90"/>
      <c r="X860" s="338"/>
      <c r="AT860" s="289"/>
      <c r="AU860" s="289"/>
      <c r="AV860" s="224"/>
      <c r="BW860" s="224"/>
      <c r="BX860" s="224"/>
      <c r="BY860" s="224"/>
      <c r="CF860" s="224"/>
      <c r="CG860" s="224"/>
      <c r="CH860" s="6"/>
      <c r="DS860" s="224"/>
      <c r="DT860" s="224"/>
      <c r="DU860" s="224"/>
    </row>
    <row r="861" spans="4:125" s="66" customFormat="1" x14ac:dyDescent="0.2">
      <c r="D861" s="90"/>
      <c r="X861" s="338"/>
      <c r="AT861" s="289"/>
      <c r="AU861" s="289"/>
      <c r="AV861" s="224"/>
      <c r="BW861" s="224"/>
      <c r="BX861" s="224"/>
      <c r="BY861" s="224"/>
      <c r="CF861" s="224"/>
      <c r="CG861" s="224"/>
      <c r="CH861" s="6"/>
      <c r="DS861" s="224"/>
      <c r="DT861" s="224"/>
      <c r="DU861" s="224"/>
    </row>
    <row r="862" spans="4:125" s="66" customFormat="1" x14ac:dyDescent="0.2">
      <c r="D862" s="90"/>
      <c r="X862" s="338"/>
      <c r="AT862" s="289"/>
      <c r="AU862" s="289"/>
      <c r="AV862" s="224"/>
      <c r="BW862" s="224"/>
      <c r="BX862" s="224"/>
      <c r="BY862" s="224"/>
      <c r="CF862" s="224"/>
      <c r="CG862" s="224"/>
      <c r="CH862" s="6"/>
      <c r="DS862" s="224"/>
      <c r="DT862" s="224"/>
      <c r="DU862" s="224"/>
    </row>
    <row r="863" spans="4:125" s="66" customFormat="1" x14ac:dyDescent="0.2">
      <c r="D863" s="90"/>
      <c r="X863" s="338"/>
      <c r="AT863" s="289"/>
      <c r="AU863" s="289"/>
      <c r="AV863" s="224"/>
      <c r="BW863" s="224"/>
      <c r="BX863" s="224"/>
      <c r="BY863" s="224"/>
      <c r="CF863" s="224"/>
      <c r="CG863" s="224"/>
      <c r="CH863" s="6"/>
      <c r="DS863" s="224"/>
      <c r="DT863" s="224"/>
      <c r="DU863" s="224"/>
    </row>
    <row r="864" spans="4:125" s="66" customFormat="1" x14ac:dyDescent="0.2">
      <c r="D864" s="90"/>
      <c r="X864" s="338"/>
      <c r="AT864" s="289"/>
      <c r="AU864" s="289"/>
      <c r="AV864" s="224"/>
      <c r="BW864" s="224"/>
      <c r="BX864" s="224"/>
      <c r="BY864" s="224"/>
      <c r="CF864" s="224"/>
      <c r="CG864" s="224"/>
      <c r="CH864" s="6"/>
      <c r="DS864" s="224"/>
      <c r="DT864" s="224"/>
      <c r="DU864" s="224"/>
    </row>
    <row r="865" spans="4:125" s="66" customFormat="1" x14ac:dyDescent="0.2">
      <c r="D865" s="90"/>
      <c r="X865" s="338"/>
      <c r="AT865" s="289"/>
      <c r="AU865" s="289"/>
      <c r="AV865" s="224"/>
      <c r="BW865" s="224"/>
      <c r="BX865" s="224"/>
      <c r="BY865" s="224"/>
      <c r="CF865" s="224"/>
      <c r="CG865" s="224"/>
      <c r="CH865" s="6"/>
      <c r="DS865" s="224"/>
      <c r="DT865" s="224"/>
      <c r="DU865" s="224"/>
    </row>
    <row r="866" spans="4:125" s="66" customFormat="1" x14ac:dyDescent="0.2">
      <c r="D866" s="90"/>
      <c r="X866" s="338"/>
      <c r="AT866" s="289"/>
      <c r="AU866" s="289"/>
      <c r="AV866" s="224"/>
      <c r="BW866" s="224"/>
      <c r="BX866" s="224"/>
      <c r="BY866" s="224"/>
      <c r="CF866" s="224"/>
      <c r="CG866" s="224"/>
      <c r="CH866" s="6"/>
      <c r="DS866" s="224"/>
      <c r="DT866" s="224"/>
      <c r="DU866" s="224"/>
    </row>
    <row r="867" spans="4:125" s="66" customFormat="1" x14ac:dyDescent="0.2">
      <c r="D867" s="90"/>
      <c r="X867" s="338"/>
      <c r="AT867" s="289"/>
      <c r="AU867" s="289"/>
      <c r="AV867" s="224"/>
      <c r="BW867" s="224"/>
      <c r="BX867" s="224"/>
      <c r="BY867" s="224"/>
      <c r="CF867" s="224"/>
      <c r="CG867" s="224"/>
      <c r="CH867" s="6"/>
      <c r="DS867" s="224"/>
      <c r="DT867" s="224"/>
      <c r="DU867" s="224"/>
    </row>
    <row r="868" spans="4:125" s="66" customFormat="1" x14ac:dyDescent="0.2">
      <c r="D868" s="90"/>
      <c r="X868" s="338"/>
      <c r="AT868" s="289"/>
      <c r="AU868" s="289"/>
      <c r="AV868" s="224"/>
      <c r="BW868" s="224"/>
      <c r="BX868" s="224"/>
      <c r="BY868" s="224"/>
      <c r="CF868" s="224"/>
      <c r="CG868" s="224"/>
      <c r="CH868" s="6"/>
      <c r="DS868" s="224"/>
      <c r="DT868" s="224"/>
      <c r="DU868" s="224"/>
    </row>
    <row r="869" spans="4:125" s="66" customFormat="1" x14ac:dyDescent="0.2">
      <c r="D869" s="90"/>
      <c r="X869" s="338"/>
      <c r="AT869" s="289"/>
      <c r="AU869" s="289"/>
      <c r="AV869" s="224"/>
      <c r="BW869" s="224"/>
      <c r="BX869" s="224"/>
      <c r="BY869" s="224"/>
      <c r="CF869" s="224"/>
      <c r="CG869" s="224"/>
      <c r="CH869" s="6"/>
      <c r="DS869" s="224"/>
      <c r="DT869" s="224"/>
      <c r="DU869" s="224"/>
    </row>
    <row r="870" spans="4:125" s="66" customFormat="1" x14ac:dyDescent="0.2">
      <c r="D870" s="90"/>
      <c r="X870" s="338"/>
      <c r="AT870" s="289"/>
      <c r="AU870" s="289"/>
      <c r="AV870" s="224"/>
      <c r="BW870" s="224"/>
      <c r="BX870" s="224"/>
      <c r="BY870" s="224"/>
      <c r="CF870" s="224"/>
      <c r="CG870" s="224"/>
      <c r="CH870" s="6"/>
      <c r="DS870" s="224"/>
      <c r="DT870" s="224"/>
      <c r="DU870" s="224"/>
    </row>
    <row r="871" spans="4:125" s="66" customFormat="1" x14ac:dyDescent="0.2">
      <c r="D871" s="90"/>
      <c r="X871" s="338"/>
      <c r="AT871" s="289"/>
      <c r="AU871" s="289"/>
      <c r="AV871" s="224"/>
      <c r="BW871" s="224"/>
      <c r="BX871" s="224"/>
      <c r="BY871" s="224"/>
      <c r="CF871" s="224"/>
      <c r="CG871" s="224"/>
      <c r="CH871" s="6"/>
      <c r="DS871" s="224"/>
      <c r="DT871" s="224"/>
      <c r="DU871" s="224"/>
    </row>
    <row r="872" spans="4:125" s="66" customFormat="1" x14ac:dyDescent="0.2">
      <c r="D872" s="90"/>
      <c r="X872" s="338"/>
      <c r="AT872" s="289"/>
      <c r="AU872" s="289"/>
      <c r="AV872" s="224"/>
      <c r="BW872" s="224"/>
      <c r="BX872" s="224"/>
      <c r="BY872" s="224"/>
      <c r="CF872" s="224"/>
      <c r="CG872" s="224"/>
      <c r="CH872" s="6"/>
      <c r="DS872" s="224"/>
      <c r="DT872" s="224"/>
      <c r="DU872" s="224"/>
    </row>
    <row r="873" spans="4:125" s="66" customFormat="1" x14ac:dyDescent="0.2">
      <c r="D873" s="90"/>
      <c r="X873" s="338"/>
      <c r="AT873" s="289"/>
      <c r="AU873" s="289"/>
      <c r="AV873" s="224"/>
      <c r="BW873" s="224"/>
      <c r="BX873" s="224"/>
      <c r="BY873" s="224"/>
      <c r="CF873" s="224"/>
      <c r="CG873" s="224"/>
      <c r="CH873" s="6"/>
      <c r="DS873" s="224"/>
      <c r="DT873" s="224"/>
      <c r="DU873" s="224"/>
    </row>
    <row r="874" spans="4:125" s="66" customFormat="1" x14ac:dyDescent="0.2">
      <c r="D874" s="90"/>
      <c r="X874" s="338"/>
      <c r="AT874" s="289"/>
      <c r="AU874" s="289"/>
      <c r="AV874" s="224"/>
      <c r="BW874" s="224"/>
      <c r="BX874" s="224"/>
      <c r="BY874" s="224"/>
      <c r="CF874" s="224"/>
      <c r="CG874" s="224"/>
      <c r="CH874" s="6"/>
      <c r="DS874" s="224"/>
      <c r="DT874" s="224"/>
      <c r="DU874" s="224"/>
    </row>
    <row r="875" spans="4:125" s="66" customFormat="1" x14ac:dyDescent="0.2">
      <c r="D875" s="90"/>
      <c r="X875" s="338"/>
      <c r="AT875" s="289"/>
      <c r="AU875" s="289"/>
      <c r="AV875" s="224"/>
      <c r="BW875" s="224"/>
      <c r="BX875" s="224"/>
      <c r="BY875" s="224"/>
      <c r="CF875" s="224"/>
      <c r="CG875" s="224"/>
      <c r="CH875" s="6"/>
      <c r="DS875" s="224"/>
      <c r="DT875" s="224"/>
      <c r="DU875" s="224"/>
    </row>
    <row r="876" spans="4:125" s="66" customFormat="1" x14ac:dyDescent="0.2">
      <c r="D876" s="90"/>
      <c r="X876" s="338"/>
      <c r="AT876" s="289"/>
      <c r="AU876" s="289"/>
      <c r="AV876" s="224"/>
      <c r="BW876" s="224"/>
      <c r="BX876" s="224"/>
      <c r="BY876" s="224"/>
      <c r="CF876" s="224"/>
      <c r="CG876" s="224"/>
      <c r="CH876" s="6"/>
      <c r="DS876" s="224"/>
      <c r="DT876" s="224"/>
      <c r="DU876" s="224"/>
    </row>
    <row r="877" spans="4:125" s="66" customFormat="1" x14ac:dyDescent="0.2">
      <c r="D877" s="90"/>
      <c r="X877" s="338"/>
      <c r="AT877" s="289"/>
      <c r="AU877" s="289"/>
      <c r="AV877" s="224"/>
      <c r="BW877" s="224"/>
      <c r="BX877" s="224"/>
      <c r="BY877" s="224"/>
      <c r="CF877" s="224"/>
      <c r="CG877" s="224"/>
      <c r="CH877" s="6"/>
      <c r="DS877" s="224"/>
      <c r="DT877" s="224"/>
      <c r="DU877" s="224"/>
    </row>
    <row r="878" spans="4:125" s="66" customFormat="1" x14ac:dyDescent="0.2">
      <c r="D878" s="90"/>
      <c r="X878" s="338"/>
      <c r="AT878" s="289"/>
      <c r="AU878" s="289"/>
      <c r="AV878" s="224"/>
      <c r="BW878" s="224"/>
      <c r="BX878" s="224"/>
      <c r="BY878" s="224"/>
      <c r="CF878" s="224"/>
      <c r="CG878" s="224"/>
      <c r="CH878" s="6"/>
      <c r="DS878" s="224"/>
      <c r="DT878" s="224"/>
      <c r="DU878" s="224"/>
    </row>
    <row r="879" spans="4:125" s="66" customFormat="1" x14ac:dyDescent="0.2">
      <c r="D879" s="90"/>
      <c r="X879" s="338"/>
      <c r="AT879" s="289"/>
      <c r="AU879" s="289"/>
      <c r="AV879" s="224"/>
      <c r="BW879" s="224"/>
      <c r="BX879" s="224"/>
      <c r="BY879" s="224"/>
      <c r="CF879" s="224"/>
      <c r="CG879" s="224"/>
      <c r="CH879" s="6"/>
      <c r="DS879" s="224"/>
      <c r="DT879" s="224"/>
      <c r="DU879" s="224"/>
    </row>
    <row r="880" spans="4:125" s="66" customFormat="1" x14ac:dyDescent="0.2">
      <c r="D880" s="90"/>
      <c r="X880" s="338"/>
      <c r="AT880" s="289"/>
      <c r="AU880" s="289"/>
      <c r="AV880" s="224"/>
      <c r="BW880" s="224"/>
      <c r="BX880" s="224"/>
      <c r="BY880" s="224"/>
      <c r="CF880" s="224"/>
      <c r="CG880" s="224"/>
      <c r="CH880" s="6"/>
      <c r="DS880" s="224"/>
      <c r="DT880" s="224"/>
      <c r="DU880" s="224"/>
    </row>
    <row r="881" spans="4:125" s="66" customFormat="1" x14ac:dyDescent="0.2">
      <c r="D881" s="90"/>
      <c r="X881" s="338"/>
      <c r="AT881" s="289"/>
      <c r="AU881" s="289"/>
      <c r="AV881" s="224"/>
      <c r="BW881" s="224"/>
      <c r="BX881" s="224"/>
      <c r="BY881" s="224"/>
      <c r="CF881" s="224"/>
      <c r="CG881" s="224"/>
      <c r="CH881" s="6"/>
      <c r="DS881" s="224"/>
      <c r="DT881" s="224"/>
      <c r="DU881" s="224"/>
    </row>
    <row r="882" spans="4:125" s="66" customFormat="1" x14ac:dyDescent="0.2">
      <c r="D882" s="90"/>
      <c r="X882" s="338"/>
      <c r="AT882" s="289"/>
      <c r="AU882" s="289"/>
      <c r="AV882" s="224"/>
      <c r="BW882" s="224"/>
      <c r="BX882" s="224"/>
      <c r="BY882" s="224"/>
      <c r="CF882" s="224"/>
      <c r="CG882" s="224"/>
      <c r="CH882" s="6"/>
      <c r="DS882" s="224"/>
      <c r="DT882" s="224"/>
      <c r="DU882" s="224"/>
    </row>
    <row r="883" spans="4:125" s="66" customFormat="1" x14ac:dyDescent="0.2">
      <c r="D883" s="90"/>
      <c r="X883" s="338"/>
      <c r="AT883" s="289"/>
      <c r="AU883" s="289"/>
      <c r="AV883" s="224"/>
      <c r="BW883" s="224"/>
      <c r="BX883" s="224"/>
      <c r="BY883" s="224"/>
      <c r="CF883" s="224"/>
      <c r="CG883" s="224"/>
      <c r="CH883" s="6"/>
      <c r="DS883" s="224"/>
      <c r="DT883" s="224"/>
      <c r="DU883" s="224"/>
    </row>
    <row r="884" spans="4:125" s="66" customFormat="1" x14ac:dyDescent="0.2">
      <c r="D884" s="90"/>
      <c r="X884" s="338"/>
      <c r="AT884" s="289"/>
      <c r="AU884" s="289"/>
      <c r="AV884" s="224"/>
      <c r="BW884" s="224"/>
      <c r="BX884" s="224"/>
      <c r="BY884" s="224"/>
      <c r="CF884" s="224"/>
      <c r="CG884" s="224"/>
      <c r="CH884" s="6"/>
      <c r="DS884" s="224"/>
      <c r="DT884" s="224"/>
      <c r="DU884" s="224"/>
    </row>
    <row r="885" spans="4:125" s="66" customFormat="1" x14ac:dyDescent="0.2">
      <c r="D885" s="90"/>
      <c r="X885" s="338"/>
      <c r="AT885" s="289"/>
      <c r="AU885" s="289"/>
      <c r="AV885" s="224"/>
      <c r="BW885" s="224"/>
      <c r="BX885" s="224"/>
      <c r="BY885" s="224"/>
      <c r="CF885" s="224"/>
      <c r="CG885" s="224"/>
      <c r="CH885" s="6"/>
      <c r="DS885" s="224"/>
      <c r="DT885" s="224"/>
      <c r="DU885" s="224"/>
    </row>
    <row r="886" spans="4:125" s="66" customFormat="1" x14ac:dyDescent="0.2">
      <c r="D886" s="90"/>
      <c r="X886" s="338"/>
      <c r="AT886" s="289"/>
      <c r="AU886" s="289"/>
      <c r="AV886" s="224"/>
      <c r="BW886" s="224"/>
      <c r="BX886" s="224"/>
      <c r="BY886" s="224"/>
      <c r="CF886" s="224"/>
      <c r="CG886" s="224"/>
      <c r="CH886" s="6"/>
      <c r="DS886" s="224"/>
      <c r="DT886" s="224"/>
      <c r="DU886" s="224"/>
    </row>
    <row r="887" spans="4:125" s="66" customFormat="1" x14ac:dyDescent="0.2">
      <c r="D887" s="90"/>
      <c r="X887" s="338"/>
      <c r="AT887" s="289"/>
      <c r="AU887" s="289"/>
      <c r="AV887" s="224"/>
      <c r="BW887" s="224"/>
      <c r="BX887" s="224"/>
      <c r="BY887" s="224"/>
      <c r="CF887" s="224"/>
      <c r="CG887" s="224"/>
      <c r="CH887" s="6"/>
      <c r="DS887" s="224"/>
      <c r="DT887" s="224"/>
      <c r="DU887" s="224"/>
    </row>
    <row r="888" spans="4:125" s="66" customFormat="1" x14ac:dyDescent="0.2">
      <c r="D888" s="90"/>
      <c r="X888" s="338"/>
      <c r="AT888" s="289"/>
      <c r="AU888" s="289"/>
      <c r="AV888" s="224"/>
      <c r="BW888" s="224"/>
      <c r="BX888" s="224"/>
      <c r="BY888" s="224"/>
      <c r="CF888" s="224"/>
      <c r="CG888" s="224"/>
      <c r="CH888" s="6"/>
      <c r="DS888" s="224"/>
      <c r="DT888" s="224"/>
      <c r="DU888" s="224"/>
    </row>
    <row r="889" spans="4:125" s="66" customFormat="1" x14ac:dyDescent="0.2">
      <c r="D889" s="90"/>
      <c r="X889" s="338"/>
      <c r="AT889" s="289"/>
      <c r="AU889" s="289"/>
      <c r="AV889" s="224"/>
      <c r="BW889" s="224"/>
      <c r="BX889" s="224"/>
      <c r="BY889" s="224"/>
      <c r="CF889" s="224"/>
      <c r="CG889" s="224"/>
      <c r="CH889" s="6"/>
      <c r="DS889" s="224"/>
      <c r="DT889" s="224"/>
      <c r="DU889" s="224"/>
    </row>
    <row r="890" spans="4:125" s="66" customFormat="1" x14ac:dyDescent="0.2">
      <c r="D890" s="90"/>
      <c r="X890" s="338"/>
      <c r="AT890" s="289"/>
      <c r="AU890" s="289"/>
      <c r="AV890" s="224"/>
      <c r="BW890" s="224"/>
      <c r="BX890" s="224"/>
      <c r="BY890" s="224"/>
      <c r="CF890" s="224"/>
      <c r="CG890" s="224"/>
      <c r="CH890" s="6"/>
      <c r="DS890" s="224"/>
      <c r="DT890" s="224"/>
      <c r="DU890" s="224"/>
    </row>
    <row r="891" spans="4:125" s="66" customFormat="1" x14ac:dyDescent="0.2">
      <c r="D891" s="90"/>
      <c r="X891" s="338"/>
      <c r="AT891" s="289"/>
      <c r="AU891" s="289"/>
      <c r="AV891" s="224"/>
      <c r="BW891" s="224"/>
      <c r="BX891" s="224"/>
      <c r="BY891" s="224"/>
      <c r="CF891" s="224"/>
      <c r="CG891" s="224"/>
      <c r="CH891" s="6"/>
      <c r="DS891" s="224"/>
      <c r="DT891" s="224"/>
      <c r="DU891" s="224"/>
    </row>
    <row r="892" spans="4:125" s="66" customFormat="1" x14ac:dyDescent="0.2">
      <c r="D892" s="90"/>
      <c r="X892" s="338"/>
      <c r="AT892" s="289"/>
      <c r="AU892" s="289"/>
      <c r="AV892" s="224"/>
      <c r="BW892" s="224"/>
      <c r="BX892" s="224"/>
      <c r="BY892" s="224"/>
      <c r="CF892" s="224"/>
      <c r="CG892" s="224"/>
      <c r="CH892" s="6"/>
      <c r="DS892" s="224"/>
      <c r="DT892" s="224"/>
      <c r="DU892" s="224"/>
    </row>
    <row r="893" spans="4:125" s="66" customFormat="1" x14ac:dyDescent="0.2">
      <c r="D893" s="90"/>
      <c r="X893" s="338"/>
      <c r="AT893" s="289"/>
      <c r="AU893" s="289"/>
      <c r="AV893" s="224"/>
      <c r="BW893" s="224"/>
      <c r="BX893" s="224"/>
      <c r="BY893" s="224"/>
      <c r="CF893" s="224"/>
      <c r="CG893" s="224"/>
      <c r="CH893" s="6"/>
      <c r="DS893" s="224"/>
      <c r="DT893" s="224"/>
      <c r="DU893" s="224"/>
    </row>
    <row r="894" spans="4:125" s="66" customFormat="1" x14ac:dyDescent="0.2">
      <c r="D894" s="90"/>
      <c r="X894" s="338"/>
      <c r="AT894" s="289"/>
      <c r="AU894" s="289"/>
      <c r="AV894" s="224"/>
      <c r="BW894" s="224"/>
      <c r="BX894" s="224"/>
      <c r="BY894" s="224"/>
      <c r="CF894" s="224"/>
      <c r="CG894" s="224"/>
      <c r="CH894" s="6"/>
      <c r="DS894" s="224"/>
      <c r="DT894" s="224"/>
      <c r="DU894" s="224"/>
    </row>
    <row r="895" spans="4:125" s="66" customFormat="1" x14ac:dyDescent="0.2">
      <c r="D895" s="90"/>
      <c r="X895" s="338"/>
      <c r="AT895" s="289"/>
      <c r="AU895" s="289"/>
      <c r="AV895" s="224"/>
      <c r="BW895" s="224"/>
      <c r="BX895" s="224"/>
      <c r="BY895" s="224"/>
      <c r="CF895" s="224"/>
      <c r="CG895" s="224"/>
      <c r="CH895" s="6"/>
      <c r="DS895" s="224"/>
      <c r="DT895" s="224"/>
      <c r="DU895" s="224"/>
    </row>
    <row r="896" spans="4:125" s="66" customFormat="1" x14ac:dyDescent="0.2">
      <c r="D896" s="90"/>
      <c r="X896" s="338"/>
      <c r="AT896" s="289"/>
      <c r="AU896" s="289"/>
      <c r="AV896" s="224"/>
      <c r="BW896" s="224"/>
      <c r="BX896" s="224"/>
      <c r="BY896" s="224"/>
      <c r="CF896" s="224"/>
      <c r="CG896" s="224"/>
      <c r="CH896" s="6"/>
      <c r="DS896" s="224"/>
      <c r="DT896" s="224"/>
      <c r="DU896" s="224"/>
    </row>
    <row r="897" spans="4:125" s="66" customFormat="1" x14ac:dyDescent="0.2">
      <c r="D897" s="90"/>
      <c r="X897" s="338"/>
      <c r="AT897" s="289"/>
      <c r="AU897" s="289"/>
      <c r="AV897" s="224"/>
      <c r="BW897" s="224"/>
      <c r="BX897" s="224"/>
      <c r="BY897" s="224"/>
      <c r="CF897" s="224"/>
      <c r="CG897" s="224"/>
      <c r="CH897" s="6"/>
      <c r="DS897" s="224"/>
      <c r="DT897" s="224"/>
      <c r="DU897" s="224"/>
    </row>
    <row r="898" spans="4:125" s="66" customFormat="1" x14ac:dyDescent="0.2">
      <c r="D898" s="90"/>
      <c r="X898" s="338"/>
      <c r="AT898" s="289"/>
      <c r="AU898" s="289"/>
      <c r="AV898" s="224"/>
      <c r="BW898" s="224"/>
      <c r="BX898" s="224"/>
      <c r="BY898" s="224"/>
      <c r="CF898" s="224"/>
      <c r="CG898" s="224"/>
      <c r="CH898" s="6"/>
      <c r="DS898" s="224"/>
      <c r="DT898" s="224"/>
      <c r="DU898" s="224"/>
    </row>
    <row r="899" spans="4:125" s="66" customFormat="1" x14ac:dyDescent="0.2">
      <c r="D899" s="90"/>
      <c r="X899" s="338"/>
      <c r="AT899" s="289"/>
      <c r="AU899" s="289"/>
      <c r="AV899" s="224"/>
      <c r="BW899" s="224"/>
      <c r="BX899" s="224"/>
      <c r="BY899" s="224"/>
      <c r="CF899" s="224"/>
      <c r="CG899" s="224"/>
      <c r="CH899" s="6"/>
      <c r="DS899" s="224"/>
      <c r="DT899" s="224"/>
      <c r="DU899" s="224"/>
    </row>
    <row r="900" spans="4:125" s="66" customFormat="1" x14ac:dyDescent="0.2">
      <c r="D900" s="90"/>
      <c r="X900" s="338"/>
      <c r="AT900" s="289"/>
      <c r="AU900" s="289"/>
      <c r="AV900" s="224"/>
      <c r="BW900" s="224"/>
      <c r="BX900" s="224"/>
      <c r="BY900" s="224"/>
      <c r="CF900" s="224"/>
      <c r="CG900" s="224"/>
      <c r="CH900" s="6"/>
      <c r="DS900" s="224"/>
      <c r="DT900" s="224"/>
      <c r="DU900" s="224"/>
    </row>
    <row r="901" spans="4:125" s="66" customFormat="1" x14ac:dyDescent="0.2">
      <c r="D901" s="90"/>
      <c r="X901" s="338"/>
      <c r="AT901" s="289"/>
      <c r="AU901" s="289"/>
      <c r="AV901" s="224"/>
      <c r="BW901" s="224"/>
      <c r="BX901" s="224"/>
      <c r="BY901" s="224"/>
      <c r="CF901" s="224"/>
      <c r="CG901" s="224"/>
      <c r="CH901" s="6"/>
      <c r="DS901" s="224"/>
      <c r="DT901" s="224"/>
      <c r="DU901" s="224"/>
    </row>
    <row r="902" spans="4:125" s="66" customFormat="1" x14ac:dyDescent="0.2">
      <c r="D902" s="90"/>
      <c r="X902" s="338"/>
      <c r="AT902" s="289"/>
      <c r="AU902" s="289"/>
      <c r="AV902" s="224"/>
      <c r="BW902" s="224"/>
      <c r="BX902" s="224"/>
      <c r="BY902" s="224"/>
      <c r="CF902" s="224"/>
      <c r="CG902" s="224"/>
      <c r="CH902" s="6"/>
      <c r="DS902" s="224"/>
      <c r="DT902" s="224"/>
      <c r="DU902" s="224"/>
    </row>
    <row r="903" spans="4:125" s="66" customFormat="1" x14ac:dyDescent="0.2">
      <c r="D903" s="90"/>
      <c r="X903" s="338"/>
      <c r="AT903" s="289"/>
      <c r="AU903" s="289"/>
      <c r="AV903" s="224"/>
      <c r="BW903" s="224"/>
      <c r="BX903" s="224"/>
      <c r="BY903" s="224"/>
      <c r="CF903" s="224"/>
      <c r="CG903" s="224"/>
      <c r="CH903" s="6"/>
      <c r="DS903" s="224"/>
      <c r="DT903" s="224"/>
      <c r="DU903" s="224"/>
    </row>
    <row r="904" spans="4:125" s="66" customFormat="1" x14ac:dyDescent="0.2">
      <c r="D904" s="90"/>
      <c r="X904" s="338"/>
      <c r="AT904" s="289"/>
      <c r="AU904" s="289"/>
      <c r="AV904" s="224"/>
      <c r="BW904" s="224"/>
      <c r="BX904" s="224"/>
      <c r="BY904" s="224"/>
      <c r="CF904" s="224"/>
      <c r="CG904" s="224"/>
      <c r="CH904" s="6"/>
      <c r="DS904" s="224"/>
      <c r="DT904" s="224"/>
      <c r="DU904" s="224"/>
    </row>
    <row r="905" spans="4:125" s="66" customFormat="1" x14ac:dyDescent="0.2">
      <c r="D905" s="90"/>
      <c r="X905" s="338"/>
      <c r="AT905" s="289"/>
      <c r="AU905" s="289"/>
      <c r="AV905" s="224"/>
      <c r="BW905" s="224"/>
      <c r="BX905" s="224"/>
      <c r="BY905" s="224"/>
      <c r="CF905" s="224"/>
      <c r="CG905" s="224"/>
      <c r="CH905" s="6"/>
      <c r="DS905" s="224"/>
      <c r="DT905" s="224"/>
      <c r="DU905" s="224"/>
    </row>
    <row r="906" spans="4:125" s="66" customFormat="1" x14ac:dyDescent="0.2">
      <c r="D906" s="90"/>
      <c r="X906" s="338"/>
      <c r="AT906" s="289"/>
      <c r="AU906" s="289"/>
      <c r="AV906" s="224"/>
      <c r="BW906" s="224"/>
      <c r="BX906" s="224"/>
      <c r="BY906" s="224"/>
      <c r="CF906" s="224"/>
      <c r="CG906" s="224"/>
      <c r="CH906" s="6"/>
      <c r="DS906" s="224"/>
      <c r="DT906" s="224"/>
      <c r="DU906" s="224"/>
    </row>
    <row r="907" spans="4:125" s="66" customFormat="1" x14ac:dyDescent="0.2">
      <c r="D907" s="90"/>
      <c r="X907" s="338"/>
      <c r="AT907" s="289"/>
      <c r="AU907" s="289"/>
      <c r="AV907" s="224"/>
      <c r="BW907" s="224"/>
      <c r="BX907" s="224"/>
      <c r="BY907" s="224"/>
      <c r="CF907" s="224"/>
      <c r="CG907" s="224"/>
      <c r="CH907" s="6"/>
      <c r="DS907" s="224"/>
      <c r="DT907" s="224"/>
      <c r="DU907" s="224"/>
    </row>
    <row r="908" spans="4:125" s="66" customFormat="1" x14ac:dyDescent="0.2">
      <c r="D908" s="90"/>
      <c r="X908" s="338"/>
      <c r="AT908" s="289"/>
      <c r="AU908" s="289"/>
      <c r="AV908" s="224"/>
      <c r="BW908" s="224"/>
      <c r="BX908" s="224"/>
      <c r="BY908" s="224"/>
      <c r="CF908" s="224"/>
      <c r="CG908" s="224"/>
      <c r="CH908" s="6"/>
      <c r="DS908" s="224"/>
      <c r="DT908" s="224"/>
      <c r="DU908" s="224"/>
    </row>
    <row r="909" spans="4:125" s="66" customFormat="1" x14ac:dyDescent="0.2">
      <c r="D909" s="90"/>
      <c r="X909" s="338"/>
      <c r="AT909" s="289"/>
      <c r="AU909" s="289"/>
      <c r="AV909" s="224"/>
      <c r="BW909" s="224"/>
      <c r="BX909" s="224"/>
      <c r="BY909" s="224"/>
      <c r="CF909" s="224"/>
      <c r="CG909" s="224"/>
      <c r="CH909" s="6"/>
      <c r="DS909" s="224"/>
      <c r="DT909" s="224"/>
      <c r="DU909" s="224"/>
    </row>
    <row r="910" spans="4:125" s="66" customFormat="1" x14ac:dyDescent="0.2">
      <c r="D910" s="90"/>
      <c r="X910" s="338"/>
      <c r="AT910" s="289"/>
      <c r="AU910" s="289"/>
      <c r="AV910" s="224"/>
      <c r="BW910" s="224"/>
      <c r="BX910" s="224"/>
      <c r="BY910" s="224"/>
      <c r="CF910" s="224"/>
      <c r="CG910" s="224"/>
      <c r="CH910" s="6"/>
      <c r="DS910" s="224"/>
      <c r="DT910" s="224"/>
      <c r="DU910" s="224"/>
    </row>
    <row r="911" spans="4:125" s="66" customFormat="1" x14ac:dyDescent="0.2">
      <c r="D911" s="90"/>
      <c r="X911" s="338"/>
      <c r="AT911" s="289"/>
      <c r="AU911" s="289"/>
      <c r="AV911" s="224"/>
      <c r="BW911" s="224"/>
      <c r="BX911" s="224"/>
      <c r="BY911" s="224"/>
      <c r="CF911" s="224"/>
      <c r="CG911" s="224"/>
      <c r="CH911" s="6"/>
      <c r="DS911" s="224"/>
      <c r="DT911" s="224"/>
      <c r="DU911" s="224"/>
    </row>
    <row r="912" spans="4:125" s="66" customFormat="1" x14ac:dyDescent="0.2">
      <c r="D912" s="90"/>
      <c r="X912" s="338"/>
      <c r="AT912" s="289"/>
      <c r="AU912" s="289"/>
      <c r="AV912" s="224"/>
      <c r="BW912" s="224"/>
      <c r="BX912" s="224"/>
      <c r="BY912" s="224"/>
      <c r="CF912" s="224"/>
      <c r="CG912" s="224"/>
      <c r="CH912" s="6"/>
      <c r="DS912" s="224"/>
      <c r="DT912" s="224"/>
      <c r="DU912" s="224"/>
    </row>
    <row r="913" spans="4:125" s="66" customFormat="1" x14ac:dyDescent="0.2">
      <c r="D913" s="90"/>
      <c r="X913" s="338"/>
      <c r="AT913" s="289"/>
      <c r="AU913" s="289"/>
      <c r="AV913" s="224"/>
      <c r="BW913" s="224"/>
      <c r="BX913" s="224"/>
      <c r="BY913" s="224"/>
      <c r="CF913" s="224"/>
      <c r="CG913" s="224"/>
      <c r="CH913" s="6"/>
      <c r="DS913" s="224"/>
      <c r="DT913" s="224"/>
      <c r="DU913" s="224"/>
    </row>
    <row r="914" spans="4:125" s="66" customFormat="1" x14ac:dyDescent="0.2">
      <c r="D914" s="90"/>
      <c r="X914" s="338"/>
      <c r="AT914" s="289"/>
      <c r="AU914" s="289"/>
      <c r="AV914" s="224"/>
      <c r="BW914" s="224"/>
      <c r="BX914" s="224"/>
      <c r="BY914" s="224"/>
      <c r="CF914" s="224"/>
      <c r="CG914" s="224"/>
      <c r="CH914" s="6"/>
      <c r="DS914" s="224"/>
      <c r="DT914" s="224"/>
      <c r="DU914" s="224"/>
    </row>
    <row r="915" spans="4:125" s="66" customFormat="1" x14ac:dyDescent="0.2">
      <c r="D915" s="90"/>
      <c r="X915" s="338"/>
      <c r="AT915" s="289"/>
      <c r="AU915" s="289"/>
      <c r="AV915" s="224"/>
      <c r="BW915" s="224"/>
      <c r="BX915" s="224"/>
      <c r="BY915" s="224"/>
      <c r="CF915" s="224"/>
      <c r="CG915" s="224"/>
      <c r="CH915" s="6"/>
      <c r="DS915" s="224"/>
      <c r="DT915" s="224"/>
      <c r="DU915" s="224"/>
    </row>
    <row r="916" spans="4:125" s="66" customFormat="1" x14ac:dyDescent="0.2">
      <c r="D916" s="90"/>
      <c r="X916" s="338"/>
      <c r="AT916" s="289"/>
      <c r="AU916" s="289"/>
      <c r="AV916" s="224"/>
      <c r="BW916" s="224"/>
      <c r="BX916" s="224"/>
      <c r="BY916" s="224"/>
      <c r="CF916" s="224"/>
      <c r="CG916" s="224"/>
      <c r="CH916" s="6"/>
      <c r="DS916" s="224"/>
      <c r="DT916" s="224"/>
      <c r="DU916" s="224"/>
    </row>
    <row r="917" spans="4:125" s="66" customFormat="1" x14ac:dyDescent="0.2">
      <c r="D917" s="90"/>
      <c r="X917" s="338"/>
      <c r="AT917" s="289"/>
      <c r="AU917" s="289"/>
      <c r="AV917" s="224"/>
      <c r="BW917" s="224"/>
      <c r="BX917" s="224"/>
      <c r="BY917" s="224"/>
      <c r="CF917" s="224"/>
      <c r="CG917" s="224"/>
      <c r="CH917" s="6"/>
      <c r="DS917" s="224"/>
      <c r="DT917" s="224"/>
      <c r="DU917" s="224"/>
    </row>
    <row r="918" spans="4:125" s="66" customFormat="1" x14ac:dyDescent="0.2">
      <c r="D918" s="90"/>
      <c r="X918" s="338"/>
      <c r="AT918" s="289"/>
      <c r="AU918" s="289"/>
      <c r="AV918" s="224"/>
      <c r="BW918" s="224"/>
      <c r="BX918" s="224"/>
      <c r="BY918" s="224"/>
      <c r="CF918" s="224"/>
      <c r="CG918" s="224"/>
      <c r="CH918" s="6"/>
      <c r="DS918" s="224"/>
      <c r="DT918" s="224"/>
      <c r="DU918" s="224"/>
    </row>
    <row r="919" spans="4:125" s="66" customFormat="1" x14ac:dyDescent="0.2">
      <c r="D919" s="90"/>
      <c r="X919" s="338"/>
      <c r="AT919" s="289"/>
      <c r="AU919" s="289"/>
      <c r="AV919" s="224"/>
      <c r="BW919" s="224"/>
      <c r="BX919" s="224"/>
      <c r="BY919" s="224"/>
      <c r="CF919" s="224"/>
      <c r="CG919" s="224"/>
      <c r="CH919" s="6"/>
      <c r="DS919" s="224"/>
      <c r="DT919" s="224"/>
      <c r="DU919" s="224"/>
    </row>
    <row r="920" spans="4:125" s="66" customFormat="1" x14ac:dyDescent="0.2">
      <c r="D920" s="90"/>
      <c r="X920" s="338"/>
      <c r="AT920" s="289"/>
      <c r="AU920" s="289"/>
      <c r="AV920" s="224"/>
      <c r="BW920" s="224"/>
      <c r="BX920" s="224"/>
      <c r="BY920" s="224"/>
      <c r="CF920" s="224"/>
      <c r="CG920" s="224"/>
      <c r="CH920" s="6"/>
      <c r="DS920" s="224"/>
      <c r="DT920" s="224"/>
      <c r="DU920" s="224"/>
    </row>
    <row r="921" spans="4:125" s="66" customFormat="1" x14ac:dyDescent="0.2">
      <c r="D921" s="90"/>
      <c r="X921" s="338"/>
      <c r="AT921" s="289"/>
      <c r="AU921" s="289"/>
      <c r="AV921" s="224"/>
      <c r="BW921" s="224"/>
      <c r="BX921" s="224"/>
      <c r="BY921" s="224"/>
      <c r="CF921" s="224"/>
      <c r="CG921" s="224"/>
      <c r="CH921" s="6"/>
      <c r="DS921" s="224"/>
      <c r="DT921" s="224"/>
      <c r="DU921" s="224"/>
    </row>
    <row r="922" spans="4:125" s="66" customFormat="1" x14ac:dyDescent="0.2">
      <c r="D922" s="90"/>
      <c r="X922" s="338"/>
      <c r="AT922" s="289"/>
      <c r="AU922" s="289"/>
      <c r="AV922" s="224"/>
      <c r="BW922" s="224"/>
      <c r="BX922" s="224"/>
      <c r="BY922" s="224"/>
      <c r="CF922" s="224"/>
      <c r="CG922" s="224"/>
      <c r="CH922" s="6"/>
      <c r="DS922" s="224"/>
      <c r="DT922" s="224"/>
      <c r="DU922" s="224"/>
    </row>
    <row r="923" spans="4:125" s="66" customFormat="1" x14ac:dyDescent="0.2">
      <c r="D923" s="90"/>
      <c r="X923" s="338"/>
      <c r="AT923" s="289"/>
      <c r="AU923" s="289"/>
      <c r="AV923" s="224"/>
      <c r="BW923" s="224"/>
      <c r="BX923" s="224"/>
      <c r="BY923" s="224"/>
      <c r="CF923" s="224"/>
      <c r="CG923" s="224"/>
      <c r="CH923" s="6"/>
      <c r="DS923" s="224"/>
      <c r="DT923" s="224"/>
      <c r="DU923" s="224"/>
    </row>
    <row r="924" spans="4:125" s="66" customFormat="1" x14ac:dyDescent="0.2">
      <c r="D924" s="90"/>
      <c r="X924" s="338"/>
      <c r="AT924" s="289"/>
      <c r="AU924" s="289"/>
      <c r="AV924" s="224"/>
      <c r="BW924" s="224"/>
      <c r="BX924" s="224"/>
      <c r="BY924" s="224"/>
      <c r="CF924" s="224"/>
      <c r="CG924" s="224"/>
      <c r="CH924" s="6"/>
      <c r="DS924" s="224"/>
      <c r="DT924" s="224"/>
      <c r="DU924" s="224"/>
    </row>
    <row r="925" spans="4:125" s="66" customFormat="1" x14ac:dyDescent="0.2">
      <c r="D925" s="90"/>
      <c r="X925" s="338"/>
      <c r="AT925" s="289"/>
      <c r="AU925" s="289"/>
      <c r="AV925" s="224"/>
      <c r="BW925" s="224"/>
      <c r="BX925" s="224"/>
      <c r="BY925" s="224"/>
      <c r="CF925" s="224"/>
      <c r="CG925" s="224"/>
      <c r="CH925" s="6"/>
      <c r="DS925" s="224"/>
      <c r="DT925" s="224"/>
      <c r="DU925" s="224"/>
    </row>
    <row r="926" spans="4:125" s="66" customFormat="1" x14ac:dyDescent="0.2">
      <c r="D926" s="90"/>
      <c r="X926" s="338"/>
      <c r="AT926" s="289"/>
      <c r="AU926" s="289"/>
      <c r="AV926" s="224"/>
      <c r="BW926" s="224"/>
      <c r="BX926" s="224"/>
      <c r="BY926" s="224"/>
      <c r="CF926" s="224"/>
      <c r="CG926" s="224"/>
      <c r="CH926" s="6"/>
      <c r="DS926" s="224"/>
      <c r="DT926" s="224"/>
      <c r="DU926" s="224"/>
    </row>
    <row r="927" spans="4:125" s="66" customFormat="1" x14ac:dyDescent="0.2">
      <c r="D927" s="90"/>
      <c r="X927" s="338"/>
      <c r="AT927" s="289"/>
      <c r="AU927" s="289"/>
      <c r="AV927" s="224"/>
      <c r="BW927" s="224"/>
      <c r="BX927" s="224"/>
      <c r="BY927" s="224"/>
      <c r="CF927" s="224"/>
      <c r="CG927" s="224"/>
      <c r="CH927" s="6"/>
      <c r="DS927" s="224"/>
      <c r="DT927" s="224"/>
      <c r="DU927" s="224"/>
    </row>
    <row r="928" spans="4:125" s="66" customFormat="1" x14ac:dyDescent="0.2">
      <c r="D928" s="90"/>
      <c r="X928" s="338"/>
      <c r="AT928" s="289"/>
      <c r="AU928" s="289"/>
      <c r="AV928" s="224"/>
      <c r="BW928" s="224"/>
      <c r="BX928" s="224"/>
      <c r="BY928" s="224"/>
      <c r="CF928" s="224"/>
      <c r="CG928" s="224"/>
      <c r="CH928" s="6"/>
      <c r="DS928" s="224"/>
      <c r="DT928" s="224"/>
      <c r="DU928" s="224"/>
    </row>
    <row r="929" spans="4:125" s="66" customFormat="1" x14ac:dyDescent="0.2">
      <c r="D929" s="90"/>
      <c r="X929" s="338"/>
      <c r="AT929" s="289"/>
      <c r="AU929" s="289"/>
      <c r="AV929" s="224"/>
      <c r="BW929" s="224"/>
      <c r="BX929" s="224"/>
      <c r="BY929" s="224"/>
      <c r="CF929" s="224"/>
      <c r="CG929" s="224"/>
      <c r="CH929" s="6"/>
      <c r="DS929" s="224"/>
      <c r="DT929" s="224"/>
      <c r="DU929" s="224"/>
    </row>
    <row r="930" spans="4:125" s="66" customFormat="1" x14ac:dyDescent="0.2">
      <c r="D930" s="90"/>
      <c r="X930" s="338"/>
      <c r="AT930" s="289"/>
      <c r="AU930" s="289"/>
      <c r="AV930" s="224"/>
      <c r="BW930" s="224"/>
      <c r="BX930" s="224"/>
      <c r="BY930" s="224"/>
      <c r="CF930" s="224"/>
      <c r="CG930" s="224"/>
      <c r="CH930" s="6"/>
      <c r="DS930" s="224"/>
      <c r="DT930" s="224"/>
      <c r="DU930" s="224"/>
    </row>
    <row r="931" spans="4:125" s="66" customFormat="1" x14ac:dyDescent="0.2">
      <c r="D931" s="90"/>
      <c r="X931" s="338"/>
      <c r="AT931" s="289"/>
      <c r="AU931" s="289"/>
      <c r="AV931" s="224"/>
      <c r="BW931" s="224"/>
      <c r="BX931" s="224"/>
      <c r="BY931" s="224"/>
      <c r="CF931" s="224"/>
      <c r="CG931" s="224"/>
      <c r="CH931" s="6"/>
      <c r="DS931" s="224"/>
      <c r="DT931" s="224"/>
      <c r="DU931" s="224"/>
    </row>
    <row r="932" spans="4:125" s="66" customFormat="1" x14ac:dyDescent="0.2">
      <c r="D932" s="90"/>
      <c r="X932" s="338"/>
      <c r="AT932" s="289"/>
      <c r="AU932" s="289"/>
      <c r="AV932" s="224"/>
      <c r="BW932" s="224"/>
      <c r="BX932" s="224"/>
      <c r="BY932" s="224"/>
      <c r="CF932" s="224"/>
      <c r="CG932" s="224"/>
      <c r="CH932" s="6"/>
      <c r="DS932" s="224"/>
      <c r="DT932" s="224"/>
      <c r="DU932" s="224"/>
    </row>
    <row r="933" spans="4:125" s="66" customFormat="1" x14ac:dyDescent="0.2">
      <c r="D933" s="90"/>
      <c r="X933" s="338"/>
      <c r="AT933" s="289"/>
      <c r="AU933" s="289"/>
      <c r="AV933" s="224"/>
      <c r="BW933" s="224"/>
      <c r="BX933" s="224"/>
      <c r="BY933" s="224"/>
      <c r="CF933" s="224"/>
      <c r="CG933" s="224"/>
      <c r="CH933" s="6"/>
      <c r="DS933" s="224"/>
      <c r="DT933" s="224"/>
      <c r="DU933" s="224"/>
    </row>
    <row r="934" spans="4:125" s="66" customFormat="1" x14ac:dyDescent="0.2">
      <c r="D934" s="90"/>
      <c r="X934" s="338"/>
      <c r="AT934" s="289"/>
      <c r="AU934" s="289"/>
      <c r="AV934" s="224"/>
      <c r="BW934" s="224"/>
      <c r="BX934" s="224"/>
      <c r="BY934" s="224"/>
      <c r="CF934" s="224"/>
      <c r="CG934" s="224"/>
      <c r="CH934" s="6"/>
      <c r="DS934" s="224"/>
      <c r="DT934" s="224"/>
      <c r="DU934" s="224"/>
    </row>
    <row r="935" spans="4:125" s="66" customFormat="1" x14ac:dyDescent="0.2">
      <c r="D935" s="90"/>
      <c r="X935" s="338"/>
      <c r="AT935" s="289"/>
      <c r="AU935" s="289"/>
      <c r="AV935" s="224"/>
      <c r="BW935" s="224"/>
      <c r="BX935" s="224"/>
      <c r="BY935" s="224"/>
      <c r="CF935" s="224"/>
      <c r="CG935" s="224"/>
      <c r="CH935" s="6"/>
      <c r="DS935" s="224"/>
      <c r="DT935" s="224"/>
      <c r="DU935" s="224"/>
    </row>
    <row r="936" spans="4:125" s="66" customFormat="1" x14ac:dyDescent="0.2">
      <c r="D936" s="90"/>
      <c r="X936" s="338"/>
      <c r="AT936" s="289"/>
      <c r="AU936" s="289"/>
      <c r="AV936" s="224"/>
      <c r="BW936" s="224"/>
      <c r="BX936" s="224"/>
      <c r="BY936" s="224"/>
      <c r="CF936" s="224"/>
      <c r="CG936" s="224"/>
      <c r="CH936" s="6"/>
      <c r="DS936" s="224"/>
      <c r="DT936" s="224"/>
      <c r="DU936" s="224"/>
    </row>
    <row r="937" spans="4:125" s="66" customFormat="1" x14ac:dyDescent="0.2">
      <c r="D937" s="90"/>
      <c r="X937" s="338"/>
      <c r="AT937" s="289"/>
      <c r="AU937" s="289"/>
      <c r="AV937" s="224"/>
      <c r="BW937" s="224"/>
      <c r="BX937" s="224"/>
      <c r="BY937" s="224"/>
      <c r="CF937" s="224"/>
      <c r="CG937" s="224"/>
      <c r="CH937" s="6"/>
      <c r="DS937" s="224"/>
      <c r="DT937" s="224"/>
      <c r="DU937" s="224"/>
    </row>
    <row r="938" spans="4:125" s="66" customFormat="1" x14ac:dyDescent="0.2">
      <c r="D938" s="90"/>
      <c r="X938" s="338"/>
      <c r="AT938" s="289"/>
      <c r="AU938" s="289"/>
      <c r="AV938" s="224"/>
      <c r="BW938" s="224"/>
      <c r="BX938" s="224"/>
      <c r="BY938" s="224"/>
      <c r="CF938" s="224"/>
      <c r="CG938" s="224"/>
      <c r="CH938" s="6"/>
      <c r="DS938" s="224"/>
      <c r="DT938" s="224"/>
      <c r="DU938" s="224"/>
    </row>
    <row r="939" spans="4:125" s="66" customFormat="1" x14ac:dyDescent="0.2">
      <c r="D939" s="90"/>
      <c r="X939" s="338"/>
      <c r="AT939" s="289"/>
      <c r="AU939" s="289"/>
      <c r="AV939" s="224"/>
      <c r="BW939" s="224"/>
      <c r="BX939" s="224"/>
      <c r="BY939" s="224"/>
      <c r="CF939" s="224"/>
      <c r="CG939" s="224"/>
      <c r="CH939" s="6"/>
      <c r="DS939" s="224"/>
      <c r="DT939" s="224"/>
      <c r="DU939" s="224"/>
    </row>
    <row r="940" spans="4:125" s="66" customFormat="1" x14ac:dyDescent="0.2">
      <c r="D940" s="90"/>
      <c r="X940" s="338"/>
      <c r="AT940" s="289"/>
      <c r="AU940" s="289"/>
      <c r="AV940" s="224"/>
      <c r="BW940" s="224"/>
      <c r="BX940" s="224"/>
      <c r="BY940" s="224"/>
      <c r="CF940" s="224"/>
      <c r="CG940" s="224"/>
      <c r="CH940" s="6"/>
      <c r="DS940" s="224"/>
      <c r="DT940" s="224"/>
      <c r="DU940" s="224"/>
    </row>
    <row r="941" spans="4:125" s="66" customFormat="1" x14ac:dyDescent="0.2">
      <c r="D941" s="90"/>
      <c r="X941" s="338"/>
      <c r="AT941" s="289"/>
      <c r="AU941" s="289"/>
      <c r="AV941" s="224"/>
      <c r="BW941" s="224"/>
      <c r="BX941" s="224"/>
      <c r="BY941" s="224"/>
      <c r="CF941" s="224"/>
      <c r="CG941" s="224"/>
      <c r="CH941" s="6"/>
      <c r="DS941" s="224"/>
      <c r="DT941" s="224"/>
      <c r="DU941" s="224"/>
    </row>
    <row r="942" spans="4:125" s="66" customFormat="1" x14ac:dyDescent="0.2">
      <c r="D942" s="90"/>
      <c r="X942" s="338"/>
      <c r="AT942" s="289"/>
      <c r="AU942" s="289"/>
      <c r="AV942" s="224"/>
      <c r="BW942" s="224"/>
      <c r="BX942" s="224"/>
      <c r="BY942" s="224"/>
      <c r="CF942" s="224"/>
      <c r="CG942" s="224"/>
      <c r="CH942" s="6"/>
      <c r="DS942" s="224"/>
      <c r="DT942" s="224"/>
      <c r="DU942" s="224"/>
    </row>
    <row r="943" spans="4:125" s="66" customFormat="1" x14ac:dyDescent="0.2">
      <c r="D943" s="90"/>
      <c r="X943" s="338"/>
      <c r="AT943" s="289"/>
      <c r="AU943" s="289"/>
      <c r="AV943" s="224"/>
      <c r="BW943" s="224"/>
      <c r="BX943" s="224"/>
      <c r="BY943" s="224"/>
      <c r="CF943" s="224"/>
      <c r="CG943" s="224"/>
      <c r="CH943" s="6"/>
      <c r="DS943" s="224"/>
      <c r="DT943" s="224"/>
      <c r="DU943" s="224"/>
    </row>
    <row r="944" spans="4:125" s="66" customFormat="1" x14ac:dyDescent="0.2">
      <c r="D944" s="90"/>
      <c r="X944" s="338"/>
      <c r="AT944" s="289"/>
      <c r="AU944" s="289"/>
      <c r="AV944" s="224"/>
      <c r="BW944" s="224"/>
      <c r="BX944" s="224"/>
      <c r="BY944" s="224"/>
      <c r="CF944" s="224"/>
      <c r="CG944" s="224"/>
      <c r="CH944" s="6"/>
      <c r="DS944" s="224"/>
      <c r="DT944" s="224"/>
      <c r="DU944" s="224"/>
    </row>
    <row r="945" spans="4:125" s="66" customFormat="1" x14ac:dyDescent="0.2">
      <c r="D945" s="90"/>
      <c r="X945" s="338"/>
      <c r="AT945" s="289"/>
      <c r="AU945" s="289"/>
      <c r="AV945" s="224"/>
      <c r="BW945" s="224"/>
      <c r="BX945" s="224"/>
      <c r="BY945" s="224"/>
      <c r="CF945" s="224"/>
      <c r="CG945" s="224"/>
      <c r="CH945" s="6"/>
      <c r="DS945" s="224"/>
      <c r="DT945" s="224"/>
      <c r="DU945" s="224"/>
    </row>
    <row r="946" spans="4:125" s="66" customFormat="1" x14ac:dyDescent="0.2">
      <c r="D946" s="90"/>
      <c r="X946" s="338"/>
      <c r="AT946" s="289"/>
      <c r="AU946" s="289"/>
      <c r="AV946" s="224"/>
      <c r="BW946" s="224"/>
      <c r="BX946" s="224"/>
      <c r="BY946" s="224"/>
      <c r="CF946" s="224"/>
      <c r="CG946" s="224"/>
      <c r="CH946" s="6"/>
      <c r="DS946" s="224"/>
      <c r="DT946" s="224"/>
      <c r="DU946" s="224"/>
    </row>
    <row r="947" spans="4:125" s="66" customFormat="1" x14ac:dyDescent="0.2">
      <c r="D947" s="90"/>
      <c r="X947" s="338"/>
      <c r="AT947" s="289"/>
      <c r="AU947" s="289"/>
      <c r="AV947" s="224"/>
      <c r="BW947" s="224"/>
      <c r="BX947" s="224"/>
      <c r="BY947" s="224"/>
      <c r="CF947" s="224"/>
      <c r="CG947" s="224"/>
      <c r="CH947" s="6"/>
      <c r="DS947" s="224"/>
      <c r="DT947" s="224"/>
      <c r="DU947" s="224"/>
    </row>
    <row r="948" spans="4:125" s="66" customFormat="1" x14ac:dyDescent="0.2">
      <c r="D948" s="90"/>
      <c r="X948" s="338"/>
      <c r="AT948" s="289"/>
      <c r="AU948" s="289"/>
      <c r="AV948" s="224"/>
      <c r="BW948" s="224"/>
      <c r="BX948" s="224"/>
      <c r="BY948" s="224"/>
      <c r="CF948" s="224"/>
      <c r="CG948" s="224"/>
      <c r="CH948" s="6"/>
      <c r="DS948" s="224"/>
      <c r="DT948" s="224"/>
      <c r="DU948" s="224"/>
    </row>
    <row r="949" spans="4:125" s="66" customFormat="1" x14ac:dyDescent="0.2">
      <c r="D949" s="90"/>
      <c r="X949" s="338"/>
      <c r="AT949" s="289"/>
      <c r="AU949" s="289"/>
      <c r="AV949" s="224"/>
      <c r="BW949" s="224"/>
      <c r="BX949" s="224"/>
      <c r="BY949" s="224"/>
      <c r="CF949" s="224"/>
      <c r="CG949" s="224"/>
      <c r="CH949" s="6"/>
      <c r="DS949" s="224"/>
      <c r="DT949" s="224"/>
      <c r="DU949" s="224"/>
    </row>
    <row r="950" spans="4:125" s="66" customFormat="1" x14ac:dyDescent="0.2">
      <c r="D950" s="90"/>
      <c r="X950" s="338"/>
      <c r="AT950" s="289"/>
      <c r="AU950" s="289"/>
      <c r="AV950" s="224"/>
      <c r="BW950" s="224"/>
      <c r="BX950" s="224"/>
      <c r="BY950" s="224"/>
      <c r="CF950" s="224"/>
      <c r="CG950" s="224"/>
      <c r="CH950" s="6"/>
      <c r="DS950" s="224"/>
      <c r="DT950" s="224"/>
      <c r="DU950" s="224"/>
    </row>
    <row r="951" spans="4:125" s="66" customFormat="1" x14ac:dyDescent="0.2">
      <c r="D951" s="90"/>
      <c r="X951" s="338"/>
      <c r="AT951" s="289"/>
      <c r="AU951" s="289"/>
      <c r="AV951" s="224"/>
      <c r="BW951" s="224"/>
      <c r="BX951" s="224"/>
      <c r="BY951" s="224"/>
      <c r="CF951" s="224"/>
      <c r="CG951" s="224"/>
      <c r="CH951" s="6"/>
      <c r="DS951" s="224"/>
      <c r="DT951" s="224"/>
      <c r="DU951" s="224"/>
    </row>
    <row r="952" spans="4:125" s="66" customFormat="1" x14ac:dyDescent="0.2">
      <c r="D952" s="90"/>
      <c r="X952" s="338"/>
      <c r="AT952" s="289"/>
      <c r="AU952" s="289"/>
      <c r="AV952" s="224"/>
      <c r="BW952" s="224"/>
      <c r="BX952" s="224"/>
      <c r="BY952" s="224"/>
      <c r="CF952" s="224"/>
      <c r="CG952" s="224"/>
      <c r="CH952" s="6"/>
      <c r="DS952" s="224"/>
      <c r="DT952" s="224"/>
      <c r="DU952" s="224"/>
    </row>
    <row r="953" spans="4:125" s="66" customFormat="1" x14ac:dyDescent="0.2">
      <c r="D953" s="90"/>
      <c r="X953" s="338"/>
      <c r="AT953" s="289"/>
      <c r="AU953" s="289"/>
      <c r="AV953" s="224"/>
      <c r="BW953" s="224"/>
      <c r="BX953" s="224"/>
      <c r="BY953" s="224"/>
      <c r="CF953" s="224"/>
      <c r="CG953" s="224"/>
      <c r="CH953" s="6"/>
      <c r="DS953" s="224"/>
      <c r="DT953" s="224"/>
      <c r="DU953" s="224"/>
    </row>
    <row r="954" spans="4:125" s="66" customFormat="1" x14ac:dyDescent="0.2">
      <c r="D954" s="90"/>
      <c r="X954" s="338"/>
      <c r="AT954" s="289"/>
      <c r="AU954" s="289"/>
      <c r="AV954" s="224"/>
      <c r="BW954" s="224"/>
      <c r="BX954" s="224"/>
      <c r="BY954" s="224"/>
      <c r="CF954" s="224"/>
      <c r="CG954" s="224"/>
      <c r="CH954" s="6"/>
      <c r="DS954" s="224"/>
      <c r="DT954" s="224"/>
      <c r="DU954" s="224"/>
    </row>
    <row r="955" spans="4:125" s="66" customFormat="1" x14ac:dyDescent="0.2">
      <c r="D955" s="90"/>
      <c r="X955" s="338"/>
      <c r="AT955" s="289"/>
      <c r="AU955" s="289"/>
      <c r="AV955" s="224"/>
      <c r="BW955" s="224"/>
      <c r="BX955" s="224"/>
      <c r="BY955" s="224"/>
      <c r="CF955" s="224"/>
      <c r="CG955" s="224"/>
      <c r="CH955" s="6"/>
      <c r="DS955" s="224"/>
      <c r="DT955" s="224"/>
      <c r="DU955" s="224"/>
    </row>
    <row r="956" spans="4:125" s="66" customFormat="1" x14ac:dyDescent="0.2">
      <c r="D956" s="90"/>
      <c r="X956" s="338"/>
      <c r="AT956" s="289"/>
      <c r="AU956" s="289"/>
      <c r="AV956" s="224"/>
      <c r="BW956" s="224"/>
      <c r="BX956" s="224"/>
      <c r="BY956" s="224"/>
      <c r="CF956" s="224"/>
      <c r="CG956" s="224"/>
      <c r="CH956" s="6"/>
      <c r="DS956" s="224"/>
      <c r="DT956" s="224"/>
      <c r="DU956" s="224"/>
    </row>
    <row r="957" spans="4:125" s="66" customFormat="1" x14ac:dyDescent="0.2">
      <c r="D957" s="90"/>
      <c r="X957" s="338"/>
      <c r="AT957" s="289"/>
      <c r="AU957" s="289"/>
      <c r="AV957" s="224"/>
      <c r="BW957" s="224"/>
      <c r="BX957" s="224"/>
      <c r="BY957" s="224"/>
      <c r="CF957" s="224"/>
      <c r="CG957" s="224"/>
      <c r="CH957" s="6"/>
      <c r="DS957" s="224"/>
      <c r="DT957" s="224"/>
      <c r="DU957" s="224"/>
    </row>
    <row r="958" spans="4:125" s="66" customFormat="1" x14ac:dyDescent="0.2">
      <c r="D958" s="90"/>
      <c r="X958" s="338"/>
      <c r="AT958" s="289"/>
      <c r="AU958" s="289"/>
      <c r="AV958" s="224"/>
      <c r="BW958" s="224"/>
      <c r="BX958" s="224"/>
      <c r="BY958" s="224"/>
      <c r="CF958" s="224"/>
      <c r="CG958" s="224"/>
      <c r="CH958" s="6"/>
      <c r="DS958" s="224"/>
      <c r="DT958" s="224"/>
      <c r="DU958" s="224"/>
    </row>
    <row r="959" spans="4:125" s="66" customFormat="1" x14ac:dyDescent="0.2">
      <c r="D959" s="90"/>
      <c r="X959" s="338"/>
      <c r="AT959" s="289"/>
      <c r="AU959" s="289"/>
      <c r="AV959" s="224"/>
      <c r="BW959" s="224"/>
      <c r="BX959" s="224"/>
      <c r="BY959" s="224"/>
      <c r="CF959" s="224"/>
      <c r="CG959" s="224"/>
      <c r="CH959" s="6"/>
      <c r="DS959" s="224"/>
      <c r="DT959" s="224"/>
      <c r="DU959" s="224"/>
    </row>
    <row r="960" spans="4:125" s="66" customFormat="1" x14ac:dyDescent="0.2">
      <c r="D960" s="90"/>
      <c r="X960" s="338"/>
      <c r="AT960" s="289"/>
      <c r="AU960" s="289"/>
      <c r="AV960" s="224"/>
      <c r="BW960" s="224"/>
      <c r="BX960" s="224"/>
      <c r="BY960" s="224"/>
      <c r="CF960" s="224"/>
      <c r="CG960" s="224"/>
      <c r="CH960" s="6"/>
      <c r="DS960" s="224"/>
      <c r="DT960" s="224"/>
      <c r="DU960" s="224"/>
    </row>
    <row r="961" spans="4:125" s="66" customFormat="1" x14ac:dyDescent="0.2">
      <c r="D961" s="90"/>
      <c r="X961" s="338"/>
      <c r="AT961" s="289"/>
      <c r="AU961" s="289"/>
      <c r="AV961" s="224"/>
      <c r="BW961" s="224"/>
      <c r="BX961" s="224"/>
      <c r="BY961" s="224"/>
      <c r="CF961" s="224"/>
      <c r="CG961" s="224"/>
      <c r="CH961" s="6"/>
      <c r="DS961" s="224"/>
      <c r="DT961" s="224"/>
      <c r="DU961" s="224"/>
    </row>
    <row r="962" spans="4:125" s="66" customFormat="1" x14ac:dyDescent="0.2">
      <c r="D962" s="90"/>
      <c r="X962" s="338"/>
      <c r="AT962" s="289"/>
      <c r="AU962" s="289"/>
      <c r="AV962" s="224"/>
      <c r="BW962" s="224"/>
      <c r="BX962" s="224"/>
      <c r="BY962" s="224"/>
      <c r="CF962" s="224"/>
      <c r="CG962" s="224"/>
      <c r="CH962" s="6"/>
      <c r="DS962" s="224"/>
      <c r="DT962" s="224"/>
      <c r="DU962" s="224"/>
    </row>
    <row r="963" spans="4:125" s="66" customFormat="1" x14ac:dyDescent="0.2">
      <c r="D963" s="90"/>
      <c r="X963" s="338"/>
      <c r="AT963" s="289"/>
      <c r="AU963" s="289"/>
      <c r="AV963" s="224"/>
      <c r="BW963" s="224"/>
      <c r="BX963" s="224"/>
      <c r="BY963" s="224"/>
      <c r="CF963" s="224"/>
      <c r="CG963" s="224"/>
      <c r="CH963" s="6"/>
      <c r="DS963" s="224"/>
      <c r="DT963" s="224"/>
      <c r="DU963" s="224"/>
    </row>
    <row r="964" spans="4:125" s="66" customFormat="1" x14ac:dyDescent="0.2">
      <c r="D964" s="90"/>
      <c r="X964" s="338"/>
      <c r="AT964" s="289"/>
      <c r="AU964" s="289"/>
      <c r="AV964" s="224"/>
      <c r="BW964" s="224"/>
      <c r="BX964" s="224"/>
      <c r="BY964" s="224"/>
      <c r="CF964" s="224"/>
      <c r="CG964" s="224"/>
      <c r="CH964" s="6"/>
      <c r="DS964" s="224"/>
      <c r="DT964" s="224"/>
      <c r="DU964" s="224"/>
    </row>
    <row r="965" spans="4:125" s="66" customFormat="1" x14ac:dyDescent="0.2">
      <c r="D965" s="90"/>
      <c r="X965" s="338"/>
      <c r="AT965" s="289"/>
      <c r="AU965" s="289"/>
      <c r="AV965" s="224"/>
      <c r="BW965" s="224"/>
      <c r="BX965" s="224"/>
      <c r="BY965" s="224"/>
      <c r="CF965" s="224"/>
      <c r="CG965" s="224"/>
      <c r="CH965" s="6"/>
      <c r="DS965" s="224"/>
      <c r="DT965" s="224"/>
      <c r="DU965" s="224"/>
    </row>
    <row r="966" spans="4:125" s="66" customFormat="1" x14ac:dyDescent="0.2">
      <c r="D966" s="90"/>
      <c r="X966" s="338"/>
      <c r="AT966" s="289"/>
      <c r="AU966" s="289"/>
      <c r="AV966" s="224"/>
      <c r="BW966" s="224"/>
      <c r="BX966" s="224"/>
      <c r="BY966" s="224"/>
      <c r="CF966" s="224"/>
      <c r="CG966" s="224"/>
      <c r="CH966" s="6"/>
      <c r="DS966" s="224"/>
      <c r="DT966" s="224"/>
      <c r="DU966" s="224"/>
    </row>
    <row r="967" spans="4:125" s="66" customFormat="1" x14ac:dyDescent="0.2">
      <c r="D967" s="90"/>
      <c r="X967" s="338"/>
      <c r="AT967" s="289"/>
      <c r="AU967" s="289"/>
      <c r="AV967" s="224"/>
      <c r="BW967" s="224"/>
      <c r="BX967" s="224"/>
      <c r="BY967" s="224"/>
      <c r="CF967" s="224"/>
      <c r="CG967" s="224"/>
      <c r="CH967" s="6"/>
      <c r="DS967" s="224"/>
      <c r="DT967" s="224"/>
      <c r="DU967" s="224"/>
    </row>
    <row r="968" spans="4:125" s="66" customFormat="1" x14ac:dyDescent="0.2">
      <c r="D968" s="90"/>
      <c r="X968" s="338"/>
      <c r="AT968" s="289"/>
      <c r="AU968" s="289"/>
      <c r="AV968" s="224"/>
      <c r="BW968" s="224"/>
      <c r="BX968" s="224"/>
      <c r="BY968" s="224"/>
      <c r="CF968" s="224"/>
      <c r="CG968" s="224"/>
      <c r="CH968" s="6"/>
      <c r="DS968" s="224"/>
      <c r="DT968" s="224"/>
      <c r="DU968" s="224"/>
    </row>
    <row r="969" spans="4:125" s="66" customFormat="1" x14ac:dyDescent="0.2">
      <c r="D969" s="90"/>
      <c r="X969" s="338"/>
      <c r="AT969" s="289"/>
      <c r="AU969" s="289"/>
      <c r="AV969" s="224"/>
      <c r="BW969" s="224"/>
      <c r="BX969" s="224"/>
      <c r="BY969" s="224"/>
      <c r="CF969" s="224"/>
      <c r="CG969" s="224"/>
      <c r="CH969" s="6"/>
      <c r="DS969" s="224"/>
      <c r="DT969" s="224"/>
      <c r="DU969" s="224"/>
    </row>
    <row r="970" spans="4:125" s="66" customFormat="1" x14ac:dyDescent="0.2">
      <c r="D970" s="90"/>
      <c r="X970" s="338"/>
      <c r="AT970" s="289"/>
      <c r="AU970" s="289"/>
      <c r="AV970" s="224"/>
      <c r="BW970" s="224"/>
      <c r="BX970" s="224"/>
      <c r="BY970" s="224"/>
      <c r="CF970" s="224"/>
      <c r="CG970" s="224"/>
      <c r="CH970" s="6"/>
      <c r="DS970" s="224"/>
      <c r="DT970" s="224"/>
      <c r="DU970" s="224"/>
    </row>
    <row r="971" spans="4:125" s="66" customFormat="1" x14ac:dyDescent="0.2">
      <c r="D971" s="90"/>
      <c r="X971" s="338"/>
      <c r="AT971" s="289"/>
      <c r="AU971" s="289"/>
      <c r="AV971" s="224"/>
      <c r="BW971" s="224"/>
      <c r="BX971" s="224"/>
      <c r="BY971" s="224"/>
      <c r="CF971" s="224"/>
      <c r="CG971" s="224"/>
      <c r="CH971" s="6"/>
      <c r="DS971" s="224"/>
      <c r="DT971" s="224"/>
      <c r="DU971" s="224"/>
    </row>
    <row r="972" spans="4:125" s="66" customFormat="1" x14ac:dyDescent="0.2">
      <c r="D972" s="90"/>
      <c r="X972" s="338"/>
      <c r="AT972" s="289"/>
      <c r="AU972" s="289"/>
      <c r="AV972" s="224"/>
      <c r="BW972" s="224"/>
      <c r="BX972" s="224"/>
      <c r="BY972" s="224"/>
      <c r="CF972" s="224"/>
      <c r="CG972" s="224"/>
      <c r="CH972" s="6"/>
      <c r="DS972" s="224"/>
      <c r="DT972" s="224"/>
      <c r="DU972" s="224"/>
    </row>
    <row r="973" spans="4:125" s="66" customFormat="1" x14ac:dyDescent="0.2">
      <c r="D973" s="90"/>
      <c r="X973" s="338"/>
      <c r="AT973" s="289"/>
      <c r="AU973" s="289"/>
      <c r="AV973" s="224"/>
      <c r="BW973" s="224"/>
      <c r="BX973" s="224"/>
      <c r="BY973" s="224"/>
      <c r="CF973" s="224"/>
      <c r="CG973" s="224"/>
      <c r="CH973" s="6"/>
      <c r="DS973" s="224"/>
      <c r="DT973" s="224"/>
      <c r="DU973" s="224"/>
    </row>
    <row r="974" spans="4:125" s="66" customFormat="1" x14ac:dyDescent="0.2">
      <c r="D974" s="90"/>
      <c r="X974" s="338"/>
      <c r="AT974" s="289"/>
      <c r="AU974" s="289"/>
      <c r="AV974" s="224"/>
      <c r="BW974" s="224"/>
      <c r="BX974" s="224"/>
      <c r="BY974" s="224"/>
      <c r="CF974" s="224"/>
      <c r="CG974" s="224"/>
      <c r="CH974" s="6"/>
      <c r="DS974" s="224"/>
      <c r="DT974" s="224"/>
      <c r="DU974" s="224"/>
    </row>
    <row r="975" spans="4:125" s="66" customFormat="1" x14ac:dyDescent="0.2">
      <c r="D975" s="90"/>
      <c r="X975" s="338"/>
      <c r="AT975" s="289"/>
      <c r="AU975" s="289"/>
      <c r="AV975" s="224"/>
      <c r="BW975" s="224"/>
      <c r="BX975" s="224"/>
      <c r="BY975" s="224"/>
      <c r="CF975" s="224"/>
      <c r="CG975" s="224"/>
      <c r="CH975" s="6"/>
      <c r="DS975" s="224"/>
      <c r="DT975" s="224"/>
      <c r="DU975" s="224"/>
    </row>
    <row r="976" spans="4:125" s="66" customFormat="1" x14ac:dyDescent="0.2">
      <c r="D976" s="90"/>
      <c r="X976" s="338"/>
      <c r="AT976" s="289"/>
      <c r="AU976" s="289"/>
      <c r="AV976" s="224"/>
      <c r="BW976" s="224"/>
      <c r="BX976" s="224"/>
      <c r="BY976" s="224"/>
      <c r="CF976" s="224"/>
      <c r="CG976" s="224"/>
      <c r="CH976" s="6"/>
      <c r="DS976" s="224"/>
      <c r="DT976" s="224"/>
      <c r="DU976" s="224"/>
    </row>
    <row r="977" spans="4:125" s="66" customFormat="1" x14ac:dyDescent="0.2">
      <c r="D977" s="90"/>
      <c r="X977" s="338"/>
      <c r="AT977" s="289"/>
      <c r="AU977" s="289"/>
      <c r="AV977" s="224"/>
      <c r="BW977" s="224"/>
      <c r="BX977" s="224"/>
      <c r="BY977" s="224"/>
      <c r="CF977" s="224"/>
      <c r="CG977" s="224"/>
      <c r="CH977" s="6"/>
      <c r="DS977" s="224"/>
      <c r="DT977" s="224"/>
      <c r="DU977" s="224"/>
    </row>
    <row r="978" spans="4:125" s="66" customFormat="1" x14ac:dyDescent="0.2">
      <c r="D978" s="90"/>
      <c r="X978" s="338"/>
      <c r="AT978" s="289"/>
      <c r="AU978" s="289"/>
      <c r="AV978" s="224"/>
      <c r="BW978" s="224"/>
      <c r="BX978" s="224"/>
      <c r="BY978" s="224"/>
      <c r="CF978" s="224"/>
      <c r="CG978" s="224"/>
      <c r="CH978" s="6"/>
      <c r="DS978" s="224"/>
      <c r="DT978" s="224"/>
      <c r="DU978" s="224"/>
    </row>
    <row r="979" spans="4:125" s="66" customFormat="1" x14ac:dyDescent="0.2">
      <c r="D979" s="90"/>
      <c r="X979" s="338"/>
      <c r="AT979" s="289"/>
      <c r="AU979" s="289"/>
      <c r="AV979" s="224"/>
      <c r="BW979" s="224"/>
      <c r="BX979" s="224"/>
      <c r="BY979" s="224"/>
      <c r="CF979" s="224"/>
      <c r="CG979" s="224"/>
      <c r="CH979" s="6"/>
      <c r="DS979" s="224"/>
      <c r="DT979" s="224"/>
      <c r="DU979" s="224"/>
    </row>
    <row r="980" spans="4:125" s="66" customFormat="1" x14ac:dyDescent="0.2">
      <c r="D980" s="90"/>
      <c r="X980" s="338"/>
      <c r="AT980" s="289"/>
      <c r="AU980" s="289"/>
      <c r="AV980" s="224"/>
      <c r="BW980" s="224"/>
      <c r="BX980" s="224"/>
      <c r="BY980" s="224"/>
      <c r="CF980" s="224"/>
      <c r="CG980" s="224"/>
      <c r="CH980" s="6"/>
      <c r="DS980" s="224"/>
      <c r="DT980" s="224"/>
      <c r="DU980" s="224"/>
    </row>
    <row r="981" spans="4:125" s="66" customFormat="1" x14ac:dyDescent="0.2">
      <c r="D981" s="90"/>
      <c r="X981" s="338"/>
      <c r="AT981" s="289"/>
      <c r="AU981" s="289"/>
      <c r="AV981" s="224"/>
      <c r="BW981" s="224"/>
      <c r="BX981" s="224"/>
      <c r="BY981" s="224"/>
      <c r="CF981" s="224"/>
      <c r="CG981" s="224"/>
      <c r="CH981" s="6"/>
      <c r="DS981" s="224"/>
      <c r="DT981" s="224"/>
      <c r="DU981" s="224"/>
    </row>
    <row r="982" spans="4:125" s="66" customFormat="1" x14ac:dyDescent="0.2">
      <c r="D982" s="90"/>
      <c r="X982" s="338"/>
      <c r="AT982" s="289"/>
      <c r="AU982" s="289"/>
      <c r="AV982" s="224"/>
      <c r="BW982" s="224"/>
      <c r="BX982" s="224"/>
      <c r="BY982" s="224"/>
      <c r="CF982" s="224"/>
      <c r="CG982" s="224"/>
      <c r="CH982" s="6"/>
      <c r="DS982" s="224"/>
      <c r="DT982" s="224"/>
      <c r="DU982" s="224"/>
    </row>
    <row r="983" spans="4:125" s="66" customFormat="1" x14ac:dyDescent="0.2">
      <c r="D983" s="90"/>
      <c r="X983" s="338"/>
      <c r="AT983" s="289"/>
      <c r="AU983" s="289"/>
      <c r="AV983" s="224"/>
      <c r="BW983" s="224"/>
      <c r="BX983" s="224"/>
      <c r="BY983" s="224"/>
      <c r="CF983" s="224"/>
      <c r="CG983" s="224"/>
      <c r="CH983" s="6"/>
      <c r="DS983" s="224"/>
      <c r="DT983" s="224"/>
      <c r="DU983" s="224"/>
    </row>
    <row r="984" spans="4:125" s="66" customFormat="1" x14ac:dyDescent="0.2">
      <c r="D984" s="90"/>
      <c r="X984" s="338"/>
      <c r="AT984" s="289"/>
      <c r="AU984" s="289"/>
      <c r="AV984" s="224"/>
      <c r="BW984" s="224"/>
      <c r="BX984" s="224"/>
      <c r="BY984" s="224"/>
      <c r="CF984" s="224"/>
      <c r="CG984" s="224"/>
      <c r="CH984" s="6"/>
      <c r="DS984" s="224"/>
      <c r="DT984" s="224"/>
      <c r="DU984" s="224"/>
    </row>
    <row r="985" spans="4:125" s="66" customFormat="1" x14ac:dyDescent="0.2">
      <c r="D985" s="90"/>
      <c r="X985" s="338"/>
      <c r="AT985" s="289"/>
      <c r="AU985" s="289"/>
      <c r="AV985" s="224"/>
      <c r="BW985" s="224"/>
      <c r="BX985" s="224"/>
      <c r="BY985" s="224"/>
      <c r="CF985" s="224"/>
      <c r="CG985" s="224"/>
      <c r="CH985" s="6"/>
      <c r="DS985" s="224"/>
      <c r="DT985" s="224"/>
      <c r="DU985" s="224"/>
    </row>
    <row r="986" spans="4:125" s="66" customFormat="1" x14ac:dyDescent="0.2">
      <c r="D986" s="90"/>
      <c r="X986" s="338"/>
      <c r="AT986" s="289"/>
      <c r="AU986" s="289"/>
      <c r="AV986" s="224"/>
      <c r="BW986" s="224"/>
      <c r="BX986" s="224"/>
      <c r="BY986" s="224"/>
      <c r="CF986" s="224"/>
      <c r="CG986" s="224"/>
      <c r="CH986" s="6"/>
      <c r="DS986" s="224"/>
      <c r="DT986" s="224"/>
      <c r="DU986" s="224"/>
    </row>
    <row r="987" spans="4:125" s="66" customFormat="1" x14ac:dyDescent="0.2">
      <c r="D987" s="90"/>
      <c r="X987" s="338"/>
      <c r="AT987" s="289"/>
      <c r="AU987" s="289"/>
      <c r="AV987" s="224"/>
      <c r="BW987" s="224"/>
      <c r="BX987" s="224"/>
      <c r="BY987" s="224"/>
      <c r="CF987" s="224"/>
      <c r="CG987" s="224"/>
      <c r="CH987" s="6"/>
      <c r="DS987" s="224"/>
      <c r="DT987" s="224"/>
      <c r="DU987" s="224"/>
    </row>
    <row r="988" spans="4:125" s="66" customFormat="1" x14ac:dyDescent="0.2">
      <c r="D988" s="90"/>
      <c r="X988" s="338"/>
      <c r="AT988" s="289"/>
      <c r="AU988" s="289"/>
      <c r="AV988" s="224"/>
      <c r="BW988" s="224"/>
      <c r="BX988" s="224"/>
      <c r="BY988" s="224"/>
      <c r="CF988" s="224"/>
      <c r="CG988" s="224"/>
      <c r="CH988" s="6"/>
      <c r="DS988" s="224"/>
      <c r="DT988" s="224"/>
      <c r="DU988" s="224"/>
    </row>
    <row r="989" spans="4:125" s="66" customFormat="1" x14ac:dyDescent="0.2">
      <c r="D989" s="90"/>
      <c r="X989" s="338"/>
      <c r="AT989" s="289"/>
      <c r="AU989" s="289"/>
      <c r="AV989" s="224"/>
      <c r="BW989" s="224"/>
      <c r="BX989" s="224"/>
      <c r="BY989" s="224"/>
      <c r="CF989" s="224"/>
      <c r="CG989" s="224"/>
      <c r="CH989" s="6"/>
      <c r="DS989" s="224"/>
      <c r="DT989" s="224"/>
      <c r="DU989" s="224"/>
    </row>
    <row r="990" spans="4:125" s="66" customFormat="1" x14ac:dyDescent="0.2">
      <c r="D990" s="90"/>
      <c r="X990" s="338"/>
      <c r="AT990" s="289"/>
      <c r="AU990" s="289"/>
      <c r="AV990" s="224"/>
      <c r="BW990" s="224"/>
      <c r="BX990" s="224"/>
      <c r="BY990" s="224"/>
      <c r="CF990" s="224"/>
      <c r="CG990" s="224"/>
      <c r="CH990" s="6"/>
      <c r="DS990" s="224"/>
      <c r="DT990" s="224"/>
      <c r="DU990" s="224"/>
    </row>
    <row r="991" spans="4:125" s="66" customFormat="1" x14ac:dyDescent="0.2">
      <c r="D991" s="90"/>
      <c r="X991" s="338"/>
      <c r="AT991" s="289"/>
      <c r="AU991" s="289"/>
      <c r="AV991" s="224"/>
      <c r="BW991" s="224"/>
      <c r="BX991" s="224"/>
      <c r="BY991" s="224"/>
      <c r="CF991" s="224"/>
      <c r="CG991" s="224"/>
      <c r="CH991" s="6"/>
      <c r="DS991" s="224"/>
      <c r="DT991" s="224"/>
      <c r="DU991" s="224"/>
    </row>
    <row r="992" spans="4:125" s="66" customFormat="1" x14ac:dyDescent="0.2">
      <c r="D992" s="90"/>
      <c r="X992" s="338"/>
      <c r="AT992" s="289"/>
      <c r="AU992" s="289"/>
      <c r="AV992" s="224"/>
      <c r="BW992" s="224"/>
      <c r="BX992" s="224"/>
      <c r="BY992" s="224"/>
      <c r="CF992" s="224"/>
      <c r="CG992" s="224"/>
      <c r="CH992" s="6"/>
      <c r="DS992" s="224"/>
      <c r="DT992" s="224"/>
      <c r="DU992" s="224"/>
    </row>
    <row r="993" spans="4:125" s="66" customFormat="1" x14ac:dyDescent="0.2">
      <c r="D993" s="90"/>
      <c r="X993" s="338"/>
      <c r="AT993" s="289"/>
      <c r="AU993" s="289"/>
      <c r="AV993" s="224"/>
      <c r="BW993" s="224"/>
      <c r="BX993" s="224"/>
      <c r="BY993" s="224"/>
      <c r="CF993" s="224"/>
      <c r="CG993" s="224"/>
      <c r="CH993" s="6"/>
      <c r="DS993" s="224"/>
      <c r="DT993" s="224"/>
      <c r="DU993" s="224"/>
    </row>
    <row r="994" spans="4:125" s="66" customFormat="1" x14ac:dyDescent="0.2">
      <c r="D994" s="90"/>
      <c r="X994" s="338"/>
      <c r="AT994" s="289"/>
      <c r="AU994" s="289"/>
      <c r="AV994" s="224"/>
      <c r="BW994" s="224"/>
      <c r="BX994" s="224"/>
      <c r="BY994" s="224"/>
      <c r="CF994" s="224"/>
      <c r="CG994" s="224"/>
      <c r="CH994" s="6"/>
      <c r="DS994" s="224"/>
      <c r="DT994" s="224"/>
      <c r="DU994" s="224"/>
    </row>
    <row r="995" spans="4:125" s="66" customFormat="1" x14ac:dyDescent="0.2">
      <c r="D995" s="90"/>
      <c r="X995" s="338"/>
      <c r="AT995" s="289"/>
      <c r="AU995" s="289"/>
      <c r="AV995" s="224"/>
      <c r="BW995" s="224"/>
      <c r="BX995" s="224"/>
      <c r="BY995" s="224"/>
      <c r="CF995" s="224"/>
      <c r="CG995" s="224"/>
      <c r="CH995" s="6"/>
      <c r="DS995" s="224"/>
      <c r="DT995" s="224"/>
      <c r="DU995" s="224"/>
    </row>
    <row r="996" spans="4:125" s="66" customFormat="1" x14ac:dyDescent="0.2">
      <c r="D996" s="90"/>
      <c r="X996" s="338"/>
      <c r="AT996" s="289"/>
      <c r="AU996" s="289"/>
      <c r="AV996" s="224"/>
      <c r="BW996" s="224"/>
      <c r="BX996" s="224"/>
      <c r="BY996" s="224"/>
      <c r="CF996" s="224"/>
      <c r="CG996" s="224"/>
      <c r="CH996" s="6"/>
      <c r="DS996" s="224"/>
      <c r="DT996" s="224"/>
      <c r="DU996" s="224"/>
    </row>
    <row r="997" spans="4:125" s="66" customFormat="1" x14ac:dyDescent="0.2">
      <c r="D997" s="90"/>
      <c r="X997" s="338"/>
      <c r="AT997" s="289"/>
      <c r="AU997" s="289"/>
      <c r="AV997" s="224"/>
      <c r="BW997" s="224"/>
      <c r="BX997" s="224"/>
      <c r="BY997" s="224"/>
      <c r="CF997" s="224"/>
      <c r="CG997" s="224"/>
      <c r="CH997" s="6"/>
      <c r="DS997" s="224"/>
      <c r="DT997" s="224"/>
      <c r="DU997" s="224"/>
    </row>
    <row r="998" spans="4:125" s="66" customFormat="1" x14ac:dyDescent="0.2">
      <c r="D998" s="90"/>
      <c r="X998" s="338"/>
      <c r="AT998" s="289"/>
      <c r="AU998" s="289"/>
      <c r="AV998" s="224"/>
      <c r="BW998" s="224"/>
      <c r="BX998" s="224"/>
      <c r="BY998" s="224"/>
      <c r="CF998" s="224"/>
      <c r="CG998" s="224"/>
      <c r="CH998" s="6"/>
      <c r="DS998" s="224"/>
      <c r="DT998" s="224"/>
      <c r="DU998" s="224"/>
    </row>
    <row r="999" spans="4:125" s="66" customFormat="1" x14ac:dyDescent="0.2">
      <c r="D999" s="90"/>
      <c r="X999" s="338"/>
      <c r="AT999" s="289"/>
      <c r="AU999" s="289"/>
      <c r="AV999" s="224"/>
      <c r="BW999" s="224"/>
      <c r="BX999" s="224"/>
      <c r="BY999" s="224"/>
      <c r="CF999" s="224"/>
      <c r="CG999" s="224"/>
      <c r="CH999" s="6"/>
      <c r="DS999" s="224"/>
      <c r="DT999" s="224"/>
      <c r="DU999" s="224"/>
    </row>
    <row r="1000" spans="4:125" s="66" customFormat="1" x14ac:dyDescent="0.2">
      <c r="D1000" s="90"/>
      <c r="X1000" s="338"/>
      <c r="AT1000" s="289"/>
      <c r="AU1000" s="289"/>
      <c r="AV1000" s="224"/>
      <c r="BW1000" s="224"/>
      <c r="BX1000" s="224"/>
      <c r="BY1000" s="224"/>
      <c r="CF1000" s="224"/>
      <c r="CG1000" s="224"/>
      <c r="CH1000" s="6"/>
      <c r="DS1000" s="224"/>
      <c r="DT1000" s="224"/>
      <c r="DU1000" s="224"/>
    </row>
    <row r="1001" spans="4:125" s="66" customFormat="1" x14ac:dyDescent="0.2">
      <c r="D1001" s="90"/>
      <c r="X1001" s="338"/>
      <c r="AT1001" s="289"/>
      <c r="AU1001" s="289"/>
      <c r="AV1001" s="224"/>
      <c r="BW1001" s="224"/>
      <c r="BX1001" s="224"/>
      <c r="BY1001" s="224"/>
      <c r="CF1001" s="224"/>
      <c r="CG1001" s="224"/>
      <c r="CH1001" s="6"/>
      <c r="DS1001" s="224"/>
      <c r="DT1001" s="224"/>
      <c r="DU1001" s="224"/>
    </row>
    <row r="1002" spans="4:125" s="66" customFormat="1" x14ac:dyDescent="0.2">
      <c r="D1002" s="90"/>
      <c r="X1002" s="338"/>
      <c r="AT1002" s="289"/>
      <c r="AU1002" s="289"/>
      <c r="AV1002" s="224"/>
      <c r="BW1002" s="224"/>
      <c r="BX1002" s="224"/>
      <c r="BY1002" s="224"/>
      <c r="CF1002" s="224"/>
      <c r="CG1002" s="224"/>
      <c r="CH1002" s="6"/>
      <c r="DS1002" s="224"/>
      <c r="DT1002" s="224"/>
      <c r="DU1002" s="224"/>
    </row>
    <row r="1003" spans="4:125" s="66" customFormat="1" x14ac:dyDescent="0.2">
      <c r="D1003" s="90"/>
      <c r="X1003" s="338"/>
      <c r="AT1003" s="289"/>
      <c r="AU1003" s="289"/>
      <c r="AV1003" s="224"/>
      <c r="BW1003" s="224"/>
      <c r="BX1003" s="224"/>
      <c r="BY1003" s="224"/>
      <c r="CF1003" s="224"/>
      <c r="CG1003" s="224"/>
      <c r="CH1003" s="6"/>
      <c r="DS1003" s="224"/>
      <c r="DT1003" s="224"/>
      <c r="DU1003" s="224"/>
    </row>
    <row r="1004" spans="4:125" s="66" customFormat="1" x14ac:dyDescent="0.2">
      <c r="D1004" s="90"/>
      <c r="X1004" s="338"/>
      <c r="AT1004" s="289"/>
      <c r="AU1004" s="289"/>
      <c r="AV1004" s="224"/>
      <c r="BW1004" s="224"/>
      <c r="BX1004" s="224"/>
      <c r="BY1004" s="224"/>
      <c r="CF1004" s="224"/>
      <c r="CG1004" s="224"/>
      <c r="CH1004" s="6"/>
      <c r="DS1004" s="224"/>
      <c r="DT1004" s="224"/>
      <c r="DU1004" s="224"/>
    </row>
    <row r="1005" spans="4:125" s="66" customFormat="1" x14ac:dyDescent="0.2">
      <c r="D1005" s="90"/>
      <c r="X1005" s="338"/>
      <c r="AT1005" s="289"/>
      <c r="AU1005" s="289"/>
      <c r="AV1005" s="224"/>
      <c r="BW1005" s="224"/>
      <c r="BX1005" s="224"/>
      <c r="BY1005" s="224"/>
      <c r="CF1005" s="224"/>
      <c r="CG1005" s="224"/>
      <c r="CH1005" s="6"/>
      <c r="DS1005" s="224"/>
      <c r="DT1005" s="224"/>
      <c r="DU1005" s="224"/>
    </row>
    <row r="1006" spans="4:125" s="66" customFormat="1" x14ac:dyDescent="0.2">
      <c r="D1006" s="90"/>
      <c r="X1006" s="338"/>
      <c r="AT1006" s="289"/>
      <c r="AU1006" s="289"/>
      <c r="AV1006" s="224"/>
      <c r="BW1006" s="224"/>
      <c r="BX1006" s="224"/>
      <c r="BY1006" s="224"/>
      <c r="CF1006" s="224"/>
      <c r="CG1006" s="224"/>
      <c r="CH1006" s="6"/>
      <c r="DS1006" s="224"/>
      <c r="DT1006" s="224"/>
      <c r="DU1006" s="224"/>
    </row>
    <row r="1007" spans="4:125" s="66" customFormat="1" x14ac:dyDescent="0.2">
      <c r="D1007" s="90"/>
      <c r="X1007" s="338"/>
      <c r="AT1007" s="289"/>
      <c r="AU1007" s="289"/>
      <c r="AV1007" s="224"/>
      <c r="BW1007" s="224"/>
      <c r="BX1007" s="224"/>
      <c r="BY1007" s="224"/>
      <c r="CF1007" s="224"/>
      <c r="CG1007" s="224"/>
      <c r="CH1007" s="6"/>
      <c r="DS1007" s="224"/>
      <c r="DT1007" s="224"/>
      <c r="DU1007" s="224"/>
    </row>
    <row r="1008" spans="4:125" s="66" customFormat="1" x14ac:dyDescent="0.2">
      <c r="D1008" s="90"/>
      <c r="X1008" s="338"/>
      <c r="AT1008" s="289"/>
      <c r="AU1008" s="289"/>
      <c r="AV1008" s="224"/>
      <c r="BW1008" s="224"/>
      <c r="BX1008" s="224"/>
      <c r="BY1008" s="224"/>
      <c r="CF1008" s="224"/>
      <c r="CG1008" s="224"/>
      <c r="CH1008" s="6"/>
      <c r="DS1008" s="224"/>
      <c r="DT1008" s="224"/>
      <c r="DU1008" s="224"/>
    </row>
    <row r="1009" spans="4:125" s="66" customFormat="1" x14ac:dyDescent="0.2">
      <c r="D1009" s="90"/>
      <c r="X1009" s="338"/>
      <c r="AT1009" s="289"/>
      <c r="AU1009" s="289"/>
      <c r="AV1009" s="224"/>
      <c r="BW1009" s="224"/>
      <c r="BX1009" s="224"/>
      <c r="BY1009" s="224"/>
      <c r="CF1009" s="224"/>
      <c r="CG1009" s="224"/>
      <c r="CH1009" s="6"/>
      <c r="DS1009" s="224"/>
      <c r="DT1009" s="224"/>
      <c r="DU1009" s="224"/>
    </row>
    <row r="1010" spans="4:125" s="66" customFormat="1" x14ac:dyDescent="0.2">
      <c r="D1010" s="90"/>
      <c r="X1010" s="338"/>
      <c r="AT1010" s="289"/>
      <c r="AU1010" s="289"/>
      <c r="AV1010" s="224"/>
      <c r="BW1010" s="224"/>
      <c r="BX1010" s="224"/>
      <c r="BY1010" s="224"/>
      <c r="CF1010" s="224"/>
      <c r="CG1010" s="224"/>
      <c r="CH1010" s="6"/>
      <c r="DS1010" s="224"/>
      <c r="DT1010" s="224"/>
      <c r="DU1010" s="224"/>
    </row>
    <row r="1011" spans="4:125" s="66" customFormat="1" x14ac:dyDescent="0.2">
      <c r="D1011" s="90"/>
      <c r="X1011" s="338"/>
      <c r="AT1011" s="289"/>
      <c r="AU1011" s="289"/>
      <c r="AV1011" s="224"/>
      <c r="BW1011" s="224"/>
      <c r="BX1011" s="224"/>
      <c r="BY1011" s="224"/>
      <c r="CF1011" s="224"/>
      <c r="CG1011" s="224"/>
      <c r="CH1011" s="6"/>
      <c r="DS1011" s="224"/>
      <c r="DT1011" s="224"/>
      <c r="DU1011" s="224"/>
    </row>
    <row r="1012" spans="4:125" s="66" customFormat="1" x14ac:dyDescent="0.2">
      <c r="D1012" s="90"/>
      <c r="X1012" s="338"/>
      <c r="AT1012" s="289"/>
      <c r="AU1012" s="289"/>
      <c r="AV1012" s="224"/>
      <c r="BW1012" s="224"/>
      <c r="BX1012" s="224"/>
      <c r="BY1012" s="224"/>
      <c r="CF1012" s="224"/>
      <c r="CG1012" s="224"/>
      <c r="CH1012" s="6"/>
      <c r="DS1012" s="224"/>
      <c r="DT1012" s="224"/>
      <c r="DU1012" s="224"/>
    </row>
    <row r="1013" spans="4:125" s="66" customFormat="1" x14ac:dyDescent="0.2">
      <c r="D1013" s="90"/>
      <c r="X1013" s="338"/>
      <c r="AT1013" s="289"/>
      <c r="AU1013" s="289"/>
      <c r="AV1013" s="224"/>
      <c r="BW1013" s="224"/>
      <c r="BX1013" s="224"/>
      <c r="BY1013" s="224"/>
      <c r="CF1013" s="224"/>
      <c r="CG1013" s="224"/>
      <c r="CH1013" s="6"/>
      <c r="DS1013" s="224"/>
      <c r="DT1013" s="224"/>
      <c r="DU1013" s="224"/>
    </row>
    <row r="1014" spans="4:125" s="66" customFormat="1" x14ac:dyDescent="0.2">
      <c r="D1014" s="90"/>
      <c r="X1014" s="338"/>
      <c r="AT1014" s="289"/>
      <c r="AU1014" s="289"/>
      <c r="AV1014" s="224"/>
      <c r="BW1014" s="224"/>
      <c r="BX1014" s="224"/>
      <c r="BY1014" s="224"/>
      <c r="CF1014" s="224"/>
      <c r="CG1014" s="224"/>
      <c r="CH1014" s="6"/>
      <c r="DS1014" s="224"/>
      <c r="DT1014" s="224"/>
      <c r="DU1014" s="224"/>
    </row>
    <row r="1015" spans="4:125" s="66" customFormat="1" x14ac:dyDescent="0.2">
      <c r="D1015" s="90"/>
      <c r="X1015" s="338"/>
      <c r="AT1015" s="289"/>
      <c r="AU1015" s="289"/>
      <c r="AV1015" s="224"/>
      <c r="BW1015" s="224"/>
      <c r="BX1015" s="224"/>
      <c r="BY1015" s="224"/>
      <c r="CF1015" s="224"/>
      <c r="CG1015" s="224"/>
      <c r="CH1015" s="6"/>
      <c r="DS1015" s="224"/>
      <c r="DT1015" s="224"/>
      <c r="DU1015" s="224"/>
    </row>
    <row r="1016" spans="4:125" s="66" customFormat="1" x14ac:dyDescent="0.2">
      <c r="D1016" s="90"/>
      <c r="X1016" s="338"/>
      <c r="AT1016" s="289"/>
      <c r="AU1016" s="289"/>
      <c r="AV1016" s="224"/>
      <c r="BW1016" s="224"/>
      <c r="BX1016" s="224"/>
      <c r="BY1016" s="224"/>
      <c r="CF1016" s="224"/>
      <c r="CG1016" s="224"/>
      <c r="CH1016" s="6"/>
      <c r="DS1016" s="224"/>
      <c r="DT1016" s="224"/>
      <c r="DU1016" s="224"/>
    </row>
    <row r="1017" spans="4:125" s="66" customFormat="1" x14ac:dyDescent="0.2">
      <c r="D1017" s="90"/>
      <c r="X1017" s="338"/>
      <c r="AT1017" s="289"/>
      <c r="AU1017" s="289"/>
      <c r="AV1017" s="224"/>
      <c r="BW1017" s="224"/>
      <c r="BX1017" s="224"/>
      <c r="BY1017" s="224"/>
      <c r="CF1017" s="224"/>
      <c r="CG1017" s="224"/>
      <c r="CH1017" s="6"/>
      <c r="DS1017" s="224"/>
      <c r="DT1017" s="224"/>
      <c r="DU1017" s="224"/>
    </row>
    <row r="1018" spans="4:125" s="66" customFormat="1" x14ac:dyDescent="0.2">
      <c r="D1018" s="90"/>
      <c r="X1018" s="338"/>
      <c r="AT1018" s="289"/>
      <c r="AU1018" s="289"/>
      <c r="AV1018" s="224"/>
      <c r="BW1018" s="224"/>
      <c r="BX1018" s="224"/>
      <c r="BY1018" s="224"/>
      <c r="CF1018" s="224"/>
      <c r="CG1018" s="224"/>
      <c r="CH1018" s="6"/>
      <c r="DS1018" s="224"/>
      <c r="DT1018" s="224"/>
      <c r="DU1018" s="224"/>
    </row>
    <row r="1019" spans="4:125" s="66" customFormat="1" x14ac:dyDescent="0.2">
      <c r="D1019" s="90"/>
      <c r="X1019" s="338"/>
      <c r="AT1019" s="289"/>
      <c r="AU1019" s="289"/>
      <c r="AV1019" s="224"/>
      <c r="BW1019" s="224"/>
      <c r="BX1019" s="224"/>
      <c r="BY1019" s="224"/>
      <c r="CF1019" s="224"/>
      <c r="CG1019" s="224"/>
      <c r="CH1019" s="6"/>
      <c r="DS1019" s="224"/>
      <c r="DT1019" s="224"/>
      <c r="DU1019" s="224"/>
    </row>
    <row r="1020" spans="4:125" s="66" customFormat="1" x14ac:dyDescent="0.2">
      <c r="D1020" s="90"/>
      <c r="X1020" s="338"/>
      <c r="AT1020" s="289"/>
      <c r="AU1020" s="289"/>
      <c r="AV1020" s="224"/>
      <c r="BW1020" s="224"/>
      <c r="BX1020" s="224"/>
      <c r="BY1020" s="224"/>
      <c r="CF1020" s="224"/>
      <c r="CG1020" s="224"/>
      <c r="CH1020" s="6"/>
      <c r="DS1020" s="224"/>
      <c r="DT1020" s="224"/>
      <c r="DU1020" s="224"/>
    </row>
    <row r="1021" spans="4:125" s="66" customFormat="1" x14ac:dyDescent="0.2">
      <c r="D1021" s="90"/>
      <c r="X1021" s="338"/>
      <c r="AT1021" s="289"/>
      <c r="AU1021" s="289"/>
      <c r="AV1021" s="224"/>
      <c r="BW1021" s="224"/>
      <c r="BX1021" s="224"/>
      <c r="BY1021" s="224"/>
      <c r="CF1021" s="224"/>
      <c r="CG1021" s="224"/>
      <c r="CH1021" s="6"/>
      <c r="DS1021" s="224"/>
      <c r="DT1021" s="224"/>
      <c r="DU1021" s="224"/>
    </row>
    <row r="1022" spans="4:125" s="66" customFormat="1" x14ac:dyDescent="0.2">
      <c r="D1022" s="90"/>
      <c r="X1022" s="338"/>
      <c r="AT1022" s="289"/>
      <c r="AU1022" s="289"/>
      <c r="AV1022" s="224"/>
      <c r="BW1022" s="224"/>
      <c r="BX1022" s="224"/>
      <c r="BY1022" s="224"/>
      <c r="CF1022" s="224"/>
      <c r="CG1022" s="224"/>
      <c r="CH1022" s="6"/>
      <c r="DS1022" s="224"/>
      <c r="DT1022" s="224"/>
      <c r="DU1022" s="224"/>
    </row>
    <row r="1023" spans="4:125" s="66" customFormat="1" x14ac:dyDescent="0.2">
      <c r="D1023" s="90"/>
      <c r="X1023" s="338"/>
      <c r="AT1023" s="289"/>
      <c r="AU1023" s="289"/>
      <c r="AV1023" s="224"/>
      <c r="BW1023" s="224"/>
      <c r="BX1023" s="224"/>
      <c r="BY1023" s="224"/>
      <c r="CF1023" s="224"/>
      <c r="CG1023" s="224"/>
      <c r="CH1023" s="6"/>
      <c r="DS1023" s="224"/>
      <c r="DT1023" s="224"/>
      <c r="DU1023" s="224"/>
    </row>
    <row r="1024" spans="4:125" s="66" customFormat="1" x14ac:dyDescent="0.2">
      <c r="D1024" s="90"/>
      <c r="X1024" s="338"/>
      <c r="AT1024" s="289"/>
      <c r="AU1024" s="289"/>
      <c r="AV1024" s="224"/>
      <c r="BW1024" s="224"/>
      <c r="BX1024" s="224"/>
      <c r="BY1024" s="224"/>
      <c r="CF1024" s="224"/>
      <c r="CG1024" s="224"/>
      <c r="CH1024" s="6"/>
      <c r="DS1024" s="224"/>
      <c r="DT1024" s="224"/>
      <c r="DU1024" s="224"/>
    </row>
    <row r="1025" spans="4:125" s="66" customFormat="1" x14ac:dyDescent="0.2">
      <c r="D1025" s="90"/>
      <c r="X1025" s="338"/>
      <c r="AT1025" s="289"/>
      <c r="AU1025" s="289"/>
      <c r="AV1025" s="224"/>
      <c r="BW1025" s="224"/>
      <c r="BX1025" s="224"/>
      <c r="BY1025" s="224"/>
      <c r="CF1025" s="224"/>
      <c r="CG1025" s="224"/>
      <c r="CH1025" s="6"/>
      <c r="DS1025" s="224"/>
      <c r="DT1025" s="224"/>
      <c r="DU1025" s="224"/>
    </row>
    <row r="1026" spans="4:125" s="66" customFormat="1" x14ac:dyDescent="0.2">
      <c r="D1026" s="90"/>
      <c r="X1026" s="338"/>
      <c r="AT1026" s="289"/>
      <c r="AU1026" s="289"/>
      <c r="AV1026" s="224"/>
      <c r="BW1026" s="224"/>
      <c r="BX1026" s="224"/>
      <c r="BY1026" s="224"/>
      <c r="CF1026" s="224"/>
      <c r="CG1026" s="224"/>
      <c r="CH1026" s="6"/>
      <c r="DS1026" s="224"/>
      <c r="DT1026" s="224"/>
      <c r="DU1026" s="224"/>
    </row>
    <row r="1027" spans="4:125" s="66" customFormat="1" x14ac:dyDescent="0.2">
      <c r="D1027" s="90"/>
      <c r="X1027" s="338"/>
      <c r="AT1027" s="289"/>
      <c r="AU1027" s="289"/>
      <c r="AV1027" s="224"/>
      <c r="BW1027" s="224"/>
      <c r="BX1027" s="224"/>
      <c r="BY1027" s="224"/>
      <c r="CF1027" s="224"/>
      <c r="CG1027" s="224"/>
      <c r="CH1027" s="6"/>
      <c r="DS1027" s="224"/>
      <c r="DT1027" s="224"/>
      <c r="DU1027" s="224"/>
    </row>
    <row r="1028" spans="4:125" s="66" customFormat="1" x14ac:dyDescent="0.2">
      <c r="D1028" s="90"/>
      <c r="X1028" s="338"/>
      <c r="AT1028" s="289"/>
      <c r="AU1028" s="289"/>
      <c r="AV1028" s="224"/>
      <c r="BW1028" s="224"/>
      <c r="BX1028" s="224"/>
      <c r="BY1028" s="224"/>
      <c r="CF1028" s="224"/>
      <c r="CG1028" s="224"/>
      <c r="CH1028" s="6"/>
      <c r="DS1028" s="224"/>
      <c r="DT1028" s="224"/>
      <c r="DU1028" s="224"/>
    </row>
    <row r="1029" spans="4:125" s="66" customFormat="1" x14ac:dyDescent="0.2">
      <c r="D1029" s="90"/>
      <c r="X1029" s="338"/>
      <c r="AT1029" s="289"/>
      <c r="AU1029" s="289"/>
      <c r="AV1029" s="224"/>
      <c r="BW1029" s="224"/>
      <c r="BX1029" s="224"/>
      <c r="BY1029" s="224"/>
      <c r="CF1029" s="224"/>
      <c r="CG1029" s="224"/>
      <c r="CH1029" s="6"/>
      <c r="DS1029" s="224"/>
      <c r="DT1029" s="224"/>
      <c r="DU1029" s="224"/>
    </row>
    <row r="1030" spans="4:125" s="66" customFormat="1" x14ac:dyDescent="0.2">
      <c r="D1030" s="90"/>
      <c r="X1030" s="338"/>
      <c r="AT1030" s="289"/>
      <c r="AU1030" s="289"/>
      <c r="AV1030" s="224"/>
      <c r="BW1030" s="224"/>
      <c r="BX1030" s="224"/>
      <c r="BY1030" s="224"/>
      <c r="CF1030" s="224"/>
      <c r="CG1030" s="224"/>
      <c r="CH1030" s="6"/>
      <c r="DS1030" s="224"/>
      <c r="DT1030" s="224"/>
      <c r="DU1030" s="224"/>
    </row>
    <row r="1031" spans="4:125" s="66" customFormat="1" x14ac:dyDescent="0.2">
      <c r="D1031" s="90"/>
      <c r="X1031" s="338"/>
      <c r="AT1031" s="289"/>
      <c r="AU1031" s="289"/>
      <c r="AV1031" s="224"/>
      <c r="BW1031" s="224"/>
      <c r="BX1031" s="224"/>
      <c r="BY1031" s="224"/>
      <c r="CF1031" s="224"/>
      <c r="CG1031" s="224"/>
      <c r="CH1031" s="6"/>
      <c r="DS1031" s="224"/>
      <c r="DT1031" s="224"/>
      <c r="DU1031" s="224"/>
    </row>
    <row r="1032" spans="4:125" s="66" customFormat="1" x14ac:dyDescent="0.2">
      <c r="D1032" s="90"/>
      <c r="X1032" s="338"/>
      <c r="AT1032" s="289"/>
      <c r="AU1032" s="289"/>
      <c r="AV1032" s="224"/>
      <c r="BW1032" s="224"/>
      <c r="BX1032" s="224"/>
      <c r="BY1032" s="224"/>
      <c r="CF1032" s="224"/>
      <c r="CG1032" s="224"/>
      <c r="CH1032" s="6"/>
      <c r="DS1032" s="224"/>
      <c r="DT1032" s="224"/>
      <c r="DU1032" s="224"/>
    </row>
    <row r="1033" spans="4:125" s="66" customFormat="1" x14ac:dyDescent="0.2">
      <c r="D1033" s="90"/>
      <c r="X1033" s="338"/>
      <c r="AT1033" s="289"/>
      <c r="AU1033" s="289"/>
      <c r="AV1033" s="224"/>
      <c r="BW1033" s="224"/>
      <c r="BX1033" s="224"/>
      <c r="BY1033" s="224"/>
      <c r="CF1033" s="224"/>
      <c r="CG1033" s="224"/>
      <c r="CH1033" s="6"/>
      <c r="DS1033" s="224"/>
      <c r="DT1033" s="224"/>
      <c r="DU1033" s="224"/>
    </row>
    <row r="1034" spans="4:125" s="66" customFormat="1" x14ac:dyDescent="0.2">
      <c r="D1034" s="90"/>
      <c r="X1034" s="338"/>
      <c r="AT1034" s="289"/>
      <c r="AU1034" s="289"/>
      <c r="AV1034" s="224"/>
      <c r="BW1034" s="224"/>
      <c r="BX1034" s="224"/>
      <c r="BY1034" s="224"/>
      <c r="CF1034" s="224"/>
      <c r="CG1034" s="224"/>
      <c r="CH1034" s="6"/>
      <c r="DS1034" s="224"/>
      <c r="DT1034" s="224"/>
      <c r="DU1034" s="224"/>
    </row>
    <row r="1035" spans="4:125" s="66" customFormat="1" x14ac:dyDescent="0.2">
      <c r="D1035" s="90"/>
      <c r="X1035" s="338"/>
      <c r="AT1035" s="289"/>
      <c r="AU1035" s="289"/>
      <c r="AV1035" s="224"/>
      <c r="BW1035" s="224"/>
      <c r="BX1035" s="224"/>
      <c r="BY1035" s="224"/>
      <c r="CF1035" s="224"/>
      <c r="CG1035" s="224"/>
      <c r="CH1035" s="6"/>
      <c r="DS1035" s="224"/>
      <c r="DT1035" s="224"/>
      <c r="DU1035" s="224"/>
    </row>
    <row r="1036" spans="4:125" s="66" customFormat="1" x14ac:dyDescent="0.2">
      <c r="D1036" s="90"/>
      <c r="X1036" s="338"/>
      <c r="AT1036" s="289"/>
      <c r="AU1036" s="289"/>
      <c r="AV1036" s="224"/>
      <c r="BW1036" s="224"/>
      <c r="BX1036" s="224"/>
      <c r="BY1036" s="224"/>
      <c r="CF1036" s="224"/>
      <c r="CG1036" s="224"/>
      <c r="CH1036" s="6"/>
      <c r="DS1036" s="224"/>
      <c r="DT1036" s="224"/>
      <c r="DU1036" s="224"/>
    </row>
    <row r="1037" spans="4:125" s="66" customFormat="1" x14ac:dyDescent="0.2">
      <c r="D1037" s="90"/>
      <c r="X1037" s="338"/>
      <c r="AT1037" s="289"/>
      <c r="AU1037" s="289"/>
      <c r="AV1037" s="224"/>
      <c r="BW1037" s="224"/>
      <c r="BX1037" s="224"/>
      <c r="BY1037" s="224"/>
      <c r="CF1037" s="224"/>
      <c r="CG1037" s="224"/>
      <c r="CH1037" s="6"/>
      <c r="DS1037" s="224"/>
      <c r="DT1037" s="224"/>
      <c r="DU1037" s="224"/>
    </row>
    <row r="1038" spans="4:125" s="66" customFormat="1" x14ac:dyDescent="0.2">
      <c r="D1038" s="90"/>
      <c r="X1038" s="338"/>
      <c r="AT1038" s="289"/>
      <c r="AU1038" s="289"/>
      <c r="AV1038" s="224"/>
      <c r="BW1038" s="224"/>
      <c r="BX1038" s="224"/>
      <c r="BY1038" s="224"/>
      <c r="CF1038" s="224"/>
      <c r="CG1038" s="224"/>
      <c r="CH1038" s="6"/>
      <c r="DS1038" s="224"/>
      <c r="DT1038" s="224"/>
      <c r="DU1038" s="224"/>
    </row>
    <row r="1039" spans="4:125" s="66" customFormat="1" x14ac:dyDescent="0.2">
      <c r="D1039" s="90"/>
      <c r="X1039" s="338"/>
      <c r="AT1039" s="289"/>
      <c r="AU1039" s="289"/>
      <c r="AV1039" s="224"/>
      <c r="BW1039" s="224"/>
      <c r="BX1039" s="224"/>
      <c r="BY1039" s="224"/>
      <c r="CF1039" s="224"/>
      <c r="CG1039" s="224"/>
      <c r="CH1039" s="6"/>
      <c r="DS1039" s="224"/>
      <c r="DT1039" s="224"/>
      <c r="DU1039" s="224"/>
    </row>
    <row r="1040" spans="4:125" s="66" customFormat="1" x14ac:dyDescent="0.2">
      <c r="D1040" s="90"/>
      <c r="X1040" s="338"/>
      <c r="AT1040" s="289"/>
      <c r="AU1040" s="289"/>
      <c r="AV1040" s="224"/>
      <c r="BW1040" s="224"/>
      <c r="BX1040" s="224"/>
      <c r="BY1040" s="224"/>
      <c r="CF1040" s="224"/>
      <c r="CG1040" s="224"/>
      <c r="CH1040" s="6"/>
      <c r="DS1040" s="224"/>
      <c r="DT1040" s="224"/>
      <c r="DU1040" s="224"/>
    </row>
    <row r="1041" spans="4:125" s="66" customFormat="1" x14ac:dyDescent="0.2">
      <c r="D1041" s="90"/>
      <c r="X1041" s="338"/>
      <c r="AT1041" s="289"/>
      <c r="AU1041" s="289"/>
      <c r="AV1041" s="224"/>
      <c r="BW1041" s="224"/>
      <c r="BX1041" s="224"/>
      <c r="BY1041" s="224"/>
      <c r="CF1041" s="224"/>
      <c r="CG1041" s="224"/>
      <c r="CH1041" s="6"/>
      <c r="DS1041" s="224"/>
      <c r="DT1041" s="224"/>
      <c r="DU1041" s="224"/>
    </row>
    <row r="1042" spans="4:125" s="66" customFormat="1" x14ac:dyDescent="0.2">
      <c r="D1042" s="90"/>
      <c r="X1042" s="338"/>
      <c r="AT1042" s="289"/>
      <c r="AU1042" s="289"/>
      <c r="AV1042" s="224"/>
      <c r="BW1042" s="224"/>
      <c r="BX1042" s="224"/>
      <c r="BY1042" s="224"/>
      <c r="CF1042" s="224"/>
      <c r="CG1042" s="224"/>
      <c r="CH1042" s="6"/>
      <c r="DS1042" s="224"/>
      <c r="DT1042" s="224"/>
      <c r="DU1042" s="224"/>
    </row>
    <row r="1043" spans="4:125" s="66" customFormat="1" x14ac:dyDescent="0.2">
      <c r="D1043" s="90"/>
      <c r="X1043" s="338"/>
      <c r="AT1043" s="289"/>
      <c r="AU1043" s="289"/>
      <c r="AV1043" s="224"/>
      <c r="BW1043" s="224"/>
      <c r="BX1043" s="224"/>
      <c r="BY1043" s="224"/>
      <c r="CF1043" s="224"/>
      <c r="CG1043" s="224"/>
      <c r="CH1043" s="6"/>
      <c r="DS1043" s="224"/>
      <c r="DT1043" s="224"/>
      <c r="DU1043" s="224"/>
    </row>
    <row r="1044" spans="4:125" s="66" customFormat="1" x14ac:dyDescent="0.2">
      <c r="D1044" s="90"/>
      <c r="X1044" s="338"/>
      <c r="AT1044" s="289"/>
      <c r="AU1044" s="289"/>
      <c r="AV1044" s="224"/>
      <c r="BW1044" s="224"/>
      <c r="BX1044" s="224"/>
      <c r="BY1044" s="224"/>
      <c r="CF1044" s="224"/>
      <c r="CG1044" s="224"/>
      <c r="CH1044" s="6"/>
      <c r="DS1044" s="224"/>
      <c r="DT1044" s="224"/>
      <c r="DU1044" s="224"/>
    </row>
    <row r="1045" spans="4:125" s="66" customFormat="1" x14ac:dyDescent="0.2">
      <c r="D1045" s="90"/>
      <c r="X1045" s="338"/>
      <c r="AT1045" s="289"/>
      <c r="AU1045" s="289"/>
      <c r="AV1045" s="224"/>
      <c r="BW1045" s="224"/>
      <c r="BX1045" s="224"/>
      <c r="BY1045" s="224"/>
      <c r="CF1045" s="224"/>
      <c r="CG1045" s="224"/>
      <c r="CH1045" s="6"/>
      <c r="DS1045" s="224"/>
      <c r="DT1045" s="224"/>
      <c r="DU1045" s="224"/>
    </row>
    <row r="1046" spans="4:125" s="66" customFormat="1" x14ac:dyDescent="0.2">
      <c r="D1046" s="90"/>
      <c r="X1046" s="338"/>
      <c r="AT1046" s="289"/>
      <c r="AU1046" s="289"/>
      <c r="AV1046" s="224"/>
      <c r="BW1046" s="224"/>
      <c r="BX1046" s="224"/>
      <c r="BY1046" s="224"/>
      <c r="CF1046" s="224"/>
      <c r="CG1046" s="224"/>
      <c r="CH1046" s="6"/>
      <c r="DS1046" s="224"/>
      <c r="DT1046" s="224"/>
      <c r="DU1046" s="224"/>
    </row>
    <row r="1047" spans="4:125" s="66" customFormat="1" x14ac:dyDescent="0.2">
      <c r="D1047" s="90"/>
      <c r="X1047" s="338"/>
      <c r="AT1047" s="289"/>
      <c r="AU1047" s="289"/>
      <c r="AV1047" s="224"/>
      <c r="BW1047" s="224"/>
      <c r="BX1047" s="224"/>
      <c r="BY1047" s="224"/>
      <c r="CF1047" s="224"/>
      <c r="CG1047" s="224"/>
      <c r="CH1047" s="6"/>
      <c r="DS1047" s="224"/>
      <c r="DT1047" s="224"/>
      <c r="DU1047" s="224"/>
    </row>
    <row r="1048" spans="4:125" s="66" customFormat="1" x14ac:dyDescent="0.2">
      <c r="D1048" s="90"/>
      <c r="X1048" s="338"/>
      <c r="AT1048" s="289"/>
      <c r="AU1048" s="289"/>
      <c r="AV1048" s="224"/>
      <c r="BW1048" s="224"/>
      <c r="BX1048" s="224"/>
      <c r="BY1048" s="224"/>
      <c r="CF1048" s="224"/>
      <c r="CG1048" s="224"/>
      <c r="CH1048" s="6"/>
      <c r="DS1048" s="224"/>
      <c r="DT1048" s="224"/>
      <c r="DU1048" s="224"/>
    </row>
    <row r="1049" spans="4:125" s="66" customFormat="1" x14ac:dyDescent="0.2">
      <c r="D1049" s="90"/>
      <c r="X1049" s="338"/>
      <c r="AT1049" s="289"/>
      <c r="AU1049" s="289"/>
      <c r="AV1049" s="224"/>
      <c r="BW1049" s="224"/>
      <c r="BX1049" s="224"/>
      <c r="BY1049" s="224"/>
      <c r="CF1049" s="224"/>
      <c r="CG1049" s="224"/>
      <c r="CH1049" s="6"/>
      <c r="DS1049" s="224"/>
      <c r="DT1049" s="224"/>
      <c r="DU1049" s="224"/>
    </row>
    <row r="1050" spans="4:125" s="66" customFormat="1" x14ac:dyDescent="0.2">
      <c r="D1050" s="90"/>
      <c r="X1050" s="338"/>
      <c r="AT1050" s="289"/>
      <c r="AU1050" s="289"/>
      <c r="AV1050" s="224"/>
      <c r="BW1050" s="224"/>
      <c r="BX1050" s="224"/>
      <c r="BY1050" s="224"/>
      <c r="CF1050" s="224"/>
      <c r="CG1050" s="224"/>
      <c r="CH1050" s="6"/>
      <c r="DS1050" s="224"/>
      <c r="DT1050" s="224"/>
      <c r="DU1050" s="224"/>
    </row>
    <row r="1051" spans="4:125" s="66" customFormat="1" x14ac:dyDescent="0.2">
      <c r="D1051" s="90"/>
      <c r="X1051" s="338"/>
      <c r="AT1051" s="289"/>
      <c r="AU1051" s="289"/>
      <c r="AV1051" s="224"/>
      <c r="BW1051" s="224"/>
      <c r="BX1051" s="224"/>
      <c r="BY1051" s="224"/>
      <c r="CF1051" s="224"/>
      <c r="CG1051" s="224"/>
      <c r="CH1051" s="6"/>
      <c r="DS1051" s="224"/>
      <c r="DT1051" s="224"/>
      <c r="DU1051" s="224"/>
    </row>
    <row r="1052" spans="4:125" s="66" customFormat="1" x14ac:dyDescent="0.2">
      <c r="D1052" s="90"/>
      <c r="X1052" s="338"/>
      <c r="AT1052" s="289"/>
      <c r="AU1052" s="289"/>
      <c r="AV1052" s="224"/>
      <c r="BW1052" s="224"/>
      <c r="BX1052" s="224"/>
      <c r="BY1052" s="224"/>
      <c r="CF1052" s="224"/>
      <c r="CG1052" s="224"/>
      <c r="CH1052" s="6"/>
      <c r="DS1052" s="224"/>
      <c r="DT1052" s="224"/>
      <c r="DU1052" s="224"/>
    </row>
    <row r="1053" spans="4:125" s="66" customFormat="1" x14ac:dyDescent="0.2">
      <c r="D1053" s="90"/>
      <c r="X1053" s="338"/>
      <c r="AT1053" s="289"/>
      <c r="AU1053" s="289"/>
      <c r="AV1053" s="224"/>
      <c r="BW1053" s="224"/>
      <c r="BX1053" s="224"/>
      <c r="BY1053" s="224"/>
      <c r="CF1053" s="224"/>
      <c r="CG1053" s="224"/>
      <c r="CH1053" s="6"/>
      <c r="DS1053" s="224"/>
      <c r="DT1053" s="224"/>
      <c r="DU1053" s="224"/>
    </row>
    <row r="1054" spans="4:125" s="66" customFormat="1" x14ac:dyDescent="0.2">
      <c r="D1054" s="90"/>
      <c r="X1054" s="338"/>
      <c r="AT1054" s="289"/>
      <c r="AU1054" s="289"/>
      <c r="AV1054" s="224"/>
      <c r="BW1054" s="224"/>
      <c r="BX1054" s="224"/>
      <c r="BY1054" s="224"/>
      <c r="CF1054" s="224"/>
      <c r="CG1054" s="224"/>
      <c r="CH1054" s="6"/>
      <c r="DS1054" s="224"/>
      <c r="DT1054" s="224"/>
      <c r="DU1054" s="224"/>
    </row>
    <row r="1055" spans="4:125" s="66" customFormat="1" x14ac:dyDescent="0.2">
      <c r="D1055" s="90"/>
      <c r="X1055" s="338"/>
      <c r="AT1055" s="289"/>
      <c r="AU1055" s="289"/>
      <c r="AV1055" s="224"/>
      <c r="BW1055" s="224"/>
      <c r="BX1055" s="224"/>
      <c r="BY1055" s="224"/>
      <c r="CF1055" s="224"/>
      <c r="CG1055" s="224"/>
      <c r="CH1055" s="6"/>
      <c r="DS1055" s="224"/>
      <c r="DT1055" s="224"/>
      <c r="DU1055" s="224"/>
    </row>
    <row r="1056" spans="4:125" s="66" customFormat="1" x14ac:dyDescent="0.2">
      <c r="D1056" s="90"/>
      <c r="X1056" s="338"/>
      <c r="AT1056" s="289"/>
      <c r="AU1056" s="289"/>
      <c r="AV1056" s="224"/>
      <c r="BW1056" s="224"/>
      <c r="BX1056" s="224"/>
      <c r="BY1056" s="224"/>
      <c r="CF1056" s="224"/>
      <c r="CG1056" s="224"/>
      <c r="CH1056" s="6"/>
      <c r="DS1056" s="224"/>
      <c r="DT1056" s="224"/>
      <c r="DU1056" s="224"/>
    </row>
    <row r="1057" spans="4:125" s="66" customFormat="1" x14ac:dyDescent="0.2">
      <c r="D1057" s="90"/>
      <c r="X1057" s="338"/>
      <c r="AT1057" s="289"/>
      <c r="AU1057" s="289"/>
      <c r="AV1057" s="224"/>
      <c r="BW1057" s="224"/>
      <c r="BX1057" s="224"/>
      <c r="BY1057" s="224"/>
      <c r="CF1057" s="224"/>
      <c r="CG1057" s="224"/>
      <c r="CH1057" s="6"/>
      <c r="DS1057" s="224"/>
      <c r="DT1057" s="224"/>
      <c r="DU1057" s="224"/>
    </row>
    <row r="1058" spans="4:125" s="66" customFormat="1" x14ac:dyDescent="0.2">
      <c r="D1058" s="90"/>
      <c r="X1058" s="338"/>
      <c r="AT1058" s="289"/>
      <c r="AU1058" s="289"/>
      <c r="AV1058" s="224"/>
      <c r="BW1058" s="224"/>
      <c r="BX1058" s="224"/>
      <c r="BY1058" s="224"/>
      <c r="CF1058" s="224"/>
      <c r="CG1058" s="224"/>
      <c r="CH1058" s="6"/>
      <c r="DS1058" s="224"/>
      <c r="DT1058" s="224"/>
      <c r="DU1058" s="224"/>
    </row>
    <row r="1059" spans="4:125" s="66" customFormat="1" x14ac:dyDescent="0.2">
      <c r="D1059" s="90"/>
      <c r="X1059" s="338"/>
      <c r="AT1059" s="289"/>
      <c r="AU1059" s="289"/>
      <c r="AV1059" s="224"/>
      <c r="BW1059" s="224"/>
      <c r="BX1059" s="224"/>
      <c r="BY1059" s="224"/>
      <c r="CF1059" s="224"/>
      <c r="CG1059" s="224"/>
      <c r="CH1059" s="6"/>
      <c r="DS1059" s="224"/>
      <c r="DT1059" s="224"/>
      <c r="DU1059" s="224"/>
    </row>
    <row r="1060" spans="4:125" s="66" customFormat="1" x14ac:dyDescent="0.2">
      <c r="D1060" s="90"/>
      <c r="X1060" s="338"/>
      <c r="AT1060" s="289"/>
      <c r="AU1060" s="289"/>
      <c r="AV1060" s="224"/>
      <c r="BW1060" s="224"/>
      <c r="BX1060" s="224"/>
      <c r="BY1060" s="224"/>
      <c r="CF1060" s="224"/>
      <c r="CG1060" s="224"/>
      <c r="CH1060" s="6"/>
      <c r="DS1060" s="224"/>
      <c r="DT1060" s="224"/>
      <c r="DU1060" s="224"/>
    </row>
    <row r="1061" spans="4:125" s="66" customFormat="1" x14ac:dyDescent="0.2">
      <c r="D1061" s="90"/>
      <c r="X1061" s="338"/>
      <c r="AT1061" s="289"/>
      <c r="AU1061" s="289"/>
      <c r="AV1061" s="224"/>
      <c r="BW1061" s="224"/>
      <c r="BX1061" s="224"/>
      <c r="BY1061" s="224"/>
      <c r="CF1061" s="224"/>
      <c r="CG1061" s="224"/>
      <c r="CH1061" s="6"/>
      <c r="DS1061" s="224"/>
      <c r="DT1061" s="224"/>
      <c r="DU1061" s="224"/>
    </row>
    <row r="1062" spans="4:125" s="66" customFormat="1" x14ac:dyDescent="0.2">
      <c r="D1062" s="90"/>
      <c r="X1062" s="338"/>
      <c r="AT1062" s="289"/>
      <c r="AU1062" s="289"/>
      <c r="AV1062" s="224"/>
      <c r="BW1062" s="224"/>
      <c r="BX1062" s="224"/>
      <c r="BY1062" s="224"/>
      <c r="CF1062" s="224"/>
      <c r="CG1062" s="224"/>
      <c r="CH1062" s="6"/>
      <c r="DS1062" s="224"/>
      <c r="DT1062" s="224"/>
      <c r="DU1062" s="224"/>
    </row>
    <row r="1063" spans="4:125" s="66" customFormat="1" x14ac:dyDescent="0.2">
      <c r="D1063" s="90"/>
      <c r="X1063" s="338"/>
      <c r="AT1063" s="289"/>
      <c r="AU1063" s="289"/>
      <c r="AV1063" s="224"/>
      <c r="BW1063" s="224"/>
      <c r="BX1063" s="224"/>
      <c r="BY1063" s="224"/>
      <c r="CF1063" s="224"/>
      <c r="CG1063" s="224"/>
      <c r="CH1063" s="6"/>
      <c r="DS1063" s="224"/>
      <c r="DT1063" s="224"/>
      <c r="DU1063" s="224"/>
    </row>
    <row r="1064" spans="4:125" s="66" customFormat="1" x14ac:dyDescent="0.2">
      <c r="D1064" s="90"/>
      <c r="X1064" s="338"/>
      <c r="AT1064" s="289"/>
      <c r="AU1064" s="289"/>
      <c r="AV1064" s="224"/>
      <c r="BW1064" s="224"/>
      <c r="BX1064" s="224"/>
      <c r="BY1064" s="224"/>
      <c r="CF1064" s="224"/>
      <c r="CG1064" s="224"/>
      <c r="CH1064" s="6"/>
      <c r="DS1064" s="224"/>
      <c r="DT1064" s="224"/>
      <c r="DU1064" s="224"/>
    </row>
    <row r="1065" spans="4:125" s="66" customFormat="1" x14ac:dyDescent="0.2">
      <c r="D1065" s="90"/>
      <c r="X1065" s="338"/>
      <c r="AT1065" s="289"/>
      <c r="AU1065" s="289"/>
      <c r="AV1065" s="224"/>
      <c r="BW1065" s="224"/>
      <c r="BX1065" s="224"/>
      <c r="BY1065" s="224"/>
      <c r="CF1065" s="224"/>
      <c r="CG1065" s="224"/>
      <c r="CH1065" s="6"/>
      <c r="DS1065" s="224"/>
      <c r="DT1065" s="224"/>
      <c r="DU1065" s="224"/>
    </row>
    <row r="1066" spans="4:125" s="66" customFormat="1" x14ac:dyDescent="0.2">
      <c r="D1066" s="90"/>
      <c r="X1066" s="338"/>
      <c r="AT1066" s="289"/>
      <c r="AU1066" s="289"/>
      <c r="AV1066" s="224"/>
      <c r="BW1066" s="224"/>
      <c r="BX1066" s="224"/>
      <c r="BY1066" s="224"/>
      <c r="CF1066" s="224"/>
      <c r="CG1066" s="224"/>
      <c r="CH1066" s="6"/>
      <c r="DS1066" s="224"/>
      <c r="DT1066" s="224"/>
      <c r="DU1066" s="224"/>
    </row>
    <row r="1067" spans="4:125" s="66" customFormat="1" x14ac:dyDescent="0.2">
      <c r="D1067" s="90"/>
      <c r="X1067" s="338"/>
      <c r="AT1067" s="289"/>
      <c r="AU1067" s="289"/>
      <c r="AV1067" s="224"/>
      <c r="BW1067" s="224"/>
      <c r="BX1067" s="224"/>
      <c r="BY1067" s="224"/>
      <c r="CF1067" s="224"/>
      <c r="CG1067" s="224"/>
      <c r="CH1067" s="6"/>
      <c r="DS1067" s="224"/>
      <c r="DT1067" s="224"/>
      <c r="DU1067" s="224"/>
    </row>
    <row r="1068" spans="4:125" s="66" customFormat="1" x14ac:dyDescent="0.2">
      <c r="D1068" s="90"/>
      <c r="X1068" s="338"/>
      <c r="AT1068" s="289"/>
      <c r="AU1068" s="289"/>
      <c r="AV1068" s="224"/>
      <c r="BW1068" s="224"/>
      <c r="BX1068" s="224"/>
      <c r="BY1068" s="224"/>
      <c r="CF1068" s="224"/>
      <c r="CG1068" s="224"/>
      <c r="CH1068" s="6"/>
      <c r="DS1068" s="224"/>
      <c r="DT1068" s="224"/>
      <c r="DU1068" s="224"/>
    </row>
    <row r="1069" spans="4:125" s="66" customFormat="1" x14ac:dyDescent="0.2">
      <c r="D1069" s="90"/>
      <c r="X1069" s="338"/>
      <c r="AT1069" s="289"/>
      <c r="AU1069" s="289"/>
      <c r="AV1069" s="224"/>
      <c r="BW1069" s="224"/>
      <c r="BX1069" s="224"/>
      <c r="BY1069" s="224"/>
      <c r="CF1069" s="224"/>
      <c r="CG1069" s="224"/>
      <c r="CH1069" s="6"/>
      <c r="DS1069" s="224"/>
      <c r="DT1069" s="224"/>
      <c r="DU1069" s="224"/>
    </row>
    <row r="1070" spans="4:125" s="66" customFormat="1" x14ac:dyDescent="0.2">
      <c r="D1070" s="90"/>
      <c r="X1070" s="338"/>
      <c r="AT1070" s="289"/>
      <c r="AU1070" s="289"/>
      <c r="AV1070" s="224"/>
      <c r="BW1070" s="224"/>
      <c r="BX1070" s="224"/>
      <c r="BY1070" s="224"/>
      <c r="CF1070" s="224"/>
      <c r="CG1070" s="224"/>
      <c r="CH1070" s="6"/>
      <c r="DS1070" s="224"/>
      <c r="DT1070" s="224"/>
      <c r="DU1070" s="224"/>
    </row>
    <row r="1071" spans="4:125" s="66" customFormat="1" x14ac:dyDescent="0.2">
      <c r="D1071" s="90"/>
      <c r="X1071" s="338"/>
      <c r="AT1071" s="289"/>
      <c r="AU1071" s="289"/>
      <c r="AV1071" s="224"/>
      <c r="BW1071" s="224"/>
      <c r="BX1071" s="224"/>
      <c r="BY1071" s="224"/>
      <c r="CF1071" s="224"/>
      <c r="CG1071" s="224"/>
      <c r="CH1071" s="6"/>
      <c r="DS1071" s="224"/>
      <c r="DT1071" s="224"/>
      <c r="DU1071" s="224"/>
    </row>
    <row r="1072" spans="4:125" s="66" customFormat="1" x14ac:dyDescent="0.2">
      <c r="D1072" s="90"/>
      <c r="X1072" s="338"/>
      <c r="AT1072" s="289"/>
      <c r="AU1072" s="289"/>
      <c r="AV1072" s="224"/>
      <c r="BW1072" s="224"/>
      <c r="BX1072" s="224"/>
      <c r="BY1072" s="224"/>
      <c r="CF1072" s="224"/>
      <c r="CG1072" s="224"/>
      <c r="CH1072" s="6"/>
      <c r="DS1072" s="224"/>
      <c r="DT1072" s="224"/>
      <c r="DU1072" s="224"/>
    </row>
    <row r="1073" spans="4:125" s="66" customFormat="1" x14ac:dyDescent="0.2">
      <c r="D1073" s="90"/>
      <c r="X1073" s="338"/>
      <c r="AT1073" s="289"/>
      <c r="AU1073" s="289"/>
      <c r="AV1073" s="224"/>
      <c r="BW1073" s="224"/>
      <c r="BX1073" s="224"/>
      <c r="BY1073" s="224"/>
      <c r="CF1073" s="224"/>
      <c r="CG1073" s="224"/>
      <c r="CH1073" s="6"/>
      <c r="DS1073" s="224"/>
      <c r="DT1073" s="224"/>
      <c r="DU1073" s="224"/>
    </row>
    <row r="1074" spans="4:125" s="66" customFormat="1" x14ac:dyDescent="0.2">
      <c r="D1074" s="90"/>
      <c r="X1074" s="338"/>
      <c r="AT1074" s="289"/>
      <c r="AU1074" s="289"/>
      <c r="AV1074" s="224"/>
      <c r="BW1074" s="224"/>
      <c r="BX1074" s="224"/>
      <c r="BY1074" s="224"/>
      <c r="CF1074" s="224"/>
      <c r="CG1074" s="224"/>
      <c r="CH1074" s="6"/>
      <c r="DS1074" s="224"/>
      <c r="DT1074" s="224"/>
      <c r="DU1074" s="224"/>
    </row>
    <row r="1075" spans="4:125" s="66" customFormat="1" x14ac:dyDescent="0.2">
      <c r="D1075" s="90"/>
      <c r="X1075" s="338"/>
      <c r="AT1075" s="289"/>
      <c r="AU1075" s="289"/>
      <c r="AV1075" s="224"/>
      <c r="BW1075" s="224"/>
      <c r="BX1075" s="224"/>
      <c r="BY1075" s="224"/>
      <c r="CF1075" s="224"/>
      <c r="CG1075" s="224"/>
      <c r="CH1075" s="6"/>
      <c r="DS1075" s="224"/>
      <c r="DT1075" s="224"/>
      <c r="DU1075" s="224"/>
    </row>
    <row r="1076" spans="4:125" s="66" customFormat="1" x14ac:dyDescent="0.2">
      <c r="D1076" s="90"/>
      <c r="X1076" s="338"/>
      <c r="AT1076" s="289"/>
      <c r="AU1076" s="289"/>
      <c r="AV1076" s="224"/>
      <c r="BW1076" s="224"/>
      <c r="BX1076" s="224"/>
      <c r="BY1076" s="224"/>
      <c r="CF1076" s="224"/>
      <c r="CG1076" s="224"/>
      <c r="CH1076" s="6"/>
      <c r="DS1076" s="224"/>
      <c r="DT1076" s="224"/>
      <c r="DU1076" s="224"/>
    </row>
    <row r="1077" spans="4:125" s="66" customFormat="1" x14ac:dyDescent="0.2">
      <c r="D1077" s="90"/>
      <c r="X1077" s="338"/>
      <c r="AT1077" s="289"/>
      <c r="AU1077" s="289"/>
      <c r="AV1077" s="224"/>
      <c r="BW1077" s="224"/>
      <c r="BX1077" s="224"/>
      <c r="BY1077" s="224"/>
      <c r="CF1077" s="224"/>
      <c r="CG1077" s="224"/>
      <c r="CH1077" s="6"/>
      <c r="DS1077" s="224"/>
      <c r="DT1077" s="224"/>
      <c r="DU1077" s="224"/>
    </row>
    <row r="1078" spans="4:125" s="66" customFormat="1" x14ac:dyDescent="0.2">
      <c r="D1078" s="90"/>
      <c r="X1078" s="338"/>
      <c r="AT1078" s="289"/>
      <c r="AU1078" s="289"/>
      <c r="AV1078" s="224"/>
      <c r="BW1078" s="224"/>
      <c r="BX1078" s="224"/>
      <c r="BY1078" s="224"/>
      <c r="CF1078" s="224"/>
      <c r="CG1078" s="224"/>
      <c r="CH1078" s="6"/>
      <c r="DS1078" s="224"/>
      <c r="DT1078" s="224"/>
      <c r="DU1078" s="224"/>
    </row>
    <row r="1079" spans="4:125" s="66" customFormat="1" x14ac:dyDescent="0.2">
      <c r="D1079" s="90"/>
      <c r="X1079" s="338"/>
      <c r="AT1079" s="289"/>
      <c r="AU1079" s="289"/>
      <c r="AV1079" s="224"/>
      <c r="BW1079" s="224"/>
      <c r="BX1079" s="224"/>
      <c r="BY1079" s="224"/>
      <c r="CF1079" s="224"/>
      <c r="CG1079" s="224"/>
      <c r="CH1079" s="6"/>
      <c r="DS1079" s="224"/>
      <c r="DT1079" s="224"/>
      <c r="DU1079" s="224"/>
    </row>
    <row r="1080" spans="4:125" s="66" customFormat="1" x14ac:dyDescent="0.2">
      <c r="D1080" s="90"/>
      <c r="X1080" s="338"/>
      <c r="AT1080" s="289"/>
      <c r="AU1080" s="289"/>
      <c r="AV1080" s="224"/>
      <c r="BW1080" s="224"/>
      <c r="BX1080" s="224"/>
      <c r="BY1080" s="224"/>
      <c r="CF1080" s="224"/>
      <c r="CG1080" s="224"/>
      <c r="CH1080" s="6"/>
      <c r="DS1080" s="224"/>
      <c r="DT1080" s="224"/>
      <c r="DU1080" s="224"/>
    </row>
    <row r="1081" spans="4:125" s="66" customFormat="1" x14ac:dyDescent="0.2">
      <c r="D1081" s="90"/>
      <c r="X1081" s="338"/>
      <c r="AT1081" s="289"/>
      <c r="AU1081" s="289"/>
      <c r="AV1081" s="224"/>
      <c r="BW1081" s="224"/>
      <c r="BX1081" s="224"/>
      <c r="BY1081" s="224"/>
      <c r="CF1081" s="224"/>
      <c r="CG1081" s="224"/>
      <c r="CH1081" s="6"/>
      <c r="DS1081" s="224"/>
      <c r="DT1081" s="224"/>
      <c r="DU1081" s="224"/>
    </row>
    <row r="1082" spans="4:125" s="66" customFormat="1" x14ac:dyDescent="0.2">
      <c r="D1082" s="90"/>
      <c r="X1082" s="338"/>
      <c r="AT1082" s="289"/>
      <c r="AU1082" s="289"/>
      <c r="AV1082" s="224"/>
      <c r="BW1082" s="224"/>
      <c r="BX1082" s="224"/>
      <c r="BY1082" s="224"/>
      <c r="CF1082" s="224"/>
      <c r="CG1082" s="224"/>
      <c r="CH1082" s="6"/>
      <c r="DS1082" s="224"/>
      <c r="DT1082" s="224"/>
      <c r="DU1082" s="224"/>
    </row>
    <row r="1083" spans="4:125" s="66" customFormat="1" x14ac:dyDescent="0.2">
      <c r="D1083" s="90"/>
      <c r="X1083" s="338"/>
      <c r="AT1083" s="289"/>
      <c r="AU1083" s="289"/>
      <c r="AV1083" s="224"/>
      <c r="BW1083" s="224"/>
      <c r="BX1083" s="224"/>
      <c r="BY1083" s="224"/>
      <c r="CF1083" s="224"/>
      <c r="CG1083" s="224"/>
      <c r="CH1083" s="6"/>
      <c r="DS1083" s="224"/>
      <c r="DT1083" s="224"/>
      <c r="DU1083" s="224"/>
    </row>
    <row r="1084" spans="4:125" s="66" customFormat="1" x14ac:dyDescent="0.2">
      <c r="D1084" s="90"/>
      <c r="X1084" s="338"/>
      <c r="AT1084" s="289"/>
      <c r="AU1084" s="289"/>
      <c r="AV1084" s="224"/>
      <c r="BW1084" s="224"/>
      <c r="BX1084" s="224"/>
      <c r="BY1084" s="224"/>
      <c r="CF1084" s="224"/>
      <c r="CG1084" s="224"/>
      <c r="CH1084" s="6"/>
      <c r="DS1084" s="224"/>
      <c r="DT1084" s="224"/>
      <c r="DU1084" s="224"/>
    </row>
    <row r="1085" spans="4:125" s="66" customFormat="1" x14ac:dyDescent="0.2">
      <c r="D1085" s="90"/>
      <c r="X1085" s="338"/>
      <c r="AT1085" s="289"/>
      <c r="AU1085" s="289"/>
      <c r="AV1085" s="224"/>
      <c r="BW1085" s="224"/>
      <c r="BX1085" s="224"/>
      <c r="BY1085" s="224"/>
      <c r="CF1085" s="224"/>
      <c r="CG1085" s="224"/>
      <c r="CH1085" s="6"/>
      <c r="DS1085" s="224"/>
      <c r="DT1085" s="224"/>
      <c r="DU1085" s="224"/>
    </row>
    <row r="1086" spans="4:125" s="66" customFormat="1" x14ac:dyDescent="0.2">
      <c r="D1086" s="90"/>
      <c r="X1086" s="338"/>
      <c r="AT1086" s="289"/>
      <c r="AU1086" s="289"/>
      <c r="AV1086" s="224"/>
      <c r="BW1086" s="224"/>
      <c r="BX1086" s="224"/>
      <c r="BY1086" s="224"/>
      <c r="CF1086" s="224"/>
      <c r="CG1086" s="224"/>
      <c r="CH1086" s="6"/>
      <c r="DS1086" s="224"/>
      <c r="DT1086" s="224"/>
      <c r="DU1086" s="224"/>
    </row>
    <row r="1087" spans="4:125" s="66" customFormat="1" x14ac:dyDescent="0.2">
      <c r="D1087" s="90"/>
      <c r="X1087" s="338"/>
      <c r="AT1087" s="289"/>
      <c r="AU1087" s="289"/>
      <c r="AV1087" s="224"/>
      <c r="BW1087" s="224"/>
      <c r="BX1087" s="224"/>
      <c r="BY1087" s="224"/>
      <c r="CF1087" s="224"/>
      <c r="CG1087" s="224"/>
      <c r="CH1087" s="6"/>
      <c r="DS1087" s="224"/>
      <c r="DT1087" s="224"/>
      <c r="DU1087" s="224"/>
    </row>
    <row r="1088" spans="4:125" s="66" customFormat="1" x14ac:dyDescent="0.2">
      <c r="D1088" s="90"/>
      <c r="X1088" s="338"/>
      <c r="AT1088" s="289"/>
      <c r="AU1088" s="289"/>
      <c r="AV1088" s="224"/>
      <c r="BW1088" s="224"/>
      <c r="BX1088" s="224"/>
      <c r="BY1088" s="224"/>
      <c r="CF1088" s="224"/>
      <c r="CG1088" s="224"/>
      <c r="CH1088" s="6"/>
      <c r="DS1088" s="224"/>
      <c r="DT1088" s="224"/>
      <c r="DU1088" s="224"/>
    </row>
    <row r="1089" spans="4:125" s="66" customFormat="1" x14ac:dyDescent="0.2">
      <c r="D1089" s="90"/>
      <c r="X1089" s="338"/>
      <c r="AT1089" s="289"/>
      <c r="AU1089" s="289"/>
      <c r="AV1089" s="224"/>
      <c r="BW1089" s="224"/>
      <c r="BX1089" s="224"/>
      <c r="BY1089" s="224"/>
      <c r="CF1089" s="224"/>
      <c r="CG1089" s="224"/>
      <c r="CH1089" s="6"/>
      <c r="DS1089" s="224"/>
      <c r="DT1089" s="224"/>
      <c r="DU1089" s="224"/>
    </row>
    <row r="1090" spans="4:125" s="66" customFormat="1" x14ac:dyDescent="0.2">
      <c r="D1090" s="90"/>
      <c r="X1090" s="338"/>
      <c r="AT1090" s="289"/>
      <c r="AU1090" s="289"/>
      <c r="AV1090" s="224"/>
      <c r="BW1090" s="224"/>
      <c r="BX1090" s="224"/>
      <c r="BY1090" s="224"/>
      <c r="CF1090" s="224"/>
      <c r="CG1090" s="224"/>
      <c r="CH1090" s="6"/>
      <c r="DS1090" s="224"/>
      <c r="DT1090" s="224"/>
      <c r="DU1090" s="224"/>
    </row>
    <row r="1091" spans="4:125" s="66" customFormat="1" x14ac:dyDescent="0.2">
      <c r="D1091" s="90"/>
      <c r="X1091" s="338"/>
      <c r="AT1091" s="289"/>
      <c r="AU1091" s="289"/>
      <c r="AV1091" s="224"/>
      <c r="BW1091" s="224"/>
      <c r="BX1091" s="224"/>
      <c r="BY1091" s="224"/>
      <c r="CF1091" s="224"/>
      <c r="CG1091" s="224"/>
      <c r="CH1091" s="6"/>
      <c r="DS1091" s="224"/>
      <c r="DT1091" s="224"/>
      <c r="DU1091" s="224"/>
    </row>
    <row r="1092" spans="4:125" s="66" customFormat="1" x14ac:dyDescent="0.2">
      <c r="D1092" s="90"/>
      <c r="X1092" s="338"/>
      <c r="AT1092" s="289"/>
      <c r="AU1092" s="289"/>
      <c r="AV1092" s="224"/>
      <c r="BW1092" s="224"/>
      <c r="BX1092" s="224"/>
      <c r="BY1092" s="224"/>
      <c r="CF1092" s="224"/>
      <c r="CG1092" s="224"/>
      <c r="CH1092" s="6"/>
      <c r="DS1092" s="224"/>
      <c r="DT1092" s="224"/>
      <c r="DU1092" s="224"/>
    </row>
    <row r="1093" spans="4:125" s="66" customFormat="1" x14ac:dyDescent="0.2">
      <c r="D1093" s="90"/>
      <c r="X1093" s="338"/>
      <c r="AT1093" s="289"/>
      <c r="AU1093" s="289"/>
      <c r="AV1093" s="224"/>
      <c r="BW1093" s="224"/>
      <c r="BX1093" s="224"/>
      <c r="BY1093" s="224"/>
      <c r="CF1093" s="224"/>
      <c r="CG1093" s="224"/>
      <c r="CH1093" s="6"/>
      <c r="DS1093" s="224"/>
      <c r="DT1093" s="224"/>
      <c r="DU1093" s="224"/>
    </row>
    <row r="1094" spans="4:125" s="66" customFormat="1" x14ac:dyDescent="0.2">
      <c r="D1094" s="90"/>
      <c r="X1094" s="338"/>
      <c r="AT1094" s="289"/>
      <c r="AU1094" s="289"/>
      <c r="AV1094" s="224"/>
      <c r="BW1094" s="224"/>
      <c r="BX1094" s="224"/>
      <c r="BY1094" s="224"/>
      <c r="CF1094" s="224"/>
      <c r="CG1094" s="224"/>
      <c r="CH1094" s="6"/>
      <c r="DS1094" s="224"/>
      <c r="DT1094" s="224"/>
      <c r="DU1094" s="224"/>
    </row>
    <row r="1095" spans="4:125" s="66" customFormat="1" x14ac:dyDescent="0.2">
      <c r="D1095" s="90"/>
      <c r="X1095" s="338"/>
      <c r="AT1095" s="289"/>
      <c r="AU1095" s="289"/>
      <c r="AV1095" s="224"/>
      <c r="BW1095" s="224"/>
      <c r="BX1095" s="224"/>
      <c r="BY1095" s="224"/>
      <c r="CF1095" s="224"/>
      <c r="CG1095" s="224"/>
      <c r="CH1095" s="6"/>
      <c r="DS1095" s="224"/>
      <c r="DT1095" s="224"/>
      <c r="DU1095" s="224"/>
    </row>
    <row r="1096" spans="4:125" s="66" customFormat="1" x14ac:dyDescent="0.2">
      <c r="D1096" s="90"/>
      <c r="X1096" s="338"/>
      <c r="AT1096" s="289"/>
      <c r="AU1096" s="289"/>
      <c r="AV1096" s="224"/>
      <c r="BW1096" s="224"/>
      <c r="BX1096" s="224"/>
      <c r="BY1096" s="224"/>
      <c r="CF1096" s="224"/>
      <c r="CG1096" s="224"/>
      <c r="CH1096" s="6"/>
      <c r="DS1096" s="224"/>
      <c r="DT1096" s="224"/>
      <c r="DU1096" s="224"/>
    </row>
    <row r="1097" spans="4:125" s="66" customFormat="1" x14ac:dyDescent="0.2">
      <c r="D1097" s="90"/>
      <c r="X1097" s="338"/>
      <c r="AT1097" s="289"/>
      <c r="AU1097" s="289"/>
      <c r="AV1097" s="224"/>
      <c r="BW1097" s="224"/>
      <c r="BX1097" s="224"/>
      <c r="BY1097" s="224"/>
      <c r="CF1097" s="224"/>
      <c r="CG1097" s="224"/>
      <c r="CH1097" s="6"/>
      <c r="DS1097" s="224"/>
      <c r="DT1097" s="224"/>
      <c r="DU1097" s="224"/>
    </row>
    <row r="1098" spans="4:125" s="66" customFormat="1" x14ac:dyDescent="0.2">
      <c r="D1098" s="90"/>
      <c r="X1098" s="338"/>
      <c r="AT1098" s="289"/>
      <c r="AU1098" s="289"/>
      <c r="AV1098" s="224"/>
      <c r="BW1098" s="224"/>
      <c r="BX1098" s="224"/>
      <c r="BY1098" s="224"/>
      <c r="CF1098" s="224"/>
      <c r="CG1098" s="224"/>
      <c r="CH1098" s="6"/>
      <c r="DS1098" s="224"/>
      <c r="DT1098" s="224"/>
      <c r="DU1098" s="224"/>
    </row>
    <row r="1099" spans="4:125" s="66" customFormat="1" x14ac:dyDescent="0.2">
      <c r="D1099" s="90"/>
      <c r="X1099" s="338"/>
      <c r="AT1099" s="289"/>
      <c r="AU1099" s="289"/>
      <c r="AV1099" s="224"/>
      <c r="BW1099" s="224"/>
      <c r="BX1099" s="224"/>
      <c r="BY1099" s="224"/>
      <c r="CF1099" s="224"/>
      <c r="CG1099" s="224"/>
      <c r="CH1099" s="6"/>
      <c r="DS1099" s="224"/>
      <c r="DT1099" s="224"/>
      <c r="DU1099" s="224"/>
    </row>
    <row r="1100" spans="4:125" s="66" customFormat="1" x14ac:dyDescent="0.2">
      <c r="D1100" s="90"/>
      <c r="X1100" s="338"/>
      <c r="AT1100" s="289"/>
      <c r="AU1100" s="289"/>
      <c r="AV1100" s="224"/>
      <c r="BW1100" s="224"/>
      <c r="BX1100" s="224"/>
      <c r="BY1100" s="224"/>
      <c r="CF1100" s="224"/>
      <c r="CG1100" s="224"/>
      <c r="CH1100" s="6"/>
      <c r="DS1100" s="224"/>
      <c r="DT1100" s="224"/>
      <c r="DU1100" s="224"/>
    </row>
    <row r="1101" spans="4:125" s="66" customFormat="1" x14ac:dyDescent="0.2">
      <c r="D1101" s="90"/>
      <c r="X1101" s="338"/>
      <c r="AT1101" s="289"/>
      <c r="AU1101" s="289"/>
      <c r="AV1101" s="224"/>
      <c r="BW1101" s="224"/>
      <c r="BX1101" s="224"/>
      <c r="BY1101" s="224"/>
      <c r="CF1101" s="224"/>
      <c r="CG1101" s="224"/>
      <c r="CH1101" s="6"/>
      <c r="DS1101" s="224"/>
      <c r="DT1101" s="224"/>
      <c r="DU1101" s="224"/>
    </row>
    <row r="1102" spans="4:125" s="66" customFormat="1" x14ac:dyDescent="0.2">
      <c r="D1102" s="90"/>
      <c r="X1102" s="338"/>
      <c r="AT1102" s="289"/>
      <c r="AU1102" s="289"/>
      <c r="AV1102" s="224"/>
      <c r="BW1102" s="224"/>
      <c r="BX1102" s="224"/>
      <c r="BY1102" s="224"/>
      <c r="CF1102" s="224"/>
      <c r="CG1102" s="224"/>
      <c r="CH1102" s="6"/>
      <c r="DS1102" s="224"/>
      <c r="DT1102" s="224"/>
      <c r="DU1102" s="224"/>
    </row>
    <row r="1103" spans="4:125" s="66" customFormat="1" x14ac:dyDescent="0.2">
      <c r="D1103" s="90"/>
      <c r="X1103" s="338"/>
      <c r="AT1103" s="289"/>
      <c r="AU1103" s="289"/>
      <c r="AV1103" s="224"/>
      <c r="BW1103" s="224"/>
      <c r="BX1103" s="224"/>
      <c r="BY1103" s="224"/>
      <c r="CF1103" s="224"/>
      <c r="CG1103" s="224"/>
      <c r="CH1103" s="6"/>
      <c r="DS1103" s="224"/>
      <c r="DT1103" s="224"/>
      <c r="DU1103" s="224"/>
    </row>
    <row r="1104" spans="4:125" s="66" customFormat="1" x14ac:dyDescent="0.2">
      <c r="D1104" s="90"/>
      <c r="X1104" s="338"/>
      <c r="AT1104" s="289"/>
      <c r="AU1104" s="289"/>
      <c r="AV1104" s="224"/>
      <c r="BW1104" s="224"/>
      <c r="BX1104" s="224"/>
      <c r="BY1104" s="224"/>
      <c r="CF1104" s="224"/>
      <c r="CG1104" s="224"/>
      <c r="CH1104" s="6"/>
      <c r="DS1104" s="224"/>
      <c r="DT1104" s="224"/>
      <c r="DU1104" s="224"/>
    </row>
    <row r="1105" spans="4:125" s="66" customFormat="1" x14ac:dyDescent="0.2">
      <c r="D1105" s="90"/>
      <c r="X1105" s="338"/>
      <c r="AT1105" s="289"/>
      <c r="AU1105" s="289"/>
      <c r="AV1105" s="224"/>
      <c r="BW1105" s="224"/>
      <c r="BX1105" s="224"/>
      <c r="BY1105" s="224"/>
      <c r="CF1105" s="224"/>
      <c r="CG1105" s="224"/>
      <c r="CH1105" s="6"/>
      <c r="DS1105" s="224"/>
      <c r="DT1105" s="224"/>
      <c r="DU1105" s="224"/>
    </row>
    <row r="1106" spans="4:125" s="66" customFormat="1" x14ac:dyDescent="0.2">
      <c r="D1106" s="90"/>
      <c r="X1106" s="338"/>
      <c r="AT1106" s="289"/>
      <c r="AU1106" s="289"/>
      <c r="AV1106" s="224"/>
      <c r="BW1106" s="224"/>
      <c r="BX1106" s="224"/>
      <c r="BY1106" s="224"/>
      <c r="CF1106" s="224"/>
      <c r="CG1106" s="224"/>
      <c r="CH1106" s="6"/>
      <c r="DS1106" s="224"/>
      <c r="DT1106" s="224"/>
      <c r="DU1106" s="224"/>
    </row>
    <row r="1107" spans="4:125" s="66" customFormat="1" x14ac:dyDescent="0.2">
      <c r="D1107" s="90"/>
      <c r="X1107" s="338"/>
      <c r="AT1107" s="289"/>
      <c r="AU1107" s="289"/>
      <c r="AV1107" s="224"/>
      <c r="BW1107" s="224"/>
      <c r="BX1107" s="224"/>
      <c r="BY1107" s="224"/>
      <c r="CF1107" s="224"/>
      <c r="CG1107" s="224"/>
      <c r="CH1107" s="6"/>
      <c r="DS1107" s="224"/>
      <c r="DT1107" s="224"/>
      <c r="DU1107" s="224"/>
    </row>
    <row r="1108" spans="4:125" s="66" customFormat="1" x14ac:dyDescent="0.2">
      <c r="D1108" s="90"/>
      <c r="X1108" s="338"/>
      <c r="AT1108" s="289"/>
      <c r="AU1108" s="289"/>
      <c r="AV1108" s="224"/>
      <c r="BW1108" s="224"/>
      <c r="BX1108" s="224"/>
      <c r="BY1108" s="224"/>
      <c r="CF1108" s="224"/>
      <c r="CG1108" s="224"/>
      <c r="CH1108" s="6"/>
      <c r="DS1108" s="224"/>
      <c r="DT1108" s="224"/>
      <c r="DU1108" s="224"/>
    </row>
    <row r="1109" spans="4:125" s="66" customFormat="1" x14ac:dyDescent="0.2">
      <c r="D1109" s="90"/>
      <c r="X1109" s="338"/>
      <c r="AT1109" s="289"/>
      <c r="AU1109" s="289"/>
      <c r="AV1109" s="224"/>
      <c r="BW1109" s="224"/>
      <c r="BX1109" s="224"/>
      <c r="BY1109" s="224"/>
      <c r="CF1109" s="224"/>
      <c r="CG1109" s="224"/>
      <c r="CH1109" s="6"/>
      <c r="DS1109" s="224"/>
      <c r="DT1109" s="224"/>
      <c r="DU1109" s="224"/>
    </row>
    <row r="1110" spans="4:125" s="66" customFormat="1" x14ac:dyDescent="0.2">
      <c r="D1110" s="90"/>
      <c r="X1110" s="338"/>
      <c r="AT1110" s="289"/>
      <c r="AU1110" s="289"/>
      <c r="AV1110" s="224"/>
      <c r="BW1110" s="224"/>
      <c r="BX1110" s="224"/>
      <c r="BY1110" s="224"/>
      <c r="CF1110" s="224"/>
      <c r="CG1110" s="224"/>
      <c r="CH1110" s="6"/>
      <c r="DS1110" s="224"/>
      <c r="DT1110" s="224"/>
      <c r="DU1110" s="224"/>
    </row>
    <row r="1111" spans="4:125" s="66" customFormat="1" x14ac:dyDescent="0.2">
      <c r="D1111" s="90"/>
      <c r="X1111" s="338"/>
      <c r="AT1111" s="289"/>
      <c r="AU1111" s="289"/>
      <c r="AV1111" s="224"/>
      <c r="BW1111" s="224"/>
      <c r="BX1111" s="224"/>
      <c r="BY1111" s="224"/>
      <c r="CF1111" s="224"/>
      <c r="CG1111" s="224"/>
      <c r="CH1111" s="6"/>
      <c r="DS1111" s="224"/>
      <c r="DT1111" s="224"/>
      <c r="DU1111" s="224"/>
    </row>
    <row r="1112" spans="4:125" s="66" customFormat="1" x14ac:dyDescent="0.2">
      <c r="D1112" s="90"/>
      <c r="X1112" s="338"/>
      <c r="AT1112" s="289"/>
      <c r="AU1112" s="289"/>
      <c r="AV1112" s="224"/>
      <c r="BW1112" s="224"/>
      <c r="BX1112" s="224"/>
      <c r="BY1112" s="224"/>
      <c r="CF1112" s="224"/>
      <c r="CG1112" s="224"/>
      <c r="CH1112" s="6"/>
      <c r="DS1112" s="224"/>
      <c r="DT1112" s="224"/>
      <c r="DU1112" s="224"/>
    </row>
    <row r="1113" spans="4:125" s="66" customFormat="1" x14ac:dyDescent="0.2">
      <c r="D1113" s="90"/>
      <c r="X1113" s="338"/>
      <c r="AT1113" s="289"/>
      <c r="AU1113" s="289"/>
      <c r="AV1113" s="224"/>
      <c r="BW1113" s="224"/>
      <c r="BX1113" s="224"/>
      <c r="BY1113" s="224"/>
      <c r="CF1113" s="224"/>
      <c r="CG1113" s="224"/>
      <c r="CH1113" s="6"/>
      <c r="DS1113" s="224"/>
      <c r="DT1113" s="224"/>
      <c r="DU1113" s="224"/>
    </row>
    <row r="1114" spans="4:125" s="66" customFormat="1" x14ac:dyDescent="0.2">
      <c r="D1114" s="90"/>
      <c r="X1114" s="338"/>
      <c r="AT1114" s="289"/>
      <c r="AU1114" s="289"/>
      <c r="AV1114" s="224"/>
      <c r="BW1114" s="224"/>
      <c r="BX1114" s="224"/>
      <c r="BY1114" s="224"/>
      <c r="CF1114" s="224"/>
      <c r="CG1114" s="224"/>
      <c r="CH1114" s="6"/>
      <c r="DS1114" s="224"/>
      <c r="DT1114" s="224"/>
      <c r="DU1114" s="224"/>
    </row>
    <row r="1115" spans="4:125" s="66" customFormat="1" x14ac:dyDescent="0.2">
      <c r="D1115" s="90"/>
      <c r="X1115" s="338"/>
      <c r="AT1115" s="289"/>
      <c r="AU1115" s="289"/>
      <c r="AV1115" s="224"/>
      <c r="BW1115" s="224"/>
      <c r="BX1115" s="224"/>
      <c r="BY1115" s="224"/>
      <c r="CF1115" s="224"/>
      <c r="CG1115" s="224"/>
      <c r="CH1115" s="6"/>
      <c r="DS1115" s="224"/>
      <c r="DT1115" s="224"/>
      <c r="DU1115" s="224"/>
    </row>
    <row r="1116" spans="4:125" s="66" customFormat="1" x14ac:dyDescent="0.2">
      <c r="D1116" s="90"/>
      <c r="X1116" s="338"/>
      <c r="AT1116" s="289"/>
      <c r="AU1116" s="289"/>
      <c r="AV1116" s="224"/>
      <c r="BW1116" s="224"/>
      <c r="BX1116" s="224"/>
      <c r="BY1116" s="224"/>
      <c r="CF1116" s="224"/>
      <c r="CG1116" s="224"/>
      <c r="CH1116" s="6"/>
      <c r="DS1116" s="224"/>
      <c r="DT1116" s="224"/>
      <c r="DU1116" s="224"/>
    </row>
    <row r="1117" spans="4:125" s="66" customFormat="1" x14ac:dyDescent="0.2">
      <c r="D1117" s="90"/>
      <c r="X1117" s="338"/>
      <c r="AT1117" s="289"/>
      <c r="AU1117" s="289"/>
      <c r="AV1117" s="224"/>
      <c r="BW1117" s="224"/>
      <c r="BX1117" s="224"/>
      <c r="BY1117" s="224"/>
      <c r="CF1117" s="224"/>
      <c r="CG1117" s="224"/>
      <c r="CH1117" s="6"/>
      <c r="DS1117" s="224"/>
      <c r="DT1117" s="224"/>
      <c r="DU1117" s="224"/>
    </row>
    <row r="1118" spans="4:125" s="66" customFormat="1" x14ac:dyDescent="0.2">
      <c r="D1118" s="90"/>
      <c r="X1118" s="338"/>
      <c r="AT1118" s="289"/>
      <c r="AU1118" s="289"/>
      <c r="AV1118" s="224"/>
      <c r="BW1118" s="224"/>
      <c r="BX1118" s="224"/>
      <c r="BY1118" s="224"/>
      <c r="CF1118" s="224"/>
      <c r="CG1118" s="224"/>
      <c r="CH1118" s="6"/>
      <c r="DS1118" s="224"/>
      <c r="DT1118" s="224"/>
      <c r="DU1118" s="224"/>
    </row>
    <row r="1119" spans="4:125" s="66" customFormat="1" x14ac:dyDescent="0.2">
      <c r="D1119" s="90"/>
      <c r="X1119" s="338"/>
      <c r="AT1119" s="289"/>
      <c r="AU1119" s="289"/>
      <c r="AV1119" s="224"/>
      <c r="BW1119" s="224"/>
      <c r="BX1119" s="224"/>
      <c r="BY1119" s="224"/>
      <c r="CF1119" s="224"/>
      <c r="CG1119" s="224"/>
      <c r="CH1119" s="6"/>
      <c r="DS1119" s="224"/>
      <c r="DT1119" s="224"/>
      <c r="DU1119" s="224"/>
    </row>
    <row r="1120" spans="4:125" s="66" customFormat="1" x14ac:dyDescent="0.2">
      <c r="D1120" s="90"/>
      <c r="X1120" s="338"/>
      <c r="AT1120" s="289"/>
      <c r="AU1120" s="289"/>
      <c r="AV1120" s="224"/>
      <c r="BW1120" s="224"/>
      <c r="BX1120" s="224"/>
      <c r="BY1120" s="224"/>
      <c r="CF1120" s="224"/>
      <c r="CG1120" s="224"/>
      <c r="CH1120" s="6"/>
      <c r="DS1120" s="224"/>
      <c r="DT1120" s="224"/>
      <c r="DU1120" s="224"/>
    </row>
    <row r="1121" spans="4:125" s="66" customFormat="1" x14ac:dyDescent="0.2">
      <c r="D1121" s="90"/>
      <c r="X1121" s="338"/>
      <c r="AT1121" s="289"/>
      <c r="AU1121" s="289"/>
      <c r="AV1121" s="224"/>
      <c r="BW1121" s="224"/>
      <c r="BX1121" s="224"/>
      <c r="BY1121" s="224"/>
      <c r="CF1121" s="224"/>
      <c r="CG1121" s="224"/>
      <c r="CH1121" s="6"/>
      <c r="DS1121" s="224"/>
      <c r="DT1121" s="224"/>
      <c r="DU1121" s="224"/>
    </row>
    <row r="1122" spans="4:125" s="66" customFormat="1" x14ac:dyDescent="0.2">
      <c r="D1122" s="90"/>
      <c r="X1122" s="338"/>
      <c r="AT1122" s="289"/>
      <c r="AU1122" s="289"/>
      <c r="AV1122" s="224"/>
      <c r="BW1122" s="224"/>
      <c r="BX1122" s="224"/>
      <c r="BY1122" s="224"/>
      <c r="CF1122" s="224"/>
      <c r="CG1122" s="224"/>
      <c r="CH1122" s="6"/>
      <c r="DS1122" s="224"/>
      <c r="DT1122" s="224"/>
      <c r="DU1122" s="224"/>
    </row>
    <row r="1123" spans="4:125" s="66" customFormat="1" x14ac:dyDescent="0.2">
      <c r="D1123" s="90"/>
      <c r="X1123" s="338"/>
      <c r="AT1123" s="289"/>
      <c r="AU1123" s="289"/>
      <c r="AV1123" s="224"/>
      <c r="BW1123" s="224"/>
      <c r="BX1123" s="224"/>
      <c r="BY1123" s="224"/>
      <c r="CF1123" s="224"/>
      <c r="CG1123" s="224"/>
      <c r="CH1123" s="6"/>
      <c r="DS1123" s="224"/>
      <c r="DT1123" s="224"/>
      <c r="DU1123" s="224"/>
    </row>
    <row r="1124" spans="4:125" s="66" customFormat="1" x14ac:dyDescent="0.2">
      <c r="D1124" s="90"/>
      <c r="X1124" s="338"/>
      <c r="AT1124" s="289"/>
      <c r="AU1124" s="289"/>
      <c r="AV1124" s="224"/>
      <c r="BW1124" s="224"/>
      <c r="BX1124" s="224"/>
      <c r="BY1124" s="224"/>
      <c r="CF1124" s="224"/>
      <c r="CG1124" s="224"/>
      <c r="CH1124" s="6"/>
      <c r="DS1124" s="224"/>
      <c r="DT1124" s="224"/>
      <c r="DU1124" s="224"/>
    </row>
    <row r="1125" spans="4:125" s="66" customFormat="1" x14ac:dyDescent="0.2">
      <c r="D1125" s="90"/>
      <c r="X1125" s="338"/>
      <c r="AT1125" s="289"/>
      <c r="AU1125" s="289"/>
      <c r="AV1125" s="224"/>
      <c r="BW1125" s="224"/>
      <c r="BX1125" s="224"/>
      <c r="BY1125" s="224"/>
      <c r="CF1125" s="224"/>
      <c r="CG1125" s="224"/>
      <c r="CH1125" s="6"/>
      <c r="DS1125" s="224"/>
      <c r="DT1125" s="224"/>
      <c r="DU1125" s="224"/>
    </row>
    <row r="1126" spans="4:125" s="66" customFormat="1" x14ac:dyDescent="0.2">
      <c r="D1126" s="90"/>
      <c r="X1126" s="338"/>
      <c r="AT1126" s="289"/>
      <c r="AU1126" s="289"/>
      <c r="AV1126" s="224"/>
      <c r="BW1126" s="224"/>
      <c r="BX1126" s="224"/>
      <c r="BY1126" s="224"/>
      <c r="CF1126" s="224"/>
      <c r="CG1126" s="224"/>
      <c r="CH1126" s="6"/>
      <c r="DS1126" s="224"/>
      <c r="DT1126" s="224"/>
      <c r="DU1126" s="224"/>
    </row>
    <row r="1127" spans="4:125" s="66" customFormat="1" x14ac:dyDescent="0.2">
      <c r="D1127" s="90"/>
      <c r="X1127" s="338"/>
      <c r="AT1127" s="289"/>
      <c r="AU1127" s="289"/>
      <c r="AV1127" s="224"/>
      <c r="BW1127" s="224"/>
      <c r="BX1127" s="224"/>
      <c r="BY1127" s="224"/>
      <c r="CF1127" s="224"/>
      <c r="CG1127" s="224"/>
      <c r="CH1127" s="6"/>
      <c r="DS1127" s="224"/>
      <c r="DT1127" s="224"/>
      <c r="DU1127" s="224"/>
    </row>
    <row r="1128" spans="4:125" s="66" customFormat="1" x14ac:dyDescent="0.2">
      <c r="D1128" s="90"/>
      <c r="X1128" s="338"/>
      <c r="AT1128" s="289"/>
      <c r="AU1128" s="289"/>
      <c r="AV1128" s="224"/>
      <c r="BW1128" s="224"/>
      <c r="BX1128" s="224"/>
      <c r="BY1128" s="224"/>
      <c r="CF1128" s="224"/>
      <c r="CG1128" s="224"/>
      <c r="CH1128" s="6"/>
      <c r="DS1128" s="224"/>
      <c r="DT1128" s="224"/>
      <c r="DU1128" s="224"/>
    </row>
    <row r="1129" spans="4:125" s="66" customFormat="1" x14ac:dyDescent="0.2">
      <c r="D1129" s="90"/>
      <c r="X1129" s="338"/>
      <c r="AT1129" s="289"/>
      <c r="AU1129" s="289"/>
      <c r="AV1129" s="224"/>
      <c r="BW1129" s="224"/>
      <c r="BX1129" s="224"/>
      <c r="BY1129" s="224"/>
      <c r="CF1129" s="224"/>
      <c r="CG1129" s="224"/>
      <c r="CH1129" s="6"/>
      <c r="DS1129" s="224"/>
      <c r="DT1129" s="224"/>
      <c r="DU1129" s="224"/>
    </row>
    <row r="1130" spans="4:125" s="66" customFormat="1" x14ac:dyDescent="0.2">
      <c r="D1130" s="90"/>
      <c r="X1130" s="338"/>
      <c r="AT1130" s="289"/>
      <c r="AU1130" s="289"/>
      <c r="AV1130" s="224"/>
      <c r="BW1130" s="224"/>
      <c r="BX1130" s="224"/>
      <c r="BY1130" s="224"/>
      <c r="CF1130" s="224"/>
      <c r="CG1130" s="224"/>
      <c r="CH1130" s="6"/>
      <c r="DS1130" s="224"/>
      <c r="DT1130" s="224"/>
      <c r="DU1130" s="224"/>
    </row>
    <row r="1131" spans="4:125" s="66" customFormat="1" x14ac:dyDescent="0.2">
      <c r="D1131" s="90"/>
      <c r="X1131" s="338"/>
      <c r="AT1131" s="289"/>
      <c r="AU1131" s="289"/>
      <c r="AV1131" s="224"/>
      <c r="BW1131" s="224"/>
      <c r="BX1131" s="224"/>
      <c r="BY1131" s="224"/>
      <c r="CF1131" s="224"/>
      <c r="CG1131" s="224"/>
      <c r="CH1131" s="6"/>
      <c r="DS1131" s="224"/>
      <c r="DT1131" s="224"/>
      <c r="DU1131" s="224"/>
    </row>
    <row r="1132" spans="4:125" s="66" customFormat="1" x14ac:dyDescent="0.2">
      <c r="D1132" s="90"/>
      <c r="X1132" s="338"/>
      <c r="AT1132" s="289"/>
      <c r="AU1132" s="289"/>
      <c r="AV1132" s="224"/>
      <c r="BW1132" s="224"/>
      <c r="BX1132" s="224"/>
      <c r="BY1132" s="224"/>
      <c r="CF1132" s="224"/>
      <c r="CG1132" s="224"/>
      <c r="CH1132" s="6"/>
      <c r="DS1132" s="224"/>
      <c r="DT1132" s="224"/>
      <c r="DU1132" s="224"/>
    </row>
    <row r="1133" spans="4:125" s="66" customFormat="1" x14ac:dyDescent="0.2">
      <c r="D1133" s="90"/>
      <c r="X1133" s="338"/>
      <c r="AT1133" s="289"/>
      <c r="AU1133" s="289"/>
      <c r="AV1133" s="224"/>
      <c r="BW1133" s="224"/>
      <c r="BX1133" s="224"/>
      <c r="BY1133" s="224"/>
      <c r="CF1133" s="224"/>
      <c r="CG1133" s="224"/>
      <c r="CH1133" s="6"/>
      <c r="DS1133" s="224"/>
      <c r="DT1133" s="224"/>
      <c r="DU1133" s="224"/>
    </row>
    <row r="1134" spans="4:125" s="66" customFormat="1" x14ac:dyDescent="0.2">
      <c r="D1134" s="90"/>
      <c r="X1134" s="338"/>
      <c r="AT1134" s="289"/>
      <c r="AU1134" s="289"/>
      <c r="AV1134" s="224"/>
      <c r="BW1134" s="224"/>
      <c r="BX1134" s="224"/>
      <c r="BY1134" s="224"/>
      <c r="CF1134" s="224"/>
      <c r="CG1134" s="224"/>
      <c r="CH1134" s="6"/>
      <c r="DS1134" s="224"/>
      <c r="DT1134" s="224"/>
      <c r="DU1134" s="224"/>
    </row>
    <row r="1135" spans="4:125" s="66" customFormat="1" x14ac:dyDescent="0.2">
      <c r="D1135" s="90"/>
      <c r="X1135" s="338"/>
      <c r="AT1135" s="289"/>
      <c r="AU1135" s="289"/>
      <c r="AV1135" s="224"/>
      <c r="BW1135" s="224"/>
      <c r="BX1135" s="224"/>
      <c r="BY1135" s="224"/>
      <c r="CF1135" s="224"/>
      <c r="CG1135" s="224"/>
      <c r="CH1135" s="6"/>
      <c r="DS1135" s="224"/>
      <c r="DT1135" s="224"/>
      <c r="DU1135" s="224"/>
    </row>
    <row r="1136" spans="4:125" s="66" customFormat="1" x14ac:dyDescent="0.2">
      <c r="D1136" s="90"/>
      <c r="X1136" s="338"/>
      <c r="AT1136" s="289"/>
      <c r="AU1136" s="289"/>
      <c r="AV1136" s="224"/>
      <c r="BW1136" s="224"/>
      <c r="BX1136" s="224"/>
      <c r="BY1136" s="224"/>
      <c r="CF1136" s="224"/>
      <c r="CG1136" s="224"/>
      <c r="CH1136" s="6"/>
      <c r="DS1136" s="224"/>
      <c r="DT1136" s="224"/>
      <c r="DU1136" s="224"/>
    </row>
    <row r="1137" spans="4:125" s="66" customFormat="1" x14ac:dyDescent="0.2">
      <c r="D1137" s="90"/>
      <c r="X1137" s="338"/>
      <c r="AT1137" s="289"/>
      <c r="AU1137" s="289"/>
      <c r="AV1137" s="224"/>
      <c r="BW1137" s="224"/>
      <c r="BX1137" s="224"/>
      <c r="BY1137" s="224"/>
      <c r="CF1137" s="224"/>
      <c r="CG1137" s="224"/>
      <c r="CH1137" s="6"/>
      <c r="DS1137" s="224"/>
      <c r="DT1137" s="224"/>
      <c r="DU1137" s="224"/>
    </row>
    <row r="1138" spans="4:125" s="66" customFormat="1" x14ac:dyDescent="0.2">
      <c r="D1138" s="90"/>
      <c r="X1138" s="338"/>
      <c r="AT1138" s="289"/>
      <c r="AU1138" s="289"/>
      <c r="AV1138" s="224"/>
      <c r="BW1138" s="224"/>
      <c r="BX1138" s="224"/>
      <c r="BY1138" s="224"/>
      <c r="CF1138" s="224"/>
      <c r="CG1138" s="224"/>
      <c r="CH1138" s="6"/>
      <c r="DS1138" s="224"/>
      <c r="DT1138" s="224"/>
      <c r="DU1138" s="224"/>
    </row>
    <row r="1139" spans="4:125" s="66" customFormat="1" x14ac:dyDescent="0.2">
      <c r="D1139" s="90"/>
      <c r="X1139" s="338"/>
      <c r="AT1139" s="289"/>
      <c r="AU1139" s="289"/>
      <c r="AV1139" s="224"/>
      <c r="BW1139" s="224"/>
      <c r="BX1139" s="224"/>
      <c r="BY1139" s="224"/>
      <c r="CF1139" s="224"/>
      <c r="CG1139" s="224"/>
      <c r="CH1139" s="6"/>
      <c r="DS1139" s="224"/>
      <c r="DT1139" s="224"/>
      <c r="DU1139" s="224"/>
    </row>
    <row r="1140" spans="4:125" s="66" customFormat="1" x14ac:dyDescent="0.2">
      <c r="D1140" s="90"/>
      <c r="X1140" s="338"/>
      <c r="AT1140" s="289"/>
      <c r="AU1140" s="289"/>
      <c r="AV1140" s="224"/>
      <c r="BW1140" s="224"/>
      <c r="BX1140" s="224"/>
      <c r="BY1140" s="224"/>
      <c r="CF1140" s="224"/>
      <c r="CG1140" s="224"/>
      <c r="CH1140" s="6"/>
      <c r="DS1140" s="224"/>
      <c r="DT1140" s="224"/>
      <c r="DU1140" s="224"/>
    </row>
    <row r="1141" spans="4:125" s="66" customFormat="1" x14ac:dyDescent="0.2">
      <c r="D1141" s="90"/>
      <c r="X1141" s="338"/>
      <c r="AT1141" s="289"/>
      <c r="AU1141" s="289"/>
      <c r="AV1141" s="224"/>
      <c r="BW1141" s="224"/>
      <c r="BX1141" s="224"/>
      <c r="BY1141" s="224"/>
      <c r="CF1141" s="224"/>
      <c r="CG1141" s="224"/>
      <c r="CH1141" s="6"/>
      <c r="DS1141" s="224"/>
      <c r="DT1141" s="224"/>
      <c r="DU1141" s="224"/>
    </row>
    <row r="1142" spans="4:125" s="66" customFormat="1" x14ac:dyDescent="0.2">
      <c r="D1142" s="90"/>
      <c r="X1142" s="338"/>
      <c r="AT1142" s="289"/>
      <c r="AU1142" s="289"/>
      <c r="AV1142" s="224"/>
      <c r="BW1142" s="224"/>
      <c r="BX1142" s="224"/>
      <c r="BY1142" s="224"/>
      <c r="CF1142" s="224"/>
      <c r="CG1142" s="224"/>
      <c r="CH1142" s="6"/>
      <c r="DS1142" s="224"/>
      <c r="DT1142" s="224"/>
      <c r="DU1142" s="224"/>
    </row>
    <row r="1143" spans="4:125" s="66" customFormat="1" x14ac:dyDescent="0.2">
      <c r="D1143" s="90"/>
      <c r="X1143" s="338"/>
      <c r="AT1143" s="289"/>
      <c r="AU1143" s="289"/>
      <c r="AV1143" s="224"/>
      <c r="BW1143" s="224"/>
      <c r="BX1143" s="224"/>
      <c r="BY1143" s="224"/>
      <c r="CF1143" s="224"/>
      <c r="CG1143" s="224"/>
      <c r="CH1143" s="6"/>
      <c r="DS1143" s="224"/>
      <c r="DT1143" s="224"/>
      <c r="DU1143" s="224"/>
    </row>
    <row r="1144" spans="4:125" s="66" customFormat="1" x14ac:dyDescent="0.2">
      <c r="D1144" s="90"/>
      <c r="X1144" s="338"/>
      <c r="AT1144" s="289"/>
      <c r="AU1144" s="289"/>
      <c r="AV1144" s="224"/>
      <c r="BW1144" s="224"/>
      <c r="BX1144" s="224"/>
      <c r="BY1144" s="224"/>
      <c r="CF1144" s="224"/>
      <c r="CG1144" s="224"/>
      <c r="CH1144" s="6"/>
      <c r="DS1144" s="224"/>
      <c r="DT1144" s="224"/>
      <c r="DU1144" s="224"/>
    </row>
    <row r="1145" spans="4:125" s="66" customFormat="1" x14ac:dyDescent="0.2">
      <c r="D1145" s="90"/>
      <c r="X1145" s="338"/>
      <c r="AT1145" s="289"/>
      <c r="AU1145" s="289"/>
      <c r="AV1145" s="224"/>
      <c r="BW1145" s="224"/>
      <c r="BX1145" s="224"/>
      <c r="BY1145" s="224"/>
      <c r="CF1145" s="224"/>
      <c r="CG1145" s="224"/>
      <c r="CH1145" s="6"/>
      <c r="DS1145" s="224"/>
      <c r="DT1145" s="224"/>
      <c r="DU1145" s="224"/>
    </row>
    <row r="1146" spans="4:125" s="66" customFormat="1" x14ac:dyDescent="0.2">
      <c r="D1146" s="90"/>
      <c r="X1146" s="338"/>
      <c r="AT1146" s="289"/>
      <c r="AU1146" s="289"/>
      <c r="AV1146" s="224"/>
      <c r="BW1146" s="224"/>
      <c r="BX1146" s="224"/>
      <c r="BY1146" s="224"/>
      <c r="CF1146" s="224"/>
      <c r="CG1146" s="224"/>
      <c r="CH1146" s="6"/>
      <c r="DS1146" s="224"/>
      <c r="DT1146" s="224"/>
      <c r="DU1146" s="224"/>
    </row>
    <row r="1147" spans="4:125" s="66" customFormat="1" x14ac:dyDescent="0.2">
      <c r="D1147" s="90"/>
      <c r="X1147" s="338"/>
      <c r="AT1147" s="289"/>
      <c r="AU1147" s="289"/>
      <c r="AV1147" s="224"/>
      <c r="BW1147" s="224"/>
      <c r="BX1147" s="224"/>
      <c r="BY1147" s="224"/>
      <c r="CF1147" s="224"/>
      <c r="CG1147" s="224"/>
      <c r="CH1147" s="6"/>
      <c r="DS1147" s="224"/>
      <c r="DT1147" s="224"/>
      <c r="DU1147" s="224"/>
    </row>
    <row r="1148" spans="4:125" s="66" customFormat="1" x14ac:dyDescent="0.2">
      <c r="D1148" s="90"/>
      <c r="X1148" s="338"/>
      <c r="AT1148" s="289"/>
      <c r="AU1148" s="289"/>
      <c r="AV1148" s="224"/>
      <c r="BW1148" s="224"/>
      <c r="BX1148" s="224"/>
      <c r="BY1148" s="224"/>
      <c r="CF1148" s="224"/>
      <c r="CG1148" s="224"/>
      <c r="CH1148" s="6"/>
      <c r="DS1148" s="224"/>
      <c r="DT1148" s="224"/>
      <c r="DU1148" s="224"/>
    </row>
    <row r="1149" spans="4:125" s="66" customFormat="1" x14ac:dyDescent="0.2">
      <c r="D1149" s="90"/>
      <c r="X1149" s="338"/>
      <c r="AT1149" s="289"/>
      <c r="AU1149" s="289"/>
      <c r="AV1149" s="224"/>
      <c r="BW1149" s="224"/>
      <c r="BX1149" s="224"/>
      <c r="BY1149" s="224"/>
      <c r="CF1149" s="224"/>
      <c r="CG1149" s="224"/>
      <c r="CH1149" s="6"/>
      <c r="DS1149" s="224"/>
      <c r="DT1149" s="224"/>
      <c r="DU1149" s="224"/>
    </row>
    <row r="1150" spans="4:125" s="66" customFormat="1" x14ac:dyDescent="0.2">
      <c r="D1150" s="90"/>
      <c r="X1150" s="338"/>
      <c r="AT1150" s="289"/>
      <c r="AU1150" s="289"/>
      <c r="AV1150" s="224"/>
      <c r="BW1150" s="224"/>
      <c r="BX1150" s="224"/>
      <c r="BY1150" s="224"/>
      <c r="CF1150" s="224"/>
      <c r="CG1150" s="224"/>
      <c r="CH1150" s="6"/>
      <c r="DS1150" s="224"/>
      <c r="DT1150" s="224"/>
      <c r="DU1150" s="224"/>
    </row>
    <row r="1151" spans="4:125" s="66" customFormat="1" x14ac:dyDescent="0.2">
      <c r="D1151" s="90"/>
      <c r="X1151" s="338"/>
      <c r="AT1151" s="289"/>
      <c r="AU1151" s="289"/>
      <c r="AV1151" s="224"/>
      <c r="BW1151" s="224"/>
      <c r="BX1151" s="224"/>
      <c r="BY1151" s="224"/>
      <c r="CF1151" s="224"/>
      <c r="CG1151" s="224"/>
      <c r="CH1151" s="6"/>
      <c r="DS1151" s="224"/>
      <c r="DT1151" s="224"/>
      <c r="DU1151" s="224"/>
    </row>
    <row r="1152" spans="4:125" s="66" customFormat="1" x14ac:dyDescent="0.2">
      <c r="D1152" s="90"/>
      <c r="X1152" s="338"/>
      <c r="AT1152" s="289"/>
      <c r="AU1152" s="289"/>
      <c r="AV1152" s="224"/>
      <c r="BW1152" s="224"/>
      <c r="BX1152" s="224"/>
      <c r="BY1152" s="224"/>
      <c r="CF1152" s="224"/>
      <c r="CG1152" s="224"/>
      <c r="CH1152" s="6"/>
      <c r="DS1152" s="224"/>
      <c r="DT1152" s="224"/>
      <c r="DU1152" s="224"/>
    </row>
    <row r="1153" spans="4:125" s="66" customFormat="1" x14ac:dyDescent="0.2">
      <c r="D1153" s="90"/>
      <c r="X1153" s="338"/>
      <c r="AT1153" s="289"/>
      <c r="AU1153" s="289"/>
      <c r="AV1153" s="224"/>
      <c r="BW1153" s="224"/>
      <c r="BX1153" s="224"/>
      <c r="BY1153" s="224"/>
      <c r="CF1153" s="224"/>
      <c r="CG1153" s="224"/>
      <c r="CH1153" s="6"/>
      <c r="DS1153" s="224"/>
      <c r="DT1153" s="224"/>
      <c r="DU1153" s="224"/>
    </row>
    <row r="1154" spans="4:125" s="66" customFormat="1" x14ac:dyDescent="0.2">
      <c r="D1154" s="90"/>
      <c r="X1154" s="338"/>
      <c r="AT1154" s="289"/>
      <c r="AU1154" s="289"/>
      <c r="AV1154" s="224"/>
      <c r="BW1154" s="224"/>
      <c r="BX1154" s="224"/>
      <c r="BY1154" s="224"/>
      <c r="CF1154" s="224"/>
      <c r="CG1154" s="224"/>
      <c r="CH1154" s="6"/>
      <c r="DS1154" s="224"/>
      <c r="DT1154" s="224"/>
      <c r="DU1154" s="224"/>
    </row>
    <row r="1155" spans="4:125" s="66" customFormat="1" x14ac:dyDescent="0.2">
      <c r="D1155" s="90"/>
      <c r="X1155" s="338"/>
      <c r="AT1155" s="289"/>
      <c r="AU1155" s="289"/>
      <c r="AV1155" s="224"/>
      <c r="BW1155" s="224"/>
      <c r="BX1155" s="224"/>
      <c r="BY1155" s="224"/>
      <c r="CF1155" s="224"/>
      <c r="CG1155" s="224"/>
      <c r="CH1155" s="6"/>
      <c r="DS1155" s="224"/>
      <c r="DT1155" s="224"/>
      <c r="DU1155" s="224"/>
    </row>
    <row r="1156" spans="4:125" s="66" customFormat="1" x14ac:dyDescent="0.2">
      <c r="D1156" s="90"/>
      <c r="X1156" s="338"/>
      <c r="AT1156" s="289"/>
      <c r="AU1156" s="289"/>
      <c r="AV1156" s="224"/>
      <c r="BW1156" s="224"/>
      <c r="BX1156" s="224"/>
      <c r="BY1156" s="224"/>
      <c r="CF1156" s="224"/>
      <c r="CG1156" s="224"/>
      <c r="CH1156" s="6"/>
      <c r="DS1156" s="224"/>
      <c r="DT1156" s="224"/>
      <c r="DU1156" s="224"/>
    </row>
    <row r="1157" spans="4:125" s="66" customFormat="1" x14ac:dyDescent="0.2">
      <c r="D1157" s="90"/>
      <c r="X1157" s="338"/>
      <c r="AT1157" s="289"/>
      <c r="AU1157" s="289"/>
      <c r="AV1157" s="224"/>
      <c r="BW1157" s="224"/>
      <c r="BX1157" s="224"/>
      <c r="BY1157" s="224"/>
      <c r="CF1157" s="224"/>
      <c r="CG1157" s="224"/>
      <c r="CH1157" s="6"/>
      <c r="DS1157" s="224"/>
      <c r="DT1157" s="224"/>
      <c r="DU1157" s="224"/>
    </row>
    <row r="1158" spans="4:125" s="66" customFormat="1" x14ac:dyDescent="0.2">
      <c r="D1158" s="90"/>
      <c r="X1158" s="338"/>
      <c r="AT1158" s="289"/>
      <c r="AU1158" s="289"/>
      <c r="AV1158" s="224"/>
      <c r="BW1158" s="224"/>
      <c r="BX1158" s="224"/>
      <c r="BY1158" s="224"/>
      <c r="CF1158" s="224"/>
      <c r="CG1158" s="224"/>
      <c r="CH1158" s="6"/>
      <c r="DS1158" s="224"/>
      <c r="DT1158" s="224"/>
      <c r="DU1158" s="224"/>
    </row>
    <row r="1159" spans="4:125" s="66" customFormat="1" x14ac:dyDescent="0.2">
      <c r="D1159" s="90"/>
      <c r="X1159" s="338"/>
      <c r="AT1159" s="289"/>
      <c r="AU1159" s="289"/>
      <c r="AV1159" s="224"/>
      <c r="BW1159" s="224"/>
      <c r="BX1159" s="224"/>
      <c r="BY1159" s="224"/>
      <c r="CF1159" s="224"/>
      <c r="CG1159" s="224"/>
      <c r="CH1159" s="6"/>
      <c r="DS1159" s="224"/>
      <c r="DT1159" s="224"/>
      <c r="DU1159" s="224"/>
    </row>
    <row r="1160" spans="4:125" s="66" customFormat="1" x14ac:dyDescent="0.2">
      <c r="D1160" s="90"/>
      <c r="X1160" s="338"/>
      <c r="AT1160" s="289"/>
      <c r="AU1160" s="289"/>
      <c r="AV1160" s="224"/>
      <c r="BW1160" s="224"/>
      <c r="BX1160" s="224"/>
      <c r="BY1160" s="224"/>
      <c r="CF1160" s="224"/>
      <c r="CG1160" s="224"/>
      <c r="CH1160" s="6"/>
      <c r="DS1160" s="224"/>
      <c r="DT1160" s="224"/>
      <c r="DU1160" s="224"/>
    </row>
    <row r="1161" spans="4:125" s="66" customFormat="1" x14ac:dyDescent="0.2">
      <c r="D1161" s="90"/>
      <c r="X1161" s="338"/>
      <c r="AT1161" s="289"/>
      <c r="AU1161" s="289"/>
      <c r="AV1161" s="224"/>
      <c r="BW1161" s="224"/>
      <c r="BX1161" s="224"/>
      <c r="BY1161" s="224"/>
      <c r="CF1161" s="224"/>
      <c r="CG1161" s="224"/>
      <c r="CH1161" s="6"/>
      <c r="DS1161" s="224"/>
      <c r="DT1161" s="224"/>
      <c r="DU1161" s="224"/>
    </row>
    <row r="1162" spans="4:125" s="66" customFormat="1" x14ac:dyDescent="0.2">
      <c r="D1162" s="90"/>
      <c r="X1162" s="338"/>
      <c r="AT1162" s="289"/>
      <c r="AU1162" s="289"/>
      <c r="AV1162" s="224"/>
      <c r="BW1162" s="224"/>
      <c r="BX1162" s="224"/>
      <c r="BY1162" s="224"/>
      <c r="CF1162" s="224"/>
      <c r="CG1162" s="224"/>
      <c r="CH1162" s="6"/>
      <c r="DS1162" s="224"/>
      <c r="DT1162" s="224"/>
      <c r="DU1162" s="224"/>
    </row>
    <row r="1163" spans="4:125" s="66" customFormat="1" x14ac:dyDescent="0.2">
      <c r="D1163" s="90"/>
      <c r="X1163" s="338"/>
      <c r="AT1163" s="289"/>
      <c r="AU1163" s="289"/>
      <c r="AV1163" s="224"/>
      <c r="BW1163" s="224"/>
      <c r="BX1163" s="224"/>
      <c r="BY1163" s="224"/>
      <c r="CF1163" s="224"/>
      <c r="CG1163" s="224"/>
      <c r="CH1163" s="6"/>
      <c r="DS1163" s="224"/>
      <c r="DT1163" s="224"/>
      <c r="DU1163" s="224"/>
    </row>
    <row r="1164" spans="4:125" s="66" customFormat="1" x14ac:dyDescent="0.2">
      <c r="D1164" s="90"/>
      <c r="X1164" s="338"/>
      <c r="AT1164" s="289"/>
      <c r="AU1164" s="289"/>
      <c r="AV1164" s="224"/>
      <c r="BW1164" s="224"/>
      <c r="BX1164" s="224"/>
      <c r="BY1164" s="224"/>
      <c r="CF1164" s="224"/>
      <c r="CG1164" s="224"/>
      <c r="CH1164" s="6"/>
      <c r="DS1164" s="224"/>
      <c r="DT1164" s="224"/>
      <c r="DU1164" s="224"/>
    </row>
    <row r="1165" spans="4:125" s="66" customFormat="1" x14ac:dyDescent="0.2">
      <c r="D1165" s="90"/>
      <c r="X1165" s="338"/>
      <c r="AT1165" s="289"/>
      <c r="AU1165" s="289"/>
      <c r="AV1165" s="224"/>
      <c r="BW1165" s="224"/>
      <c r="BX1165" s="224"/>
      <c r="BY1165" s="224"/>
      <c r="CF1165" s="224"/>
      <c r="CG1165" s="224"/>
      <c r="CH1165" s="6"/>
      <c r="DS1165" s="224"/>
      <c r="DT1165" s="224"/>
      <c r="DU1165" s="224"/>
    </row>
    <row r="1166" spans="4:125" s="66" customFormat="1" x14ac:dyDescent="0.2">
      <c r="D1166" s="90"/>
      <c r="X1166" s="338"/>
      <c r="AT1166" s="289"/>
      <c r="AU1166" s="289"/>
      <c r="AV1166" s="224"/>
      <c r="BW1166" s="224"/>
      <c r="BX1166" s="224"/>
      <c r="BY1166" s="224"/>
      <c r="CF1166" s="224"/>
      <c r="CG1166" s="224"/>
      <c r="CH1166" s="6"/>
      <c r="DS1166" s="224"/>
      <c r="DT1166" s="224"/>
      <c r="DU1166" s="224"/>
    </row>
    <row r="1167" spans="4:125" s="66" customFormat="1" x14ac:dyDescent="0.2">
      <c r="D1167" s="90"/>
      <c r="X1167" s="338"/>
      <c r="AT1167" s="289"/>
      <c r="AU1167" s="289"/>
      <c r="AV1167" s="224"/>
      <c r="BW1167" s="224"/>
      <c r="BX1167" s="224"/>
      <c r="BY1167" s="224"/>
      <c r="CF1167" s="224"/>
      <c r="CG1167" s="224"/>
      <c r="CH1167" s="6"/>
      <c r="DS1167" s="224"/>
      <c r="DT1167" s="224"/>
      <c r="DU1167" s="224"/>
    </row>
    <row r="1168" spans="4:125" s="66" customFormat="1" x14ac:dyDescent="0.2">
      <c r="D1168" s="90"/>
      <c r="X1168" s="338"/>
      <c r="AT1168" s="289"/>
      <c r="AU1168" s="289"/>
      <c r="AV1168" s="224"/>
      <c r="BW1168" s="224"/>
      <c r="BX1168" s="224"/>
      <c r="BY1168" s="224"/>
      <c r="CF1168" s="224"/>
      <c r="CG1168" s="224"/>
      <c r="CH1168" s="6"/>
      <c r="DS1168" s="224"/>
      <c r="DT1168" s="224"/>
      <c r="DU1168" s="224"/>
    </row>
    <row r="1169" spans="4:125" s="66" customFormat="1" x14ac:dyDescent="0.2">
      <c r="D1169" s="90"/>
      <c r="X1169" s="338"/>
      <c r="AT1169" s="289"/>
      <c r="AU1169" s="289"/>
      <c r="AV1169" s="224"/>
      <c r="BW1169" s="224"/>
      <c r="BX1169" s="224"/>
      <c r="BY1169" s="224"/>
      <c r="CF1169" s="224"/>
      <c r="CG1169" s="224"/>
      <c r="CH1169" s="6"/>
      <c r="DS1169" s="224"/>
      <c r="DT1169" s="224"/>
      <c r="DU1169" s="224"/>
    </row>
    <row r="1170" spans="4:125" s="66" customFormat="1" x14ac:dyDescent="0.2">
      <c r="D1170" s="90"/>
      <c r="X1170" s="338"/>
      <c r="AT1170" s="289"/>
      <c r="AU1170" s="289"/>
      <c r="AV1170" s="224"/>
      <c r="BW1170" s="224"/>
      <c r="BX1170" s="224"/>
      <c r="BY1170" s="224"/>
      <c r="CF1170" s="224"/>
      <c r="CG1170" s="224"/>
      <c r="CH1170" s="6"/>
      <c r="DS1170" s="224"/>
      <c r="DT1170" s="224"/>
      <c r="DU1170" s="224"/>
    </row>
    <row r="1171" spans="4:125" s="66" customFormat="1" x14ac:dyDescent="0.2">
      <c r="D1171" s="90"/>
      <c r="X1171" s="338"/>
      <c r="AT1171" s="289"/>
      <c r="AU1171" s="289"/>
      <c r="AV1171" s="224"/>
      <c r="BW1171" s="224"/>
      <c r="BX1171" s="224"/>
      <c r="BY1171" s="224"/>
      <c r="CF1171" s="224"/>
      <c r="CG1171" s="224"/>
      <c r="CH1171" s="6"/>
      <c r="DS1171" s="224"/>
      <c r="DT1171" s="224"/>
      <c r="DU1171" s="224"/>
    </row>
    <row r="1172" spans="4:125" s="66" customFormat="1" x14ac:dyDescent="0.2">
      <c r="D1172" s="90"/>
      <c r="X1172" s="338"/>
      <c r="AT1172" s="289"/>
      <c r="AU1172" s="289"/>
      <c r="AV1172" s="224"/>
      <c r="BW1172" s="224"/>
      <c r="BX1172" s="224"/>
      <c r="BY1172" s="224"/>
      <c r="CF1172" s="224"/>
      <c r="CG1172" s="224"/>
      <c r="CH1172" s="6"/>
      <c r="DS1172" s="224"/>
      <c r="DT1172" s="224"/>
      <c r="DU1172" s="224"/>
    </row>
    <row r="1173" spans="4:125" s="66" customFormat="1" x14ac:dyDescent="0.2">
      <c r="D1173" s="90"/>
      <c r="X1173" s="338"/>
      <c r="AT1173" s="289"/>
      <c r="AU1173" s="289"/>
      <c r="AV1173" s="224"/>
      <c r="BW1173" s="224"/>
      <c r="BX1173" s="224"/>
      <c r="BY1173" s="224"/>
      <c r="CF1173" s="224"/>
      <c r="CG1173" s="224"/>
      <c r="CH1173" s="6"/>
      <c r="DS1173" s="224"/>
      <c r="DT1173" s="224"/>
      <c r="DU1173" s="224"/>
    </row>
    <row r="1174" spans="4:125" s="66" customFormat="1" x14ac:dyDescent="0.2">
      <c r="D1174" s="90"/>
      <c r="X1174" s="338"/>
      <c r="AT1174" s="289"/>
      <c r="AU1174" s="289"/>
      <c r="AV1174" s="224"/>
      <c r="BW1174" s="224"/>
      <c r="BX1174" s="224"/>
      <c r="BY1174" s="224"/>
      <c r="CF1174" s="224"/>
      <c r="CG1174" s="224"/>
      <c r="CH1174" s="6"/>
      <c r="DS1174" s="224"/>
      <c r="DT1174" s="224"/>
      <c r="DU1174" s="224"/>
    </row>
    <row r="1175" spans="4:125" s="66" customFormat="1" x14ac:dyDescent="0.2">
      <c r="D1175" s="90"/>
      <c r="X1175" s="338"/>
      <c r="AT1175" s="289"/>
      <c r="AU1175" s="289"/>
      <c r="AV1175" s="224"/>
      <c r="BW1175" s="224"/>
      <c r="BX1175" s="224"/>
      <c r="BY1175" s="224"/>
      <c r="CF1175" s="224"/>
      <c r="CG1175" s="224"/>
      <c r="CH1175" s="6"/>
      <c r="DS1175" s="224"/>
      <c r="DT1175" s="224"/>
      <c r="DU1175" s="224"/>
    </row>
    <row r="1176" spans="4:125" s="66" customFormat="1" x14ac:dyDescent="0.2">
      <c r="D1176" s="90"/>
      <c r="X1176" s="338"/>
      <c r="AT1176" s="289"/>
      <c r="AU1176" s="289"/>
      <c r="AV1176" s="224"/>
      <c r="BW1176" s="224"/>
      <c r="BX1176" s="224"/>
      <c r="BY1176" s="224"/>
      <c r="CF1176" s="224"/>
      <c r="CG1176" s="224"/>
      <c r="CH1176" s="6"/>
      <c r="DS1176" s="224"/>
      <c r="DT1176" s="224"/>
      <c r="DU1176" s="224"/>
    </row>
    <row r="1177" spans="4:125" s="66" customFormat="1" x14ac:dyDescent="0.2">
      <c r="D1177" s="90"/>
      <c r="X1177" s="338"/>
      <c r="AT1177" s="289"/>
      <c r="AU1177" s="289"/>
      <c r="AV1177" s="224"/>
      <c r="BW1177" s="224"/>
      <c r="BX1177" s="224"/>
      <c r="BY1177" s="224"/>
      <c r="CF1177" s="224"/>
      <c r="CG1177" s="224"/>
      <c r="CH1177" s="6"/>
      <c r="DS1177" s="224"/>
      <c r="DT1177" s="224"/>
      <c r="DU1177" s="224"/>
    </row>
    <row r="1178" spans="4:125" s="66" customFormat="1" x14ac:dyDescent="0.2">
      <c r="D1178" s="90"/>
      <c r="X1178" s="338"/>
      <c r="AT1178" s="289"/>
      <c r="AU1178" s="289"/>
      <c r="AV1178" s="224"/>
      <c r="BW1178" s="224"/>
      <c r="BX1178" s="224"/>
      <c r="BY1178" s="224"/>
      <c r="CF1178" s="224"/>
      <c r="CG1178" s="224"/>
      <c r="CH1178" s="6"/>
      <c r="DS1178" s="224"/>
      <c r="DT1178" s="224"/>
      <c r="DU1178" s="224"/>
    </row>
    <row r="1179" spans="4:125" s="66" customFormat="1" x14ac:dyDescent="0.2">
      <c r="D1179" s="90"/>
      <c r="X1179" s="338"/>
      <c r="AT1179" s="289"/>
      <c r="AU1179" s="289"/>
      <c r="AV1179" s="224"/>
      <c r="BW1179" s="224"/>
      <c r="BX1179" s="224"/>
      <c r="BY1179" s="224"/>
      <c r="CF1179" s="224"/>
      <c r="CG1179" s="224"/>
      <c r="CH1179" s="6"/>
      <c r="DS1179" s="224"/>
      <c r="DT1179" s="224"/>
      <c r="DU1179" s="224"/>
    </row>
    <row r="1180" spans="4:125" s="66" customFormat="1" x14ac:dyDescent="0.2">
      <c r="D1180" s="90"/>
      <c r="X1180" s="338"/>
      <c r="AT1180" s="289"/>
      <c r="AU1180" s="289"/>
      <c r="AV1180" s="224"/>
      <c r="BW1180" s="224"/>
      <c r="BX1180" s="224"/>
      <c r="BY1180" s="224"/>
      <c r="CF1180" s="224"/>
      <c r="CG1180" s="224"/>
      <c r="CH1180" s="6"/>
      <c r="DS1180" s="224"/>
      <c r="DT1180" s="224"/>
      <c r="DU1180" s="224"/>
    </row>
    <row r="1181" spans="4:125" s="66" customFormat="1" x14ac:dyDescent="0.2">
      <c r="D1181" s="90"/>
      <c r="X1181" s="338"/>
      <c r="AT1181" s="289"/>
      <c r="AU1181" s="289"/>
      <c r="AV1181" s="224"/>
      <c r="BW1181" s="224"/>
      <c r="BX1181" s="224"/>
      <c r="BY1181" s="224"/>
      <c r="CF1181" s="224"/>
      <c r="CG1181" s="224"/>
      <c r="CH1181" s="6"/>
      <c r="DS1181" s="224"/>
      <c r="DT1181" s="224"/>
      <c r="DU1181" s="224"/>
    </row>
    <row r="1182" spans="4:125" s="66" customFormat="1" x14ac:dyDescent="0.2">
      <c r="D1182" s="90"/>
      <c r="X1182" s="338"/>
      <c r="AT1182" s="289"/>
      <c r="AU1182" s="289"/>
      <c r="AV1182" s="224"/>
      <c r="BW1182" s="224"/>
      <c r="BX1182" s="224"/>
      <c r="BY1182" s="224"/>
      <c r="CF1182" s="224"/>
      <c r="CG1182" s="224"/>
      <c r="CH1182" s="6"/>
      <c r="DS1182" s="224"/>
      <c r="DT1182" s="224"/>
      <c r="DU1182" s="224"/>
    </row>
    <row r="1183" spans="4:125" s="66" customFormat="1" x14ac:dyDescent="0.2">
      <c r="D1183" s="90"/>
      <c r="X1183" s="338"/>
      <c r="AT1183" s="289"/>
      <c r="AU1183" s="289"/>
      <c r="AV1183" s="224"/>
      <c r="BW1183" s="224"/>
      <c r="BX1183" s="224"/>
      <c r="BY1183" s="224"/>
      <c r="CF1183" s="224"/>
      <c r="CG1183" s="224"/>
      <c r="CH1183" s="6"/>
      <c r="DS1183" s="224"/>
      <c r="DT1183" s="224"/>
      <c r="DU1183" s="224"/>
    </row>
    <row r="1184" spans="4:125" s="66" customFormat="1" x14ac:dyDescent="0.2">
      <c r="D1184" s="90"/>
      <c r="X1184" s="338"/>
      <c r="AT1184" s="289"/>
      <c r="AU1184" s="289"/>
      <c r="AV1184" s="224"/>
      <c r="BW1184" s="224"/>
      <c r="BX1184" s="224"/>
      <c r="BY1184" s="224"/>
      <c r="CF1184" s="224"/>
      <c r="CG1184" s="224"/>
      <c r="CH1184" s="6"/>
      <c r="DS1184" s="224"/>
      <c r="DT1184" s="224"/>
      <c r="DU1184" s="224"/>
    </row>
    <row r="1185" spans="4:125" s="66" customFormat="1" x14ac:dyDescent="0.2">
      <c r="D1185" s="90"/>
      <c r="X1185" s="338"/>
      <c r="AT1185" s="289"/>
      <c r="AU1185" s="289"/>
      <c r="AV1185" s="224"/>
      <c r="BW1185" s="224"/>
      <c r="BX1185" s="224"/>
      <c r="BY1185" s="224"/>
      <c r="CF1185" s="224"/>
      <c r="CG1185" s="224"/>
      <c r="CH1185" s="6"/>
      <c r="DS1185" s="224"/>
      <c r="DT1185" s="224"/>
      <c r="DU1185" s="224"/>
    </row>
    <row r="1186" spans="4:125" s="66" customFormat="1" x14ac:dyDescent="0.2">
      <c r="D1186" s="90"/>
      <c r="X1186" s="338"/>
      <c r="AT1186" s="289"/>
      <c r="AU1186" s="289"/>
      <c r="AV1186" s="224"/>
      <c r="BW1186" s="224"/>
      <c r="BX1186" s="224"/>
      <c r="BY1186" s="224"/>
      <c r="CF1186" s="224"/>
      <c r="CG1186" s="224"/>
      <c r="CH1186" s="6"/>
      <c r="DS1186" s="224"/>
      <c r="DT1186" s="224"/>
      <c r="DU1186" s="224"/>
    </row>
    <row r="1187" spans="4:125" s="66" customFormat="1" x14ac:dyDescent="0.2">
      <c r="D1187" s="90"/>
      <c r="X1187" s="338"/>
      <c r="AT1187" s="289"/>
      <c r="AU1187" s="289"/>
      <c r="AV1187" s="224"/>
      <c r="BW1187" s="224"/>
      <c r="BX1187" s="224"/>
      <c r="BY1187" s="224"/>
      <c r="CF1187" s="224"/>
      <c r="CG1187" s="224"/>
      <c r="CH1187" s="6"/>
      <c r="DS1187" s="224"/>
      <c r="DT1187" s="224"/>
      <c r="DU1187" s="224"/>
    </row>
    <row r="1188" spans="4:125" s="66" customFormat="1" x14ac:dyDescent="0.2">
      <c r="D1188" s="90"/>
      <c r="X1188" s="338"/>
      <c r="AT1188" s="289"/>
      <c r="AU1188" s="289"/>
      <c r="AV1188" s="224"/>
      <c r="BW1188" s="224"/>
      <c r="BX1188" s="224"/>
      <c r="BY1188" s="224"/>
      <c r="CF1188" s="224"/>
      <c r="CG1188" s="224"/>
      <c r="CH1188" s="6"/>
      <c r="DS1188" s="224"/>
      <c r="DT1188" s="224"/>
      <c r="DU1188" s="224"/>
    </row>
    <row r="1189" spans="4:125" s="66" customFormat="1" x14ac:dyDescent="0.2">
      <c r="D1189" s="90"/>
      <c r="X1189" s="338"/>
      <c r="AT1189" s="289"/>
      <c r="AU1189" s="289"/>
      <c r="AV1189" s="224"/>
      <c r="BW1189" s="224"/>
      <c r="BX1189" s="224"/>
      <c r="BY1189" s="224"/>
      <c r="CF1189" s="224"/>
      <c r="CG1189" s="224"/>
      <c r="CH1189" s="6"/>
      <c r="DS1189" s="224"/>
      <c r="DT1189" s="224"/>
      <c r="DU1189" s="224"/>
    </row>
    <row r="1190" spans="4:125" s="66" customFormat="1" x14ac:dyDescent="0.2">
      <c r="D1190" s="90"/>
      <c r="X1190" s="338"/>
      <c r="AT1190" s="289"/>
      <c r="AU1190" s="289"/>
      <c r="AV1190" s="224"/>
      <c r="BW1190" s="224"/>
      <c r="BX1190" s="224"/>
      <c r="BY1190" s="224"/>
      <c r="CF1190" s="224"/>
      <c r="CG1190" s="224"/>
      <c r="CH1190" s="6"/>
      <c r="DS1190" s="224"/>
      <c r="DT1190" s="224"/>
      <c r="DU1190" s="224"/>
    </row>
    <row r="1191" spans="4:125" s="66" customFormat="1" x14ac:dyDescent="0.2">
      <c r="D1191" s="90"/>
      <c r="X1191" s="338"/>
      <c r="AT1191" s="289"/>
      <c r="AU1191" s="289"/>
      <c r="AV1191" s="224"/>
      <c r="BW1191" s="224"/>
      <c r="BX1191" s="224"/>
      <c r="BY1191" s="224"/>
      <c r="CF1191" s="224"/>
      <c r="CG1191" s="224"/>
      <c r="CH1191" s="6"/>
      <c r="DS1191" s="224"/>
      <c r="DT1191" s="224"/>
      <c r="DU1191" s="224"/>
    </row>
    <row r="1192" spans="4:125" s="66" customFormat="1" x14ac:dyDescent="0.2">
      <c r="D1192" s="90"/>
      <c r="X1192" s="338"/>
      <c r="AT1192" s="289"/>
      <c r="AU1192" s="289"/>
      <c r="AV1192" s="224"/>
      <c r="BW1192" s="224"/>
      <c r="BX1192" s="224"/>
      <c r="BY1192" s="224"/>
      <c r="CF1192" s="224"/>
      <c r="CG1192" s="224"/>
      <c r="CH1192" s="6"/>
      <c r="DS1192" s="224"/>
      <c r="DT1192" s="224"/>
      <c r="DU1192" s="224"/>
    </row>
    <row r="1193" spans="4:125" s="66" customFormat="1" x14ac:dyDescent="0.2">
      <c r="D1193" s="90"/>
      <c r="X1193" s="338"/>
      <c r="AT1193" s="289"/>
      <c r="AU1193" s="289"/>
      <c r="AV1193" s="224"/>
      <c r="BW1193" s="224"/>
      <c r="BX1193" s="224"/>
      <c r="BY1193" s="224"/>
      <c r="CF1193" s="224"/>
      <c r="CG1193" s="224"/>
      <c r="CH1193" s="6"/>
      <c r="DS1193" s="224"/>
      <c r="DT1193" s="224"/>
      <c r="DU1193" s="224"/>
    </row>
    <row r="1194" spans="4:125" s="66" customFormat="1" x14ac:dyDescent="0.2">
      <c r="D1194" s="90"/>
      <c r="X1194" s="338"/>
      <c r="AT1194" s="289"/>
      <c r="AU1194" s="289"/>
      <c r="AV1194" s="224"/>
      <c r="BW1194" s="224"/>
      <c r="BX1194" s="224"/>
      <c r="BY1194" s="224"/>
      <c r="CF1194" s="224"/>
      <c r="CG1194" s="224"/>
      <c r="CH1194" s="6"/>
      <c r="DS1194" s="224"/>
      <c r="DT1194" s="224"/>
      <c r="DU1194" s="224"/>
    </row>
    <row r="1195" spans="4:125" s="66" customFormat="1" x14ac:dyDescent="0.2">
      <c r="D1195" s="90"/>
      <c r="X1195" s="338"/>
      <c r="AT1195" s="289"/>
      <c r="AU1195" s="289"/>
      <c r="AV1195" s="224"/>
      <c r="BW1195" s="224"/>
      <c r="BX1195" s="224"/>
      <c r="BY1195" s="224"/>
      <c r="CF1195" s="224"/>
      <c r="CG1195" s="224"/>
      <c r="CH1195" s="6"/>
      <c r="DS1195" s="224"/>
      <c r="DT1195" s="224"/>
      <c r="DU1195" s="224"/>
    </row>
    <row r="1196" spans="4:125" s="66" customFormat="1" x14ac:dyDescent="0.2">
      <c r="D1196" s="90"/>
      <c r="X1196" s="338"/>
      <c r="AT1196" s="289"/>
      <c r="AU1196" s="289"/>
      <c r="AV1196" s="224"/>
      <c r="BW1196" s="224"/>
      <c r="BX1196" s="224"/>
      <c r="BY1196" s="224"/>
      <c r="CF1196" s="224"/>
      <c r="CG1196" s="224"/>
      <c r="CH1196" s="6"/>
      <c r="DS1196" s="224"/>
      <c r="DT1196" s="224"/>
      <c r="DU1196" s="224"/>
    </row>
    <row r="1197" spans="4:125" s="66" customFormat="1" x14ac:dyDescent="0.2">
      <c r="D1197" s="90"/>
      <c r="X1197" s="338"/>
      <c r="AT1197" s="289"/>
      <c r="AU1197" s="289"/>
      <c r="AV1197" s="224"/>
      <c r="BW1197" s="224"/>
      <c r="BX1197" s="224"/>
      <c r="BY1197" s="224"/>
      <c r="CF1197" s="224"/>
      <c r="CG1197" s="224"/>
      <c r="CH1197" s="6"/>
      <c r="DS1197" s="224"/>
      <c r="DT1197" s="224"/>
      <c r="DU1197" s="224"/>
    </row>
    <row r="1198" spans="4:125" s="66" customFormat="1" x14ac:dyDescent="0.2">
      <c r="D1198" s="90"/>
      <c r="X1198" s="338"/>
      <c r="AT1198" s="289"/>
      <c r="AU1198" s="289"/>
      <c r="AV1198" s="224"/>
      <c r="BW1198" s="224"/>
      <c r="BX1198" s="224"/>
      <c r="BY1198" s="224"/>
      <c r="CF1198" s="224"/>
      <c r="CG1198" s="224"/>
      <c r="CH1198" s="6"/>
      <c r="DS1198" s="224"/>
      <c r="DT1198" s="224"/>
      <c r="DU1198" s="224"/>
    </row>
    <row r="1199" spans="4:125" s="66" customFormat="1" x14ac:dyDescent="0.2">
      <c r="D1199" s="90"/>
      <c r="X1199" s="338"/>
      <c r="AT1199" s="289"/>
      <c r="AU1199" s="289"/>
      <c r="AV1199" s="224"/>
      <c r="BW1199" s="224"/>
      <c r="BX1199" s="224"/>
      <c r="BY1199" s="224"/>
      <c r="CF1199" s="224"/>
      <c r="CG1199" s="224"/>
      <c r="CH1199" s="6"/>
      <c r="DS1199" s="224"/>
      <c r="DT1199" s="224"/>
      <c r="DU1199" s="224"/>
    </row>
    <row r="1200" spans="4:125" s="66" customFormat="1" x14ac:dyDescent="0.2">
      <c r="D1200" s="90"/>
      <c r="X1200" s="338"/>
      <c r="AT1200" s="289"/>
      <c r="AU1200" s="289"/>
      <c r="AV1200" s="224"/>
      <c r="BW1200" s="224"/>
      <c r="BX1200" s="224"/>
      <c r="BY1200" s="224"/>
      <c r="CF1200" s="224"/>
      <c r="CG1200" s="224"/>
      <c r="CH1200" s="6"/>
      <c r="DS1200" s="224"/>
      <c r="DT1200" s="224"/>
      <c r="DU1200" s="224"/>
    </row>
    <row r="1201" spans="4:125" s="66" customFormat="1" x14ac:dyDescent="0.2">
      <c r="D1201" s="90"/>
      <c r="X1201" s="338"/>
      <c r="AT1201" s="289"/>
      <c r="AU1201" s="289"/>
      <c r="AV1201" s="224"/>
      <c r="BW1201" s="224"/>
      <c r="BX1201" s="224"/>
      <c r="BY1201" s="224"/>
      <c r="CF1201" s="224"/>
      <c r="CG1201" s="224"/>
      <c r="CH1201" s="6"/>
      <c r="DS1201" s="224"/>
      <c r="DT1201" s="224"/>
      <c r="DU1201" s="224"/>
    </row>
    <row r="1202" spans="4:125" s="66" customFormat="1" x14ac:dyDescent="0.2">
      <c r="D1202" s="90"/>
      <c r="X1202" s="338"/>
      <c r="AT1202" s="289"/>
      <c r="AU1202" s="289"/>
      <c r="AV1202" s="224"/>
      <c r="BW1202" s="224"/>
      <c r="BX1202" s="224"/>
      <c r="BY1202" s="224"/>
      <c r="CF1202" s="224"/>
      <c r="CG1202" s="224"/>
      <c r="CH1202" s="6"/>
      <c r="DS1202" s="224"/>
      <c r="DT1202" s="224"/>
      <c r="DU1202" s="224"/>
    </row>
    <row r="1203" spans="4:125" s="66" customFormat="1" x14ac:dyDescent="0.2">
      <c r="D1203" s="90"/>
      <c r="X1203" s="338"/>
      <c r="AT1203" s="289"/>
      <c r="AU1203" s="289"/>
      <c r="AV1203" s="224"/>
      <c r="BW1203" s="224"/>
      <c r="BX1203" s="224"/>
      <c r="BY1203" s="224"/>
      <c r="CF1203" s="224"/>
      <c r="CG1203" s="224"/>
      <c r="CH1203" s="6"/>
      <c r="DS1203" s="224"/>
      <c r="DT1203" s="224"/>
      <c r="DU1203" s="224"/>
    </row>
    <row r="1204" spans="4:125" s="66" customFormat="1" x14ac:dyDescent="0.2">
      <c r="D1204" s="90"/>
      <c r="X1204" s="338"/>
      <c r="AT1204" s="289"/>
      <c r="AU1204" s="289"/>
      <c r="AV1204" s="224"/>
      <c r="BW1204" s="224"/>
      <c r="BX1204" s="224"/>
      <c r="BY1204" s="224"/>
      <c r="CF1204" s="224"/>
      <c r="CG1204" s="224"/>
      <c r="CH1204" s="6"/>
      <c r="DS1204" s="224"/>
      <c r="DT1204" s="224"/>
      <c r="DU1204" s="224"/>
    </row>
    <row r="1205" spans="4:125" s="66" customFormat="1" x14ac:dyDescent="0.2">
      <c r="D1205" s="90"/>
      <c r="X1205" s="338"/>
      <c r="AT1205" s="289"/>
      <c r="AU1205" s="289"/>
      <c r="AV1205" s="224"/>
      <c r="BW1205" s="224"/>
      <c r="BX1205" s="224"/>
      <c r="BY1205" s="224"/>
      <c r="CF1205" s="224"/>
      <c r="CG1205" s="224"/>
      <c r="CH1205" s="6"/>
      <c r="DS1205" s="224"/>
      <c r="DT1205" s="224"/>
      <c r="DU1205" s="224"/>
    </row>
    <row r="1206" spans="4:125" s="66" customFormat="1" x14ac:dyDescent="0.2">
      <c r="D1206" s="90"/>
      <c r="X1206" s="338"/>
      <c r="AT1206" s="289"/>
      <c r="AU1206" s="289"/>
      <c r="AV1206" s="224"/>
      <c r="BW1206" s="224"/>
      <c r="BX1206" s="224"/>
      <c r="BY1206" s="224"/>
      <c r="CF1206" s="224"/>
      <c r="CG1206" s="224"/>
      <c r="CH1206" s="6"/>
      <c r="DS1206" s="224"/>
      <c r="DT1206" s="224"/>
      <c r="DU1206" s="224"/>
    </row>
    <row r="1207" spans="4:125" s="66" customFormat="1" x14ac:dyDescent="0.2">
      <c r="D1207" s="90"/>
      <c r="X1207" s="338"/>
      <c r="AT1207" s="289"/>
      <c r="AU1207" s="289"/>
      <c r="AV1207" s="224"/>
      <c r="BW1207" s="224"/>
      <c r="BX1207" s="224"/>
      <c r="BY1207" s="224"/>
      <c r="CF1207" s="224"/>
      <c r="CG1207" s="224"/>
      <c r="CH1207" s="6"/>
      <c r="DS1207" s="224"/>
      <c r="DT1207" s="224"/>
      <c r="DU1207" s="224"/>
    </row>
    <row r="1208" spans="4:125" s="66" customFormat="1" x14ac:dyDescent="0.2">
      <c r="D1208" s="90"/>
      <c r="X1208" s="338"/>
      <c r="AT1208" s="289"/>
      <c r="AU1208" s="289"/>
      <c r="AV1208" s="224"/>
      <c r="BW1208" s="224"/>
      <c r="BX1208" s="224"/>
      <c r="BY1208" s="224"/>
      <c r="CF1208" s="224"/>
      <c r="CG1208" s="224"/>
      <c r="CH1208" s="6"/>
      <c r="DS1208" s="224"/>
      <c r="DT1208" s="224"/>
      <c r="DU1208" s="224"/>
    </row>
    <row r="1209" spans="4:125" s="66" customFormat="1" x14ac:dyDescent="0.2">
      <c r="D1209" s="90"/>
      <c r="X1209" s="338"/>
      <c r="AT1209" s="289"/>
      <c r="AU1209" s="289"/>
      <c r="AV1209" s="224"/>
      <c r="BW1209" s="224"/>
      <c r="BX1209" s="224"/>
      <c r="BY1209" s="224"/>
      <c r="CF1209" s="224"/>
      <c r="CG1209" s="224"/>
      <c r="CH1209" s="6"/>
      <c r="DS1209" s="224"/>
      <c r="DT1209" s="224"/>
      <c r="DU1209" s="224"/>
    </row>
    <row r="1210" spans="4:125" s="66" customFormat="1" x14ac:dyDescent="0.2">
      <c r="D1210" s="90"/>
      <c r="X1210" s="338"/>
      <c r="AT1210" s="289"/>
      <c r="AU1210" s="289"/>
      <c r="AV1210" s="224"/>
      <c r="BW1210" s="224"/>
      <c r="BX1210" s="224"/>
      <c r="BY1210" s="224"/>
      <c r="CF1210" s="224"/>
      <c r="CG1210" s="224"/>
      <c r="CH1210" s="6"/>
      <c r="DS1210" s="224"/>
      <c r="DT1210" s="224"/>
      <c r="DU1210" s="224"/>
    </row>
    <row r="1211" spans="4:125" s="66" customFormat="1" x14ac:dyDescent="0.2">
      <c r="D1211" s="90"/>
      <c r="X1211" s="338"/>
      <c r="AT1211" s="289"/>
      <c r="AU1211" s="289"/>
      <c r="AV1211" s="224"/>
      <c r="BW1211" s="224"/>
      <c r="BX1211" s="224"/>
      <c r="BY1211" s="224"/>
      <c r="CF1211" s="224"/>
      <c r="CG1211" s="224"/>
      <c r="CH1211" s="6"/>
      <c r="DS1211" s="224"/>
      <c r="DT1211" s="224"/>
      <c r="DU1211" s="224"/>
    </row>
    <row r="1212" spans="4:125" s="66" customFormat="1" x14ac:dyDescent="0.2">
      <c r="D1212" s="90"/>
      <c r="X1212" s="338"/>
      <c r="AT1212" s="289"/>
      <c r="AU1212" s="289"/>
      <c r="AV1212" s="224"/>
      <c r="BW1212" s="224"/>
      <c r="BX1212" s="224"/>
      <c r="BY1212" s="224"/>
      <c r="CF1212" s="224"/>
      <c r="CG1212" s="224"/>
      <c r="CH1212" s="6"/>
      <c r="DS1212" s="224"/>
      <c r="DT1212" s="224"/>
      <c r="DU1212" s="224"/>
    </row>
    <row r="1213" spans="4:125" s="66" customFormat="1" x14ac:dyDescent="0.2">
      <c r="D1213" s="90"/>
      <c r="X1213" s="338"/>
      <c r="AT1213" s="289"/>
      <c r="AU1213" s="289"/>
      <c r="AV1213" s="224"/>
      <c r="BW1213" s="224"/>
      <c r="BX1213" s="224"/>
      <c r="BY1213" s="224"/>
      <c r="CF1213" s="224"/>
      <c r="CG1213" s="224"/>
      <c r="CH1213" s="6"/>
      <c r="DS1213" s="224"/>
      <c r="DT1213" s="224"/>
      <c r="DU1213" s="224"/>
    </row>
    <row r="1214" spans="4:125" s="66" customFormat="1" x14ac:dyDescent="0.2">
      <c r="D1214" s="90"/>
      <c r="X1214" s="338"/>
      <c r="AT1214" s="289"/>
      <c r="AU1214" s="289"/>
      <c r="AV1214" s="224"/>
      <c r="BW1214" s="224"/>
      <c r="BX1214" s="224"/>
      <c r="BY1214" s="224"/>
      <c r="CF1214" s="224"/>
      <c r="CG1214" s="224"/>
      <c r="CH1214" s="6"/>
      <c r="DS1214" s="224"/>
      <c r="DT1214" s="224"/>
      <c r="DU1214" s="224"/>
    </row>
    <row r="1215" spans="4:125" s="66" customFormat="1" x14ac:dyDescent="0.2">
      <c r="D1215" s="90"/>
      <c r="X1215" s="338"/>
      <c r="AT1215" s="289"/>
      <c r="AU1215" s="289"/>
      <c r="AV1215" s="224"/>
      <c r="BW1215" s="224"/>
      <c r="BX1215" s="224"/>
      <c r="BY1215" s="224"/>
      <c r="CF1215" s="224"/>
      <c r="CG1215" s="224"/>
      <c r="CH1215" s="6"/>
      <c r="DS1215" s="224"/>
      <c r="DT1215" s="224"/>
      <c r="DU1215" s="224"/>
    </row>
    <row r="1216" spans="4:125" s="66" customFormat="1" x14ac:dyDescent="0.2">
      <c r="D1216" s="90"/>
      <c r="X1216" s="338"/>
      <c r="AT1216" s="289"/>
      <c r="AU1216" s="289"/>
      <c r="AV1216" s="224"/>
      <c r="BW1216" s="224"/>
      <c r="BX1216" s="224"/>
      <c r="BY1216" s="224"/>
      <c r="CF1216" s="224"/>
      <c r="CG1216" s="224"/>
      <c r="CH1216" s="6"/>
      <c r="DS1216" s="224"/>
      <c r="DT1216" s="224"/>
      <c r="DU1216" s="224"/>
    </row>
    <row r="1217" spans="4:125" s="66" customFormat="1" x14ac:dyDescent="0.2">
      <c r="D1217" s="90"/>
      <c r="X1217" s="338"/>
      <c r="AT1217" s="289"/>
      <c r="AU1217" s="289"/>
      <c r="AV1217" s="224"/>
      <c r="BW1217" s="224"/>
      <c r="BX1217" s="224"/>
      <c r="BY1217" s="224"/>
      <c r="CF1217" s="224"/>
      <c r="CG1217" s="224"/>
      <c r="CH1217" s="6"/>
      <c r="DS1217" s="224"/>
      <c r="DT1217" s="224"/>
      <c r="DU1217" s="224"/>
    </row>
    <row r="1218" spans="4:125" s="66" customFormat="1" x14ac:dyDescent="0.2">
      <c r="D1218" s="90"/>
      <c r="X1218" s="338"/>
      <c r="AT1218" s="289"/>
      <c r="AU1218" s="289"/>
      <c r="AV1218" s="224"/>
      <c r="BW1218" s="224"/>
      <c r="BX1218" s="224"/>
      <c r="BY1218" s="224"/>
      <c r="CF1218" s="224"/>
      <c r="CG1218" s="224"/>
      <c r="CH1218" s="6"/>
      <c r="DS1218" s="224"/>
      <c r="DT1218" s="224"/>
      <c r="DU1218" s="224"/>
    </row>
    <row r="1219" spans="4:125" s="66" customFormat="1" x14ac:dyDescent="0.2">
      <c r="D1219" s="90"/>
      <c r="X1219" s="338"/>
      <c r="AT1219" s="289"/>
      <c r="AU1219" s="289"/>
      <c r="AV1219" s="224"/>
      <c r="BW1219" s="224"/>
      <c r="BX1219" s="224"/>
      <c r="BY1219" s="224"/>
      <c r="CF1219" s="224"/>
      <c r="CG1219" s="224"/>
      <c r="CH1219" s="6"/>
      <c r="DS1219" s="224"/>
      <c r="DT1219" s="224"/>
      <c r="DU1219" s="224"/>
    </row>
    <row r="1220" spans="4:125" s="66" customFormat="1" x14ac:dyDescent="0.2">
      <c r="D1220" s="90"/>
      <c r="X1220" s="338"/>
      <c r="AT1220" s="289"/>
      <c r="AU1220" s="289"/>
      <c r="AV1220" s="224"/>
      <c r="BW1220" s="224"/>
      <c r="BX1220" s="224"/>
      <c r="BY1220" s="224"/>
      <c r="CF1220" s="224"/>
      <c r="CG1220" s="224"/>
      <c r="CH1220" s="6"/>
      <c r="DS1220" s="224"/>
      <c r="DT1220" s="224"/>
      <c r="DU1220" s="224"/>
    </row>
    <row r="1221" spans="4:125" s="66" customFormat="1" x14ac:dyDescent="0.2">
      <c r="D1221" s="90"/>
      <c r="X1221" s="338"/>
      <c r="AT1221" s="289"/>
      <c r="AU1221" s="289"/>
      <c r="AV1221" s="224"/>
      <c r="BW1221" s="224"/>
      <c r="BX1221" s="224"/>
      <c r="BY1221" s="224"/>
      <c r="CF1221" s="224"/>
      <c r="CG1221" s="224"/>
      <c r="CH1221" s="6"/>
      <c r="DS1221" s="224"/>
      <c r="DT1221" s="224"/>
      <c r="DU1221" s="224"/>
    </row>
    <row r="1222" spans="4:125" s="66" customFormat="1" x14ac:dyDescent="0.2">
      <c r="D1222" s="90"/>
      <c r="X1222" s="338"/>
      <c r="AT1222" s="289"/>
      <c r="AU1222" s="289"/>
      <c r="AV1222" s="224"/>
      <c r="BW1222" s="224"/>
      <c r="BX1222" s="224"/>
      <c r="BY1222" s="224"/>
      <c r="CF1222" s="224"/>
      <c r="CG1222" s="224"/>
      <c r="CH1222" s="6"/>
      <c r="DS1222" s="224"/>
      <c r="DT1222" s="224"/>
      <c r="DU1222" s="224"/>
    </row>
    <row r="1223" spans="4:125" s="66" customFormat="1" x14ac:dyDescent="0.2">
      <c r="D1223" s="90"/>
      <c r="X1223" s="338"/>
      <c r="AT1223" s="289"/>
      <c r="AU1223" s="289"/>
      <c r="AV1223" s="224"/>
      <c r="BW1223" s="224"/>
      <c r="BX1223" s="224"/>
      <c r="BY1223" s="224"/>
      <c r="CF1223" s="224"/>
      <c r="CG1223" s="224"/>
      <c r="CH1223" s="6"/>
      <c r="DS1223" s="224"/>
      <c r="DT1223" s="224"/>
      <c r="DU1223" s="224"/>
    </row>
    <row r="1224" spans="4:125" s="66" customFormat="1" x14ac:dyDescent="0.2">
      <c r="D1224" s="90"/>
      <c r="X1224" s="338"/>
      <c r="AT1224" s="289"/>
      <c r="AU1224" s="289"/>
      <c r="AV1224" s="224"/>
      <c r="BW1224" s="224"/>
      <c r="BX1224" s="224"/>
      <c r="BY1224" s="224"/>
      <c r="CF1224" s="224"/>
      <c r="CG1224" s="224"/>
      <c r="CH1224" s="6"/>
      <c r="DS1224" s="224"/>
      <c r="DT1224" s="224"/>
      <c r="DU1224" s="224"/>
    </row>
    <row r="1225" spans="4:125" s="66" customFormat="1" x14ac:dyDescent="0.2">
      <c r="D1225" s="90"/>
      <c r="X1225" s="338"/>
      <c r="AT1225" s="289"/>
      <c r="AU1225" s="289"/>
      <c r="AV1225" s="224"/>
      <c r="BW1225" s="224"/>
      <c r="BX1225" s="224"/>
      <c r="BY1225" s="224"/>
      <c r="CF1225" s="224"/>
      <c r="CG1225" s="224"/>
      <c r="CH1225" s="6"/>
      <c r="DS1225" s="224"/>
      <c r="DT1225" s="224"/>
      <c r="DU1225" s="224"/>
    </row>
    <row r="1226" spans="4:125" s="66" customFormat="1" x14ac:dyDescent="0.2">
      <c r="D1226" s="90"/>
      <c r="X1226" s="338"/>
      <c r="AT1226" s="289"/>
      <c r="AU1226" s="289"/>
      <c r="AV1226" s="224"/>
      <c r="BW1226" s="224"/>
      <c r="BX1226" s="224"/>
      <c r="BY1226" s="224"/>
      <c r="CF1226" s="224"/>
      <c r="CG1226" s="224"/>
      <c r="CH1226" s="6"/>
      <c r="DS1226" s="224"/>
      <c r="DT1226" s="224"/>
      <c r="DU1226" s="224"/>
    </row>
    <row r="1227" spans="4:125" s="66" customFormat="1" x14ac:dyDescent="0.2">
      <c r="D1227" s="90"/>
      <c r="X1227" s="338"/>
      <c r="AT1227" s="289"/>
      <c r="AU1227" s="289"/>
      <c r="AV1227" s="224"/>
      <c r="BW1227" s="224"/>
      <c r="BX1227" s="224"/>
      <c r="BY1227" s="224"/>
      <c r="CF1227" s="224"/>
      <c r="CG1227" s="224"/>
      <c r="CH1227" s="6"/>
      <c r="DS1227" s="224"/>
      <c r="DT1227" s="224"/>
      <c r="DU1227" s="224"/>
    </row>
    <row r="1228" spans="4:125" s="66" customFormat="1" x14ac:dyDescent="0.2">
      <c r="D1228" s="90"/>
      <c r="X1228" s="338"/>
      <c r="AT1228" s="289"/>
      <c r="AU1228" s="289"/>
      <c r="AV1228" s="224"/>
      <c r="BW1228" s="224"/>
      <c r="BX1228" s="224"/>
      <c r="BY1228" s="224"/>
      <c r="CF1228" s="224"/>
      <c r="CG1228" s="224"/>
      <c r="CH1228" s="6"/>
      <c r="DS1228" s="224"/>
      <c r="DT1228" s="224"/>
      <c r="DU1228" s="224"/>
    </row>
    <row r="1229" spans="4:125" s="66" customFormat="1" x14ac:dyDescent="0.2">
      <c r="D1229" s="90"/>
      <c r="X1229" s="338"/>
      <c r="AT1229" s="289"/>
      <c r="AU1229" s="289"/>
      <c r="AV1229" s="224"/>
      <c r="BW1229" s="224"/>
      <c r="BX1229" s="224"/>
      <c r="BY1229" s="224"/>
      <c r="CF1229" s="224"/>
      <c r="CG1229" s="224"/>
      <c r="CH1229" s="6"/>
      <c r="DS1229" s="224"/>
      <c r="DT1229" s="224"/>
      <c r="DU1229" s="224"/>
    </row>
    <row r="1230" spans="4:125" s="66" customFormat="1" x14ac:dyDescent="0.2">
      <c r="D1230" s="90"/>
      <c r="X1230" s="338"/>
      <c r="AT1230" s="289"/>
      <c r="AU1230" s="289"/>
      <c r="AV1230" s="224"/>
      <c r="BW1230" s="224"/>
      <c r="BX1230" s="224"/>
      <c r="BY1230" s="224"/>
      <c r="CF1230" s="224"/>
      <c r="CG1230" s="224"/>
      <c r="CH1230" s="6"/>
      <c r="DS1230" s="224"/>
      <c r="DT1230" s="224"/>
      <c r="DU1230" s="224"/>
    </row>
    <row r="1231" spans="4:125" s="66" customFormat="1" x14ac:dyDescent="0.2">
      <c r="D1231" s="90"/>
      <c r="X1231" s="338"/>
      <c r="AT1231" s="289"/>
      <c r="AU1231" s="289"/>
      <c r="AV1231" s="224"/>
      <c r="BW1231" s="224"/>
      <c r="BX1231" s="224"/>
      <c r="BY1231" s="224"/>
      <c r="CF1231" s="224"/>
      <c r="CG1231" s="224"/>
      <c r="CH1231" s="6"/>
      <c r="DS1231" s="224"/>
      <c r="DT1231" s="224"/>
      <c r="DU1231" s="224"/>
    </row>
    <row r="1232" spans="4:125" s="66" customFormat="1" x14ac:dyDescent="0.2">
      <c r="D1232" s="90"/>
      <c r="X1232" s="338"/>
      <c r="AT1232" s="289"/>
      <c r="AU1232" s="289"/>
      <c r="AV1232" s="224"/>
      <c r="BW1232" s="224"/>
      <c r="BX1232" s="224"/>
      <c r="BY1232" s="224"/>
      <c r="CF1232" s="224"/>
      <c r="CG1232" s="224"/>
      <c r="CH1232" s="6"/>
      <c r="DS1232" s="224"/>
      <c r="DT1232" s="224"/>
      <c r="DU1232" s="224"/>
    </row>
    <row r="1233" spans="4:125" s="66" customFormat="1" x14ac:dyDescent="0.2">
      <c r="D1233" s="90"/>
      <c r="X1233" s="338"/>
      <c r="AT1233" s="289"/>
      <c r="AU1233" s="289"/>
      <c r="AV1233" s="224"/>
      <c r="BW1233" s="224"/>
      <c r="BX1233" s="224"/>
      <c r="BY1233" s="224"/>
      <c r="CF1233" s="224"/>
      <c r="CG1233" s="224"/>
      <c r="CH1233" s="6"/>
      <c r="DS1233" s="224"/>
      <c r="DT1233" s="224"/>
      <c r="DU1233" s="224"/>
    </row>
    <row r="1234" spans="4:125" s="66" customFormat="1" x14ac:dyDescent="0.2">
      <c r="D1234" s="90"/>
      <c r="X1234" s="338"/>
      <c r="AT1234" s="289"/>
      <c r="AU1234" s="289"/>
      <c r="AV1234" s="224"/>
      <c r="BW1234" s="224"/>
      <c r="BX1234" s="224"/>
      <c r="BY1234" s="224"/>
      <c r="CF1234" s="224"/>
      <c r="CG1234" s="224"/>
      <c r="CH1234" s="6"/>
      <c r="DS1234" s="224"/>
      <c r="DT1234" s="224"/>
      <c r="DU1234" s="224"/>
    </row>
    <row r="1235" spans="4:125" s="66" customFormat="1" x14ac:dyDescent="0.2">
      <c r="D1235" s="90"/>
      <c r="X1235" s="338"/>
      <c r="AT1235" s="289"/>
      <c r="AU1235" s="289"/>
      <c r="AV1235" s="224"/>
      <c r="BW1235" s="224"/>
      <c r="BX1235" s="224"/>
      <c r="BY1235" s="224"/>
      <c r="CF1235" s="224"/>
      <c r="CG1235" s="224"/>
      <c r="CH1235" s="6"/>
      <c r="DS1235" s="224"/>
      <c r="DT1235" s="224"/>
      <c r="DU1235" s="224"/>
    </row>
    <row r="1236" spans="4:125" s="66" customFormat="1" x14ac:dyDescent="0.2">
      <c r="D1236" s="90"/>
      <c r="X1236" s="338"/>
      <c r="AT1236" s="289"/>
      <c r="AU1236" s="289"/>
      <c r="AV1236" s="224"/>
      <c r="BW1236" s="224"/>
      <c r="BX1236" s="224"/>
      <c r="BY1236" s="224"/>
      <c r="CF1236" s="224"/>
      <c r="CG1236" s="224"/>
      <c r="CH1236" s="6"/>
      <c r="DS1236" s="224"/>
      <c r="DT1236" s="224"/>
      <c r="DU1236" s="224"/>
    </row>
    <row r="1237" spans="4:125" s="66" customFormat="1" x14ac:dyDescent="0.2">
      <c r="D1237" s="90"/>
      <c r="X1237" s="338"/>
      <c r="AT1237" s="289"/>
      <c r="AU1237" s="289"/>
      <c r="AV1237" s="224"/>
      <c r="BW1237" s="224"/>
      <c r="BX1237" s="224"/>
      <c r="BY1237" s="224"/>
      <c r="CF1237" s="224"/>
      <c r="CG1237" s="224"/>
      <c r="CH1237" s="6"/>
      <c r="DS1237" s="224"/>
      <c r="DT1237" s="224"/>
      <c r="DU1237" s="224"/>
    </row>
    <row r="1238" spans="4:125" s="66" customFormat="1" x14ac:dyDescent="0.2">
      <c r="D1238" s="90"/>
      <c r="X1238" s="338"/>
      <c r="AT1238" s="289"/>
      <c r="AU1238" s="289"/>
      <c r="AV1238" s="224"/>
      <c r="BW1238" s="224"/>
      <c r="BX1238" s="224"/>
      <c r="BY1238" s="224"/>
      <c r="CF1238" s="224"/>
      <c r="CG1238" s="224"/>
      <c r="CH1238" s="6"/>
      <c r="DS1238" s="224"/>
      <c r="DT1238" s="224"/>
      <c r="DU1238" s="224"/>
    </row>
    <row r="1239" spans="4:125" s="66" customFormat="1" x14ac:dyDescent="0.2">
      <c r="D1239" s="90"/>
      <c r="X1239" s="338"/>
      <c r="AT1239" s="289"/>
      <c r="AU1239" s="289"/>
      <c r="AV1239" s="224"/>
      <c r="BW1239" s="224"/>
      <c r="BX1239" s="224"/>
      <c r="BY1239" s="224"/>
      <c r="CF1239" s="224"/>
      <c r="CG1239" s="224"/>
      <c r="CH1239" s="6"/>
      <c r="DS1239" s="224"/>
      <c r="DT1239" s="224"/>
      <c r="DU1239" s="224"/>
    </row>
    <row r="1240" spans="4:125" s="66" customFormat="1" x14ac:dyDescent="0.2">
      <c r="D1240" s="90"/>
      <c r="X1240" s="338"/>
      <c r="AT1240" s="289"/>
      <c r="AU1240" s="289"/>
      <c r="AV1240" s="224"/>
      <c r="BW1240" s="224"/>
      <c r="BX1240" s="224"/>
      <c r="BY1240" s="224"/>
      <c r="CF1240" s="224"/>
      <c r="CG1240" s="224"/>
      <c r="CH1240" s="6"/>
      <c r="DS1240" s="224"/>
      <c r="DT1240" s="224"/>
      <c r="DU1240" s="224"/>
    </row>
    <row r="1241" spans="4:125" s="66" customFormat="1" x14ac:dyDescent="0.2">
      <c r="D1241" s="90"/>
      <c r="X1241" s="338"/>
      <c r="AT1241" s="289"/>
      <c r="AU1241" s="289"/>
      <c r="AV1241" s="224"/>
      <c r="BW1241" s="224"/>
      <c r="BX1241" s="224"/>
      <c r="BY1241" s="224"/>
      <c r="CF1241" s="224"/>
      <c r="CG1241" s="224"/>
      <c r="CH1241" s="6"/>
      <c r="DS1241" s="224"/>
      <c r="DT1241" s="224"/>
      <c r="DU1241" s="224"/>
    </row>
    <row r="1242" spans="4:125" s="66" customFormat="1" x14ac:dyDescent="0.2">
      <c r="D1242" s="90"/>
      <c r="X1242" s="338"/>
      <c r="AT1242" s="289"/>
      <c r="AU1242" s="289"/>
      <c r="AV1242" s="224"/>
      <c r="BW1242" s="224"/>
      <c r="BX1242" s="224"/>
      <c r="BY1242" s="224"/>
      <c r="CF1242" s="224"/>
      <c r="CG1242" s="224"/>
      <c r="CH1242" s="6"/>
      <c r="DS1242" s="224"/>
      <c r="DT1242" s="224"/>
      <c r="DU1242" s="224"/>
    </row>
    <row r="1243" spans="4:125" s="66" customFormat="1" x14ac:dyDescent="0.2">
      <c r="D1243" s="90"/>
      <c r="X1243" s="338"/>
      <c r="AT1243" s="289"/>
      <c r="AU1243" s="289"/>
      <c r="AV1243" s="224"/>
      <c r="BW1243" s="224"/>
      <c r="BX1243" s="224"/>
      <c r="BY1243" s="224"/>
      <c r="CF1243" s="224"/>
      <c r="CG1243" s="224"/>
      <c r="CH1243" s="6"/>
      <c r="DS1243" s="224"/>
      <c r="DT1243" s="224"/>
      <c r="DU1243" s="224"/>
    </row>
    <row r="1244" spans="4:125" s="66" customFormat="1" x14ac:dyDescent="0.2">
      <c r="D1244" s="90"/>
      <c r="X1244" s="338"/>
      <c r="AT1244" s="289"/>
      <c r="AU1244" s="289"/>
      <c r="AV1244" s="224"/>
      <c r="BW1244" s="224"/>
      <c r="BX1244" s="224"/>
      <c r="BY1244" s="224"/>
      <c r="CF1244" s="224"/>
      <c r="CG1244" s="224"/>
      <c r="CH1244" s="6"/>
      <c r="DS1244" s="224"/>
      <c r="DT1244" s="224"/>
      <c r="DU1244" s="224"/>
    </row>
    <row r="1245" spans="4:125" s="66" customFormat="1" x14ac:dyDescent="0.2">
      <c r="D1245" s="90"/>
      <c r="X1245" s="338"/>
      <c r="AT1245" s="289"/>
      <c r="AU1245" s="289"/>
      <c r="AV1245" s="224"/>
      <c r="BW1245" s="224"/>
      <c r="BX1245" s="224"/>
      <c r="BY1245" s="224"/>
      <c r="CF1245" s="224"/>
      <c r="CG1245" s="224"/>
      <c r="CH1245" s="6"/>
      <c r="DS1245" s="224"/>
      <c r="DT1245" s="224"/>
      <c r="DU1245" s="224"/>
    </row>
    <row r="1246" spans="4:125" s="66" customFormat="1" x14ac:dyDescent="0.2">
      <c r="D1246" s="90"/>
      <c r="X1246" s="338"/>
      <c r="AT1246" s="289"/>
      <c r="AU1246" s="289"/>
      <c r="AV1246" s="224"/>
      <c r="BW1246" s="224"/>
      <c r="BX1246" s="224"/>
      <c r="BY1246" s="224"/>
      <c r="CF1246" s="224"/>
      <c r="CG1246" s="224"/>
      <c r="CH1246" s="6"/>
      <c r="DS1246" s="224"/>
      <c r="DT1246" s="224"/>
      <c r="DU1246" s="224"/>
    </row>
    <row r="1247" spans="4:125" s="66" customFormat="1" x14ac:dyDescent="0.2">
      <c r="D1247" s="90"/>
      <c r="X1247" s="338"/>
      <c r="AT1247" s="289"/>
      <c r="AU1247" s="289"/>
      <c r="AV1247" s="224"/>
      <c r="BW1247" s="224"/>
      <c r="BX1247" s="224"/>
      <c r="BY1247" s="224"/>
      <c r="CF1247" s="224"/>
      <c r="CG1247" s="224"/>
      <c r="CH1247" s="6"/>
      <c r="DS1247" s="224"/>
      <c r="DT1247" s="224"/>
      <c r="DU1247" s="224"/>
    </row>
    <row r="1248" spans="4:125" s="66" customFormat="1" x14ac:dyDescent="0.2">
      <c r="D1248" s="90"/>
      <c r="X1248" s="338"/>
      <c r="AT1248" s="289"/>
      <c r="AU1248" s="289"/>
      <c r="AV1248" s="224"/>
      <c r="BW1248" s="224"/>
      <c r="BX1248" s="224"/>
      <c r="BY1248" s="224"/>
      <c r="CF1248" s="224"/>
      <c r="CG1248" s="224"/>
      <c r="CH1248" s="6"/>
      <c r="DS1248" s="224"/>
      <c r="DT1248" s="224"/>
      <c r="DU1248" s="224"/>
    </row>
    <row r="1249" spans="4:125" s="66" customFormat="1" x14ac:dyDescent="0.2">
      <c r="D1249" s="90"/>
      <c r="X1249" s="338"/>
      <c r="AT1249" s="289"/>
      <c r="AU1249" s="289"/>
      <c r="AV1249" s="224"/>
      <c r="BW1249" s="224"/>
      <c r="BX1249" s="224"/>
      <c r="BY1249" s="224"/>
      <c r="CF1249" s="224"/>
      <c r="CG1249" s="224"/>
      <c r="CH1249" s="6"/>
      <c r="DS1249" s="224"/>
      <c r="DT1249" s="224"/>
      <c r="DU1249" s="224"/>
    </row>
    <row r="1250" spans="4:125" s="66" customFormat="1" x14ac:dyDescent="0.2">
      <c r="D1250" s="90"/>
      <c r="X1250" s="338"/>
      <c r="AT1250" s="289"/>
      <c r="AU1250" s="289"/>
      <c r="AV1250" s="224"/>
      <c r="BW1250" s="224"/>
      <c r="BX1250" s="224"/>
      <c r="BY1250" s="224"/>
      <c r="CF1250" s="224"/>
      <c r="CG1250" s="224"/>
      <c r="CH1250" s="6"/>
      <c r="DS1250" s="224"/>
      <c r="DT1250" s="224"/>
      <c r="DU1250" s="224"/>
    </row>
    <row r="1251" spans="4:125" s="66" customFormat="1" x14ac:dyDescent="0.2">
      <c r="D1251" s="90"/>
      <c r="X1251" s="338"/>
      <c r="AT1251" s="289"/>
      <c r="AU1251" s="289"/>
      <c r="AV1251" s="224"/>
      <c r="BW1251" s="224"/>
      <c r="BX1251" s="224"/>
      <c r="BY1251" s="224"/>
      <c r="CF1251" s="224"/>
      <c r="CG1251" s="224"/>
      <c r="CH1251" s="6"/>
      <c r="DS1251" s="224"/>
      <c r="DT1251" s="224"/>
      <c r="DU1251" s="224"/>
    </row>
    <row r="1252" spans="4:125" s="66" customFormat="1" x14ac:dyDescent="0.2">
      <c r="D1252" s="90"/>
      <c r="X1252" s="338"/>
      <c r="AT1252" s="289"/>
      <c r="AU1252" s="289"/>
      <c r="AV1252" s="224"/>
      <c r="BW1252" s="224"/>
      <c r="BX1252" s="224"/>
      <c r="BY1252" s="224"/>
      <c r="CF1252" s="224"/>
      <c r="CG1252" s="224"/>
      <c r="CH1252" s="6"/>
      <c r="DS1252" s="224"/>
      <c r="DT1252" s="224"/>
      <c r="DU1252" s="224"/>
    </row>
    <row r="1253" spans="4:125" s="66" customFormat="1" x14ac:dyDescent="0.2">
      <c r="D1253" s="90"/>
      <c r="X1253" s="338"/>
      <c r="AT1253" s="289"/>
      <c r="AU1253" s="289"/>
      <c r="AV1253" s="224"/>
      <c r="BW1253" s="224"/>
      <c r="BX1253" s="224"/>
      <c r="BY1253" s="224"/>
      <c r="CF1253" s="224"/>
      <c r="CG1253" s="224"/>
      <c r="CH1253" s="6"/>
      <c r="DS1253" s="224"/>
      <c r="DT1253" s="224"/>
      <c r="DU1253" s="224"/>
    </row>
    <row r="1254" spans="4:125" s="66" customFormat="1" x14ac:dyDescent="0.2">
      <c r="D1254" s="90"/>
      <c r="X1254" s="338"/>
      <c r="AT1254" s="289"/>
      <c r="AU1254" s="289"/>
      <c r="AV1254" s="224"/>
      <c r="BW1254" s="224"/>
      <c r="BX1254" s="224"/>
      <c r="BY1254" s="224"/>
      <c r="CF1254" s="224"/>
      <c r="CG1254" s="224"/>
      <c r="CH1254" s="6"/>
      <c r="DS1254" s="224"/>
      <c r="DT1254" s="224"/>
      <c r="DU1254" s="224"/>
    </row>
    <row r="1255" spans="4:125" s="66" customFormat="1" x14ac:dyDescent="0.2">
      <c r="D1255" s="90"/>
      <c r="X1255" s="338"/>
      <c r="AT1255" s="289"/>
      <c r="AU1255" s="289"/>
      <c r="AV1255" s="224"/>
      <c r="BW1255" s="224"/>
      <c r="BX1255" s="224"/>
      <c r="BY1255" s="224"/>
      <c r="CF1255" s="224"/>
      <c r="CG1255" s="224"/>
      <c r="CH1255" s="6"/>
      <c r="DS1255" s="224"/>
      <c r="DT1255" s="224"/>
      <c r="DU1255" s="224"/>
    </row>
    <row r="1256" spans="4:125" s="66" customFormat="1" x14ac:dyDescent="0.2">
      <c r="D1256" s="90"/>
      <c r="X1256" s="338"/>
      <c r="AT1256" s="289"/>
      <c r="AU1256" s="289"/>
      <c r="AV1256" s="224"/>
      <c r="BW1256" s="224"/>
      <c r="BX1256" s="224"/>
      <c r="BY1256" s="224"/>
      <c r="CF1256" s="224"/>
      <c r="CG1256" s="224"/>
      <c r="CH1256" s="6"/>
      <c r="DS1256" s="224"/>
      <c r="DT1256" s="224"/>
      <c r="DU1256" s="224"/>
    </row>
    <row r="1257" spans="4:125" s="66" customFormat="1" x14ac:dyDescent="0.2">
      <c r="D1257" s="90"/>
      <c r="X1257" s="338"/>
      <c r="AT1257" s="289"/>
      <c r="AU1257" s="289"/>
      <c r="AV1257" s="224"/>
      <c r="BW1257" s="224"/>
      <c r="BX1257" s="224"/>
      <c r="BY1257" s="224"/>
      <c r="CF1257" s="224"/>
      <c r="CG1257" s="224"/>
      <c r="CH1257" s="6"/>
      <c r="DS1257" s="224"/>
      <c r="DT1257" s="224"/>
      <c r="DU1257" s="224"/>
    </row>
    <row r="1258" spans="4:125" s="66" customFormat="1" x14ac:dyDescent="0.2">
      <c r="D1258" s="90"/>
      <c r="X1258" s="338"/>
      <c r="AT1258" s="289"/>
      <c r="AU1258" s="289"/>
      <c r="AV1258" s="224"/>
      <c r="BW1258" s="224"/>
      <c r="BX1258" s="224"/>
      <c r="BY1258" s="224"/>
      <c r="CF1258" s="224"/>
      <c r="CG1258" s="224"/>
      <c r="CH1258" s="6"/>
      <c r="DS1258" s="224"/>
      <c r="DT1258" s="224"/>
      <c r="DU1258" s="224"/>
    </row>
    <row r="1259" spans="4:125" s="66" customFormat="1" x14ac:dyDescent="0.2">
      <c r="D1259" s="90"/>
      <c r="X1259" s="338"/>
      <c r="AT1259" s="289"/>
      <c r="AU1259" s="289"/>
      <c r="AV1259" s="224"/>
      <c r="BW1259" s="224"/>
      <c r="BX1259" s="224"/>
      <c r="BY1259" s="224"/>
      <c r="CF1259" s="224"/>
      <c r="CG1259" s="224"/>
      <c r="CH1259" s="6"/>
      <c r="DS1259" s="224"/>
      <c r="DT1259" s="224"/>
      <c r="DU1259" s="224"/>
    </row>
    <row r="1260" spans="4:125" s="66" customFormat="1" x14ac:dyDescent="0.2">
      <c r="D1260" s="90"/>
      <c r="X1260" s="338"/>
      <c r="AT1260" s="289"/>
      <c r="AU1260" s="289"/>
      <c r="AV1260" s="224"/>
      <c r="BW1260" s="224"/>
      <c r="BX1260" s="224"/>
      <c r="BY1260" s="224"/>
      <c r="CF1260" s="224"/>
      <c r="CG1260" s="224"/>
      <c r="CH1260" s="6"/>
      <c r="DS1260" s="224"/>
      <c r="DT1260" s="224"/>
      <c r="DU1260" s="224"/>
    </row>
    <row r="1261" spans="4:125" s="66" customFormat="1" x14ac:dyDescent="0.2">
      <c r="D1261" s="90"/>
      <c r="X1261" s="338"/>
      <c r="AT1261" s="289"/>
      <c r="AU1261" s="289"/>
      <c r="AV1261" s="224"/>
      <c r="BW1261" s="224"/>
      <c r="BX1261" s="224"/>
      <c r="BY1261" s="224"/>
      <c r="CF1261" s="224"/>
      <c r="CG1261" s="224"/>
      <c r="CH1261" s="6"/>
      <c r="DS1261" s="224"/>
      <c r="DT1261" s="224"/>
      <c r="DU1261" s="224"/>
    </row>
    <row r="1262" spans="4:125" s="66" customFormat="1" x14ac:dyDescent="0.2">
      <c r="D1262" s="90"/>
      <c r="X1262" s="338"/>
      <c r="AT1262" s="289"/>
      <c r="AU1262" s="289"/>
      <c r="AV1262" s="224"/>
      <c r="BW1262" s="224"/>
      <c r="BX1262" s="224"/>
      <c r="BY1262" s="224"/>
      <c r="CF1262" s="224"/>
      <c r="CG1262" s="224"/>
      <c r="CH1262" s="6"/>
      <c r="DS1262" s="224"/>
      <c r="DT1262" s="224"/>
      <c r="DU1262" s="224"/>
    </row>
    <row r="1263" spans="4:125" s="66" customFormat="1" x14ac:dyDescent="0.2">
      <c r="D1263" s="90"/>
      <c r="X1263" s="338"/>
      <c r="AT1263" s="289"/>
      <c r="AU1263" s="289"/>
      <c r="AV1263" s="224"/>
      <c r="BW1263" s="224"/>
      <c r="BX1263" s="224"/>
      <c r="BY1263" s="224"/>
      <c r="CF1263" s="224"/>
      <c r="CG1263" s="224"/>
      <c r="CH1263" s="6"/>
      <c r="DS1263" s="224"/>
      <c r="DT1263" s="224"/>
      <c r="DU1263" s="224"/>
    </row>
    <row r="1264" spans="4:125" s="66" customFormat="1" x14ac:dyDescent="0.2">
      <c r="D1264" s="90"/>
      <c r="X1264" s="338"/>
      <c r="AT1264" s="289"/>
      <c r="AU1264" s="289"/>
      <c r="AV1264" s="224"/>
      <c r="BW1264" s="224"/>
      <c r="BX1264" s="224"/>
      <c r="BY1264" s="224"/>
      <c r="CF1264" s="224"/>
      <c r="CG1264" s="224"/>
      <c r="CH1264" s="6"/>
      <c r="DS1264" s="224"/>
      <c r="DT1264" s="224"/>
      <c r="DU1264" s="224"/>
    </row>
    <row r="1265" spans="4:125" s="66" customFormat="1" x14ac:dyDescent="0.2">
      <c r="D1265" s="90"/>
      <c r="X1265" s="338"/>
      <c r="AT1265" s="289"/>
      <c r="AU1265" s="289"/>
      <c r="AV1265" s="224"/>
      <c r="BW1265" s="224"/>
      <c r="BX1265" s="224"/>
      <c r="BY1265" s="224"/>
      <c r="CF1265" s="224"/>
      <c r="CG1265" s="224"/>
      <c r="CH1265" s="6"/>
      <c r="DS1265" s="224"/>
      <c r="DT1265" s="224"/>
      <c r="DU1265" s="224"/>
    </row>
    <row r="1266" spans="4:125" s="66" customFormat="1" x14ac:dyDescent="0.2">
      <c r="D1266" s="90"/>
      <c r="X1266" s="338"/>
      <c r="AT1266" s="289"/>
      <c r="AU1266" s="289"/>
      <c r="AV1266" s="224"/>
      <c r="BW1266" s="224"/>
      <c r="BX1266" s="224"/>
      <c r="BY1266" s="224"/>
      <c r="CF1266" s="224"/>
      <c r="CG1266" s="224"/>
      <c r="CH1266" s="6"/>
      <c r="DS1266" s="224"/>
      <c r="DT1266" s="224"/>
      <c r="DU1266" s="224"/>
    </row>
    <row r="1267" spans="4:125" s="66" customFormat="1" x14ac:dyDescent="0.2">
      <c r="D1267" s="90"/>
      <c r="X1267" s="338"/>
      <c r="AT1267" s="289"/>
      <c r="AU1267" s="289"/>
      <c r="AV1267" s="224"/>
      <c r="BW1267" s="224"/>
      <c r="BX1267" s="224"/>
      <c r="BY1267" s="224"/>
      <c r="CF1267" s="224"/>
      <c r="CG1267" s="224"/>
      <c r="CH1267" s="6"/>
      <c r="DS1267" s="224"/>
      <c r="DT1267" s="224"/>
      <c r="DU1267" s="224"/>
    </row>
    <row r="1268" spans="4:125" s="66" customFormat="1" x14ac:dyDescent="0.2">
      <c r="D1268" s="90"/>
      <c r="X1268" s="338"/>
      <c r="AT1268" s="289"/>
      <c r="AU1268" s="289"/>
      <c r="AV1268" s="224"/>
      <c r="BW1268" s="224"/>
      <c r="BX1268" s="224"/>
      <c r="BY1268" s="224"/>
      <c r="CF1268" s="224"/>
      <c r="CG1268" s="224"/>
      <c r="CH1268" s="6"/>
      <c r="DS1268" s="224"/>
      <c r="DT1268" s="224"/>
      <c r="DU1268" s="224"/>
    </row>
    <row r="1269" spans="4:125" s="66" customFormat="1" x14ac:dyDescent="0.2">
      <c r="D1269" s="90"/>
      <c r="X1269" s="338"/>
      <c r="AT1269" s="289"/>
      <c r="AU1269" s="289"/>
      <c r="AV1269" s="224"/>
      <c r="BW1269" s="224"/>
      <c r="BX1269" s="224"/>
      <c r="BY1269" s="224"/>
      <c r="CF1269" s="224"/>
      <c r="CG1269" s="224"/>
      <c r="CH1269" s="6"/>
      <c r="DS1269" s="224"/>
      <c r="DT1269" s="224"/>
      <c r="DU1269" s="224"/>
    </row>
    <row r="1270" spans="4:125" s="66" customFormat="1" x14ac:dyDescent="0.2">
      <c r="D1270" s="90"/>
      <c r="X1270" s="338"/>
      <c r="AT1270" s="289"/>
      <c r="AU1270" s="289"/>
      <c r="AV1270" s="224"/>
      <c r="BW1270" s="224"/>
      <c r="BX1270" s="224"/>
      <c r="BY1270" s="224"/>
      <c r="CF1270" s="224"/>
      <c r="CG1270" s="224"/>
      <c r="CH1270" s="6"/>
      <c r="DS1270" s="224"/>
      <c r="DT1270" s="224"/>
      <c r="DU1270" s="224"/>
    </row>
    <row r="1271" spans="4:125" s="66" customFormat="1" x14ac:dyDescent="0.2">
      <c r="D1271" s="90"/>
      <c r="X1271" s="338"/>
      <c r="AT1271" s="289"/>
      <c r="AU1271" s="289"/>
      <c r="AV1271" s="224"/>
      <c r="BW1271" s="224"/>
      <c r="BX1271" s="224"/>
      <c r="BY1271" s="224"/>
      <c r="CF1271" s="224"/>
      <c r="CG1271" s="224"/>
      <c r="CH1271" s="6"/>
      <c r="DS1271" s="224"/>
      <c r="DT1271" s="224"/>
      <c r="DU1271" s="224"/>
    </row>
    <row r="1272" spans="4:125" s="66" customFormat="1" x14ac:dyDescent="0.2">
      <c r="D1272" s="90"/>
      <c r="X1272" s="338"/>
      <c r="AT1272" s="289"/>
      <c r="AU1272" s="289"/>
      <c r="AV1272" s="224"/>
      <c r="BW1272" s="224"/>
      <c r="BX1272" s="224"/>
      <c r="BY1272" s="224"/>
      <c r="CF1272" s="224"/>
      <c r="CG1272" s="224"/>
      <c r="CH1272" s="6"/>
      <c r="DS1272" s="224"/>
      <c r="DT1272" s="224"/>
      <c r="DU1272" s="224"/>
    </row>
    <row r="1273" spans="4:125" s="66" customFormat="1" x14ac:dyDescent="0.2">
      <c r="D1273" s="90"/>
      <c r="X1273" s="338"/>
      <c r="AT1273" s="289"/>
      <c r="AU1273" s="289"/>
      <c r="AV1273" s="224"/>
      <c r="BW1273" s="224"/>
      <c r="BX1273" s="224"/>
      <c r="BY1273" s="224"/>
      <c r="CF1273" s="224"/>
      <c r="CG1273" s="224"/>
      <c r="CH1273" s="6"/>
      <c r="DS1273" s="224"/>
      <c r="DT1273" s="224"/>
      <c r="DU1273" s="224"/>
    </row>
    <row r="1274" spans="4:125" s="66" customFormat="1" x14ac:dyDescent="0.2">
      <c r="D1274" s="90"/>
      <c r="X1274" s="338"/>
      <c r="AT1274" s="289"/>
      <c r="AU1274" s="289"/>
      <c r="AV1274" s="224"/>
      <c r="BW1274" s="224"/>
      <c r="BX1274" s="224"/>
      <c r="BY1274" s="224"/>
      <c r="CF1274" s="224"/>
      <c r="CG1274" s="224"/>
      <c r="CH1274" s="6"/>
      <c r="DS1274" s="224"/>
      <c r="DT1274" s="224"/>
      <c r="DU1274" s="224"/>
    </row>
    <row r="1275" spans="4:125" s="66" customFormat="1" x14ac:dyDescent="0.2">
      <c r="D1275" s="90"/>
      <c r="X1275" s="338"/>
      <c r="AT1275" s="289"/>
      <c r="AU1275" s="289"/>
      <c r="AV1275" s="224"/>
      <c r="BW1275" s="224"/>
      <c r="BX1275" s="224"/>
      <c r="BY1275" s="224"/>
      <c r="CF1275" s="224"/>
      <c r="CG1275" s="224"/>
      <c r="CH1275" s="6"/>
      <c r="DS1275" s="224"/>
      <c r="DT1275" s="224"/>
      <c r="DU1275" s="224"/>
    </row>
    <row r="1276" spans="4:125" s="66" customFormat="1" x14ac:dyDescent="0.2">
      <c r="D1276" s="90"/>
      <c r="X1276" s="338"/>
      <c r="AT1276" s="289"/>
      <c r="AU1276" s="289"/>
      <c r="AV1276" s="224"/>
      <c r="BW1276" s="224"/>
      <c r="BX1276" s="224"/>
      <c r="BY1276" s="224"/>
      <c r="CF1276" s="224"/>
      <c r="CG1276" s="224"/>
      <c r="CH1276" s="6"/>
      <c r="DS1276" s="224"/>
      <c r="DT1276" s="224"/>
      <c r="DU1276" s="224"/>
    </row>
    <row r="1277" spans="4:125" s="66" customFormat="1" x14ac:dyDescent="0.2">
      <c r="D1277" s="90"/>
      <c r="X1277" s="338"/>
      <c r="AT1277" s="289"/>
      <c r="AU1277" s="289"/>
      <c r="AV1277" s="224"/>
      <c r="BW1277" s="224"/>
      <c r="BX1277" s="224"/>
      <c r="BY1277" s="224"/>
      <c r="CF1277" s="224"/>
      <c r="CG1277" s="224"/>
      <c r="CH1277" s="6"/>
      <c r="DS1277" s="224"/>
      <c r="DT1277" s="224"/>
      <c r="DU1277" s="224"/>
    </row>
    <row r="1278" spans="4:125" s="66" customFormat="1" x14ac:dyDescent="0.2">
      <c r="D1278" s="90"/>
      <c r="X1278" s="338"/>
      <c r="AT1278" s="289"/>
      <c r="AU1278" s="289"/>
      <c r="AV1278" s="224"/>
      <c r="BW1278" s="224"/>
      <c r="BX1278" s="224"/>
      <c r="BY1278" s="224"/>
      <c r="CF1278" s="224"/>
      <c r="CG1278" s="224"/>
      <c r="CH1278" s="6"/>
      <c r="DS1278" s="224"/>
      <c r="DT1278" s="224"/>
      <c r="DU1278" s="224"/>
    </row>
    <row r="1279" spans="4:125" s="66" customFormat="1" x14ac:dyDescent="0.2">
      <c r="D1279" s="90"/>
      <c r="X1279" s="338"/>
      <c r="AT1279" s="289"/>
      <c r="AU1279" s="289"/>
      <c r="AV1279" s="224"/>
      <c r="BW1279" s="224"/>
      <c r="BX1279" s="224"/>
      <c r="BY1279" s="224"/>
      <c r="CF1279" s="224"/>
      <c r="CG1279" s="224"/>
      <c r="CH1279" s="6"/>
      <c r="DS1279" s="224"/>
      <c r="DT1279" s="224"/>
      <c r="DU1279" s="224"/>
    </row>
    <row r="1280" spans="4:125" s="66" customFormat="1" x14ac:dyDescent="0.2">
      <c r="D1280" s="90"/>
      <c r="X1280" s="338"/>
      <c r="AT1280" s="289"/>
      <c r="AU1280" s="289"/>
      <c r="AV1280" s="224"/>
      <c r="BW1280" s="224"/>
      <c r="BX1280" s="224"/>
      <c r="BY1280" s="224"/>
      <c r="CF1280" s="224"/>
      <c r="CG1280" s="224"/>
      <c r="CH1280" s="6"/>
      <c r="DS1280" s="224"/>
      <c r="DT1280" s="224"/>
      <c r="DU1280" s="224"/>
    </row>
    <row r="1281" spans="4:125" s="66" customFormat="1" x14ac:dyDescent="0.2">
      <c r="D1281" s="90"/>
      <c r="X1281" s="338"/>
      <c r="AT1281" s="289"/>
      <c r="AU1281" s="289"/>
      <c r="AV1281" s="224"/>
      <c r="BW1281" s="224"/>
      <c r="BX1281" s="224"/>
      <c r="BY1281" s="224"/>
      <c r="CF1281" s="224"/>
      <c r="CG1281" s="224"/>
      <c r="CH1281" s="6"/>
      <c r="DS1281" s="224"/>
      <c r="DT1281" s="224"/>
      <c r="DU1281" s="224"/>
    </row>
    <row r="1282" spans="4:125" s="66" customFormat="1" x14ac:dyDescent="0.2">
      <c r="D1282" s="90"/>
      <c r="X1282" s="338"/>
      <c r="AT1282" s="289"/>
      <c r="AU1282" s="289"/>
      <c r="AV1282" s="224"/>
      <c r="BW1282" s="224"/>
      <c r="BX1282" s="224"/>
      <c r="BY1282" s="224"/>
      <c r="CF1282" s="224"/>
      <c r="CG1282" s="224"/>
      <c r="CH1282" s="6"/>
      <c r="DS1282" s="224"/>
      <c r="DT1282" s="224"/>
      <c r="DU1282" s="224"/>
    </row>
    <row r="1283" spans="4:125" s="66" customFormat="1" x14ac:dyDescent="0.2">
      <c r="D1283" s="90"/>
      <c r="X1283" s="338"/>
      <c r="AT1283" s="289"/>
      <c r="AU1283" s="289"/>
      <c r="AV1283" s="224"/>
      <c r="BW1283" s="224"/>
      <c r="BX1283" s="224"/>
      <c r="BY1283" s="224"/>
      <c r="CF1283" s="224"/>
      <c r="CG1283" s="224"/>
      <c r="CH1283" s="6"/>
      <c r="DS1283" s="224"/>
      <c r="DT1283" s="224"/>
      <c r="DU1283" s="224"/>
    </row>
    <row r="1284" spans="4:125" s="66" customFormat="1" x14ac:dyDescent="0.2">
      <c r="D1284" s="90"/>
      <c r="X1284" s="338"/>
      <c r="AT1284" s="289"/>
      <c r="AU1284" s="289"/>
      <c r="AV1284" s="224"/>
      <c r="BW1284" s="224"/>
      <c r="BX1284" s="224"/>
      <c r="BY1284" s="224"/>
      <c r="CF1284" s="224"/>
      <c r="CG1284" s="224"/>
      <c r="CH1284" s="6"/>
      <c r="DS1284" s="224"/>
      <c r="DT1284" s="224"/>
      <c r="DU1284" s="224"/>
    </row>
    <row r="1285" spans="4:125" s="66" customFormat="1" x14ac:dyDescent="0.2">
      <c r="D1285" s="90"/>
      <c r="X1285" s="338"/>
      <c r="AT1285" s="289"/>
      <c r="AU1285" s="289"/>
      <c r="AV1285" s="224"/>
      <c r="BW1285" s="224"/>
      <c r="BX1285" s="224"/>
      <c r="BY1285" s="224"/>
      <c r="CF1285" s="224"/>
      <c r="CG1285" s="224"/>
      <c r="CH1285" s="6"/>
      <c r="DS1285" s="224"/>
      <c r="DT1285" s="224"/>
      <c r="DU1285" s="224"/>
    </row>
    <row r="1286" spans="4:125" s="66" customFormat="1" x14ac:dyDescent="0.2">
      <c r="D1286" s="90"/>
      <c r="X1286" s="338"/>
      <c r="AT1286" s="289"/>
      <c r="AU1286" s="289"/>
      <c r="AV1286" s="224"/>
      <c r="BW1286" s="224"/>
      <c r="BX1286" s="224"/>
      <c r="BY1286" s="224"/>
      <c r="CF1286" s="224"/>
      <c r="CG1286" s="224"/>
      <c r="CH1286" s="6"/>
      <c r="DS1286" s="224"/>
      <c r="DT1286" s="224"/>
      <c r="DU1286" s="224"/>
    </row>
    <row r="1287" spans="4:125" s="66" customFormat="1" x14ac:dyDescent="0.2">
      <c r="D1287" s="90"/>
      <c r="X1287" s="338"/>
      <c r="AT1287" s="289"/>
      <c r="AU1287" s="289"/>
      <c r="AV1287" s="224"/>
      <c r="BW1287" s="224"/>
      <c r="BX1287" s="224"/>
      <c r="BY1287" s="224"/>
      <c r="CF1287" s="224"/>
      <c r="CG1287" s="224"/>
      <c r="CH1287" s="6"/>
      <c r="DS1287" s="224"/>
      <c r="DT1287" s="224"/>
      <c r="DU1287" s="224"/>
    </row>
    <row r="1288" spans="4:125" s="66" customFormat="1" x14ac:dyDescent="0.2">
      <c r="D1288" s="90"/>
      <c r="X1288" s="338"/>
      <c r="AT1288" s="289"/>
      <c r="AU1288" s="289"/>
      <c r="AV1288" s="224"/>
      <c r="BW1288" s="224"/>
      <c r="BX1288" s="224"/>
      <c r="BY1288" s="224"/>
      <c r="CF1288" s="224"/>
      <c r="CG1288" s="224"/>
      <c r="CH1288" s="6"/>
      <c r="DS1288" s="224"/>
      <c r="DT1288" s="224"/>
      <c r="DU1288" s="224"/>
    </row>
    <row r="1289" spans="4:125" s="66" customFormat="1" x14ac:dyDescent="0.2">
      <c r="D1289" s="90"/>
      <c r="X1289" s="338"/>
      <c r="AT1289" s="289"/>
      <c r="AU1289" s="289"/>
      <c r="AV1289" s="224"/>
      <c r="BW1289" s="224"/>
      <c r="BX1289" s="224"/>
      <c r="BY1289" s="224"/>
      <c r="CF1289" s="224"/>
      <c r="CG1289" s="224"/>
      <c r="CH1289" s="6"/>
      <c r="DS1289" s="224"/>
      <c r="DT1289" s="224"/>
      <c r="DU1289" s="224"/>
    </row>
    <row r="1290" spans="4:125" s="66" customFormat="1" x14ac:dyDescent="0.2">
      <c r="D1290" s="90"/>
      <c r="X1290" s="338"/>
      <c r="AT1290" s="289"/>
      <c r="AU1290" s="289"/>
      <c r="AV1290" s="224"/>
      <c r="BW1290" s="224"/>
      <c r="BX1290" s="224"/>
      <c r="BY1290" s="224"/>
      <c r="CF1290" s="224"/>
      <c r="CG1290" s="224"/>
      <c r="CH1290" s="6"/>
      <c r="DS1290" s="224"/>
      <c r="DT1290" s="224"/>
      <c r="DU1290" s="224"/>
    </row>
    <row r="1291" spans="4:125" s="66" customFormat="1" x14ac:dyDescent="0.2">
      <c r="D1291" s="90"/>
      <c r="X1291" s="338"/>
      <c r="AT1291" s="289"/>
      <c r="AU1291" s="289"/>
      <c r="AV1291" s="224"/>
      <c r="BW1291" s="224"/>
      <c r="BX1291" s="224"/>
      <c r="BY1291" s="224"/>
      <c r="CF1291" s="224"/>
      <c r="CG1291" s="224"/>
      <c r="CH1291" s="6"/>
      <c r="DS1291" s="224"/>
      <c r="DT1291" s="224"/>
      <c r="DU1291" s="224"/>
    </row>
    <row r="1292" spans="4:125" s="66" customFormat="1" x14ac:dyDescent="0.2">
      <c r="D1292" s="90"/>
      <c r="X1292" s="338"/>
      <c r="AT1292" s="289"/>
      <c r="AU1292" s="289"/>
      <c r="AV1292" s="224"/>
      <c r="BW1292" s="224"/>
      <c r="BX1292" s="224"/>
      <c r="BY1292" s="224"/>
      <c r="CF1292" s="224"/>
      <c r="CG1292" s="224"/>
      <c r="CH1292" s="6"/>
      <c r="DS1292" s="224"/>
      <c r="DT1292" s="224"/>
      <c r="DU1292" s="224"/>
    </row>
    <row r="1293" spans="4:125" s="66" customFormat="1" x14ac:dyDescent="0.2">
      <c r="D1293" s="90"/>
      <c r="X1293" s="338"/>
      <c r="AT1293" s="289"/>
      <c r="AU1293" s="289"/>
      <c r="AV1293" s="224"/>
      <c r="BW1293" s="224"/>
      <c r="BX1293" s="224"/>
      <c r="BY1293" s="224"/>
      <c r="CF1293" s="224"/>
      <c r="CG1293" s="224"/>
      <c r="CH1293" s="6"/>
      <c r="DS1293" s="224"/>
      <c r="DT1293" s="224"/>
      <c r="DU1293" s="224"/>
    </row>
    <row r="1294" spans="4:125" s="66" customFormat="1" x14ac:dyDescent="0.2">
      <c r="D1294" s="90"/>
      <c r="X1294" s="338"/>
      <c r="AT1294" s="289"/>
      <c r="AU1294" s="289"/>
      <c r="AV1294" s="224"/>
      <c r="BW1294" s="224"/>
      <c r="BX1294" s="224"/>
      <c r="BY1294" s="224"/>
      <c r="CF1294" s="224"/>
      <c r="CG1294" s="224"/>
      <c r="CH1294" s="6"/>
      <c r="DS1294" s="224"/>
      <c r="DT1294" s="224"/>
      <c r="DU1294" s="224"/>
    </row>
    <row r="1295" spans="4:125" s="66" customFormat="1" x14ac:dyDescent="0.2">
      <c r="D1295" s="90"/>
      <c r="X1295" s="338"/>
      <c r="AT1295" s="289"/>
      <c r="AU1295" s="289"/>
      <c r="AV1295" s="224"/>
      <c r="BW1295" s="224"/>
      <c r="BX1295" s="224"/>
      <c r="BY1295" s="224"/>
      <c r="CF1295" s="224"/>
      <c r="CG1295" s="224"/>
      <c r="CH1295" s="6"/>
      <c r="DS1295" s="224"/>
      <c r="DT1295" s="224"/>
      <c r="DU1295" s="224"/>
    </row>
    <row r="1296" spans="4:125" s="66" customFormat="1" x14ac:dyDescent="0.2">
      <c r="D1296" s="90"/>
      <c r="X1296" s="338"/>
      <c r="AT1296" s="289"/>
      <c r="AU1296" s="289"/>
      <c r="AV1296" s="224"/>
      <c r="BW1296" s="224"/>
      <c r="BX1296" s="224"/>
      <c r="BY1296" s="224"/>
      <c r="CF1296" s="224"/>
      <c r="CG1296" s="224"/>
      <c r="CH1296" s="6"/>
      <c r="DS1296" s="224"/>
      <c r="DT1296" s="224"/>
      <c r="DU1296" s="224"/>
    </row>
    <row r="1297" spans="4:125" s="66" customFormat="1" x14ac:dyDescent="0.2">
      <c r="D1297" s="90"/>
      <c r="X1297" s="338"/>
      <c r="AT1297" s="289"/>
      <c r="AU1297" s="289"/>
      <c r="AV1297" s="224"/>
      <c r="BW1297" s="224"/>
      <c r="BX1297" s="224"/>
      <c r="BY1297" s="224"/>
      <c r="CF1297" s="224"/>
      <c r="CG1297" s="224"/>
      <c r="CH1297" s="6"/>
      <c r="DS1297" s="224"/>
      <c r="DT1297" s="224"/>
      <c r="DU1297" s="224"/>
    </row>
    <row r="1298" spans="4:125" s="66" customFormat="1" x14ac:dyDescent="0.2">
      <c r="D1298" s="90"/>
      <c r="X1298" s="338"/>
      <c r="AT1298" s="289"/>
      <c r="AU1298" s="289"/>
      <c r="AV1298" s="224"/>
      <c r="BW1298" s="224"/>
      <c r="BX1298" s="224"/>
      <c r="BY1298" s="224"/>
      <c r="CF1298" s="224"/>
      <c r="CG1298" s="224"/>
      <c r="CH1298" s="6"/>
      <c r="DS1298" s="224"/>
      <c r="DT1298" s="224"/>
      <c r="DU1298" s="224"/>
    </row>
    <row r="1299" spans="4:125" s="66" customFormat="1" x14ac:dyDescent="0.2">
      <c r="D1299" s="90"/>
      <c r="X1299" s="338"/>
      <c r="AT1299" s="289"/>
      <c r="AU1299" s="289"/>
      <c r="AV1299" s="224"/>
      <c r="BW1299" s="224"/>
      <c r="BX1299" s="224"/>
      <c r="BY1299" s="224"/>
      <c r="CF1299" s="224"/>
      <c r="CG1299" s="224"/>
      <c r="CH1299" s="6"/>
      <c r="DS1299" s="224"/>
      <c r="DT1299" s="224"/>
      <c r="DU1299" s="224"/>
    </row>
    <row r="1300" spans="4:125" s="66" customFormat="1" x14ac:dyDescent="0.2">
      <c r="D1300" s="90"/>
      <c r="X1300" s="338"/>
      <c r="AT1300" s="289"/>
      <c r="AU1300" s="289"/>
      <c r="AV1300" s="224"/>
      <c r="BW1300" s="224"/>
      <c r="BX1300" s="224"/>
      <c r="BY1300" s="224"/>
      <c r="CF1300" s="224"/>
      <c r="CG1300" s="224"/>
      <c r="CH1300" s="6"/>
      <c r="DS1300" s="224"/>
      <c r="DT1300" s="224"/>
      <c r="DU1300" s="224"/>
    </row>
    <row r="1301" spans="4:125" s="66" customFormat="1" x14ac:dyDescent="0.2">
      <c r="D1301" s="90"/>
      <c r="X1301" s="338"/>
      <c r="AT1301" s="289"/>
      <c r="AU1301" s="289"/>
      <c r="AV1301" s="224"/>
      <c r="BW1301" s="224"/>
      <c r="BX1301" s="224"/>
      <c r="BY1301" s="224"/>
      <c r="CF1301" s="224"/>
      <c r="CG1301" s="224"/>
      <c r="CH1301" s="6"/>
      <c r="DS1301" s="224"/>
      <c r="DT1301" s="224"/>
      <c r="DU1301" s="224"/>
    </row>
    <row r="1302" spans="4:125" s="66" customFormat="1" x14ac:dyDescent="0.2">
      <c r="D1302" s="90"/>
      <c r="X1302" s="338"/>
      <c r="AT1302" s="289"/>
      <c r="AU1302" s="289"/>
      <c r="AV1302" s="224"/>
      <c r="BW1302" s="224"/>
      <c r="BX1302" s="224"/>
      <c r="BY1302" s="224"/>
      <c r="CF1302" s="224"/>
      <c r="CG1302" s="224"/>
      <c r="CH1302" s="6"/>
      <c r="DS1302" s="224"/>
      <c r="DT1302" s="224"/>
      <c r="DU1302" s="224"/>
    </row>
    <row r="1303" spans="4:125" s="66" customFormat="1" x14ac:dyDescent="0.2">
      <c r="D1303" s="90"/>
      <c r="X1303" s="338"/>
      <c r="AT1303" s="289"/>
      <c r="AU1303" s="289"/>
      <c r="AV1303" s="224"/>
      <c r="BW1303" s="224"/>
      <c r="BX1303" s="224"/>
      <c r="BY1303" s="224"/>
      <c r="CF1303" s="224"/>
      <c r="CG1303" s="224"/>
      <c r="CH1303" s="6"/>
      <c r="DS1303" s="224"/>
      <c r="DT1303" s="224"/>
      <c r="DU1303" s="224"/>
    </row>
    <row r="1304" spans="4:125" s="66" customFormat="1" x14ac:dyDescent="0.2">
      <c r="D1304" s="90"/>
      <c r="X1304" s="338"/>
      <c r="AT1304" s="289"/>
      <c r="AU1304" s="289"/>
      <c r="AV1304" s="224"/>
      <c r="BW1304" s="224"/>
      <c r="BX1304" s="224"/>
      <c r="BY1304" s="224"/>
      <c r="CF1304" s="224"/>
      <c r="CG1304" s="224"/>
      <c r="CH1304" s="6"/>
      <c r="DS1304" s="224"/>
      <c r="DT1304" s="224"/>
      <c r="DU1304" s="224"/>
    </row>
    <row r="1305" spans="4:125" s="66" customFormat="1" x14ac:dyDescent="0.2">
      <c r="D1305" s="90"/>
      <c r="X1305" s="338"/>
      <c r="AT1305" s="289"/>
      <c r="AU1305" s="289"/>
      <c r="AV1305" s="224"/>
      <c r="BW1305" s="224"/>
      <c r="BX1305" s="224"/>
      <c r="BY1305" s="224"/>
      <c r="CF1305" s="224"/>
      <c r="CG1305" s="224"/>
      <c r="CH1305" s="6"/>
      <c r="DS1305" s="224"/>
      <c r="DT1305" s="224"/>
      <c r="DU1305" s="224"/>
    </row>
    <row r="1306" spans="4:125" s="66" customFormat="1" x14ac:dyDescent="0.2">
      <c r="D1306" s="90"/>
      <c r="X1306" s="338"/>
      <c r="AT1306" s="289"/>
      <c r="AU1306" s="289"/>
      <c r="AV1306" s="224"/>
      <c r="BW1306" s="224"/>
      <c r="BX1306" s="224"/>
      <c r="BY1306" s="224"/>
      <c r="CF1306" s="224"/>
      <c r="CG1306" s="224"/>
      <c r="CH1306" s="6"/>
      <c r="DS1306" s="224"/>
      <c r="DT1306" s="224"/>
      <c r="DU1306" s="224"/>
    </row>
    <row r="1307" spans="4:125" s="66" customFormat="1" x14ac:dyDescent="0.2">
      <c r="D1307" s="90"/>
      <c r="X1307" s="338"/>
      <c r="AT1307" s="289"/>
      <c r="AU1307" s="289"/>
      <c r="AV1307" s="224"/>
      <c r="BW1307" s="224"/>
      <c r="BX1307" s="224"/>
      <c r="BY1307" s="224"/>
      <c r="CF1307" s="224"/>
      <c r="CG1307" s="224"/>
      <c r="CH1307" s="6"/>
      <c r="DS1307" s="224"/>
      <c r="DT1307" s="224"/>
      <c r="DU1307" s="224"/>
    </row>
    <row r="1308" spans="4:125" s="66" customFormat="1" x14ac:dyDescent="0.2">
      <c r="D1308" s="90"/>
      <c r="X1308" s="338"/>
      <c r="AT1308" s="289"/>
      <c r="AU1308" s="289"/>
      <c r="AV1308" s="224"/>
      <c r="BW1308" s="224"/>
      <c r="BX1308" s="224"/>
      <c r="BY1308" s="224"/>
      <c r="CF1308" s="224"/>
      <c r="CG1308" s="224"/>
      <c r="CH1308" s="6"/>
      <c r="DS1308" s="224"/>
      <c r="DT1308" s="224"/>
      <c r="DU1308" s="224"/>
    </row>
    <row r="1309" spans="4:125" s="66" customFormat="1" x14ac:dyDescent="0.2">
      <c r="D1309" s="90"/>
      <c r="X1309" s="338"/>
      <c r="AT1309" s="289"/>
      <c r="AU1309" s="289"/>
      <c r="AV1309" s="224"/>
      <c r="BW1309" s="224"/>
      <c r="BX1309" s="224"/>
      <c r="BY1309" s="224"/>
      <c r="CF1309" s="224"/>
      <c r="CG1309" s="224"/>
      <c r="CH1309" s="6"/>
      <c r="DS1309" s="224"/>
      <c r="DT1309" s="224"/>
      <c r="DU1309" s="224"/>
    </row>
    <row r="1310" spans="4:125" s="66" customFormat="1" x14ac:dyDescent="0.2">
      <c r="D1310" s="90"/>
      <c r="X1310" s="338"/>
      <c r="AT1310" s="289"/>
      <c r="AU1310" s="289"/>
      <c r="AV1310" s="224"/>
      <c r="BW1310" s="224"/>
      <c r="BX1310" s="224"/>
      <c r="BY1310" s="224"/>
      <c r="CF1310" s="224"/>
      <c r="CG1310" s="224"/>
      <c r="CH1310" s="6"/>
      <c r="DS1310" s="224"/>
      <c r="DT1310" s="224"/>
      <c r="DU1310" s="224"/>
    </row>
    <row r="1311" spans="4:125" s="66" customFormat="1" x14ac:dyDescent="0.2">
      <c r="D1311" s="90"/>
      <c r="X1311" s="338"/>
      <c r="AT1311" s="289"/>
      <c r="AU1311" s="289"/>
      <c r="AV1311" s="224"/>
      <c r="BW1311" s="224"/>
      <c r="BX1311" s="224"/>
      <c r="BY1311" s="224"/>
      <c r="CF1311" s="224"/>
      <c r="CG1311" s="224"/>
      <c r="CH1311" s="6"/>
      <c r="DS1311" s="224"/>
      <c r="DT1311" s="224"/>
      <c r="DU1311" s="224"/>
    </row>
    <row r="1312" spans="4:125" s="66" customFormat="1" x14ac:dyDescent="0.2">
      <c r="D1312" s="90"/>
      <c r="X1312" s="338"/>
      <c r="AT1312" s="289"/>
      <c r="AU1312" s="289"/>
      <c r="AV1312" s="224"/>
      <c r="BW1312" s="224"/>
      <c r="BX1312" s="224"/>
      <c r="BY1312" s="224"/>
      <c r="CF1312" s="224"/>
      <c r="CG1312" s="224"/>
      <c r="CH1312" s="6"/>
      <c r="DS1312" s="224"/>
      <c r="DT1312" s="224"/>
      <c r="DU1312" s="224"/>
    </row>
    <row r="1313" spans="4:125" s="66" customFormat="1" x14ac:dyDescent="0.2">
      <c r="D1313" s="90"/>
      <c r="X1313" s="338"/>
      <c r="AT1313" s="289"/>
      <c r="AU1313" s="289"/>
      <c r="AV1313" s="224"/>
      <c r="BW1313" s="224"/>
      <c r="BX1313" s="224"/>
      <c r="BY1313" s="224"/>
      <c r="CF1313" s="224"/>
      <c r="CG1313" s="224"/>
      <c r="CH1313" s="6"/>
      <c r="DS1313" s="224"/>
      <c r="DT1313" s="224"/>
      <c r="DU1313" s="224"/>
    </row>
    <row r="1314" spans="4:125" s="66" customFormat="1" x14ac:dyDescent="0.2">
      <c r="D1314" s="90"/>
      <c r="X1314" s="338"/>
      <c r="AT1314" s="289"/>
      <c r="AU1314" s="289"/>
      <c r="AV1314" s="224"/>
      <c r="BW1314" s="224"/>
      <c r="BX1314" s="224"/>
      <c r="BY1314" s="224"/>
      <c r="CF1314" s="224"/>
      <c r="CG1314" s="224"/>
      <c r="CH1314" s="6"/>
      <c r="DS1314" s="224"/>
      <c r="DT1314" s="224"/>
      <c r="DU1314" s="224"/>
    </row>
    <row r="1315" spans="4:125" s="66" customFormat="1" x14ac:dyDescent="0.2">
      <c r="D1315" s="90"/>
      <c r="X1315" s="338"/>
      <c r="AT1315" s="289"/>
      <c r="AU1315" s="289"/>
      <c r="AV1315" s="224"/>
      <c r="BW1315" s="224"/>
      <c r="BX1315" s="224"/>
      <c r="BY1315" s="224"/>
      <c r="CF1315" s="224"/>
      <c r="CG1315" s="224"/>
      <c r="CH1315" s="6"/>
      <c r="DS1315" s="224"/>
      <c r="DT1315" s="224"/>
      <c r="DU1315" s="224"/>
    </row>
    <row r="1316" spans="4:125" s="66" customFormat="1" x14ac:dyDescent="0.2">
      <c r="D1316" s="90"/>
      <c r="X1316" s="338"/>
      <c r="AT1316" s="289"/>
      <c r="AU1316" s="289"/>
      <c r="AV1316" s="224"/>
      <c r="BW1316" s="224"/>
      <c r="BX1316" s="224"/>
      <c r="BY1316" s="224"/>
      <c r="CF1316" s="224"/>
      <c r="CG1316" s="224"/>
      <c r="CH1316" s="6"/>
      <c r="DS1316" s="224"/>
      <c r="DT1316" s="224"/>
      <c r="DU1316" s="224"/>
    </row>
    <row r="1317" spans="4:125" s="66" customFormat="1" x14ac:dyDescent="0.2">
      <c r="D1317" s="90"/>
      <c r="X1317" s="338"/>
      <c r="AT1317" s="289"/>
      <c r="AU1317" s="289"/>
      <c r="AV1317" s="224"/>
      <c r="BW1317" s="224"/>
      <c r="BX1317" s="224"/>
      <c r="BY1317" s="224"/>
      <c r="CF1317" s="224"/>
      <c r="CG1317" s="224"/>
      <c r="CH1317" s="6"/>
      <c r="DS1317" s="224"/>
      <c r="DT1317" s="224"/>
      <c r="DU1317" s="224"/>
    </row>
    <row r="1318" spans="4:125" s="66" customFormat="1" x14ac:dyDescent="0.2">
      <c r="D1318" s="90"/>
      <c r="X1318" s="338"/>
      <c r="AT1318" s="289"/>
      <c r="AU1318" s="289"/>
      <c r="AV1318" s="224"/>
      <c r="BW1318" s="224"/>
      <c r="BX1318" s="224"/>
      <c r="BY1318" s="224"/>
      <c r="CF1318" s="224"/>
      <c r="CG1318" s="224"/>
      <c r="CH1318" s="6"/>
      <c r="DS1318" s="224"/>
      <c r="DT1318" s="224"/>
      <c r="DU1318" s="224"/>
    </row>
    <row r="1319" spans="4:125" s="66" customFormat="1" x14ac:dyDescent="0.2">
      <c r="D1319" s="90"/>
      <c r="X1319" s="338"/>
      <c r="AT1319" s="289"/>
      <c r="AU1319" s="289"/>
      <c r="AV1319" s="224"/>
      <c r="BW1319" s="224"/>
      <c r="BX1319" s="224"/>
      <c r="BY1319" s="224"/>
      <c r="CF1319" s="224"/>
      <c r="CG1319" s="224"/>
      <c r="CH1319" s="6"/>
      <c r="DS1319" s="224"/>
      <c r="DT1319" s="224"/>
      <c r="DU1319" s="224"/>
    </row>
    <row r="1320" spans="4:125" s="66" customFormat="1" x14ac:dyDescent="0.2">
      <c r="D1320" s="90"/>
      <c r="X1320" s="338"/>
      <c r="AT1320" s="289"/>
      <c r="AU1320" s="289"/>
      <c r="AV1320" s="224"/>
      <c r="BW1320" s="224"/>
      <c r="BX1320" s="224"/>
      <c r="BY1320" s="224"/>
      <c r="CF1320" s="224"/>
      <c r="CG1320" s="224"/>
      <c r="CH1320" s="6"/>
      <c r="DS1320" s="224"/>
      <c r="DT1320" s="224"/>
      <c r="DU1320" s="224"/>
    </row>
    <row r="1321" spans="4:125" s="66" customFormat="1" x14ac:dyDescent="0.2">
      <c r="D1321" s="90"/>
      <c r="X1321" s="338"/>
      <c r="AT1321" s="289"/>
      <c r="AU1321" s="289"/>
      <c r="AV1321" s="224"/>
      <c r="BW1321" s="224"/>
      <c r="BX1321" s="224"/>
      <c r="BY1321" s="224"/>
      <c r="CF1321" s="224"/>
      <c r="CG1321" s="224"/>
      <c r="CH1321" s="6"/>
      <c r="DS1321" s="224"/>
      <c r="DT1321" s="224"/>
      <c r="DU1321" s="224"/>
    </row>
    <row r="1322" spans="4:125" s="66" customFormat="1" x14ac:dyDescent="0.2">
      <c r="D1322" s="90"/>
      <c r="X1322" s="338"/>
      <c r="AT1322" s="289"/>
      <c r="AU1322" s="289"/>
      <c r="AV1322" s="224"/>
      <c r="BW1322" s="224"/>
      <c r="BX1322" s="224"/>
      <c r="BY1322" s="224"/>
      <c r="CF1322" s="224"/>
      <c r="CG1322" s="224"/>
      <c r="CH1322" s="6"/>
      <c r="DS1322" s="224"/>
      <c r="DT1322" s="224"/>
      <c r="DU1322" s="224"/>
    </row>
    <row r="1323" spans="4:125" s="66" customFormat="1" x14ac:dyDescent="0.2">
      <c r="D1323" s="90"/>
      <c r="X1323" s="338"/>
      <c r="AT1323" s="289"/>
      <c r="AU1323" s="289"/>
      <c r="AV1323" s="224"/>
      <c r="BW1323" s="224"/>
      <c r="BX1323" s="224"/>
      <c r="BY1323" s="224"/>
      <c r="CF1323" s="224"/>
      <c r="CG1323" s="224"/>
      <c r="CH1323" s="6"/>
      <c r="DS1323" s="224"/>
      <c r="DT1323" s="224"/>
      <c r="DU1323" s="224"/>
    </row>
    <row r="1324" spans="4:125" s="66" customFormat="1" x14ac:dyDescent="0.2">
      <c r="D1324" s="90"/>
      <c r="X1324" s="338"/>
      <c r="AT1324" s="289"/>
      <c r="AU1324" s="289"/>
      <c r="AV1324" s="224"/>
      <c r="BW1324" s="224"/>
      <c r="BX1324" s="224"/>
      <c r="BY1324" s="224"/>
      <c r="CF1324" s="224"/>
      <c r="CG1324" s="224"/>
      <c r="CH1324" s="6"/>
      <c r="DS1324" s="224"/>
      <c r="DT1324" s="224"/>
      <c r="DU1324" s="224"/>
    </row>
    <row r="1325" spans="4:125" s="66" customFormat="1" x14ac:dyDescent="0.2">
      <c r="D1325" s="90"/>
      <c r="X1325" s="338"/>
      <c r="AT1325" s="289"/>
      <c r="AU1325" s="289"/>
      <c r="AV1325" s="224"/>
      <c r="BW1325" s="224"/>
      <c r="BX1325" s="224"/>
      <c r="BY1325" s="224"/>
      <c r="CF1325" s="224"/>
      <c r="CG1325" s="224"/>
      <c r="CH1325" s="6"/>
      <c r="DS1325" s="224"/>
      <c r="DT1325" s="224"/>
      <c r="DU1325" s="224"/>
    </row>
    <row r="1326" spans="4:125" s="66" customFormat="1" x14ac:dyDescent="0.2">
      <c r="D1326" s="90"/>
      <c r="X1326" s="338"/>
      <c r="AT1326" s="289"/>
      <c r="AU1326" s="289"/>
      <c r="AV1326" s="224"/>
      <c r="BW1326" s="224"/>
      <c r="BX1326" s="224"/>
      <c r="BY1326" s="224"/>
      <c r="CF1326" s="224"/>
      <c r="CG1326" s="224"/>
      <c r="CH1326" s="6"/>
      <c r="DS1326" s="224"/>
      <c r="DT1326" s="224"/>
      <c r="DU1326" s="224"/>
    </row>
    <row r="1327" spans="4:125" s="66" customFormat="1" x14ac:dyDescent="0.2">
      <c r="D1327" s="90"/>
      <c r="X1327" s="338"/>
      <c r="AT1327" s="289"/>
      <c r="AU1327" s="289"/>
      <c r="AV1327" s="224"/>
      <c r="BW1327" s="224"/>
      <c r="BX1327" s="224"/>
      <c r="BY1327" s="224"/>
      <c r="CF1327" s="224"/>
      <c r="CG1327" s="224"/>
      <c r="CH1327" s="6"/>
      <c r="DS1327" s="224"/>
      <c r="DT1327" s="224"/>
      <c r="DU1327" s="224"/>
    </row>
    <row r="1328" spans="4:125" s="66" customFormat="1" x14ac:dyDescent="0.2">
      <c r="D1328" s="90"/>
      <c r="X1328" s="338"/>
      <c r="AT1328" s="289"/>
      <c r="AU1328" s="289"/>
      <c r="AV1328" s="224"/>
      <c r="BW1328" s="224"/>
      <c r="BX1328" s="224"/>
      <c r="BY1328" s="224"/>
      <c r="CF1328" s="224"/>
      <c r="CG1328" s="224"/>
      <c r="CH1328" s="6"/>
      <c r="DS1328" s="224"/>
      <c r="DT1328" s="224"/>
      <c r="DU1328" s="224"/>
    </row>
    <row r="1329" spans="4:125" s="66" customFormat="1" x14ac:dyDescent="0.2">
      <c r="D1329" s="90"/>
      <c r="X1329" s="338"/>
      <c r="AT1329" s="289"/>
      <c r="AU1329" s="289"/>
      <c r="AV1329" s="224"/>
      <c r="BW1329" s="224"/>
      <c r="BX1329" s="224"/>
      <c r="BY1329" s="224"/>
      <c r="CF1329" s="224"/>
      <c r="CG1329" s="224"/>
      <c r="CH1329" s="6"/>
      <c r="DS1329" s="224"/>
      <c r="DT1329" s="224"/>
      <c r="DU1329" s="224"/>
    </row>
    <row r="1330" spans="4:125" s="66" customFormat="1" x14ac:dyDescent="0.2">
      <c r="D1330" s="90"/>
      <c r="X1330" s="338"/>
      <c r="AT1330" s="289"/>
      <c r="AU1330" s="289"/>
      <c r="AV1330" s="224"/>
      <c r="BW1330" s="224"/>
      <c r="BX1330" s="224"/>
      <c r="BY1330" s="224"/>
      <c r="CF1330" s="224"/>
      <c r="CG1330" s="224"/>
      <c r="CH1330" s="6"/>
      <c r="DS1330" s="224"/>
      <c r="DT1330" s="224"/>
      <c r="DU1330" s="224"/>
    </row>
    <row r="1331" spans="4:125" s="66" customFormat="1" x14ac:dyDescent="0.2">
      <c r="D1331" s="90"/>
      <c r="X1331" s="338"/>
      <c r="AT1331" s="289"/>
      <c r="AU1331" s="289"/>
      <c r="AV1331" s="224"/>
      <c r="BW1331" s="224"/>
      <c r="BX1331" s="224"/>
      <c r="BY1331" s="224"/>
      <c r="CF1331" s="224"/>
      <c r="CG1331" s="224"/>
      <c r="CH1331" s="6"/>
      <c r="DS1331" s="224"/>
      <c r="DT1331" s="224"/>
      <c r="DU1331" s="224"/>
    </row>
    <row r="1332" spans="4:125" s="66" customFormat="1" x14ac:dyDescent="0.2">
      <c r="D1332" s="90"/>
      <c r="X1332" s="338"/>
      <c r="AT1332" s="289"/>
      <c r="AU1332" s="289"/>
      <c r="AV1332" s="224"/>
      <c r="BW1332" s="224"/>
      <c r="BX1332" s="224"/>
      <c r="BY1332" s="224"/>
      <c r="CF1332" s="224"/>
      <c r="CG1332" s="224"/>
      <c r="CH1332" s="6"/>
      <c r="DS1332" s="224"/>
      <c r="DT1332" s="224"/>
      <c r="DU1332" s="224"/>
    </row>
    <row r="1333" spans="4:125" s="66" customFormat="1" x14ac:dyDescent="0.2">
      <c r="D1333" s="90"/>
      <c r="X1333" s="338"/>
      <c r="AT1333" s="289"/>
      <c r="AU1333" s="289"/>
      <c r="AV1333" s="224"/>
      <c r="BW1333" s="224"/>
      <c r="BX1333" s="224"/>
      <c r="BY1333" s="224"/>
      <c r="CF1333" s="224"/>
      <c r="CG1333" s="224"/>
      <c r="CH1333" s="6"/>
      <c r="DS1333" s="224"/>
      <c r="DT1333" s="224"/>
      <c r="DU1333" s="224"/>
    </row>
    <row r="1334" spans="4:125" s="66" customFormat="1" x14ac:dyDescent="0.2">
      <c r="D1334" s="90"/>
      <c r="X1334" s="338"/>
      <c r="AT1334" s="289"/>
      <c r="AU1334" s="289"/>
      <c r="AV1334" s="224"/>
      <c r="BW1334" s="224"/>
      <c r="BX1334" s="224"/>
      <c r="BY1334" s="224"/>
      <c r="CF1334" s="224"/>
      <c r="CG1334" s="224"/>
      <c r="CH1334" s="6"/>
      <c r="DS1334" s="224"/>
      <c r="DT1334" s="224"/>
      <c r="DU1334" s="224"/>
    </row>
    <row r="1335" spans="4:125" s="66" customFormat="1" x14ac:dyDescent="0.2">
      <c r="D1335" s="90"/>
      <c r="X1335" s="338"/>
      <c r="AT1335" s="289"/>
      <c r="AU1335" s="289"/>
      <c r="AV1335" s="224"/>
      <c r="BW1335" s="224"/>
      <c r="BX1335" s="224"/>
      <c r="BY1335" s="224"/>
      <c r="CF1335" s="224"/>
      <c r="CG1335" s="224"/>
      <c r="CH1335" s="6"/>
      <c r="DS1335" s="224"/>
      <c r="DT1335" s="224"/>
      <c r="DU1335" s="224"/>
    </row>
    <row r="1336" spans="4:125" s="66" customFormat="1" x14ac:dyDescent="0.2">
      <c r="D1336" s="90"/>
      <c r="X1336" s="338"/>
      <c r="AT1336" s="289"/>
      <c r="AU1336" s="289"/>
      <c r="AV1336" s="224"/>
      <c r="BW1336" s="224"/>
      <c r="BX1336" s="224"/>
      <c r="BY1336" s="224"/>
      <c r="CF1336" s="224"/>
      <c r="CG1336" s="224"/>
      <c r="CH1336" s="6"/>
      <c r="DS1336" s="224"/>
      <c r="DT1336" s="224"/>
      <c r="DU1336" s="224"/>
    </row>
    <row r="1337" spans="4:125" s="66" customFormat="1" x14ac:dyDescent="0.2">
      <c r="D1337" s="90"/>
      <c r="X1337" s="338"/>
      <c r="AT1337" s="289"/>
      <c r="AU1337" s="289"/>
      <c r="AV1337" s="224"/>
      <c r="BW1337" s="224"/>
      <c r="BX1337" s="224"/>
      <c r="BY1337" s="224"/>
      <c r="CF1337" s="224"/>
      <c r="CG1337" s="224"/>
      <c r="CH1337" s="6"/>
      <c r="DS1337" s="224"/>
      <c r="DT1337" s="224"/>
      <c r="DU1337" s="224"/>
    </row>
    <row r="1338" spans="4:125" s="66" customFormat="1" x14ac:dyDescent="0.2">
      <c r="D1338" s="90"/>
      <c r="X1338" s="338"/>
      <c r="AT1338" s="289"/>
      <c r="AU1338" s="289"/>
      <c r="AV1338" s="224"/>
      <c r="BW1338" s="224"/>
      <c r="BX1338" s="224"/>
      <c r="BY1338" s="224"/>
      <c r="CF1338" s="224"/>
      <c r="CG1338" s="224"/>
      <c r="CH1338" s="6"/>
      <c r="DS1338" s="224"/>
      <c r="DT1338" s="224"/>
      <c r="DU1338" s="224"/>
    </row>
    <row r="1339" spans="4:125" s="66" customFormat="1" x14ac:dyDescent="0.2">
      <c r="D1339" s="90"/>
      <c r="X1339" s="338"/>
      <c r="AT1339" s="289"/>
      <c r="AU1339" s="289"/>
      <c r="AV1339" s="224"/>
      <c r="BW1339" s="224"/>
      <c r="BX1339" s="224"/>
      <c r="BY1339" s="224"/>
      <c r="CF1339" s="224"/>
      <c r="CG1339" s="224"/>
      <c r="CH1339" s="6"/>
      <c r="DS1339" s="224"/>
      <c r="DT1339" s="224"/>
      <c r="DU1339" s="224"/>
    </row>
    <row r="1340" spans="4:125" s="66" customFormat="1" x14ac:dyDescent="0.2">
      <c r="D1340" s="90"/>
      <c r="X1340" s="338"/>
      <c r="AT1340" s="289"/>
      <c r="AU1340" s="289"/>
      <c r="AV1340" s="224"/>
      <c r="BW1340" s="224"/>
      <c r="BX1340" s="224"/>
      <c r="BY1340" s="224"/>
      <c r="CF1340" s="224"/>
      <c r="CG1340" s="224"/>
      <c r="CH1340" s="6"/>
      <c r="DS1340" s="224"/>
      <c r="DT1340" s="224"/>
      <c r="DU1340" s="224"/>
    </row>
    <row r="1341" spans="4:125" s="66" customFormat="1" x14ac:dyDescent="0.2">
      <c r="D1341" s="90"/>
      <c r="X1341" s="338"/>
      <c r="AT1341" s="289"/>
      <c r="AU1341" s="289"/>
      <c r="AV1341" s="224"/>
      <c r="BW1341" s="224"/>
      <c r="BX1341" s="224"/>
      <c r="BY1341" s="224"/>
      <c r="CF1341" s="224"/>
      <c r="CG1341" s="224"/>
      <c r="CH1341" s="6"/>
      <c r="DS1341" s="224"/>
      <c r="DT1341" s="224"/>
      <c r="DU1341" s="224"/>
    </row>
    <row r="1342" spans="4:125" s="66" customFormat="1" x14ac:dyDescent="0.2">
      <c r="D1342" s="90"/>
      <c r="X1342" s="338"/>
      <c r="AT1342" s="289"/>
      <c r="AU1342" s="289"/>
      <c r="AV1342" s="224"/>
      <c r="BW1342" s="224"/>
      <c r="BX1342" s="224"/>
      <c r="BY1342" s="224"/>
      <c r="CF1342" s="224"/>
      <c r="CG1342" s="224"/>
      <c r="CH1342" s="6"/>
      <c r="DS1342" s="224"/>
      <c r="DT1342" s="224"/>
      <c r="DU1342" s="224"/>
    </row>
    <row r="1343" spans="4:125" s="66" customFormat="1" x14ac:dyDescent="0.2">
      <c r="D1343" s="90"/>
      <c r="X1343" s="338"/>
      <c r="AT1343" s="289"/>
      <c r="AU1343" s="289"/>
      <c r="AV1343" s="224"/>
      <c r="BW1343" s="224"/>
      <c r="BX1343" s="224"/>
      <c r="BY1343" s="224"/>
      <c r="CF1343" s="224"/>
      <c r="CG1343" s="224"/>
      <c r="CH1343" s="6"/>
      <c r="DS1343" s="224"/>
      <c r="DT1343" s="224"/>
      <c r="DU1343" s="224"/>
    </row>
    <row r="1344" spans="4:125" s="66" customFormat="1" x14ac:dyDescent="0.2">
      <c r="D1344" s="90"/>
      <c r="X1344" s="338"/>
      <c r="AT1344" s="289"/>
      <c r="AU1344" s="289"/>
      <c r="AV1344" s="224"/>
      <c r="BW1344" s="224"/>
      <c r="BX1344" s="224"/>
      <c r="BY1344" s="224"/>
      <c r="CF1344" s="224"/>
      <c r="CG1344" s="224"/>
      <c r="CH1344" s="6"/>
      <c r="DS1344" s="224"/>
      <c r="DT1344" s="224"/>
      <c r="DU1344" s="224"/>
    </row>
    <row r="1345" spans="4:125" s="66" customFormat="1" x14ac:dyDescent="0.2">
      <c r="D1345" s="90"/>
      <c r="X1345" s="338"/>
      <c r="AT1345" s="289"/>
      <c r="AU1345" s="289"/>
      <c r="AV1345" s="224"/>
      <c r="BW1345" s="224"/>
      <c r="BX1345" s="224"/>
      <c r="BY1345" s="224"/>
      <c r="CF1345" s="224"/>
      <c r="CG1345" s="224"/>
      <c r="CH1345" s="6"/>
      <c r="DS1345" s="224"/>
      <c r="DT1345" s="224"/>
      <c r="DU1345" s="224"/>
    </row>
    <row r="1346" spans="4:125" s="66" customFormat="1" x14ac:dyDescent="0.2">
      <c r="D1346" s="90"/>
      <c r="X1346" s="338"/>
      <c r="AT1346" s="289"/>
      <c r="AU1346" s="289"/>
      <c r="AV1346" s="224"/>
      <c r="BW1346" s="224"/>
      <c r="BX1346" s="224"/>
      <c r="BY1346" s="224"/>
      <c r="CF1346" s="224"/>
      <c r="CG1346" s="224"/>
      <c r="CH1346" s="6"/>
      <c r="DS1346" s="224"/>
      <c r="DT1346" s="224"/>
      <c r="DU1346" s="224"/>
    </row>
    <row r="1347" spans="4:125" s="66" customFormat="1" x14ac:dyDescent="0.2">
      <c r="D1347" s="90"/>
      <c r="X1347" s="338"/>
      <c r="AT1347" s="289"/>
      <c r="AU1347" s="289"/>
      <c r="AV1347" s="224"/>
      <c r="BW1347" s="224"/>
      <c r="BX1347" s="224"/>
      <c r="BY1347" s="224"/>
      <c r="CF1347" s="224"/>
      <c r="CG1347" s="224"/>
      <c r="CH1347" s="6"/>
      <c r="DS1347" s="224"/>
      <c r="DT1347" s="224"/>
      <c r="DU1347" s="224"/>
    </row>
    <row r="1348" spans="4:125" s="66" customFormat="1" x14ac:dyDescent="0.2">
      <c r="D1348" s="90"/>
      <c r="X1348" s="338"/>
      <c r="AT1348" s="289"/>
      <c r="AU1348" s="289"/>
      <c r="AV1348" s="224"/>
      <c r="BW1348" s="224"/>
      <c r="BX1348" s="224"/>
      <c r="BY1348" s="224"/>
      <c r="CF1348" s="224"/>
      <c r="CG1348" s="224"/>
      <c r="CH1348" s="6"/>
      <c r="DS1348" s="224"/>
      <c r="DT1348" s="224"/>
      <c r="DU1348" s="224"/>
    </row>
    <row r="1349" spans="4:125" s="66" customFormat="1" x14ac:dyDescent="0.2">
      <c r="D1349" s="90"/>
      <c r="X1349" s="338"/>
      <c r="AT1349" s="289"/>
      <c r="AU1349" s="289"/>
      <c r="AV1349" s="224"/>
      <c r="BW1349" s="224"/>
      <c r="BX1349" s="224"/>
      <c r="BY1349" s="224"/>
      <c r="CF1349" s="224"/>
      <c r="CG1349" s="224"/>
      <c r="CH1349" s="6"/>
      <c r="DS1349" s="224"/>
      <c r="DT1349" s="224"/>
      <c r="DU1349" s="224"/>
    </row>
    <row r="1350" spans="4:125" s="66" customFormat="1" x14ac:dyDescent="0.2">
      <c r="D1350" s="90"/>
      <c r="X1350" s="338"/>
      <c r="AT1350" s="289"/>
      <c r="AU1350" s="289"/>
      <c r="AV1350" s="224"/>
      <c r="BW1350" s="224"/>
      <c r="BX1350" s="224"/>
      <c r="BY1350" s="224"/>
      <c r="CF1350" s="224"/>
      <c r="CG1350" s="224"/>
      <c r="CH1350" s="6"/>
      <c r="DS1350" s="224"/>
      <c r="DT1350" s="224"/>
      <c r="DU1350" s="224"/>
    </row>
    <row r="1351" spans="4:125" s="66" customFormat="1" x14ac:dyDescent="0.2">
      <c r="D1351" s="90"/>
      <c r="X1351" s="338"/>
      <c r="AT1351" s="289"/>
      <c r="AU1351" s="289"/>
      <c r="AV1351" s="224"/>
      <c r="BW1351" s="224"/>
      <c r="BX1351" s="224"/>
      <c r="BY1351" s="224"/>
      <c r="CF1351" s="224"/>
      <c r="CG1351" s="224"/>
      <c r="CH1351" s="6"/>
      <c r="DS1351" s="224"/>
      <c r="DT1351" s="224"/>
      <c r="DU1351" s="224"/>
    </row>
    <row r="1352" spans="4:125" s="66" customFormat="1" x14ac:dyDescent="0.2">
      <c r="D1352" s="90"/>
      <c r="X1352" s="338"/>
      <c r="AT1352" s="289"/>
      <c r="AU1352" s="289"/>
      <c r="AV1352" s="224"/>
      <c r="BW1352" s="224"/>
      <c r="BX1352" s="224"/>
      <c r="BY1352" s="224"/>
      <c r="CF1352" s="224"/>
      <c r="CG1352" s="224"/>
      <c r="CH1352" s="6"/>
      <c r="DS1352" s="224"/>
      <c r="DT1352" s="224"/>
      <c r="DU1352" s="224"/>
    </row>
    <row r="1353" spans="4:125" s="66" customFormat="1" x14ac:dyDescent="0.2">
      <c r="D1353" s="90"/>
      <c r="X1353" s="338"/>
      <c r="AT1353" s="289"/>
      <c r="AU1353" s="289"/>
      <c r="AV1353" s="224"/>
      <c r="BW1353" s="224"/>
      <c r="BX1353" s="224"/>
      <c r="BY1353" s="224"/>
      <c r="CF1353" s="224"/>
      <c r="CG1353" s="224"/>
      <c r="CH1353" s="6"/>
      <c r="DS1353" s="224"/>
      <c r="DT1353" s="224"/>
      <c r="DU1353" s="224"/>
    </row>
    <row r="1354" spans="4:125" s="66" customFormat="1" x14ac:dyDescent="0.2">
      <c r="D1354" s="90"/>
      <c r="X1354" s="338"/>
      <c r="AT1354" s="289"/>
      <c r="AU1354" s="289"/>
      <c r="AV1354" s="224"/>
      <c r="BW1354" s="224"/>
      <c r="BX1354" s="224"/>
      <c r="BY1354" s="224"/>
      <c r="CF1354" s="224"/>
      <c r="CG1354" s="224"/>
      <c r="CH1354" s="6"/>
      <c r="DS1354" s="224"/>
      <c r="DT1354" s="224"/>
      <c r="DU1354" s="224"/>
    </row>
    <row r="1355" spans="4:125" s="66" customFormat="1" x14ac:dyDescent="0.2">
      <c r="D1355" s="90"/>
      <c r="X1355" s="338"/>
      <c r="AT1355" s="289"/>
      <c r="AU1355" s="289"/>
      <c r="AV1355" s="224"/>
      <c r="BW1355" s="224"/>
      <c r="BX1355" s="224"/>
      <c r="BY1355" s="224"/>
      <c r="CF1355" s="224"/>
      <c r="CG1355" s="224"/>
      <c r="CH1355" s="6"/>
      <c r="DS1355" s="224"/>
      <c r="DT1355" s="224"/>
      <c r="DU1355" s="224"/>
    </row>
    <row r="1356" spans="4:125" s="66" customFormat="1" x14ac:dyDescent="0.2">
      <c r="D1356" s="90"/>
      <c r="X1356" s="338"/>
      <c r="AT1356" s="289"/>
      <c r="AU1356" s="289"/>
      <c r="AV1356" s="224"/>
      <c r="BW1356" s="224"/>
      <c r="BX1356" s="224"/>
      <c r="BY1356" s="224"/>
      <c r="CF1356" s="224"/>
      <c r="CG1356" s="224"/>
      <c r="CH1356" s="6"/>
      <c r="DS1356" s="224"/>
      <c r="DT1356" s="224"/>
      <c r="DU1356" s="224"/>
    </row>
    <row r="1357" spans="4:125" s="66" customFormat="1" x14ac:dyDescent="0.2">
      <c r="D1357" s="90"/>
      <c r="X1357" s="338"/>
      <c r="AT1357" s="289"/>
      <c r="AU1357" s="289"/>
      <c r="AV1357" s="224"/>
      <c r="BW1357" s="224"/>
      <c r="BX1357" s="224"/>
      <c r="BY1357" s="224"/>
      <c r="CF1357" s="224"/>
      <c r="CG1357" s="224"/>
      <c r="CH1357" s="6"/>
      <c r="DS1357" s="224"/>
      <c r="DT1357" s="224"/>
      <c r="DU1357" s="224"/>
    </row>
    <row r="1358" spans="4:125" s="66" customFormat="1" x14ac:dyDescent="0.2">
      <c r="D1358" s="90"/>
      <c r="X1358" s="338"/>
      <c r="AT1358" s="289"/>
      <c r="AU1358" s="289"/>
      <c r="AV1358" s="224"/>
      <c r="BW1358" s="224"/>
      <c r="BX1358" s="224"/>
      <c r="BY1358" s="224"/>
      <c r="CF1358" s="224"/>
      <c r="CG1358" s="224"/>
      <c r="CH1358" s="6"/>
      <c r="DS1358" s="224"/>
      <c r="DT1358" s="224"/>
      <c r="DU1358" s="224"/>
    </row>
    <row r="1359" spans="4:125" s="66" customFormat="1" x14ac:dyDescent="0.2">
      <c r="D1359" s="90"/>
      <c r="X1359" s="338"/>
      <c r="AT1359" s="289"/>
      <c r="AU1359" s="289"/>
      <c r="AV1359" s="224"/>
      <c r="BW1359" s="224"/>
      <c r="BX1359" s="224"/>
      <c r="BY1359" s="224"/>
      <c r="CF1359" s="224"/>
      <c r="CG1359" s="224"/>
      <c r="CH1359" s="6"/>
      <c r="DS1359" s="224"/>
      <c r="DT1359" s="224"/>
      <c r="DU1359" s="224"/>
    </row>
    <row r="1360" spans="4:125" s="66" customFormat="1" x14ac:dyDescent="0.2">
      <c r="D1360" s="90"/>
      <c r="X1360" s="338"/>
      <c r="AT1360" s="289"/>
      <c r="AU1360" s="289"/>
      <c r="AV1360" s="224"/>
      <c r="BW1360" s="224"/>
      <c r="BX1360" s="224"/>
      <c r="BY1360" s="224"/>
      <c r="CF1360" s="224"/>
      <c r="CG1360" s="224"/>
      <c r="CH1360" s="6"/>
      <c r="DS1360" s="224"/>
      <c r="DT1360" s="224"/>
      <c r="DU1360" s="224"/>
    </row>
    <row r="1361" spans="4:125" s="66" customFormat="1" x14ac:dyDescent="0.2">
      <c r="D1361" s="90"/>
      <c r="X1361" s="338"/>
      <c r="AT1361" s="289"/>
      <c r="AU1361" s="289"/>
      <c r="AV1361" s="224"/>
      <c r="BW1361" s="224"/>
      <c r="BX1361" s="224"/>
      <c r="BY1361" s="224"/>
      <c r="CF1361" s="224"/>
      <c r="CG1361" s="224"/>
      <c r="CH1361" s="6"/>
      <c r="DS1361" s="224"/>
      <c r="DT1361" s="224"/>
      <c r="DU1361" s="224"/>
    </row>
    <row r="1362" spans="4:125" s="66" customFormat="1" x14ac:dyDescent="0.2">
      <c r="D1362" s="90"/>
      <c r="X1362" s="338"/>
      <c r="AT1362" s="289"/>
      <c r="AU1362" s="289"/>
      <c r="AV1362" s="224"/>
      <c r="BW1362" s="224"/>
      <c r="BX1362" s="224"/>
      <c r="BY1362" s="224"/>
      <c r="CF1362" s="224"/>
      <c r="CG1362" s="224"/>
      <c r="CH1362" s="6"/>
      <c r="DS1362" s="224"/>
      <c r="DT1362" s="224"/>
      <c r="DU1362" s="224"/>
    </row>
    <row r="1363" spans="4:125" s="66" customFormat="1" x14ac:dyDescent="0.2">
      <c r="D1363" s="90"/>
      <c r="X1363" s="338"/>
      <c r="AT1363" s="289"/>
      <c r="AU1363" s="289"/>
      <c r="AV1363" s="224"/>
      <c r="BW1363" s="224"/>
      <c r="BX1363" s="224"/>
      <c r="BY1363" s="224"/>
      <c r="CF1363" s="224"/>
      <c r="CG1363" s="224"/>
      <c r="CH1363" s="6"/>
      <c r="DS1363" s="224"/>
      <c r="DT1363" s="224"/>
      <c r="DU1363" s="224"/>
    </row>
    <row r="1364" spans="4:125" s="66" customFormat="1" x14ac:dyDescent="0.2">
      <c r="D1364" s="90"/>
      <c r="X1364" s="338"/>
      <c r="AT1364" s="289"/>
      <c r="AU1364" s="289"/>
      <c r="AV1364" s="224"/>
      <c r="BW1364" s="224"/>
      <c r="BX1364" s="224"/>
      <c r="BY1364" s="224"/>
      <c r="CF1364" s="224"/>
      <c r="CG1364" s="224"/>
      <c r="CH1364" s="6"/>
      <c r="DS1364" s="224"/>
      <c r="DT1364" s="224"/>
      <c r="DU1364" s="224"/>
    </row>
    <row r="1365" spans="4:125" s="66" customFormat="1" x14ac:dyDescent="0.2">
      <c r="D1365" s="90"/>
      <c r="X1365" s="338"/>
      <c r="AT1365" s="289"/>
      <c r="AU1365" s="289"/>
      <c r="AV1365" s="224"/>
      <c r="BW1365" s="224"/>
      <c r="BX1365" s="224"/>
      <c r="BY1365" s="224"/>
      <c r="CF1365" s="224"/>
      <c r="CG1365" s="224"/>
      <c r="CH1365" s="6"/>
      <c r="DS1365" s="224"/>
      <c r="DT1365" s="224"/>
      <c r="DU1365" s="224"/>
    </row>
    <row r="1366" spans="4:125" s="66" customFormat="1" x14ac:dyDescent="0.2">
      <c r="D1366" s="90"/>
      <c r="X1366" s="338"/>
      <c r="AT1366" s="289"/>
      <c r="AU1366" s="289"/>
      <c r="AV1366" s="224"/>
      <c r="BW1366" s="224"/>
      <c r="BX1366" s="224"/>
      <c r="BY1366" s="224"/>
      <c r="CF1366" s="224"/>
      <c r="CG1366" s="224"/>
      <c r="CH1366" s="6"/>
      <c r="DS1366" s="224"/>
      <c r="DT1366" s="224"/>
      <c r="DU1366" s="224"/>
    </row>
    <row r="1367" spans="4:125" s="66" customFormat="1" x14ac:dyDescent="0.2">
      <c r="D1367" s="90"/>
      <c r="X1367" s="338"/>
      <c r="AT1367" s="289"/>
      <c r="AU1367" s="289"/>
      <c r="AV1367" s="224"/>
      <c r="BW1367" s="224"/>
      <c r="BX1367" s="224"/>
      <c r="BY1367" s="224"/>
      <c r="CF1367" s="224"/>
      <c r="CG1367" s="224"/>
      <c r="CH1367" s="6"/>
      <c r="DS1367" s="224"/>
      <c r="DT1367" s="224"/>
      <c r="DU1367" s="224"/>
    </row>
    <row r="1368" spans="4:125" s="66" customFormat="1" x14ac:dyDescent="0.2">
      <c r="D1368" s="90"/>
      <c r="X1368" s="338"/>
      <c r="AT1368" s="289"/>
      <c r="AU1368" s="289"/>
      <c r="AV1368" s="224"/>
      <c r="BW1368" s="224"/>
      <c r="BX1368" s="224"/>
      <c r="BY1368" s="224"/>
      <c r="CF1368" s="224"/>
      <c r="CG1368" s="224"/>
      <c r="CH1368" s="6"/>
      <c r="DS1368" s="224"/>
      <c r="DT1368" s="224"/>
      <c r="DU1368" s="224"/>
    </row>
    <row r="1369" spans="4:125" s="66" customFormat="1" x14ac:dyDescent="0.2">
      <c r="D1369" s="90"/>
      <c r="X1369" s="338"/>
      <c r="AT1369" s="289"/>
      <c r="AU1369" s="289"/>
      <c r="AV1369" s="224"/>
      <c r="BW1369" s="224"/>
      <c r="BX1369" s="224"/>
      <c r="BY1369" s="224"/>
      <c r="CF1369" s="224"/>
      <c r="CG1369" s="224"/>
      <c r="CH1369" s="6"/>
      <c r="DS1369" s="224"/>
      <c r="DT1369" s="224"/>
      <c r="DU1369" s="224"/>
    </row>
    <row r="1370" spans="4:125" s="66" customFormat="1" x14ac:dyDescent="0.2">
      <c r="D1370" s="90"/>
      <c r="X1370" s="338"/>
      <c r="AT1370" s="289"/>
      <c r="AU1370" s="289"/>
      <c r="AV1370" s="224"/>
      <c r="BW1370" s="224"/>
      <c r="BX1370" s="224"/>
      <c r="BY1370" s="224"/>
      <c r="CF1370" s="224"/>
      <c r="CG1370" s="224"/>
      <c r="CH1370" s="6"/>
      <c r="DS1370" s="224"/>
      <c r="DT1370" s="224"/>
      <c r="DU1370" s="224"/>
    </row>
    <row r="1371" spans="4:125" s="66" customFormat="1" x14ac:dyDescent="0.2">
      <c r="D1371" s="90"/>
      <c r="X1371" s="338"/>
      <c r="AT1371" s="289"/>
      <c r="AU1371" s="289"/>
      <c r="AV1371" s="224"/>
      <c r="BW1371" s="224"/>
      <c r="BX1371" s="224"/>
      <c r="BY1371" s="224"/>
      <c r="CF1371" s="224"/>
      <c r="CG1371" s="224"/>
      <c r="CH1371" s="6"/>
      <c r="DS1371" s="224"/>
      <c r="DT1371" s="224"/>
      <c r="DU1371" s="224"/>
    </row>
    <row r="1372" spans="4:125" s="66" customFormat="1" x14ac:dyDescent="0.2">
      <c r="D1372" s="90"/>
      <c r="X1372" s="338"/>
      <c r="AT1372" s="289"/>
      <c r="AU1372" s="289"/>
      <c r="AV1372" s="224"/>
      <c r="BW1372" s="224"/>
      <c r="BX1372" s="224"/>
      <c r="BY1372" s="224"/>
      <c r="CF1372" s="224"/>
      <c r="CG1372" s="224"/>
      <c r="CH1372" s="6"/>
      <c r="DS1372" s="224"/>
      <c r="DT1372" s="224"/>
      <c r="DU1372" s="224"/>
    </row>
    <row r="1373" spans="4:125" s="66" customFormat="1" x14ac:dyDescent="0.2">
      <c r="D1373" s="90"/>
      <c r="X1373" s="338"/>
      <c r="AT1373" s="289"/>
      <c r="AU1373" s="289"/>
      <c r="AV1373" s="224"/>
      <c r="BW1373" s="224"/>
      <c r="BX1373" s="224"/>
      <c r="BY1373" s="224"/>
      <c r="CF1373" s="224"/>
      <c r="CG1373" s="224"/>
      <c r="CH1373" s="6"/>
      <c r="DS1373" s="224"/>
      <c r="DT1373" s="224"/>
      <c r="DU1373" s="224"/>
    </row>
    <row r="1374" spans="4:125" s="66" customFormat="1" x14ac:dyDescent="0.2">
      <c r="D1374" s="90"/>
      <c r="X1374" s="338"/>
      <c r="AT1374" s="289"/>
      <c r="AU1374" s="289"/>
      <c r="AV1374" s="224"/>
      <c r="BW1374" s="224"/>
      <c r="BX1374" s="224"/>
      <c r="BY1374" s="224"/>
      <c r="CF1374" s="224"/>
      <c r="CG1374" s="224"/>
      <c r="CH1374" s="6"/>
      <c r="DS1374" s="224"/>
      <c r="DT1374" s="224"/>
      <c r="DU1374" s="224"/>
    </row>
    <row r="1375" spans="4:125" s="66" customFormat="1" x14ac:dyDescent="0.2">
      <c r="D1375" s="90"/>
      <c r="X1375" s="338"/>
      <c r="AT1375" s="289"/>
      <c r="AU1375" s="289"/>
      <c r="AV1375" s="224"/>
      <c r="BW1375" s="224"/>
      <c r="BX1375" s="224"/>
      <c r="BY1375" s="224"/>
      <c r="CF1375" s="224"/>
      <c r="CG1375" s="224"/>
      <c r="CH1375" s="6"/>
      <c r="DS1375" s="224"/>
      <c r="DT1375" s="224"/>
      <c r="DU1375" s="224"/>
    </row>
    <row r="1376" spans="4:125" s="66" customFormat="1" x14ac:dyDescent="0.2">
      <c r="D1376" s="90"/>
      <c r="X1376" s="338"/>
      <c r="AT1376" s="289"/>
      <c r="AU1376" s="289"/>
      <c r="AV1376" s="224"/>
      <c r="BW1376" s="224"/>
      <c r="BX1376" s="224"/>
      <c r="BY1376" s="224"/>
      <c r="CF1376" s="224"/>
      <c r="CG1376" s="224"/>
      <c r="CH1376" s="6"/>
      <c r="DS1376" s="224"/>
      <c r="DT1376" s="224"/>
      <c r="DU1376" s="224"/>
    </row>
    <row r="1377" spans="4:125" s="66" customFormat="1" x14ac:dyDescent="0.2">
      <c r="D1377" s="90"/>
      <c r="X1377" s="338"/>
      <c r="AT1377" s="289"/>
      <c r="AU1377" s="289"/>
      <c r="AV1377" s="224"/>
      <c r="BW1377" s="224"/>
      <c r="BX1377" s="224"/>
      <c r="BY1377" s="224"/>
      <c r="CF1377" s="224"/>
      <c r="CG1377" s="224"/>
      <c r="CH1377" s="6"/>
      <c r="DS1377" s="224"/>
      <c r="DT1377" s="224"/>
      <c r="DU1377" s="224"/>
    </row>
    <row r="1378" spans="4:125" s="66" customFormat="1" x14ac:dyDescent="0.2">
      <c r="D1378" s="90"/>
      <c r="X1378" s="338"/>
      <c r="AT1378" s="289"/>
      <c r="AU1378" s="289"/>
      <c r="AV1378" s="224"/>
      <c r="BW1378" s="224"/>
      <c r="BX1378" s="224"/>
      <c r="BY1378" s="224"/>
      <c r="CF1378" s="224"/>
      <c r="CG1378" s="224"/>
      <c r="CH1378" s="6"/>
      <c r="DS1378" s="224"/>
      <c r="DT1378" s="224"/>
      <c r="DU1378" s="224"/>
    </row>
    <row r="1379" spans="4:125" s="66" customFormat="1" x14ac:dyDescent="0.2">
      <c r="D1379" s="90"/>
      <c r="X1379" s="338"/>
      <c r="AT1379" s="289"/>
      <c r="AU1379" s="289"/>
      <c r="AV1379" s="224"/>
      <c r="BW1379" s="224"/>
      <c r="BX1379" s="224"/>
      <c r="BY1379" s="224"/>
      <c r="CF1379" s="224"/>
      <c r="CG1379" s="224"/>
      <c r="CH1379" s="6"/>
      <c r="DS1379" s="224"/>
      <c r="DT1379" s="224"/>
      <c r="DU1379" s="224"/>
    </row>
    <row r="1380" spans="4:125" s="66" customFormat="1" x14ac:dyDescent="0.2">
      <c r="D1380" s="90"/>
      <c r="X1380" s="338"/>
      <c r="AT1380" s="289"/>
      <c r="AU1380" s="289"/>
      <c r="AV1380" s="224"/>
      <c r="BW1380" s="224"/>
      <c r="BX1380" s="224"/>
      <c r="BY1380" s="224"/>
      <c r="CF1380" s="224"/>
      <c r="CG1380" s="224"/>
      <c r="CH1380" s="6"/>
      <c r="DS1380" s="224"/>
      <c r="DT1380" s="224"/>
      <c r="DU1380" s="224"/>
    </row>
    <row r="1381" spans="4:125" s="66" customFormat="1" x14ac:dyDescent="0.2">
      <c r="D1381" s="90"/>
      <c r="X1381" s="338"/>
      <c r="AT1381" s="289"/>
      <c r="AU1381" s="289"/>
      <c r="AV1381" s="224"/>
      <c r="BW1381" s="224"/>
      <c r="BX1381" s="224"/>
      <c r="BY1381" s="224"/>
      <c r="CF1381" s="224"/>
      <c r="CG1381" s="224"/>
      <c r="CH1381" s="6"/>
      <c r="DS1381" s="224"/>
      <c r="DT1381" s="224"/>
      <c r="DU1381" s="224"/>
    </row>
    <row r="1382" spans="4:125" s="66" customFormat="1" x14ac:dyDescent="0.2">
      <c r="D1382" s="90"/>
      <c r="X1382" s="338"/>
      <c r="AT1382" s="289"/>
      <c r="AU1382" s="289"/>
      <c r="AV1382" s="224"/>
      <c r="BW1382" s="224"/>
      <c r="BX1382" s="224"/>
      <c r="BY1382" s="224"/>
      <c r="CF1382" s="224"/>
      <c r="CG1382" s="224"/>
      <c r="CH1382" s="6"/>
      <c r="DS1382" s="224"/>
      <c r="DT1382" s="224"/>
      <c r="DU1382" s="224"/>
    </row>
    <row r="1383" spans="4:125" s="66" customFormat="1" x14ac:dyDescent="0.2">
      <c r="D1383" s="90"/>
      <c r="X1383" s="338"/>
      <c r="AT1383" s="289"/>
      <c r="AU1383" s="289"/>
      <c r="AV1383" s="224"/>
      <c r="BW1383" s="224"/>
      <c r="BX1383" s="224"/>
      <c r="BY1383" s="224"/>
      <c r="CF1383" s="224"/>
      <c r="CG1383" s="224"/>
      <c r="CH1383" s="6"/>
      <c r="DS1383" s="224"/>
      <c r="DT1383" s="224"/>
      <c r="DU1383" s="224"/>
    </row>
    <row r="1384" spans="4:125" s="66" customFormat="1" x14ac:dyDescent="0.2">
      <c r="D1384" s="90"/>
      <c r="X1384" s="338"/>
      <c r="AT1384" s="289"/>
      <c r="AU1384" s="289"/>
      <c r="AV1384" s="224"/>
      <c r="BW1384" s="224"/>
      <c r="BX1384" s="224"/>
      <c r="BY1384" s="224"/>
      <c r="CF1384" s="224"/>
      <c r="CG1384" s="224"/>
      <c r="CH1384" s="6"/>
      <c r="DS1384" s="224"/>
      <c r="DT1384" s="224"/>
      <c r="DU1384" s="224"/>
    </row>
    <row r="1385" spans="4:125" s="66" customFormat="1" x14ac:dyDescent="0.2">
      <c r="D1385" s="90"/>
      <c r="X1385" s="338"/>
      <c r="AT1385" s="289"/>
      <c r="AU1385" s="289"/>
      <c r="AV1385" s="224"/>
      <c r="BW1385" s="224"/>
      <c r="BX1385" s="224"/>
      <c r="BY1385" s="224"/>
      <c r="CF1385" s="224"/>
      <c r="CG1385" s="224"/>
      <c r="CH1385" s="6"/>
      <c r="DS1385" s="224"/>
      <c r="DT1385" s="224"/>
      <c r="DU1385" s="224"/>
    </row>
    <row r="1386" spans="4:125" s="66" customFormat="1" x14ac:dyDescent="0.2">
      <c r="D1386" s="90"/>
      <c r="X1386" s="338"/>
      <c r="AT1386" s="289"/>
      <c r="AU1386" s="289"/>
      <c r="AV1386" s="224"/>
      <c r="BW1386" s="224"/>
      <c r="BX1386" s="224"/>
      <c r="BY1386" s="224"/>
      <c r="CF1386" s="224"/>
      <c r="CG1386" s="224"/>
      <c r="CH1386" s="6"/>
      <c r="DS1386" s="224"/>
      <c r="DT1386" s="224"/>
      <c r="DU1386" s="224"/>
    </row>
    <row r="1387" spans="4:125" s="66" customFormat="1" x14ac:dyDescent="0.2">
      <c r="D1387" s="90"/>
      <c r="X1387" s="338"/>
      <c r="AT1387" s="289"/>
      <c r="AU1387" s="289"/>
      <c r="AV1387" s="224"/>
      <c r="BW1387" s="224"/>
      <c r="BX1387" s="224"/>
      <c r="BY1387" s="224"/>
      <c r="CF1387" s="224"/>
      <c r="CG1387" s="224"/>
      <c r="CH1387" s="6"/>
      <c r="DS1387" s="224"/>
      <c r="DT1387" s="224"/>
      <c r="DU1387" s="224"/>
    </row>
    <row r="1388" spans="4:125" s="66" customFormat="1" x14ac:dyDescent="0.2">
      <c r="D1388" s="90"/>
      <c r="X1388" s="338"/>
      <c r="AT1388" s="289"/>
      <c r="AU1388" s="289"/>
      <c r="AV1388" s="224"/>
      <c r="BW1388" s="224"/>
      <c r="BX1388" s="224"/>
      <c r="BY1388" s="224"/>
      <c r="CF1388" s="224"/>
      <c r="CG1388" s="224"/>
      <c r="CH1388" s="6"/>
      <c r="DS1388" s="224"/>
      <c r="DT1388" s="224"/>
      <c r="DU1388" s="224"/>
    </row>
    <row r="1389" spans="4:125" s="66" customFormat="1" x14ac:dyDescent="0.2">
      <c r="D1389" s="90"/>
      <c r="X1389" s="338"/>
      <c r="AT1389" s="289"/>
      <c r="AU1389" s="289"/>
      <c r="AV1389" s="224"/>
      <c r="BW1389" s="224"/>
      <c r="BX1389" s="224"/>
      <c r="BY1389" s="224"/>
      <c r="CF1389" s="224"/>
      <c r="CG1389" s="224"/>
      <c r="CH1389" s="6"/>
      <c r="DS1389" s="224"/>
      <c r="DT1389" s="224"/>
      <c r="DU1389" s="224"/>
    </row>
    <row r="1390" spans="4:125" s="66" customFormat="1" x14ac:dyDescent="0.2">
      <c r="D1390" s="90"/>
      <c r="X1390" s="338"/>
      <c r="AT1390" s="289"/>
      <c r="AU1390" s="289"/>
      <c r="AV1390" s="224"/>
      <c r="BW1390" s="224"/>
      <c r="BX1390" s="224"/>
      <c r="BY1390" s="224"/>
      <c r="CF1390" s="224"/>
      <c r="CG1390" s="224"/>
      <c r="CH1390" s="6"/>
      <c r="DS1390" s="224"/>
      <c r="DT1390" s="224"/>
      <c r="DU1390" s="224"/>
    </row>
    <row r="1391" spans="4:125" s="66" customFormat="1" x14ac:dyDescent="0.2">
      <c r="D1391" s="90"/>
      <c r="X1391" s="338"/>
      <c r="AT1391" s="289"/>
      <c r="AU1391" s="289"/>
      <c r="AV1391" s="224"/>
      <c r="BW1391" s="224"/>
      <c r="BX1391" s="224"/>
      <c r="BY1391" s="224"/>
      <c r="CF1391" s="224"/>
      <c r="CG1391" s="224"/>
      <c r="CH1391" s="6"/>
      <c r="DS1391" s="224"/>
      <c r="DT1391" s="224"/>
      <c r="DU1391" s="224"/>
    </row>
    <row r="1392" spans="4:125" s="66" customFormat="1" x14ac:dyDescent="0.2">
      <c r="D1392" s="90"/>
      <c r="X1392" s="338"/>
      <c r="AT1392" s="289"/>
      <c r="AU1392" s="289"/>
      <c r="AV1392" s="224"/>
      <c r="BW1392" s="224"/>
      <c r="BX1392" s="224"/>
      <c r="BY1392" s="224"/>
      <c r="CF1392" s="224"/>
      <c r="CG1392" s="224"/>
      <c r="CH1392" s="6"/>
      <c r="DS1392" s="224"/>
      <c r="DT1392" s="224"/>
      <c r="DU1392" s="224"/>
    </row>
    <row r="1393" spans="4:125" s="66" customFormat="1" x14ac:dyDescent="0.2">
      <c r="D1393" s="90"/>
      <c r="X1393" s="338"/>
      <c r="AT1393" s="289"/>
      <c r="AU1393" s="289"/>
      <c r="AV1393" s="224"/>
      <c r="BW1393" s="224"/>
      <c r="BX1393" s="224"/>
      <c r="BY1393" s="224"/>
      <c r="CF1393" s="224"/>
      <c r="CG1393" s="224"/>
      <c r="CH1393" s="6"/>
      <c r="DS1393" s="224"/>
      <c r="DT1393" s="224"/>
      <c r="DU1393" s="224"/>
    </row>
    <row r="1394" spans="4:125" s="66" customFormat="1" x14ac:dyDescent="0.2">
      <c r="D1394" s="90"/>
      <c r="X1394" s="338"/>
      <c r="AT1394" s="289"/>
      <c r="AU1394" s="289"/>
      <c r="AV1394" s="224"/>
      <c r="BW1394" s="224"/>
      <c r="BX1394" s="224"/>
      <c r="BY1394" s="224"/>
      <c r="CF1394" s="224"/>
      <c r="CG1394" s="224"/>
      <c r="CH1394" s="6"/>
      <c r="DS1394" s="224"/>
      <c r="DT1394" s="224"/>
      <c r="DU1394" s="224"/>
    </row>
    <row r="1395" spans="4:125" s="66" customFormat="1" x14ac:dyDescent="0.2">
      <c r="D1395" s="90"/>
      <c r="X1395" s="338"/>
      <c r="AT1395" s="289"/>
      <c r="AU1395" s="289"/>
      <c r="AV1395" s="224"/>
      <c r="BW1395" s="224"/>
      <c r="BX1395" s="224"/>
      <c r="BY1395" s="224"/>
      <c r="CF1395" s="224"/>
      <c r="CG1395" s="224"/>
      <c r="CH1395" s="6"/>
      <c r="DS1395" s="224"/>
      <c r="DT1395" s="224"/>
      <c r="DU1395" s="224"/>
    </row>
    <row r="1396" spans="4:125" s="66" customFormat="1" x14ac:dyDescent="0.2">
      <c r="D1396" s="90"/>
      <c r="X1396" s="338"/>
      <c r="AT1396" s="289"/>
      <c r="AU1396" s="289"/>
      <c r="AV1396" s="224"/>
      <c r="BW1396" s="224"/>
      <c r="BX1396" s="224"/>
      <c r="BY1396" s="224"/>
      <c r="CF1396" s="224"/>
      <c r="CG1396" s="224"/>
      <c r="CH1396" s="6"/>
      <c r="DS1396" s="224"/>
      <c r="DT1396" s="224"/>
      <c r="DU1396" s="224"/>
    </row>
    <row r="1397" spans="4:125" s="66" customFormat="1" x14ac:dyDescent="0.2">
      <c r="D1397" s="90"/>
      <c r="X1397" s="338"/>
      <c r="AT1397" s="289"/>
      <c r="AU1397" s="289"/>
      <c r="AV1397" s="224"/>
      <c r="BW1397" s="224"/>
      <c r="BX1397" s="224"/>
      <c r="BY1397" s="224"/>
      <c r="CF1397" s="224"/>
      <c r="CG1397" s="224"/>
      <c r="CH1397" s="6"/>
      <c r="DS1397" s="224"/>
      <c r="DT1397" s="224"/>
      <c r="DU1397" s="224"/>
    </row>
    <row r="1398" spans="4:125" s="66" customFormat="1" x14ac:dyDescent="0.2">
      <c r="D1398" s="90"/>
      <c r="X1398" s="338"/>
      <c r="AT1398" s="289"/>
      <c r="AU1398" s="289"/>
      <c r="AV1398" s="224"/>
      <c r="BW1398" s="224"/>
      <c r="BX1398" s="224"/>
      <c r="BY1398" s="224"/>
      <c r="CF1398" s="224"/>
      <c r="CG1398" s="224"/>
      <c r="CH1398" s="6"/>
      <c r="DS1398" s="224"/>
      <c r="DT1398" s="224"/>
      <c r="DU1398" s="224"/>
    </row>
    <row r="1399" spans="4:125" s="66" customFormat="1" x14ac:dyDescent="0.2">
      <c r="D1399" s="90"/>
      <c r="X1399" s="338"/>
      <c r="AT1399" s="289"/>
      <c r="AU1399" s="289"/>
      <c r="AV1399" s="224"/>
      <c r="BW1399" s="224"/>
      <c r="BX1399" s="224"/>
      <c r="BY1399" s="224"/>
      <c r="CF1399" s="224"/>
      <c r="CG1399" s="224"/>
      <c r="CH1399" s="6"/>
      <c r="DS1399" s="224"/>
      <c r="DT1399" s="224"/>
      <c r="DU1399" s="224"/>
    </row>
    <row r="1400" spans="4:125" s="66" customFormat="1" x14ac:dyDescent="0.2">
      <c r="D1400" s="90"/>
      <c r="X1400" s="338"/>
      <c r="AT1400" s="289"/>
      <c r="AU1400" s="289"/>
      <c r="AV1400" s="224"/>
      <c r="BW1400" s="224"/>
      <c r="BX1400" s="224"/>
      <c r="BY1400" s="224"/>
      <c r="CF1400" s="224"/>
      <c r="CG1400" s="224"/>
      <c r="CH1400" s="6"/>
      <c r="DS1400" s="224"/>
      <c r="DT1400" s="224"/>
      <c r="DU1400" s="224"/>
    </row>
    <row r="1401" spans="4:125" s="66" customFormat="1" x14ac:dyDescent="0.2">
      <c r="D1401" s="90"/>
      <c r="X1401" s="338"/>
      <c r="AT1401" s="289"/>
      <c r="AU1401" s="289"/>
      <c r="AV1401" s="224"/>
      <c r="BW1401" s="224"/>
      <c r="BX1401" s="224"/>
      <c r="BY1401" s="224"/>
      <c r="CF1401" s="224"/>
      <c r="CG1401" s="224"/>
      <c r="CH1401" s="6"/>
      <c r="DS1401" s="224"/>
      <c r="DT1401" s="224"/>
      <c r="DU1401" s="224"/>
    </row>
    <row r="1402" spans="4:125" s="66" customFormat="1" x14ac:dyDescent="0.2">
      <c r="D1402" s="90"/>
      <c r="X1402" s="338"/>
      <c r="AT1402" s="289"/>
      <c r="AU1402" s="289"/>
      <c r="AV1402" s="224"/>
      <c r="BW1402" s="224"/>
      <c r="BX1402" s="224"/>
      <c r="BY1402" s="224"/>
      <c r="CF1402" s="224"/>
      <c r="CG1402" s="224"/>
      <c r="CH1402" s="6"/>
      <c r="DS1402" s="224"/>
      <c r="DT1402" s="224"/>
      <c r="DU1402" s="224"/>
    </row>
    <row r="1403" spans="4:125" s="66" customFormat="1" x14ac:dyDescent="0.2">
      <c r="D1403" s="90"/>
      <c r="X1403" s="338"/>
      <c r="AT1403" s="289"/>
      <c r="AU1403" s="289"/>
      <c r="AV1403" s="224"/>
      <c r="BW1403" s="224"/>
      <c r="BX1403" s="224"/>
      <c r="BY1403" s="224"/>
      <c r="CF1403" s="224"/>
      <c r="CG1403" s="224"/>
      <c r="CH1403" s="6"/>
      <c r="DS1403" s="224"/>
      <c r="DT1403" s="224"/>
      <c r="DU1403" s="224"/>
    </row>
    <row r="1404" spans="4:125" s="66" customFormat="1" x14ac:dyDescent="0.2">
      <c r="D1404" s="90"/>
      <c r="X1404" s="338"/>
      <c r="AT1404" s="289"/>
      <c r="AU1404" s="289"/>
      <c r="AV1404" s="224"/>
      <c r="BW1404" s="224"/>
      <c r="BX1404" s="224"/>
      <c r="BY1404" s="224"/>
      <c r="CF1404" s="224"/>
      <c r="CG1404" s="224"/>
      <c r="CH1404" s="6"/>
      <c r="DS1404" s="224"/>
      <c r="DT1404" s="224"/>
      <c r="DU1404" s="224"/>
    </row>
    <row r="1405" spans="4:125" s="66" customFormat="1" x14ac:dyDescent="0.2">
      <c r="D1405" s="90"/>
      <c r="X1405" s="338"/>
      <c r="AT1405" s="289"/>
      <c r="AU1405" s="289"/>
      <c r="AV1405" s="224"/>
      <c r="BW1405" s="224"/>
      <c r="BX1405" s="224"/>
      <c r="BY1405" s="224"/>
      <c r="CF1405" s="224"/>
      <c r="CG1405" s="224"/>
      <c r="CH1405" s="6"/>
      <c r="DS1405" s="224"/>
      <c r="DT1405" s="224"/>
      <c r="DU1405" s="224"/>
    </row>
    <row r="1406" spans="4:125" s="66" customFormat="1" x14ac:dyDescent="0.2">
      <c r="D1406" s="90"/>
      <c r="X1406" s="338"/>
      <c r="AT1406" s="289"/>
      <c r="AU1406" s="289"/>
      <c r="AV1406" s="224"/>
      <c r="BW1406" s="224"/>
      <c r="BX1406" s="224"/>
      <c r="BY1406" s="224"/>
      <c r="CF1406" s="224"/>
      <c r="CG1406" s="224"/>
      <c r="CH1406" s="6"/>
      <c r="DS1406" s="224"/>
      <c r="DT1406" s="224"/>
      <c r="DU1406" s="224"/>
    </row>
    <row r="1407" spans="4:125" s="66" customFormat="1" x14ac:dyDescent="0.2">
      <c r="D1407" s="90"/>
      <c r="X1407" s="338"/>
      <c r="AT1407" s="289"/>
      <c r="AU1407" s="289"/>
      <c r="AV1407" s="224"/>
      <c r="BW1407" s="224"/>
      <c r="BX1407" s="224"/>
      <c r="BY1407" s="224"/>
      <c r="CF1407" s="224"/>
      <c r="CG1407" s="224"/>
      <c r="CH1407" s="6"/>
      <c r="DS1407" s="224"/>
      <c r="DT1407" s="224"/>
      <c r="DU1407" s="224"/>
    </row>
    <row r="1408" spans="4:125" s="66" customFormat="1" x14ac:dyDescent="0.2">
      <c r="D1408" s="90"/>
      <c r="X1408" s="338"/>
      <c r="AT1408" s="289"/>
      <c r="AU1408" s="289"/>
      <c r="AV1408" s="224"/>
      <c r="BW1408" s="224"/>
      <c r="BX1408" s="224"/>
      <c r="BY1408" s="224"/>
      <c r="CF1408" s="224"/>
      <c r="CG1408" s="224"/>
      <c r="CH1408" s="6"/>
      <c r="DS1408" s="224"/>
      <c r="DT1408" s="224"/>
      <c r="DU1408" s="224"/>
    </row>
    <row r="1409" spans="4:125" s="66" customFormat="1" x14ac:dyDescent="0.2">
      <c r="D1409" s="90"/>
      <c r="X1409" s="338"/>
      <c r="AT1409" s="289"/>
      <c r="AU1409" s="289"/>
      <c r="AV1409" s="224"/>
      <c r="BW1409" s="224"/>
      <c r="BX1409" s="224"/>
      <c r="BY1409" s="224"/>
      <c r="CF1409" s="224"/>
      <c r="CG1409" s="224"/>
      <c r="CH1409" s="6"/>
      <c r="DS1409" s="224"/>
      <c r="DT1409" s="224"/>
      <c r="DU1409" s="224"/>
    </row>
    <row r="1410" spans="4:125" s="66" customFormat="1" x14ac:dyDescent="0.2">
      <c r="D1410" s="90"/>
      <c r="X1410" s="338"/>
      <c r="AT1410" s="289"/>
      <c r="AU1410" s="289"/>
      <c r="AV1410" s="224"/>
      <c r="BW1410" s="224"/>
      <c r="BX1410" s="224"/>
      <c r="BY1410" s="224"/>
      <c r="CF1410" s="224"/>
      <c r="CG1410" s="224"/>
      <c r="CH1410" s="6"/>
      <c r="DS1410" s="224"/>
      <c r="DT1410" s="224"/>
      <c r="DU1410" s="224"/>
    </row>
    <row r="1411" spans="4:125" s="66" customFormat="1" x14ac:dyDescent="0.2">
      <c r="D1411" s="90"/>
      <c r="X1411" s="338"/>
      <c r="AT1411" s="289"/>
      <c r="AU1411" s="289"/>
      <c r="AV1411" s="224"/>
      <c r="BW1411" s="224"/>
      <c r="BX1411" s="224"/>
      <c r="BY1411" s="224"/>
      <c r="CF1411" s="224"/>
      <c r="CG1411" s="224"/>
      <c r="CH1411" s="6"/>
      <c r="DS1411" s="224"/>
      <c r="DT1411" s="224"/>
      <c r="DU1411" s="224"/>
    </row>
    <row r="1412" spans="4:125" s="66" customFormat="1" x14ac:dyDescent="0.2">
      <c r="D1412" s="90"/>
      <c r="X1412" s="338"/>
      <c r="AT1412" s="289"/>
      <c r="AU1412" s="289"/>
      <c r="AV1412" s="224"/>
      <c r="BW1412" s="224"/>
      <c r="BX1412" s="224"/>
      <c r="BY1412" s="224"/>
      <c r="CF1412" s="224"/>
      <c r="CG1412" s="224"/>
      <c r="CH1412" s="6"/>
      <c r="DS1412" s="224"/>
      <c r="DT1412" s="224"/>
      <c r="DU1412" s="224"/>
    </row>
    <row r="1413" spans="4:125" s="66" customFormat="1" x14ac:dyDescent="0.2">
      <c r="D1413" s="90"/>
      <c r="X1413" s="338"/>
      <c r="AT1413" s="289"/>
      <c r="AU1413" s="289"/>
      <c r="AV1413" s="224"/>
      <c r="BW1413" s="224"/>
      <c r="BX1413" s="224"/>
      <c r="BY1413" s="224"/>
      <c r="CF1413" s="224"/>
      <c r="CG1413" s="224"/>
      <c r="CH1413" s="6"/>
      <c r="DS1413" s="224"/>
      <c r="DT1413" s="224"/>
      <c r="DU1413" s="224"/>
    </row>
    <row r="1414" spans="4:125" s="66" customFormat="1" x14ac:dyDescent="0.2">
      <c r="D1414" s="90"/>
      <c r="X1414" s="338"/>
      <c r="AT1414" s="289"/>
      <c r="AU1414" s="289"/>
      <c r="AV1414" s="224"/>
      <c r="BW1414" s="224"/>
      <c r="BX1414" s="224"/>
      <c r="BY1414" s="224"/>
      <c r="CF1414" s="224"/>
      <c r="CG1414" s="224"/>
      <c r="CH1414" s="6"/>
      <c r="DS1414" s="224"/>
      <c r="DT1414" s="224"/>
      <c r="DU1414" s="224"/>
    </row>
    <row r="1415" spans="4:125" s="66" customFormat="1" x14ac:dyDescent="0.2">
      <c r="D1415" s="90"/>
      <c r="X1415" s="338"/>
      <c r="AT1415" s="289"/>
      <c r="AU1415" s="289"/>
      <c r="AV1415" s="224"/>
      <c r="BW1415" s="224"/>
      <c r="BX1415" s="224"/>
      <c r="BY1415" s="224"/>
      <c r="CF1415" s="224"/>
      <c r="CG1415" s="224"/>
      <c r="CH1415" s="6"/>
      <c r="DS1415" s="224"/>
      <c r="DT1415" s="224"/>
      <c r="DU1415" s="224"/>
    </row>
    <row r="1416" spans="4:125" s="66" customFormat="1" x14ac:dyDescent="0.2">
      <c r="D1416" s="90"/>
      <c r="X1416" s="338"/>
      <c r="AT1416" s="289"/>
      <c r="AU1416" s="289"/>
      <c r="AV1416" s="224"/>
      <c r="BW1416" s="224"/>
      <c r="BX1416" s="224"/>
      <c r="BY1416" s="224"/>
      <c r="CF1416" s="224"/>
      <c r="CG1416" s="224"/>
      <c r="CH1416" s="6"/>
      <c r="DS1416" s="224"/>
      <c r="DT1416" s="224"/>
      <c r="DU1416" s="224"/>
    </row>
    <row r="1417" spans="4:125" s="66" customFormat="1" x14ac:dyDescent="0.2">
      <c r="D1417" s="90"/>
      <c r="X1417" s="338"/>
      <c r="AT1417" s="289"/>
      <c r="AU1417" s="289"/>
      <c r="AV1417" s="224"/>
      <c r="BW1417" s="224"/>
      <c r="BX1417" s="224"/>
      <c r="BY1417" s="224"/>
      <c r="CF1417" s="224"/>
      <c r="CG1417" s="224"/>
      <c r="CH1417" s="6"/>
      <c r="DS1417" s="224"/>
      <c r="DT1417" s="224"/>
      <c r="DU1417" s="224"/>
    </row>
    <row r="1418" spans="4:125" s="66" customFormat="1" x14ac:dyDescent="0.2">
      <c r="D1418" s="90"/>
      <c r="X1418" s="338"/>
      <c r="AT1418" s="289"/>
      <c r="AU1418" s="289"/>
      <c r="AV1418" s="224"/>
      <c r="BW1418" s="224"/>
      <c r="BX1418" s="224"/>
      <c r="BY1418" s="224"/>
      <c r="CF1418" s="224"/>
      <c r="CG1418" s="224"/>
      <c r="CH1418" s="6"/>
      <c r="DS1418" s="224"/>
      <c r="DT1418" s="224"/>
      <c r="DU1418" s="224"/>
    </row>
    <row r="1419" spans="4:125" s="66" customFormat="1" x14ac:dyDescent="0.2">
      <c r="D1419" s="90"/>
      <c r="X1419" s="338"/>
      <c r="AT1419" s="289"/>
      <c r="AU1419" s="289"/>
      <c r="AV1419" s="224"/>
      <c r="BW1419" s="224"/>
      <c r="BX1419" s="224"/>
      <c r="BY1419" s="224"/>
      <c r="CF1419" s="224"/>
      <c r="CG1419" s="224"/>
      <c r="CH1419" s="6"/>
      <c r="DS1419" s="224"/>
      <c r="DT1419" s="224"/>
      <c r="DU1419" s="224"/>
    </row>
    <row r="1420" spans="4:125" s="66" customFormat="1" x14ac:dyDescent="0.2">
      <c r="D1420" s="90"/>
      <c r="X1420" s="338"/>
      <c r="AT1420" s="289"/>
      <c r="AU1420" s="289"/>
      <c r="AV1420" s="224"/>
      <c r="BW1420" s="224"/>
      <c r="BX1420" s="224"/>
      <c r="BY1420" s="224"/>
      <c r="CF1420" s="224"/>
      <c r="CG1420" s="224"/>
      <c r="CH1420" s="6"/>
      <c r="DS1420" s="224"/>
      <c r="DT1420" s="224"/>
      <c r="DU1420" s="224"/>
    </row>
    <row r="1421" spans="4:125" s="66" customFormat="1" x14ac:dyDescent="0.2">
      <c r="D1421" s="90"/>
      <c r="X1421" s="338"/>
      <c r="AT1421" s="289"/>
      <c r="AU1421" s="289"/>
      <c r="AV1421" s="224"/>
      <c r="BW1421" s="224"/>
      <c r="BX1421" s="224"/>
      <c r="BY1421" s="224"/>
      <c r="CF1421" s="224"/>
      <c r="CG1421" s="224"/>
      <c r="CH1421" s="6"/>
      <c r="DS1421" s="224"/>
      <c r="DT1421" s="224"/>
      <c r="DU1421" s="224"/>
    </row>
    <row r="1422" spans="4:125" s="66" customFormat="1" x14ac:dyDescent="0.2">
      <c r="D1422" s="90"/>
      <c r="X1422" s="338"/>
      <c r="AT1422" s="289"/>
      <c r="AU1422" s="289"/>
      <c r="AV1422" s="224"/>
      <c r="BW1422" s="224"/>
      <c r="BX1422" s="224"/>
      <c r="BY1422" s="224"/>
      <c r="CF1422" s="224"/>
      <c r="CG1422" s="224"/>
      <c r="CH1422" s="6"/>
      <c r="DS1422" s="224"/>
      <c r="DT1422" s="224"/>
      <c r="DU1422" s="224"/>
    </row>
    <row r="1423" spans="4:125" s="66" customFormat="1" x14ac:dyDescent="0.2">
      <c r="D1423" s="90"/>
      <c r="X1423" s="338"/>
      <c r="AT1423" s="289"/>
      <c r="AU1423" s="289"/>
      <c r="AV1423" s="224"/>
      <c r="BW1423" s="224"/>
      <c r="BX1423" s="224"/>
      <c r="BY1423" s="224"/>
      <c r="CF1423" s="224"/>
      <c r="CG1423" s="224"/>
      <c r="CH1423" s="6"/>
      <c r="DS1423" s="224"/>
      <c r="DT1423" s="224"/>
      <c r="DU1423" s="224"/>
    </row>
    <row r="1424" spans="4:125" s="66" customFormat="1" x14ac:dyDescent="0.2">
      <c r="D1424" s="90"/>
      <c r="X1424" s="338"/>
      <c r="AT1424" s="289"/>
      <c r="AU1424" s="289"/>
      <c r="AV1424" s="224"/>
      <c r="BW1424" s="224"/>
      <c r="BX1424" s="224"/>
      <c r="BY1424" s="224"/>
      <c r="CF1424" s="224"/>
      <c r="CG1424" s="224"/>
      <c r="CH1424" s="6"/>
      <c r="DS1424" s="224"/>
      <c r="DT1424" s="224"/>
      <c r="DU1424" s="224"/>
    </row>
    <row r="1425" spans="4:125" s="66" customFormat="1" x14ac:dyDescent="0.2">
      <c r="D1425" s="90"/>
      <c r="X1425" s="338"/>
      <c r="AT1425" s="289"/>
      <c r="AU1425" s="289"/>
      <c r="AV1425" s="224"/>
      <c r="BW1425" s="224"/>
      <c r="BX1425" s="224"/>
      <c r="BY1425" s="224"/>
      <c r="CF1425" s="224"/>
      <c r="CG1425" s="224"/>
      <c r="CH1425" s="6"/>
      <c r="DS1425" s="224"/>
      <c r="DT1425" s="224"/>
      <c r="DU1425" s="224"/>
    </row>
    <row r="1426" spans="4:125" s="66" customFormat="1" x14ac:dyDescent="0.2">
      <c r="D1426" s="90"/>
      <c r="X1426" s="338"/>
      <c r="AT1426" s="289"/>
      <c r="AU1426" s="289"/>
      <c r="AV1426" s="224"/>
      <c r="BW1426" s="224"/>
      <c r="BX1426" s="224"/>
      <c r="BY1426" s="224"/>
      <c r="CF1426" s="224"/>
      <c r="CG1426" s="224"/>
      <c r="CH1426" s="6"/>
      <c r="DS1426" s="224"/>
      <c r="DT1426" s="224"/>
      <c r="DU1426" s="224"/>
    </row>
    <row r="1427" spans="4:125" s="66" customFormat="1" x14ac:dyDescent="0.2">
      <c r="D1427" s="90"/>
      <c r="X1427" s="338"/>
      <c r="AT1427" s="289"/>
      <c r="AU1427" s="289"/>
      <c r="AV1427" s="224"/>
      <c r="BW1427" s="224"/>
      <c r="BX1427" s="224"/>
      <c r="BY1427" s="224"/>
      <c r="CF1427" s="224"/>
      <c r="CG1427" s="224"/>
      <c r="CH1427" s="6"/>
      <c r="DS1427" s="224"/>
      <c r="DT1427" s="224"/>
      <c r="DU1427" s="224"/>
    </row>
    <row r="1428" spans="4:125" s="66" customFormat="1" x14ac:dyDescent="0.2">
      <c r="D1428" s="90"/>
      <c r="X1428" s="338"/>
      <c r="AT1428" s="289"/>
      <c r="AU1428" s="289"/>
      <c r="AV1428" s="224"/>
      <c r="BW1428" s="224"/>
      <c r="BX1428" s="224"/>
      <c r="BY1428" s="224"/>
      <c r="CF1428" s="224"/>
      <c r="CG1428" s="224"/>
      <c r="CH1428" s="6"/>
      <c r="DS1428" s="224"/>
      <c r="DT1428" s="224"/>
      <c r="DU1428" s="224"/>
    </row>
    <row r="1429" spans="4:125" s="66" customFormat="1" x14ac:dyDescent="0.2">
      <c r="D1429" s="90"/>
      <c r="X1429" s="338"/>
      <c r="AT1429" s="289"/>
      <c r="AU1429" s="289"/>
      <c r="AV1429" s="224"/>
      <c r="BW1429" s="224"/>
      <c r="BX1429" s="224"/>
      <c r="BY1429" s="224"/>
      <c r="CF1429" s="224"/>
      <c r="CG1429" s="224"/>
      <c r="CH1429" s="6"/>
      <c r="DS1429" s="224"/>
      <c r="DT1429" s="224"/>
      <c r="DU1429" s="224"/>
    </row>
    <row r="1430" spans="4:125" s="66" customFormat="1" x14ac:dyDescent="0.2">
      <c r="D1430" s="90"/>
      <c r="X1430" s="338"/>
      <c r="AT1430" s="289"/>
      <c r="AU1430" s="289"/>
      <c r="AV1430" s="224"/>
      <c r="BW1430" s="224"/>
      <c r="BX1430" s="224"/>
      <c r="BY1430" s="224"/>
      <c r="CF1430" s="224"/>
      <c r="CG1430" s="224"/>
      <c r="CH1430" s="6"/>
      <c r="DS1430" s="224"/>
      <c r="DT1430" s="224"/>
      <c r="DU1430" s="224"/>
    </row>
    <row r="1431" spans="4:125" s="66" customFormat="1" x14ac:dyDescent="0.2">
      <c r="D1431" s="90"/>
      <c r="X1431" s="338"/>
      <c r="AT1431" s="289"/>
      <c r="AU1431" s="289"/>
      <c r="AV1431" s="224"/>
      <c r="BW1431" s="224"/>
      <c r="BX1431" s="224"/>
      <c r="BY1431" s="224"/>
      <c r="CF1431" s="224"/>
      <c r="CG1431" s="224"/>
      <c r="CH1431" s="6"/>
      <c r="DS1431" s="224"/>
      <c r="DT1431" s="224"/>
      <c r="DU1431" s="224"/>
    </row>
    <row r="1432" spans="4:125" s="66" customFormat="1" x14ac:dyDescent="0.2">
      <c r="D1432" s="90"/>
      <c r="X1432" s="338"/>
      <c r="AT1432" s="289"/>
      <c r="AU1432" s="289"/>
      <c r="AV1432" s="224"/>
      <c r="BW1432" s="224"/>
      <c r="BX1432" s="224"/>
      <c r="BY1432" s="224"/>
      <c r="CF1432" s="224"/>
      <c r="CG1432" s="224"/>
      <c r="CH1432" s="6"/>
      <c r="DS1432" s="224"/>
      <c r="DT1432" s="224"/>
      <c r="DU1432" s="224"/>
    </row>
    <row r="1433" spans="4:125" s="66" customFormat="1" x14ac:dyDescent="0.2">
      <c r="D1433" s="90"/>
      <c r="X1433" s="338"/>
      <c r="AT1433" s="289"/>
      <c r="AU1433" s="289"/>
      <c r="AV1433" s="224"/>
      <c r="BW1433" s="224"/>
      <c r="BX1433" s="224"/>
      <c r="BY1433" s="224"/>
      <c r="CF1433" s="224"/>
      <c r="CG1433" s="224"/>
      <c r="CH1433" s="6"/>
      <c r="DS1433" s="224"/>
      <c r="DT1433" s="224"/>
      <c r="DU1433" s="224"/>
    </row>
    <row r="1434" spans="4:125" s="66" customFormat="1" x14ac:dyDescent="0.2">
      <c r="D1434" s="90"/>
      <c r="X1434" s="338"/>
      <c r="AT1434" s="289"/>
      <c r="AU1434" s="289"/>
      <c r="AV1434" s="224"/>
      <c r="BW1434" s="224"/>
      <c r="BX1434" s="224"/>
      <c r="BY1434" s="224"/>
      <c r="CF1434" s="224"/>
      <c r="CG1434" s="224"/>
      <c r="CH1434" s="6"/>
      <c r="DS1434" s="224"/>
      <c r="DT1434" s="224"/>
      <c r="DU1434" s="224"/>
    </row>
    <row r="1435" spans="4:125" s="66" customFormat="1" x14ac:dyDescent="0.2">
      <c r="D1435" s="90"/>
      <c r="X1435" s="338"/>
      <c r="AT1435" s="289"/>
      <c r="AU1435" s="289"/>
      <c r="AV1435" s="224"/>
      <c r="BW1435" s="224"/>
      <c r="BX1435" s="224"/>
      <c r="BY1435" s="224"/>
      <c r="CF1435" s="224"/>
      <c r="CG1435" s="224"/>
      <c r="CH1435" s="6"/>
      <c r="DS1435" s="224"/>
      <c r="DT1435" s="224"/>
      <c r="DU1435" s="224"/>
    </row>
    <row r="1436" spans="4:125" s="66" customFormat="1" x14ac:dyDescent="0.2">
      <c r="D1436" s="90"/>
      <c r="X1436" s="338"/>
      <c r="AT1436" s="289"/>
      <c r="AU1436" s="289"/>
      <c r="AV1436" s="224"/>
      <c r="BW1436" s="224"/>
      <c r="BX1436" s="224"/>
      <c r="BY1436" s="224"/>
      <c r="CF1436" s="224"/>
      <c r="CG1436" s="224"/>
      <c r="CH1436" s="6"/>
      <c r="DS1436" s="224"/>
      <c r="DT1436" s="224"/>
      <c r="DU1436" s="224"/>
    </row>
    <row r="1437" spans="4:125" s="66" customFormat="1" x14ac:dyDescent="0.2">
      <c r="D1437" s="90"/>
      <c r="X1437" s="338"/>
      <c r="AT1437" s="289"/>
      <c r="AU1437" s="289"/>
      <c r="AV1437" s="224"/>
      <c r="BW1437" s="224"/>
      <c r="BX1437" s="224"/>
      <c r="BY1437" s="224"/>
      <c r="CF1437" s="224"/>
      <c r="CG1437" s="224"/>
      <c r="CH1437" s="6"/>
      <c r="DS1437" s="224"/>
      <c r="DT1437" s="224"/>
      <c r="DU1437" s="224"/>
    </row>
    <row r="1438" spans="4:125" s="66" customFormat="1" x14ac:dyDescent="0.2">
      <c r="D1438" s="90"/>
      <c r="X1438" s="338"/>
      <c r="AT1438" s="289"/>
      <c r="AU1438" s="289"/>
      <c r="AV1438" s="224"/>
      <c r="BW1438" s="224"/>
      <c r="BX1438" s="224"/>
      <c r="BY1438" s="224"/>
      <c r="CF1438" s="224"/>
      <c r="CG1438" s="224"/>
      <c r="CH1438" s="6"/>
      <c r="DS1438" s="224"/>
      <c r="DT1438" s="224"/>
      <c r="DU1438" s="224"/>
    </row>
    <row r="1439" spans="4:125" s="66" customFormat="1" x14ac:dyDescent="0.2">
      <c r="D1439" s="90"/>
      <c r="X1439" s="338"/>
      <c r="AT1439" s="289"/>
      <c r="AU1439" s="289"/>
      <c r="AV1439" s="224"/>
      <c r="BW1439" s="224"/>
      <c r="BX1439" s="224"/>
      <c r="BY1439" s="224"/>
      <c r="CF1439" s="224"/>
      <c r="CG1439" s="224"/>
      <c r="CH1439" s="6"/>
      <c r="DS1439" s="224"/>
      <c r="DT1439" s="224"/>
      <c r="DU1439" s="224"/>
    </row>
    <row r="1440" spans="4:125" s="66" customFormat="1" x14ac:dyDescent="0.2">
      <c r="D1440" s="90"/>
      <c r="X1440" s="338"/>
      <c r="AT1440" s="289"/>
      <c r="AU1440" s="289"/>
      <c r="AV1440" s="224"/>
      <c r="BW1440" s="224"/>
      <c r="BX1440" s="224"/>
      <c r="BY1440" s="224"/>
      <c r="CF1440" s="224"/>
      <c r="CG1440" s="224"/>
      <c r="CH1440" s="6"/>
      <c r="DS1440" s="224"/>
      <c r="DT1440" s="224"/>
      <c r="DU1440" s="224"/>
    </row>
    <row r="1441" spans="4:125" s="66" customFormat="1" x14ac:dyDescent="0.2">
      <c r="D1441" s="90"/>
      <c r="X1441" s="338"/>
      <c r="AT1441" s="289"/>
      <c r="AU1441" s="289"/>
      <c r="AV1441" s="224"/>
      <c r="BW1441" s="224"/>
      <c r="BX1441" s="224"/>
      <c r="BY1441" s="224"/>
      <c r="CF1441" s="224"/>
      <c r="CG1441" s="224"/>
      <c r="CH1441" s="6"/>
      <c r="DS1441" s="224"/>
      <c r="DT1441" s="224"/>
      <c r="DU1441" s="224"/>
    </row>
    <row r="1442" spans="4:125" s="66" customFormat="1" x14ac:dyDescent="0.2">
      <c r="D1442" s="90"/>
      <c r="X1442" s="338"/>
      <c r="AT1442" s="289"/>
      <c r="AU1442" s="289"/>
      <c r="AV1442" s="224"/>
      <c r="BW1442" s="224"/>
      <c r="BX1442" s="224"/>
      <c r="BY1442" s="224"/>
      <c r="CF1442" s="224"/>
      <c r="CG1442" s="224"/>
      <c r="CH1442" s="6"/>
      <c r="DS1442" s="224"/>
      <c r="DT1442" s="224"/>
      <c r="DU1442" s="224"/>
    </row>
    <row r="1443" spans="4:125" s="66" customFormat="1" x14ac:dyDescent="0.2">
      <c r="D1443" s="90"/>
      <c r="X1443" s="338"/>
      <c r="AT1443" s="289"/>
      <c r="AU1443" s="289"/>
      <c r="AV1443" s="224"/>
      <c r="BW1443" s="224"/>
      <c r="BX1443" s="224"/>
      <c r="BY1443" s="224"/>
      <c r="CF1443" s="224"/>
      <c r="CG1443" s="224"/>
      <c r="CH1443" s="6"/>
      <c r="DS1443" s="224"/>
      <c r="DT1443" s="224"/>
      <c r="DU1443" s="224"/>
    </row>
    <row r="1444" spans="4:125" s="66" customFormat="1" x14ac:dyDescent="0.2">
      <c r="D1444" s="90"/>
      <c r="X1444" s="338"/>
      <c r="AT1444" s="289"/>
      <c r="AU1444" s="289"/>
      <c r="AV1444" s="224"/>
      <c r="BW1444" s="224"/>
      <c r="BX1444" s="224"/>
      <c r="BY1444" s="224"/>
      <c r="CF1444" s="224"/>
      <c r="CG1444" s="224"/>
      <c r="CH1444" s="6"/>
      <c r="DS1444" s="224"/>
      <c r="DT1444" s="224"/>
      <c r="DU1444" s="224"/>
    </row>
    <row r="1445" spans="4:125" s="66" customFormat="1" x14ac:dyDescent="0.2">
      <c r="D1445" s="90"/>
      <c r="X1445" s="338"/>
      <c r="AT1445" s="289"/>
      <c r="AU1445" s="289"/>
      <c r="AV1445" s="224"/>
      <c r="BW1445" s="224"/>
      <c r="BX1445" s="224"/>
      <c r="BY1445" s="224"/>
      <c r="CF1445" s="224"/>
      <c r="CG1445" s="224"/>
      <c r="CH1445" s="6"/>
      <c r="DS1445" s="224"/>
      <c r="DT1445" s="224"/>
      <c r="DU1445" s="224"/>
    </row>
    <row r="1446" spans="4:125" s="66" customFormat="1" x14ac:dyDescent="0.2">
      <c r="D1446" s="90"/>
      <c r="X1446" s="338"/>
      <c r="AT1446" s="289"/>
      <c r="AU1446" s="289"/>
      <c r="AV1446" s="224"/>
      <c r="BW1446" s="224"/>
      <c r="BX1446" s="224"/>
      <c r="BY1446" s="224"/>
      <c r="CF1446" s="224"/>
      <c r="CG1446" s="224"/>
      <c r="CH1446" s="6"/>
      <c r="DS1446" s="224"/>
      <c r="DT1446" s="224"/>
      <c r="DU1446" s="224"/>
    </row>
    <row r="1447" spans="4:125" s="66" customFormat="1" x14ac:dyDescent="0.2">
      <c r="D1447" s="90"/>
      <c r="X1447" s="338"/>
      <c r="AT1447" s="289"/>
      <c r="AU1447" s="289"/>
      <c r="AV1447" s="224"/>
      <c r="BW1447" s="224"/>
      <c r="BX1447" s="224"/>
      <c r="BY1447" s="224"/>
      <c r="CF1447" s="224"/>
      <c r="CG1447" s="224"/>
      <c r="CH1447" s="6"/>
      <c r="DS1447" s="224"/>
      <c r="DT1447" s="224"/>
      <c r="DU1447" s="224"/>
    </row>
    <row r="1448" spans="4:125" s="66" customFormat="1" x14ac:dyDescent="0.2">
      <c r="D1448" s="90"/>
      <c r="X1448" s="338"/>
      <c r="AT1448" s="289"/>
      <c r="AU1448" s="289"/>
      <c r="AV1448" s="224"/>
      <c r="BW1448" s="224"/>
      <c r="BX1448" s="224"/>
      <c r="BY1448" s="224"/>
      <c r="CF1448" s="224"/>
      <c r="CG1448" s="224"/>
      <c r="CH1448" s="6"/>
      <c r="DS1448" s="224"/>
      <c r="DT1448" s="224"/>
      <c r="DU1448" s="224"/>
    </row>
    <row r="1449" spans="4:125" s="66" customFormat="1" x14ac:dyDescent="0.2">
      <c r="D1449" s="90"/>
      <c r="X1449" s="338"/>
      <c r="AT1449" s="289"/>
      <c r="AU1449" s="289"/>
      <c r="AV1449" s="224"/>
      <c r="BW1449" s="224"/>
      <c r="BX1449" s="224"/>
      <c r="BY1449" s="224"/>
      <c r="CF1449" s="224"/>
      <c r="CG1449" s="224"/>
      <c r="CH1449" s="6"/>
      <c r="DS1449" s="224"/>
      <c r="DT1449" s="224"/>
      <c r="DU1449" s="224"/>
    </row>
    <row r="1450" spans="4:125" s="66" customFormat="1" x14ac:dyDescent="0.2">
      <c r="D1450" s="90"/>
      <c r="X1450" s="338"/>
      <c r="AT1450" s="289"/>
      <c r="AU1450" s="289"/>
      <c r="AV1450" s="224"/>
      <c r="BW1450" s="224"/>
      <c r="BX1450" s="224"/>
      <c r="BY1450" s="224"/>
      <c r="CF1450" s="224"/>
      <c r="CG1450" s="224"/>
      <c r="CH1450" s="6"/>
      <c r="DS1450" s="224"/>
      <c r="DT1450" s="224"/>
      <c r="DU1450" s="224"/>
    </row>
    <row r="1451" spans="4:125" s="66" customFormat="1" x14ac:dyDescent="0.2">
      <c r="D1451" s="90"/>
      <c r="X1451" s="338"/>
      <c r="AT1451" s="289"/>
      <c r="AU1451" s="289"/>
      <c r="AV1451" s="224"/>
      <c r="BW1451" s="224"/>
      <c r="BX1451" s="224"/>
      <c r="BY1451" s="224"/>
      <c r="CF1451" s="224"/>
      <c r="CG1451" s="224"/>
      <c r="CH1451" s="6"/>
      <c r="DS1451" s="224"/>
      <c r="DT1451" s="224"/>
      <c r="DU1451" s="224"/>
    </row>
    <row r="1452" spans="4:125" s="66" customFormat="1" x14ac:dyDescent="0.2">
      <c r="D1452" s="90"/>
      <c r="X1452" s="338"/>
      <c r="AT1452" s="289"/>
      <c r="AU1452" s="289"/>
      <c r="AV1452" s="224"/>
      <c r="BW1452" s="224"/>
      <c r="BX1452" s="224"/>
      <c r="BY1452" s="224"/>
      <c r="CF1452" s="224"/>
      <c r="CG1452" s="224"/>
      <c r="CH1452" s="6"/>
      <c r="DS1452" s="224"/>
      <c r="DT1452" s="224"/>
      <c r="DU1452" s="224"/>
    </row>
    <row r="1453" spans="4:125" s="66" customFormat="1" x14ac:dyDescent="0.2">
      <c r="D1453" s="90"/>
      <c r="X1453" s="338"/>
      <c r="AT1453" s="289"/>
      <c r="AU1453" s="289"/>
      <c r="AV1453" s="224"/>
      <c r="BW1453" s="224"/>
      <c r="BX1453" s="224"/>
      <c r="BY1453" s="224"/>
      <c r="CF1453" s="224"/>
      <c r="CG1453" s="224"/>
      <c r="CH1453" s="6"/>
      <c r="DS1453" s="224"/>
      <c r="DT1453" s="224"/>
      <c r="DU1453" s="224"/>
    </row>
    <row r="1454" spans="4:125" s="66" customFormat="1" x14ac:dyDescent="0.2">
      <c r="D1454" s="90"/>
      <c r="X1454" s="338"/>
      <c r="AT1454" s="289"/>
      <c r="AU1454" s="289"/>
      <c r="AV1454" s="224"/>
      <c r="BW1454" s="224"/>
      <c r="BX1454" s="224"/>
      <c r="BY1454" s="224"/>
      <c r="CF1454" s="224"/>
      <c r="CG1454" s="224"/>
      <c r="CH1454" s="6"/>
      <c r="DS1454" s="224"/>
      <c r="DT1454" s="224"/>
      <c r="DU1454" s="224"/>
    </row>
    <row r="1455" spans="4:125" s="66" customFormat="1" x14ac:dyDescent="0.2">
      <c r="D1455" s="90"/>
      <c r="X1455" s="338"/>
      <c r="AT1455" s="289"/>
      <c r="AU1455" s="289"/>
      <c r="AV1455" s="224"/>
      <c r="BW1455" s="224"/>
      <c r="BX1455" s="224"/>
      <c r="BY1455" s="224"/>
      <c r="CF1455" s="224"/>
      <c r="CG1455" s="224"/>
      <c r="CH1455" s="6"/>
      <c r="DS1455" s="224"/>
      <c r="DT1455" s="224"/>
      <c r="DU1455" s="224"/>
    </row>
    <row r="1456" spans="4:125" s="66" customFormat="1" x14ac:dyDescent="0.2">
      <c r="D1456" s="90"/>
      <c r="X1456" s="338"/>
      <c r="AT1456" s="289"/>
      <c r="AU1456" s="289"/>
      <c r="AV1456" s="224"/>
      <c r="BW1456" s="224"/>
      <c r="BX1456" s="224"/>
      <c r="BY1456" s="224"/>
      <c r="CF1456" s="224"/>
      <c r="CG1456" s="224"/>
      <c r="CH1456" s="6"/>
      <c r="DS1456" s="224"/>
      <c r="DT1456" s="224"/>
      <c r="DU1456" s="224"/>
    </row>
    <row r="1457" spans="4:125" s="66" customFormat="1" x14ac:dyDescent="0.2">
      <c r="D1457" s="90"/>
      <c r="X1457" s="338"/>
      <c r="AT1457" s="289"/>
      <c r="AU1457" s="289"/>
      <c r="AV1457" s="224"/>
      <c r="BW1457" s="224"/>
      <c r="BX1457" s="224"/>
      <c r="BY1457" s="224"/>
      <c r="CF1457" s="224"/>
      <c r="CG1457" s="224"/>
      <c r="CH1457" s="6"/>
      <c r="DS1457" s="224"/>
      <c r="DT1457" s="224"/>
      <c r="DU1457" s="224"/>
    </row>
    <row r="1458" spans="4:125" s="66" customFormat="1" x14ac:dyDescent="0.2">
      <c r="D1458" s="90"/>
      <c r="X1458" s="338"/>
      <c r="AT1458" s="289"/>
      <c r="AU1458" s="289"/>
      <c r="AV1458" s="224"/>
      <c r="BW1458" s="224"/>
      <c r="BX1458" s="224"/>
      <c r="BY1458" s="224"/>
      <c r="CF1458" s="224"/>
      <c r="CG1458" s="224"/>
      <c r="CH1458" s="6"/>
      <c r="DS1458" s="224"/>
      <c r="DT1458" s="224"/>
      <c r="DU1458" s="224"/>
    </row>
    <row r="1459" spans="4:125" s="66" customFormat="1" x14ac:dyDescent="0.2">
      <c r="D1459" s="90"/>
      <c r="X1459" s="338"/>
      <c r="AT1459" s="289"/>
      <c r="AU1459" s="289"/>
      <c r="AV1459" s="224"/>
      <c r="BW1459" s="224"/>
      <c r="BX1459" s="224"/>
      <c r="BY1459" s="224"/>
      <c r="CF1459" s="224"/>
      <c r="CG1459" s="224"/>
      <c r="CH1459" s="6"/>
      <c r="DS1459" s="224"/>
      <c r="DT1459" s="224"/>
      <c r="DU1459" s="224"/>
    </row>
    <row r="1460" spans="4:125" s="66" customFormat="1" x14ac:dyDescent="0.2">
      <c r="D1460" s="90"/>
      <c r="X1460" s="338"/>
      <c r="AT1460" s="289"/>
      <c r="AU1460" s="289"/>
      <c r="AV1460" s="224"/>
      <c r="BW1460" s="224"/>
      <c r="BX1460" s="224"/>
      <c r="BY1460" s="224"/>
      <c r="CF1460" s="224"/>
      <c r="CG1460" s="224"/>
      <c r="CH1460" s="6"/>
      <c r="DS1460" s="224"/>
      <c r="DT1460" s="224"/>
      <c r="DU1460" s="224"/>
    </row>
    <row r="1461" spans="4:125" s="66" customFormat="1" x14ac:dyDescent="0.2">
      <c r="D1461" s="90"/>
      <c r="X1461" s="338"/>
      <c r="AT1461" s="289"/>
      <c r="AU1461" s="289"/>
      <c r="AV1461" s="224"/>
      <c r="BW1461" s="224"/>
      <c r="BX1461" s="224"/>
      <c r="BY1461" s="224"/>
      <c r="CF1461" s="224"/>
      <c r="CG1461" s="224"/>
      <c r="CH1461" s="6"/>
      <c r="DS1461" s="224"/>
      <c r="DT1461" s="224"/>
      <c r="DU1461" s="224"/>
    </row>
    <row r="1462" spans="4:125" s="66" customFormat="1" x14ac:dyDescent="0.2">
      <c r="D1462" s="90"/>
      <c r="X1462" s="338"/>
      <c r="AT1462" s="289"/>
      <c r="AU1462" s="289"/>
      <c r="AV1462" s="224"/>
      <c r="BW1462" s="224"/>
      <c r="BX1462" s="224"/>
      <c r="BY1462" s="224"/>
      <c r="CF1462" s="224"/>
      <c r="CG1462" s="224"/>
      <c r="CH1462" s="6"/>
      <c r="DE1462" s="21"/>
      <c r="DF1462" s="21"/>
      <c r="DG1462" s="21"/>
      <c r="DH1462" s="21"/>
      <c r="DS1462" s="224"/>
      <c r="DT1462" s="224"/>
      <c r="DU1462" s="224"/>
    </row>
    <row r="1463" spans="4:125" s="66" customFormat="1" x14ac:dyDescent="0.2">
      <c r="D1463" s="90"/>
      <c r="X1463" s="338"/>
      <c r="AT1463" s="289"/>
      <c r="AU1463" s="289"/>
      <c r="AV1463" s="224"/>
      <c r="BW1463" s="224"/>
      <c r="BX1463" s="224"/>
      <c r="BY1463" s="224"/>
      <c r="CF1463" s="224"/>
      <c r="CG1463" s="224"/>
      <c r="CH1463" s="6"/>
      <c r="DE1463" s="21"/>
      <c r="DF1463" s="21"/>
      <c r="DG1463" s="21"/>
      <c r="DH1463" s="21"/>
      <c r="DS1463" s="224"/>
      <c r="DT1463" s="224"/>
      <c r="DU1463" s="224"/>
    </row>
    <row r="1464" spans="4:125" s="66" customFormat="1" x14ac:dyDescent="0.2">
      <c r="D1464" s="90"/>
      <c r="X1464" s="338"/>
      <c r="AT1464" s="289"/>
      <c r="AU1464" s="289"/>
      <c r="AV1464" s="224"/>
      <c r="BW1464" s="224"/>
      <c r="BX1464" s="224"/>
      <c r="BY1464" s="224"/>
      <c r="CF1464" s="224"/>
      <c r="CG1464" s="224"/>
      <c r="CH1464" s="6"/>
      <c r="DE1464" s="21"/>
      <c r="DF1464" s="21"/>
      <c r="DG1464" s="21"/>
      <c r="DH1464" s="21"/>
      <c r="DS1464" s="224"/>
      <c r="DT1464" s="224"/>
      <c r="DU1464" s="224"/>
    </row>
    <row r="1465" spans="4:125" s="66" customFormat="1" x14ac:dyDescent="0.2">
      <c r="D1465" s="90"/>
      <c r="X1465" s="338"/>
      <c r="AT1465" s="289"/>
      <c r="AU1465" s="289"/>
      <c r="AV1465" s="224"/>
      <c r="BW1465" s="224"/>
      <c r="BX1465" s="224"/>
      <c r="BY1465" s="224"/>
      <c r="CF1465" s="224"/>
      <c r="CG1465" s="224"/>
      <c r="CH1465" s="6"/>
      <c r="DE1465" s="21"/>
      <c r="DF1465" s="21"/>
      <c r="DG1465" s="21"/>
      <c r="DH1465" s="21"/>
      <c r="DS1465" s="224"/>
      <c r="DT1465" s="224"/>
      <c r="DU1465" s="224"/>
    </row>
    <row r="1466" spans="4:125" s="66" customFormat="1" x14ac:dyDescent="0.2">
      <c r="D1466" s="90"/>
      <c r="X1466" s="338"/>
      <c r="AT1466" s="289"/>
      <c r="AU1466" s="289"/>
      <c r="AV1466" s="224"/>
      <c r="BW1466" s="224"/>
      <c r="BX1466" s="224"/>
      <c r="BY1466" s="224"/>
      <c r="CF1466" s="224"/>
      <c r="CG1466" s="224"/>
      <c r="CH1466" s="6"/>
      <c r="DE1466" s="21"/>
      <c r="DF1466" s="21"/>
      <c r="DG1466" s="21"/>
      <c r="DH1466" s="21"/>
      <c r="DS1466" s="224"/>
      <c r="DT1466" s="224"/>
      <c r="DU1466" s="224"/>
    </row>
    <row r="1467" spans="4:125" s="66" customFormat="1" x14ac:dyDescent="0.2">
      <c r="D1467" s="90"/>
      <c r="X1467" s="338"/>
      <c r="AT1467" s="289"/>
      <c r="AU1467" s="289"/>
      <c r="AV1467" s="224"/>
      <c r="BW1467" s="224"/>
      <c r="BX1467" s="224"/>
      <c r="BY1467" s="224"/>
      <c r="CF1467" s="224"/>
      <c r="CG1467" s="224"/>
      <c r="CH1467" s="6"/>
      <c r="DE1467" s="21"/>
      <c r="DF1467" s="21"/>
      <c r="DG1467" s="21"/>
      <c r="DH1467" s="21"/>
      <c r="DS1467" s="224"/>
      <c r="DT1467" s="224"/>
      <c r="DU1467" s="224"/>
    </row>
    <row r="1468" spans="4:125" s="66" customFormat="1" x14ac:dyDescent="0.2">
      <c r="D1468" s="90"/>
      <c r="X1468" s="338"/>
      <c r="AT1468" s="289"/>
      <c r="AU1468" s="289"/>
      <c r="AV1468" s="224"/>
      <c r="BW1468" s="224"/>
      <c r="BX1468" s="224"/>
      <c r="BY1468" s="224"/>
      <c r="CF1468" s="224"/>
      <c r="CG1468" s="224"/>
      <c r="CH1468" s="6"/>
      <c r="DE1468" s="21"/>
      <c r="DF1468" s="21"/>
      <c r="DG1468" s="21"/>
      <c r="DH1468" s="21"/>
      <c r="DS1468" s="224"/>
      <c r="DT1468" s="224"/>
      <c r="DU1468" s="224"/>
    </row>
    <row r="1469" spans="4:125" s="66" customFormat="1" x14ac:dyDescent="0.2">
      <c r="D1469" s="90"/>
      <c r="X1469" s="338"/>
      <c r="AT1469" s="289"/>
      <c r="AU1469" s="289"/>
      <c r="AV1469" s="224"/>
      <c r="BW1469" s="224"/>
      <c r="BX1469" s="224"/>
      <c r="BY1469" s="224"/>
      <c r="CF1469" s="224"/>
      <c r="CG1469" s="224"/>
      <c r="CH1469" s="6"/>
      <c r="DE1469" s="21"/>
      <c r="DF1469" s="21"/>
      <c r="DG1469" s="21"/>
      <c r="DH1469" s="21"/>
      <c r="DS1469" s="224"/>
      <c r="DT1469" s="224"/>
      <c r="DU1469" s="224"/>
    </row>
    <row r="1470" spans="4:125" s="66" customFormat="1" x14ac:dyDescent="0.2">
      <c r="D1470" s="90"/>
      <c r="X1470" s="338"/>
      <c r="AT1470" s="289"/>
      <c r="AU1470" s="289"/>
      <c r="AV1470" s="224"/>
      <c r="BW1470" s="224"/>
      <c r="BX1470" s="224"/>
      <c r="BY1470" s="224"/>
      <c r="CF1470" s="224"/>
      <c r="CG1470" s="224"/>
      <c r="CH1470" s="6"/>
      <c r="DE1470" s="21"/>
      <c r="DF1470" s="21"/>
      <c r="DG1470" s="21"/>
      <c r="DH1470" s="21"/>
      <c r="DS1470" s="224"/>
      <c r="DT1470" s="224"/>
      <c r="DU1470" s="224"/>
    </row>
    <row r="1471" spans="4:125" s="66" customFormat="1" x14ac:dyDescent="0.2">
      <c r="D1471" s="90"/>
      <c r="X1471" s="338"/>
      <c r="AT1471" s="289"/>
      <c r="AU1471" s="289"/>
      <c r="AV1471" s="224"/>
      <c r="BI1471" s="21"/>
      <c r="BJ1471" s="21"/>
      <c r="BW1471" s="224"/>
      <c r="BX1471" s="224"/>
      <c r="BY1471" s="224"/>
      <c r="CF1471" s="224"/>
      <c r="CG1471" s="224"/>
      <c r="CH1471" s="6"/>
      <c r="DE1471" s="21"/>
      <c r="DF1471" s="21"/>
      <c r="DG1471" s="21"/>
      <c r="DH1471" s="21"/>
      <c r="DS1471" s="224"/>
      <c r="DT1471" s="224"/>
      <c r="DU1471" s="224"/>
    </row>
    <row r="1472" spans="4:125" s="66" customFormat="1" x14ac:dyDescent="0.2">
      <c r="D1472" s="90"/>
      <c r="X1472" s="338"/>
      <c r="AT1472" s="289"/>
      <c r="AU1472" s="289"/>
      <c r="AV1472" s="224"/>
      <c r="AY1472" s="21"/>
      <c r="AZ1472" s="21"/>
      <c r="BA1472" s="21"/>
      <c r="BB1472" s="21"/>
      <c r="BC1472" s="21"/>
      <c r="BD1472" s="21"/>
      <c r="BE1472" s="21"/>
      <c r="BF1472" s="21"/>
      <c r="BI1472" s="21"/>
      <c r="BJ1472" s="21"/>
      <c r="BW1472" s="224"/>
      <c r="BX1472" s="224"/>
      <c r="BY1472" s="224"/>
      <c r="CF1472" s="224"/>
      <c r="CG1472" s="224"/>
      <c r="CH1472" s="6"/>
      <c r="CY1472" s="21"/>
      <c r="CZ1472" s="21"/>
      <c r="DA1472" s="21"/>
      <c r="DB1472" s="21"/>
      <c r="DC1472" s="21"/>
      <c r="DD1472" s="21"/>
      <c r="DE1472" s="21"/>
      <c r="DF1472" s="21"/>
      <c r="DG1472" s="21"/>
      <c r="DH1472" s="21"/>
      <c r="DS1472" s="224"/>
      <c r="DT1472" s="224"/>
      <c r="DU1472" s="224"/>
    </row>
    <row r="1473" spans="4:137" s="66" customFormat="1" x14ac:dyDescent="0.2">
      <c r="D1473" s="90"/>
      <c r="X1473" s="338"/>
      <c r="AL1473" s="21"/>
      <c r="AM1473" s="21"/>
      <c r="AN1473" s="21"/>
      <c r="AO1473" s="21"/>
      <c r="AT1473" s="289"/>
      <c r="AU1473" s="289"/>
      <c r="AV1473" s="224"/>
      <c r="AY1473" s="21"/>
      <c r="AZ1473" s="21"/>
      <c r="BA1473" s="21"/>
      <c r="BB1473" s="21"/>
      <c r="BC1473" s="21"/>
      <c r="BD1473" s="21"/>
      <c r="BE1473" s="21"/>
      <c r="BF1473" s="21"/>
      <c r="BG1473" s="21"/>
      <c r="BH1473" s="21"/>
      <c r="BI1473" s="21"/>
      <c r="BJ1473" s="21"/>
      <c r="BK1473" s="21"/>
      <c r="BL1473" s="21"/>
      <c r="BW1473" s="224"/>
      <c r="BX1473" s="224"/>
      <c r="BY1473" s="224"/>
      <c r="CF1473" s="224"/>
      <c r="CG1473" s="224"/>
      <c r="CH1473" s="6"/>
      <c r="CY1473" s="21"/>
      <c r="CZ1473" s="21"/>
      <c r="DA1473" s="21"/>
      <c r="DB1473" s="21"/>
      <c r="DC1473" s="21"/>
      <c r="DD1473" s="21"/>
      <c r="DE1473" s="21"/>
      <c r="DF1473" s="21"/>
      <c r="DG1473" s="21"/>
      <c r="DH1473" s="21"/>
      <c r="DK1473" s="21"/>
      <c r="DL1473" s="21"/>
      <c r="DM1473" s="21"/>
      <c r="DN1473" s="21"/>
      <c r="DO1473" s="21"/>
      <c r="DP1473" s="21"/>
      <c r="DQ1473" s="21"/>
      <c r="DR1473" s="21"/>
      <c r="DS1473" s="26"/>
      <c r="DT1473" s="26"/>
      <c r="DU1473" s="224"/>
    </row>
    <row r="1474" spans="4:137" s="66" customFormat="1" x14ac:dyDescent="0.2">
      <c r="D1474" s="90"/>
      <c r="X1474" s="338"/>
      <c r="AL1474" s="21"/>
      <c r="AM1474" s="21"/>
      <c r="AN1474" s="21"/>
      <c r="AO1474" s="21"/>
      <c r="AT1474" s="289"/>
      <c r="AU1474" s="289"/>
      <c r="AV1474" s="26"/>
      <c r="AY1474" s="21"/>
      <c r="AZ1474" s="21"/>
      <c r="BA1474" s="21"/>
      <c r="BB1474" s="21"/>
      <c r="BC1474" s="21"/>
      <c r="BD1474" s="21"/>
      <c r="BE1474" s="21"/>
      <c r="BF1474" s="21"/>
      <c r="BG1474" s="21"/>
      <c r="BH1474" s="21"/>
      <c r="BI1474" s="21"/>
      <c r="BJ1474" s="21"/>
      <c r="BK1474" s="21"/>
      <c r="BL1474" s="21"/>
      <c r="BM1474" s="21"/>
      <c r="BN1474" s="21"/>
      <c r="BO1474" s="21"/>
      <c r="BP1474" s="21"/>
      <c r="BQ1474" s="21"/>
      <c r="BR1474" s="21"/>
      <c r="BS1474" s="21"/>
      <c r="BT1474" s="21"/>
      <c r="BU1474" s="21"/>
      <c r="BV1474" s="21"/>
      <c r="BW1474" s="26"/>
      <c r="BX1474" s="26"/>
      <c r="BY1474" s="26"/>
      <c r="BZ1474" s="21"/>
      <c r="CA1474" s="21"/>
      <c r="CB1474" s="21"/>
      <c r="CC1474" s="21"/>
      <c r="CD1474" s="21"/>
      <c r="CE1474" s="21"/>
      <c r="CF1474" s="26"/>
      <c r="CG1474" s="26"/>
      <c r="CH1474" s="23"/>
      <c r="CM1474" s="21"/>
      <c r="CN1474" s="21"/>
      <c r="CO1474" s="21"/>
      <c r="CP1474" s="21"/>
      <c r="CQ1474" s="21"/>
      <c r="CR1474" s="21"/>
      <c r="CS1474" s="21"/>
      <c r="CT1474" s="21"/>
      <c r="CU1474" s="21"/>
      <c r="CV1474" s="21"/>
      <c r="CY1474" s="21"/>
      <c r="CZ1474" s="21"/>
      <c r="DA1474" s="21"/>
      <c r="DB1474" s="21"/>
      <c r="DC1474" s="21"/>
      <c r="DD1474" s="21"/>
      <c r="DE1474" s="21"/>
      <c r="DF1474" s="21"/>
      <c r="DG1474" s="21"/>
      <c r="DH1474" s="21"/>
      <c r="DI1474" s="21"/>
      <c r="DJ1474" s="21"/>
      <c r="DK1474" s="21"/>
      <c r="DL1474" s="21"/>
      <c r="DM1474" s="21"/>
      <c r="DN1474" s="21"/>
      <c r="DO1474" s="21"/>
      <c r="DP1474" s="21"/>
      <c r="DQ1474" s="21"/>
      <c r="DR1474" s="21"/>
      <c r="DS1474" s="26"/>
      <c r="DT1474" s="26"/>
      <c r="DU1474" s="224"/>
      <c r="EB1474" s="21"/>
      <c r="EC1474" s="21"/>
      <c r="ED1474" s="21"/>
      <c r="EE1474" s="21"/>
    </row>
    <row r="1475" spans="4:137" s="66" customFormat="1" x14ac:dyDescent="0.2">
      <c r="D1475" s="90"/>
      <c r="X1475" s="338"/>
      <c r="AL1475" s="21"/>
      <c r="AM1475" s="21"/>
      <c r="AN1475" s="21"/>
      <c r="AO1475" s="21"/>
      <c r="AT1475" s="289"/>
      <c r="AU1475" s="289"/>
      <c r="AV1475" s="26"/>
      <c r="AY1475" s="21"/>
      <c r="AZ1475" s="21"/>
      <c r="BA1475" s="21"/>
      <c r="BB1475" s="21"/>
      <c r="BC1475" s="21"/>
      <c r="BD1475" s="21"/>
      <c r="BE1475" s="21"/>
      <c r="BF1475" s="21"/>
      <c r="BG1475" s="21"/>
      <c r="BH1475" s="21"/>
      <c r="BI1475" s="21"/>
      <c r="BJ1475" s="21"/>
      <c r="BK1475" s="21"/>
      <c r="BL1475" s="21"/>
      <c r="BM1475" s="21"/>
      <c r="BN1475" s="21"/>
      <c r="BO1475" s="21"/>
      <c r="BP1475" s="21"/>
      <c r="BQ1475" s="21"/>
      <c r="BR1475" s="21"/>
      <c r="BS1475" s="21"/>
      <c r="BT1475" s="21"/>
      <c r="BU1475" s="21"/>
      <c r="BV1475" s="21"/>
      <c r="BW1475" s="26"/>
      <c r="BX1475" s="26"/>
      <c r="BY1475" s="26"/>
      <c r="BZ1475" s="21"/>
      <c r="CA1475" s="21"/>
      <c r="CB1475" s="21"/>
      <c r="CC1475" s="21"/>
      <c r="CD1475" s="21"/>
      <c r="CE1475" s="21"/>
      <c r="CF1475" s="26"/>
      <c r="CG1475" s="26"/>
      <c r="CH1475" s="23"/>
      <c r="CM1475" s="21"/>
      <c r="CN1475" s="21"/>
      <c r="CO1475" s="21"/>
      <c r="CP1475" s="21"/>
      <c r="CQ1475" s="21"/>
      <c r="CR1475" s="21"/>
      <c r="CS1475" s="21"/>
      <c r="CT1475" s="21"/>
      <c r="CU1475" s="21"/>
      <c r="CV1475" s="21"/>
      <c r="CY1475" s="21"/>
      <c r="CZ1475" s="21"/>
      <c r="DA1475" s="21"/>
      <c r="DB1475" s="21"/>
      <c r="DC1475" s="21"/>
      <c r="DD1475" s="21"/>
      <c r="DE1475" s="21"/>
      <c r="DF1475" s="21"/>
      <c r="DG1475" s="21"/>
      <c r="DH1475" s="21"/>
      <c r="DI1475" s="21"/>
      <c r="DJ1475" s="21"/>
      <c r="DK1475" s="21"/>
      <c r="DL1475" s="21"/>
      <c r="DM1475" s="21"/>
      <c r="DN1475" s="21"/>
      <c r="DO1475" s="21"/>
      <c r="DP1475" s="21"/>
      <c r="DQ1475" s="21"/>
      <c r="DR1475" s="21"/>
      <c r="DS1475" s="26"/>
      <c r="DT1475" s="26"/>
      <c r="DU1475" s="224"/>
      <c r="EB1475" s="21"/>
      <c r="EC1475" s="21"/>
      <c r="ED1475" s="21"/>
      <c r="EE1475" s="21"/>
    </row>
    <row r="1476" spans="4:137" x14ac:dyDescent="0.2">
      <c r="AP1476" s="66"/>
      <c r="AQ1476" s="66"/>
      <c r="AR1476" s="66"/>
      <c r="AS1476" s="66"/>
      <c r="AT1476" s="289"/>
      <c r="AU1476" s="289"/>
      <c r="AW1476" s="66"/>
      <c r="AX1476" s="66"/>
      <c r="CI1476" s="66"/>
      <c r="CJ1476" s="66"/>
      <c r="CW1476" s="66"/>
      <c r="CX1476" s="66"/>
      <c r="EF1476" s="66"/>
      <c r="EG1476" s="66"/>
    </row>
    <row r="1477" spans="4:137" x14ac:dyDescent="0.2">
      <c r="AP1477" s="66"/>
      <c r="AQ1477" s="66"/>
      <c r="AR1477" s="66"/>
      <c r="AS1477" s="66"/>
      <c r="AT1477" s="289"/>
      <c r="AU1477" s="289"/>
      <c r="CI1477" s="66"/>
      <c r="CJ1477" s="66"/>
      <c r="CW1477" s="66"/>
      <c r="CX1477" s="66"/>
      <c r="EF1477" s="66"/>
      <c r="EG1477" s="66"/>
    </row>
    <row r="1478" spans="4:137" x14ac:dyDescent="0.2">
      <c r="AP1478" s="66"/>
      <c r="AQ1478" s="66"/>
      <c r="AR1478" s="66"/>
      <c r="AS1478" s="66"/>
      <c r="AT1478" s="289"/>
      <c r="AU1478" s="289"/>
      <c r="CW1478" s="66"/>
      <c r="CX1478" s="66"/>
      <c r="EF1478" s="66"/>
      <c r="EG1478" s="66"/>
    </row>
    <row r="1479" spans="4:137" x14ac:dyDescent="0.2">
      <c r="AP1479" s="66"/>
      <c r="AQ1479" s="66"/>
      <c r="AR1479" s="66"/>
      <c r="AS1479" s="66"/>
      <c r="AT1479" s="289"/>
      <c r="AU1479" s="289"/>
      <c r="CW1479" s="66"/>
      <c r="CX1479" s="66"/>
      <c r="EF1479" s="66"/>
      <c r="EG1479" s="66"/>
    </row>
    <row r="1480" spans="4:137" x14ac:dyDescent="0.2">
      <c r="AP1480" s="66"/>
      <c r="AQ1480" s="66"/>
      <c r="AR1480" s="66"/>
      <c r="AS1480" s="66"/>
      <c r="AT1480" s="289"/>
      <c r="AU1480" s="289"/>
      <c r="CW1480" s="66"/>
      <c r="CX1480" s="66"/>
      <c r="EF1480" s="66"/>
      <c r="EG1480" s="66"/>
    </row>
    <row r="1481" spans="4:137" x14ac:dyDescent="0.2">
      <c r="AR1481" s="66"/>
      <c r="AS1481" s="66"/>
      <c r="AT1481" s="289"/>
      <c r="AU1481" s="289"/>
      <c r="CW1481" s="66"/>
      <c r="CX1481" s="66"/>
    </row>
    <row r="1482" spans="4:137" x14ac:dyDescent="0.2">
      <c r="AR1482" s="66"/>
      <c r="AS1482" s="66"/>
      <c r="AT1482" s="289"/>
      <c r="AU1482" s="289"/>
      <c r="CW1482" s="66"/>
      <c r="CX1482" s="66"/>
    </row>
    <row r="1483" spans="4:137" x14ac:dyDescent="0.2">
      <c r="CW1483" s="66"/>
      <c r="CX1483" s="66"/>
    </row>
    <row r="1484" spans="4:137" x14ac:dyDescent="0.2">
      <c r="CW1484" s="66"/>
      <c r="CX1484" s="66"/>
    </row>
    <row r="1485" spans="4:137" x14ac:dyDescent="0.2">
      <c r="CW1485" s="66"/>
      <c r="CX1485" s="66"/>
    </row>
    <row r="1486" spans="4:137" x14ac:dyDescent="0.2">
      <c r="CW1486" s="66"/>
      <c r="CX1486" s="66"/>
    </row>
    <row r="1487" spans="4:137" x14ac:dyDescent="0.2">
      <c r="CW1487" s="66"/>
      <c r="CX1487" s="66"/>
    </row>
    <row r="1488" spans="4:137" x14ac:dyDescent="0.2">
      <c r="CW1488" s="66"/>
      <c r="CX1488" s="66"/>
    </row>
    <row r="1489" spans="101:102" x14ac:dyDescent="0.2">
      <c r="CW1489" s="66"/>
      <c r="CX1489" s="66"/>
    </row>
    <row r="1490" spans="101:102" x14ac:dyDescent="0.2">
      <c r="CW1490" s="66"/>
      <c r="CX1490" s="66"/>
    </row>
    <row r="1491" spans="101:102" x14ac:dyDescent="0.2">
      <c r="CW1491" s="66"/>
      <c r="CX1491" s="66"/>
    </row>
    <row r="1492" spans="101:102" x14ac:dyDescent="0.2">
      <c r="CW1492" s="66"/>
      <c r="CX1492" s="66"/>
    </row>
    <row r="1493" spans="101:102" x14ac:dyDescent="0.2">
      <c r="CW1493" s="66"/>
      <c r="CX1493" s="66"/>
    </row>
    <row r="1494" spans="101:102" x14ac:dyDescent="0.2">
      <c r="CW1494" s="66"/>
      <c r="CX1494" s="66"/>
    </row>
    <row r="1495" spans="101:102" x14ac:dyDescent="0.2">
      <c r="CW1495" s="66"/>
      <c r="CX1495" s="66"/>
    </row>
    <row r="1496" spans="101:102" x14ac:dyDescent="0.2">
      <c r="CW1496" s="66"/>
      <c r="CX1496" s="66"/>
    </row>
    <row r="1497" spans="101:102" x14ac:dyDescent="0.2">
      <c r="CW1497" s="66"/>
      <c r="CX1497" s="66"/>
    </row>
  </sheetData>
  <mergeCells count="62">
    <mergeCell ref="DK6:DL6"/>
    <mergeCell ref="EB6:EC6"/>
    <mergeCell ref="DO6:DP6"/>
    <mergeCell ref="AF4:AG4"/>
    <mergeCell ref="AH4:AI4"/>
    <mergeCell ref="AJ4:AK4"/>
    <mergeCell ref="EH6:EI6"/>
    <mergeCell ref="EJ6:EK6"/>
    <mergeCell ref="EL6:EM6"/>
    <mergeCell ref="DC6:DD6"/>
    <mergeCell ref="DI6:DJ6"/>
    <mergeCell ref="ED6:EE6"/>
    <mergeCell ref="EF6:EG6"/>
    <mergeCell ref="AR6:AS6"/>
    <mergeCell ref="BG6:BH6"/>
    <mergeCell ref="BI6:BJ6"/>
    <mergeCell ref="A3:B8"/>
    <mergeCell ref="DM6:DN6"/>
    <mergeCell ref="DG6:DH6"/>
    <mergeCell ref="AN4:AO4"/>
    <mergeCell ref="AP4:AQ4"/>
    <mergeCell ref="AR4:AS4"/>
    <mergeCell ref="BA6:BB6"/>
    <mergeCell ref="L6:M6"/>
    <mergeCell ref="AF6:AG6"/>
    <mergeCell ref="AH6:AI6"/>
    <mergeCell ref="AL4:AM4"/>
    <mergeCell ref="AJ6:AK6"/>
    <mergeCell ref="BO6:BP6"/>
    <mergeCell ref="AL6:AM6"/>
    <mergeCell ref="AN6:AO6"/>
    <mergeCell ref="BC6:BD6"/>
    <mergeCell ref="BE6:BF6"/>
    <mergeCell ref="AW6:AX6"/>
    <mergeCell ref="AY6:AZ6"/>
    <mergeCell ref="BK6:BL6"/>
    <mergeCell ref="BM6:BN6"/>
    <mergeCell ref="E6:J6"/>
    <mergeCell ref="Z6:AA6"/>
    <mergeCell ref="AB6:AC6"/>
    <mergeCell ref="AP6:AQ6"/>
    <mergeCell ref="X6:Y6"/>
    <mergeCell ref="Q6:R6"/>
    <mergeCell ref="CU6:CV6"/>
    <mergeCell ref="CQ6:CR6"/>
    <mergeCell ref="BQ6:BR6"/>
    <mergeCell ref="CI6:CJ6"/>
    <mergeCell ref="BZ6:CA6"/>
    <mergeCell ref="CB6:CC6"/>
    <mergeCell ref="CD6:CE6"/>
    <mergeCell ref="BS6:BT6"/>
    <mergeCell ref="BU6:BV6"/>
    <mergeCell ref="DQ6:DR6"/>
    <mergeCell ref="DZ6:EA6"/>
    <mergeCell ref="CY6:CZ6"/>
    <mergeCell ref="DE6:DF6"/>
    <mergeCell ref="DA6:DB6"/>
    <mergeCell ref="CK6:CL6"/>
    <mergeCell ref="CM6:CN6"/>
    <mergeCell ref="CO6:CP6"/>
    <mergeCell ref="CW6:CX6"/>
    <mergeCell ref="CS6:CT6"/>
  </mergeCells>
  <pageMargins left="0.2" right="0.23" top="0.52" bottom="0.54" header="0.5" footer="0.5"/>
  <pageSetup scale="6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AG68"/>
  <sheetViews>
    <sheetView topLeftCell="B1" workbookViewId="0">
      <selection activeCell="I6" sqref="I6"/>
    </sheetView>
  </sheetViews>
  <sheetFormatPr defaultColWidth="11.7109375" defaultRowHeight="11.25" x14ac:dyDescent="0.2"/>
  <cols>
    <col min="1" max="16384" width="11.7109375" style="21"/>
  </cols>
  <sheetData>
    <row r="3" spans="2:33" ht="12" thickBot="1" x14ac:dyDescent="0.25"/>
    <row r="4" spans="2:33" x14ac:dyDescent="0.2">
      <c r="C4" s="348" t="s">
        <v>25</v>
      </c>
      <c r="D4" s="216" t="s">
        <v>25</v>
      </c>
      <c r="E4" s="216" t="s">
        <v>25</v>
      </c>
      <c r="F4" s="216" t="s">
        <v>25</v>
      </c>
      <c r="G4" s="216" t="s">
        <v>25</v>
      </c>
      <c r="H4" s="216" t="s">
        <v>25</v>
      </c>
      <c r="I4" s="347" t="s">
        <v>25</v>
      </c>
      <c r="J4" s="344" t="s">
        <v>26</v>
      </c>
      <c r="K4" s="346" t="s">
        <v>26</v>
      </c>
      <c r="L4" s="345" t="s">
        <v>26</v>
      </c>
      <c r="M4" s="349" t="s">
        <v>22</v>
      </c>
      <c r="N4" s="351" t="s">
        <v>22</v>
      </c>
      <c r="O4" s="351" t="s">
        <v>22</v>
      </c>
      <c r="P4" s="351" t="s">
        <v>22</v>
      </c>
      <c r="Q4" s="351" t="s">
        <v>22</v>
      </c>
      <c r="R4" s="351" t="s">
        <v>22</v>
      </c>
      <c r="S4" s="351" t="s">
        <v>22</v>
      </c>
      <c r="T4" s="351" t="s">
        <v>22</v>
      </c>
      <c r="U4" s="351" t="s">
        <v>22</v>
      </c>
      <c r="V4" s="351" t="s">
        <v>22</v>
      </c>
      <c r="W4" s="351" t="s">
        <v>22</v>
      </c>
      <c r="X4" s="351" t="s">
        <v>22</v>
      </c>
      <c r="Y4" s="350" t="s">
        <v>22</v>
      </c>
      <c r="Z4" s="352"/>
      <c r="AA4" s="353"/>
      <c r="AB4" s="353"/>
      <c r="AC4" s="353"/>
      <c r="AD4" s="353"/>
      <c r="AE4" s="353"/>
      <c r="AF4" s="353"/>
      <c r="AG4" s="354"/>
    </row>
    <row r="5" spans="2:33" ht="12" thickBot="1" x14ac:dyDescent="0.25">
      <c r="C5" s="355">
        <v>2001</v>
      </c>
      <c r="D5" s="356">
        <v>37043</v>
      </c>
      <c r="E5" s="357">
        <v>2002</v>
      </c>
      <c r="F5" s="356">
        <v>37469</v>
      </c>
      <c r="G5" s="356">
        <v>37591</v>
      </c>
      <c r="H5" s="356">
        <v>37773</v>
      </c>
      <c r="I5" s="358">
        <v>2004</v>
      </c>
      <c r="J5" s="359">
        <v>37135</v>
      </c>
      <c r="K5" s="360">
        <v>2002</v>
      </c>
      <c r="L5" s="361">
        <v>2003</v>
      </c>
      <c r="M5" s="362">
        <v>37135</v>
      </c>
      <c r="N5" s="363">
        <v>2001</v>
      </c>
      <c r="O5" s="364">
        <v>37012</v>
      </c>
      <c r="P5" s="364">
        <v>37104</v>
      </c>
      <c r="Q5" s="364">
        <v>37043</v>
      </c>
      <c r="R5" s="363">
        <v>2002</v>
      </c>
      <c r="S5" s="364">
        <v>37438</v>
      </c>
      <c r="T5" s="364">
        <v>37408</v>
      </c>
      <c r="U5" s="364">
        <v>37773</v>
      </c>
      <c r="V5" s="363">
        <v>2003</v>
      </c>
      <c r="W5" s="363">
        <v>2003</v>
      </c>
      <c r="X5" s="363">
        <v>2004</v>
      </c>
      <c r="Y5" s="365">
        <v>38139</v>
      </c>
      <c r="Z5" s="366">
        <v>37226</v>
      </c>
      <c r="AA5" s="367">
        <v>2001</v>
      </c>
      <c r="AB5" s="367">
        <v>2002</v>
      </c>
      <c r="AC5" s="367">
        <v>2002</v>
      </c>
      <c r="AD5" s="367">
        <v>2002</v>
      </c>
      <c r="AE5" s="367">
        <v>2002</v>
      </c>
      <c r="AF5" s="367">
        <v>2003</v>
      </c>
      <c r="AG5" s="368">
        <v>2003</v>
      </c>
    </row>
    <row r="6" spans="2:33" ht="56.25" x14ac:dyDescent="0.2">
      <c r="C6" s="369" t="s">
        <v>229</v>
      </c>
      <c r="D6" s="369" t="s">
        <v>230</v>
      </c>
      <c r="E6" s="369" t="s">
        <v>231</v>
      </c>
      <c r="F6" s="369" t="s">
        <v>232</v>
      </c>
      <c r="G6" s="369" t="s">
        <v>233</v>
      </c>
      <c r="H6" s="369" t="s">
        <v>234</v>
      </c>
      <c r="I6" s="369" t="s">
        <v>235</v>
      </c>
      <c r="J6" s="369" t="s">
        <v>236</v>
      </c>
      <c r="K6" s="369" t="s">
        <v>237</v>
      </c>
      <c r="L6" s="369" t="s">
        <v>238</v>
      </c>
      <c r="M6" s="369" t="s">
        <v>239</v>
      </c>
      <c r="N6" s="369" t="s">
        <v>240</v>
      </c>
      <c r="O6" s="369" t="s">
        <v>241</v>
      </c>
      <c r="P6" s="369" t="s">
        <v>242</v>
      </c>
      <c r="Q6" s="369" t="s">
        <v>243</v>
      </c>
      <c r="R6" s="369" t="s">
        <v>244</v>
      </c>
      <c r="S6" s="369" t="s">
        <v>245</v>
      </c>
      <c r="T6" s="369" t="s">
        <v>246</v>
      </c>
      <c r="U6" s="369" t="s">
        <v>247</v>
      </c>
      <c r="V6" s="369" t="s">
        <v>248</v>
      </c>
      <c r="W6" s="369" t="s">
        <v>249</v>
      </c>
      <c r="X6" s="369" t="s">
        <v>250</v>
      </c>
      <c r="Y6" s="369" t="s">
        <v>251</v>
      </c>
      <c r="Z6" s="369" t="s">
        <v>252</v>
      </c>
      <c r="AA6" s="369" t="s">
        <v>253</v>
      </c>
      <c r="AB6" s="369" t="s">
        <v>254</v>
      </c>
      <c r="AC6" s="369" t="s">
        <v>255</v>
      </c>
      <c r="AD6" s="369" t="s">
        <v>240</v>
      </c>
      <c r="AE6" s="369" t="s">
        <v>256</v>
      </c>
      <c r="AF6" s="369" t="s">
        <v>257</v>
      </c>
      <c r="AG6" s="369" t="s">
        <v>258</v>
      </c>
    </row>
    <row r="7" spans="2:33" x14ac:dyDescent="0.2">
      <c r="C7" s="370" t="s">
        <v>259</v>
      </c>
      <c r="D7" s="370" t="s">
        <v>260</v>
      </c>
      <c r="E7" s="370" t="s">
        <v>261</v>
      </c>
      <c r="F7" s="370" t="s">
        <v>259</v>
      </c>
      <c r="G7" s="370" t="s">
        <v>260</v>
      </c>
      <c r="H7" s="370" t="s">
        <v>259</v>
      </c>
      <c r="I7" s="370" t="s">
        <v>259</v>
      </c>
      <c r="J7" s="370" t="s">
        <v>260</v>
      </c>
      <c r="K7" s="370" t="s">
        <v>259</v>
      </c>
      <c r="L7" s="370" t="s">
        <v>261</v>
      </c>
      <c r="M7" s="370" t="s">
        <v>260</v>
      </c>
      <c r="N7" s="370" t="s">
        <v>261</v>
      </c>
      <c r="O7" s="370" t="s">
        <v>260</v>
      </c>
      <c r="P7" s="370" t="s">
        <v>260</v>
      </c>
      <c r="Q7" s="370" t="s">
        <v>260</v>
      </c>
      <c r="R7" s="370" t="s">
        <v>261</v>
      </c>
      <c r="S7" s="370" t="s">
        <v>260</v>
      </c>
      <c r="T7" s="370" t="s">
        <v>260</v>
      </c>
      <c r="U7" s="370" t="s">
        <v>260</v>
      </c>
      <c r="V7" s="370" t="s">
        <v>261</v>
      </c>
      <c r="W7" s="370" t="s">
        <v>261</v>
      </c>
      <c r="X7" s="370" t="s">
        <v>259</v>
      </c>
      <c r="Y7" s="370" t="s">
        <v>259</v>
      </c>
      <c r="Z7" s="370" t="s">
        <v>260</v>
      </c>
      <c r="AA7" s="370" t="s">
        <v>260</v>
      </c>
      <c r="AB7" s="370" t="s">
        <v>261</v>
      </c>
      <c r="AC7" s="370" t="s">
        <v>261</v>
      </c>
      <c r="AD7" s="370" t="s">
        <v>261</v>
      </c>
      <c r="AE7" s="370" t="s">
        <v>259</v>
      </c>
      <c r="AF7" s="370" t="s">
        <v>259</v>
      </c>
      <c r="AG7" s="370" t="s">
        <v>259</v>
      </c>
    </row>
    <row r="8" spans="2:33" x14ac:dyDescent="0.2">
      <c r="B8" s="22" t="s">
        <v>83</v>
      </c>
      <c r="C8" s="370">
        <v>400</v>
      </c>
      <c r="D8" s="370">
        <v>49</v>
      </c>
      <c r="E8" s="370">
        <v>500</v>
      </c>
      <c r="F8" s="370">
        <v>450</v>
      </c>
      <c r="G8" s="370">
        <v>500</v>
      </c>
      <c r="H8" s="370">
        <v>510</v>
      </c>
      <c r="I8" s="370">
        <v>1100</v>
      </c>
      <c r="J8" s="370">
        <v>1048</v>
      </c>
      <c r="K8" s="370">
        <v>960</v>
      </c>
      <c r="L8" s="370">
        <v>1000</v>
      </c>
      <c r="M8" s="370">
        <v>520</v>
      </c>
      <c r="N8" s="370">
        <v>170</v>
      </c>
      <c r="O8" s="370">
        <v>500</v>
      </c>
      <c r="P8" s="370">
        <v>51</v>
      </c>
      <c r="Q8" s="370">
        <v>88</v>
      </c>
      <c r="R8" s="370">
        <v>500</v>
      </c>
      <c r="S8" s="370">
        <v>1060</v>
      </c>
      <c r="T8" s="370">
        <v>880</v>
      </c>
      <c r="U8" s="370">
        <v>720</v>
      </c>
      <c r="V8" s="370">
        <v>530</v>
      </c>
      <c r="W8" s="370">
        <v>520</v>
      </c>
      <c r="X8" s="370">
        <v>1000</v>
      </c>
      <c r="Y8" s="370">
        <v>1100</v>
      </c>
      <c r="Z8" s="370">
        <v>300</v>
      </c>
      <c r="AA8" s="370">
        <v>86.4</v>
      </c>
      <c r="AB8" s="370">
        <v>800</v>
      </c>
      <c r="AC8" s="370">
        <v>260</v>
      </c>
      <c r="AD8" s="370">
        <v>345</v>
      </c>
      <c r="AE8" s="370">
        <v>600</v>
      </c>
      <c r="AF8" s="370">
        <v>600</v>
      </c>
      <c r="AG8" s="370">
        <v>600</v>
      </c>
    </row>
    <row r="9" spans="2:33" x14ac:dyDescent="0.2">
      <c r="B9" s="97">
        <v>36892</v>
      </c>
    </row>
    <row r="10" spans="2:33" x14ac:dyDescent="0.2">
      <c r="B10" s="97">
        <v>36923</v>
      </c>
    </row>
    <row r="11" spans="2:33" x14ac:dyDescent="0.2">
      <c r="B11" s="97">
        <v>36951</v>
      </c>
    </row>
    <row r="12" spans="2:33" x14ac:dyDescent="0.2">
      <c r="B12" s="97">
        <v>36982</v>
      </c>
    </row>
    <row r="13" spans="2:33" x14ac:dyDescent="0.2">
      <c r="B13" s="97">
        <v>37012</v>
      </c>
    </row>
    <row r="14" spans="2:33" x14ac:dyDescent="0.2">
      <c r="B14" s="97">
        <v>37043</v>
      </c>
    </row>
    <row r="15" spans="2:33" x14ac:dyDescent="0.2">
      <c r="B15" s="97">
        <v>37073</v>
      </c>
    </row>
    <row r="16" spans="2:33" x14ac:dyDescent="0.2">
      <c r="B16" s="97">
        <v>37104</v>
      </c>
    </row>
    <row r="17" spans="2:2" x14ac:dyDescent="0.2">
      <c r="B17" s="97">
        <v>37135</v>
      </c>
    </row>
    <row r="18" spans="2:2" x14ac:dyDescent="0.2">
      <c r="B18" s="97">
        <v>37165</v>
      </c>
    </row>
    <row r="19" spans="2:2" x14ac:dyDescent="0.2">
      <c r="B19" s="97">
        <v>37196</v>
      </c>
    </row>
    <row r="20" spans="2:2" x14ac:dyDescent="0.2">
      <c r="B20" s="97">
        <v>37226</v>
      </c>
    </row>
    <row r="21" spans="2:2" x14ac:dyDescent="0.2">
      <c r="B21" s="97">
        <v>37257</v>
      </c>
    </row>
    <row r="22" spans="2:2" x14ac:dyDescent="0.2">
      <c r="B22" s="97">
        <v>37288</v>
      </c>
    </row>
    <row r="23" spans="2:2" x14ac:dyDescent="0.2">
      <c r="B23" s="97">
        <v>37316</v>
      </c>
    </row>
    <row r="24" spans="2:2" x14ac:dyDescent="0.2">
      <c r="B24" s="97">
        <v>37347</v>
      </c>
    </row>
    <row r="25" spans="2:2" x14ac:dyDescent="0.2">
      <c r="B25" s="97">
        <v>37377</v>
      </c>
    </row>
    <row r="26" spans="2:2" x14ac:dyDescent="0.2">
      <c r="B26" s="97">
        <v>37408</v>
      </c>
    </row>
    <row r="27" spans="2:2" x14ac:dyDescent="0.2">
      <c r="B27" s="97">
        <v>37438</v>
      </c>
    </row>
    <row r="28" spans="2:2" x14ac:dyDescent="0.2">
      <c r="B28" s="97">
        <v>37469</v>
      </c>
    </row>
    <row r="29" spans="2:2" x14ac:dyDescent="0.2">
      <c r="B29" s="97">
        <v>37500</v>
      </c>
    </row>
    <row r="30" spans="2:2" x14ac:dyDescent="0.2">
      <c r="B30" s="97">
        <v>37530</v>
      </c>
    </row>
    <row r="31" spans="2:2" x14ac:dyDescent="0.2">
      <c r="B31" s="97">
        <v>37561</v>
      </c>
    </row>
    <row r="32" spans="2:2" x14ac:dyDescent="0.2">
      <c r="B32" s="97">
        <v>37591</v>
      </c>
    </row>
    <row r="33" spans="2:2" x14ac:dyDescent="0.2">
      <c r="B33" s="97">
        <v>37622</v>
      </c>
    </row>
    <row r="34" spans="2:2" x14ac:dyDescent="0.2">
      <c r="B34" s="97">
        <v>37653</v>
      </c>
    </row>
    <row r="35" spans="2:2" x14ac:dyDescent="0.2">
      <c r="B35" s="97">
        <v>37681</v>
      </c>
    </row>
    <row r="36" spans="2:2" x14ac:dyDescent="0.2">
      <c r="B36" s="97">
        <v>37712</v>
      </c>
    </row>
    <row r="37" spans="2:2" x14ac:dyDescent="0.2">
      <c r="B37" s="97">
        <v>37742</v>
      </c>
    </row>
    <row r="38" spans="2:2" x14ac:dyDescent="0.2">
      <c r="B38" s="97">
        <v>37773</v>
      </c>
    </row>
    <row r="39" spans="2:2" x14ac:dyDescent="0.2">
      <c r="B39" s="97">
        <v>37803</v>
      </c>
    </row>
    <row r="40" spans="2:2" x14ac:dyDescent="0.2">
      <c r="B40" s="97">
        <v>37834</v>
      </c>
    </row>
    <row r="41" spans="2:2" x14ac:dyDescent="0.2">
      <c r="B41" s="97">
        <v>37865</v>
      </c>
    </row>
    <row r="42" spans="2:2" x14ac:dyDescent="0.2">
      <c r="B42" s="97">
        <v>37895</v>
      </c>
    </row>
    <row r="43" spans="2:2" x14ac:dyDescent="0.2">
      <c r="B43" s="97">
        <v>37926</v>
      </c>
    </row>
    <row r="44" spans="2:2" x14ac:dyDescent="0.2">
      <c r="B44" s="97">
        <v>37956</v>
      </c>
    </row>
    <row r="45" spans="2:2" x14ac:dyDescent="0.2">
      <c r="B45" s="97">
        <v>37987</v>
      </c>
    </row>
    <row r="46" spans="2:2" x14ac:dyDescent="0.2">
      <c r="B46" s="97">
        <v>38018</v>
      </c>
    </row>
    <row r="47" spans="2:2" x14ac:dyDescent="0.2">
      <c r="B47" s="97">
        <v>38047</v>
      </c>
    </row>
    <row r="48" spans="2:2" x14ac:dyDescent="0.2">
      <c r="B48" s="97">
        <v>38078</v>
      </c>
    </row>
    <row r="49" spans="2:2" x14ac:dyDescent="0.2">
      <c r="B49" s="97">
        <v>38108</v>
      </c>
    </row>
    <row r="50" spans="2:2" x14ac:dyDescent="0.2">
      <c r="B50" s="97">
        <v>38139</v>
      </c>
    </row>
    <row r="51" spans="2:2" x14ac:dyDescent="0.2">
      <c r="B51" s="97">
        <v>38169</v>
      </c>
    </row>
    <row r="52" spans="2:2" x14ac:dyDescent="0.2">
      <c r="B52" s="97">
        <v>38200</v>
      </c>
    </row>
    <row r="53" spans="2:2" x14ac:dyDescent="0.2">
      <c r="B53" s="97">
        <v>38231</v>
      </c>
    </row>
    <row r="54" spans="2:2" x14ac:dyDescent="0.2">
      <c r="B54" s="97">
        <v>38261</v>
      </c>
    </row>
    <row r="55" spans="2:2" x14ac:dyDescent="0.2">
      <c r="B55" s="97">
        <v>38292</v>
      </c>
    </row>
    <row r="56" spans="2:2" x14ac:dyDescent="0.2">
      <c r="B56" s="97">
        <v>38322</v>
      </c>
    </row>
    <row r="57" spans="2:2" x14ac:dyDescent="0.2">
      <c r="B57" s="97">
        <v>38353</v>
      </c>
    </row>
    <row r="58" spans="2:2" x14ac:dyDescent="0.2">
      <c r="B58" s="97">
        <v>38384</v>
      </c>
    </row>
    <row r="59" spans="2:2" x14ac:dyDescent="0.2">
      <c r="B59" s="97">
        <v>38412</v>
      </c>
    </row>
    <row r="60" spans="2:2" x14ac:dyDescent="0.2">
      <c r="B60" s="97">
        <v>38443</v>
      </c>
    </row>
    <row r="61" spans="2:2" x14ac:dyDescent="0.2">
      <c r="B61" s="97">
        <v>38473</v>
      </c>
    </row>
    <row r="62" spans="2:2" x14ac:dyDescent="0.2">
      <c r="B62" s="97">
        <v>38504</v>
      </c>
    </row>
    <row r="63" spans="2:2" x14ac:dyDescent="0.2">
      <c r="B63" s="97">
        <v>38534</v>
      </c>
    </row>
    <row r="64" spans="2:2" x14ac:dyDescent="0.2">
      <c r="B64" s="97">
        <v>38565</v>
      </c>
    </row>
    <row r="65" spans="2:2" x14ac:dyDescent="0.2">
      <c r="B65" s="97">
        <v>38596</v>
      </c>
    </row>
    <row r="66" spans="2:2" x14ac:dyDescent="0.2">
      <c r="B66" s="97">
        <v>38626</v>
      </c>
    </row>
    <row r="67" spans="2:2" x14ac:dyDescent="0.2">
      <c r="B67" s="97">
        <v>38657</v>
      </c>
    </row>
    <row r="68" spans="2:2" x14ac:dyDescent="0.2">
      <c r="B68" s="97">
        <v>38687</v>
      </c>
    </row>
  </sheetData>
  <pageMargins left="0.2" right="0.23" top="1" bottom="1" header="0.5" footer="0.5"/>
  <pageSetup paperSize="5" scale="4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Lavo Fcst</vt:lpstr>
      <vt:lpstr>Sheet1</vt:lpstr>
      <vt:lpstr>Forecast</vt:lpstr>
      <vt:lpstr>Gas Demand Outlook</vt:lpstr>
      <vt:lpstr>Curves</vt:lpstr>
      <vt:lpstr>Spark Spread</vt:lpstr>
      <vt:lpstr>Storage Curve</vt:lpstr>
      <vt:lpstr>Power Curve</vt:lpstr>
      <vt:lpstr>Sheet2</vt:lpstr>
      <vt:lpstr>Curves!Print_Area</vt:lpstr>
      <vt:lpstr>Forecast!Print_Area</vt:lpstr>
      <vt:lpstr>'Gas Demand Outlook'!Print_Area</vt:lpstr>
      <vt:lpstr>'Lavo Fcst'!Print_Area</vt:lpstr>
      <vt:lpstr>'Power Curve'!Print_Area</vt:lpstr>
      <vt:lpstr>Sheet1!Print_Area</vt:lpstr>
      <vt:lpstr>Sheet2!Print_Area</vt:lpstr>
      <vt:lpstr>Forecast!Print_Titles</vt:lpstr>
      <vt:lpstr>'Power Curve'!Print_Titles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jreitme</dc:creator>
  <dc:description>- Oracle 8i ODBC QueryFix Applied</dc:description>
  <cp:lastModifiedBy>Jan Havlíček</cp:lastModifiedBy>
  <cp:lastPrinted>2001-01-08T18:39:25Z</cp:lastPrinted>
  <dcterms:created xsi:type="dcterms:W3CDTF">2000-07-21T18:13:33Z</dcterms:created>
  <dcterms:modified xsi:type="dcterms:W3CDTF">2023-09-10T17:43:36Z</dcterms:modified>
</cp:coreProperties>
</file>