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D1B7EA-6366-437D-890F-73F251CDE896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<sst xmlns="http://schemas.openxmlformats.org/spreadsheetml/2006/main" count="222" uniqueCount="72">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</sst>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C29" activePane="bottomRight" state="frozen"/>
      <selection pane="topRight" activeCell="C1" sqref="C1"/>
      <selection pane="bottomLeft" activeCell="A4" sqref="A4"/>
      <selection pane="bottomRight" activeCell="E33" sqref="E33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36908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0.27511803188221851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0.10309199999999999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0.10309199999999999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Curve'!$D$9:$FH$290,83,0)/1000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38566.987741379315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Curve'!$D$9:$FH$290,83,0)/1000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35090.287741379288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1750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1450</v>
      </c>
      <c r="K25" s="48">
        <f ca="1">VLOOKUP($B25,'Adjustments &amp; Maintanence'!$B$6:$D$57,2,0)</f>
        <v>0</v>
      </c>
      <c r="L25" s="66">
        <f t="shared" ca="1" si="3"/>
        <v>2700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29.7</v>
      </c>
      <c r="T25" s="7">
        <f>VLOOKUP($B25,'[5]Power Curve'!$D$9:$FH$290,83,0)/1000</f>
        <v>0</v>
      </c>
      <c r="U25" s="109">
        <f t="shared" ca="1" si="4"/>
        <v>2340.0249999999996</v>
      </c>
      <c r="V25" s="48"/>
      <c r="W25" s="48"/>
      <c r="X25" s="63">
        <f t="shared" ca="1" si="15"/>
        <v>359.97500000000036</v>
      </c>
      <c r="Y25" s="121">
        <f t="shared" ca="1" si="0"/>
        <v>10799.250000000011</v>
      </c>
      <c r="Z25" s="131">
        <f t="shared" ca="1" si="11"/>
        <v>45889.537741379303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Curve'!$D$9:$FH$290,83,0)/1000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60233.037741379296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>VLOOKUP($B27,'[5]Power Curve'!$D$9:$FH$290,83,0)/1000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67855.837741379277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>VLOOKUP($B28,'[5]Power Curve'!$D$9:$FH$290,83,0)/1000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70065.397741379275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>VLOOKUP($B29,'[5]Power Curve'!$D$9:$FH$290,83,0)/1000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60716.377741379263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>VLOOKUP($B30,'[5]Power Curve'!$D$9:$FH$290,83,0)/1000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51726.77774137925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>VLOOKUP($B31,'[5]Power Curve'!$D$9:$FH$290,83,0)/1000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45641.757741379246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>VLOOKUP($B32,'[5]Power Curve'!$D$9:$FH$290,83,0)/1000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29076.357741379237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>VLOOKUP($B33,'[5]Power Curve'!$D$9:$BO$5000,64)/1000</f>
        <v>20.399999999999999</v>
      </c>
      <c r="P33" s="48">
        <f ca="1">($P21*AC33)+$O33-O21+VLOOKUP(B33,'Adjustments &amp; Maintanence'!$B$6:$D$57,3,FALSE)</f>
        <v>2951.3354838709679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>VLOOKUP($B33,'[5]Power Curve'!$D$9:$FH$290,83,0)/1000</f>
        <v>139.08000000000001</v>
      </c>
      <c r="U33" s="109">
        <f t="shared" ca="1" si="4"/>
        <v>3280.215483870968</v>
      </c>
      <c r="V33" s="48"/>
      <c r="W33" s="48"/>
      <c r="X33" s="61">
        <f t="shared" ca="1" si="15"/>
        <v>-480.215483870968</v>
      </c>
      <c r="Y33" s="48">
        <f t="shared" ca="1" si="0"/>
        <v>-14886.680000000008</v>
      </c>
      <c r="Z33" s="129">
        <f t="shared" ca="1" si="11"/>
        <v>14189.67774137923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>VLOOKUP($B34,'[5]Power Curve'!$D$9:$BO$5000,64)/1000</f>
        <v>20.399999999999999</v>
      </c>
      <c r="P34" s="48">
        <f ca="1">($P22*AC34)+$O34-O22+VLOOKUP(B34,'Adjustments &amp; Maintanence'!$B$6:$D$57,3,FALSE)</f>
        <v>2996.15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>VLOOKUP($B34,'[5]Power Curve'!$D$9:$FH$290,83,0)/1000</f>
        <v>139.08000000000001</v>
      </c>
      <c r="U34" s="109">
        <f t="shared" ca="1" si="4"/>
        <v>3325.03</v>
      </c>
      <c r="V34" s="48"/>
      <c r="W34" s="48"/>
      <c r="X34" s="61">
        <f t="shared" ca="1" si="15"/>
        <v>-525.0300000000002</v>
      </c>
      <c r="Y34" s="48">
        <f t="shared" ca="1" si="0"/>
        <v>-16275.930000000006</v>
      </c>
      <c r="Z34" s="129">
        <f t="shared" ca="1" si="11"/>
        <v>-2086.252258620776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>VLOOKUP($B35,'[5]Power Curve'!$D$9:$BO$5000,64)/1000</f>
        <v>20.399999999999999</v>
      </c>
      <c r="P35" s="48">
        <f ca="1">($P23*AC35)+$O35-O23+VLOOKUP(B35,'Adjustments &amp; Maintanence'!$B$6:$D$57,3,FALSE)</f>
        <v>2897.3172413793104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>VLOOKUP($B35,'[5]Power Curve'!$D$9:$FH$290,83,0)/1000</f>
        <v>139.08000000000001</v>
      </c>
      <c r="U35" s="109">
        <f t="shared" ca="1" si="4"/>
        <v>3226.1972413793105</v>
      </c>
      <c r="V35" s="48"/>
      <c r="W35" s="48"/>
      <c r="X35" s="61">
        <f t="shared" ca="1" si="15"/>
        <v>-426.19724137931053</v>
      </c>
      <c r="Y35" s="48">
        <f t="shared" ca="1" si="0"/>
        <v>-11933.522758620695</v>
      </c>
      <c r="Z35" s="129">
        <f t="shared" ca="1" si="11"/>
        <v>-14019.775017241471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>VLOOKUP($B36,'[5]Power Curve'!$D$9:$BO$5000,64)/1000</f>
        <v>20.399999999999999</v>
      </c>
      <c r="P36" s="75">
        <f ca="1">($P24*AC36)+$O36-O24+VLOOKUP(B36,'Adjustments &amp; Maintanence'!$B$6:$D$57,3,FALSE)</f>
        <v>2594.4016129032266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>VLOOKUP($B36,'[5]Power Curve'!$D$9:$FH$290,83,0)/1000</f>
        <v>139.08000000000001</v>
      </c>
      <c r="U36" s="110">
        <f t="shared" ca="1" si="4"/>
        <v>2923.2816129032267</v>
      </c>
      <c r="V36" s="75"/>
      <c r="W36" s="75"/>
      <c r="X36" s="64">
        <f t="shared" ca="1" si="15"/>
        <v>-123.28161290322669</v>
      </c>
      <c r="Y36" s="75">
        <f t="shared" ca="1" si="0"/>
        <v>-3821.7300000000273</v>
      </c>
      <c r="Z36" s="132">
        <f t="shared" ca="1" si="11"/>
        <v>-17841.505017241499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>VLOOKUP($B37,'[5]Power Curve'!$D$9:$BO$5000,64)/1000</f>
        <v>20.399999999999999</v>
      </c>
      <c r="P37" s="48">
        <f ca="1">($P25*AC37)+$O37-O25+VLOOKUP(B37,'Adjustments &amp; Maintanence'!$B$6:$D$57,3,FALSE)</f>
        <v>2021.7250000000001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>VLOOKUP($B37,'[5]Power Curve'!$D$9:$FH$290,83,0)/1000</f>
        <v>139.08000000000001</v>
      </c>
      <c r="U37" s="109">
        <f t="shared" ca="1" si="4"/>
        <v>2500.6050000000005</v>
      </c>
      <c r="V37" s="48"/>
      <c r="W37" s="48"/>
      <c r="X37" s="61">
        <f t="shared" ca="1" si="15"/>
        <v>299.39499999999953</v>
      </c>
      <c r="Y37" s="48">
        <f t="shared" ca="1" si="0"/>
        <v>8981.8499999999858</v>
      </c>
      <c r="Z37" s="129">
        <f t="shared" ca="1" si="11"/>
        <v>-8859.6550172415136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>VLOOKUP($B38,'[5]Power Curve'!$D$9:$BO$5000,64)/1000</f>
        <v>20.399999999999999</v>
      </c>
      <c r="P38" s="48">
        <f ca="1">($P26*AC38)+$O38-O26+VLOOKUP(B38,'Adjustments &amp; Maintanence'!$B$6:$D$57,3,FALSE)</f>
        <v>2017.9064516129033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>VLOOKUP($B38,'[5]Power Curve'!$D$9:$FH$290,83,0)/1000</f>
        <v>139.08000000000001</v>
      </c>
      <c r="U38" s="109">
        <f t="shared" ca="1" si="4"/>
        <v>2496.7864516129034</v>
      </c>
      <c r="V38" s="48"/>
      <c r="W38" s="48"/>
      <c r="X38" s="61">
        <f t="shared" ca="1" si="15"/>
        <v>303.21354838709658</v>
      </c>
      <c r="Y38" s="48">
        <f t="shared" ca="1" si="0"/>
        <v>9399.6199999999935</v>
      </c>
      <c r="Z38" s="129">
        <f t="shared" ca="1" si="11"/>
        <v>539.96498275847989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>VLOOKUP($B39,'[5]Power Curve'!$D$9:$BO$5000,64)/1000</f>
        <v>20.399999999999999</v>
      </c>
      <c r="P39" s="48">
        <f ca="1">($P27*AC39)+$O39-O27+VLOOKUP(B39,'Adjustments &amp; Maintanence'!$B$6:$D$57,3,FALSE)</f>
        <v>2117.0666666666671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>VLOOKUP($B39,'[5]Power Curve'!$D$9:$FH$290,83,0)/1000</f>
        <v>316.62</v>
      </c>
      <c r="U39" s="109">
        <f t="shared" ca="1" si="4"/>
        <v>2773.4866666666671</v>
      </c>
      <c r="V39" s="48"/>
      <c r="W39" s="48"/>
      <c r="X39" s="61">
        <f t="shared" ca="1" si="15"/>
        <v>26.513333333332866</v>
      </c>
      <c r="Y39" s="48">
        <f t="shared" ca="1" si="0"/>
        <v>795.39999999998599</v>
      </c>
      <c r="Z39" s="129">
        <f t="shared" ca="1" si="11"/>
        <v>1335.3649827584659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>VLOOKUP($B40,'[5]Power Curve'!$D$9:$BO$5000,64)/1000</f>
        <v>20.399999999999999</v>
      </c>
      <c r="P40" s="48">
        <f ca="1">($P28*AC40)+$O40-O28+VLOOKUP(B40,'Adjustments &amp; Maintanence'!$B$6:$D$57,3,FALSE)</f>
        <v>2209.883870967742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>VLOOKUP($B40,'[5]Power Curve'!$D$9:$FH$290,83,0)/1000</f>
        <v>665.82</v>
      </c>
      <c r="U40" s="109">
        <f t="shared" ca="1" si="4"/>
        <v>3215.5038709677424</v>
      </c>
      <c r="V40" s="48"/>
      <c r="W40" s="48"/>
      <c r="X40" s="61">
        <f t="shared" ca="1" si="15"/>
        <v>-415.50387096774239</v>
      </c>
      <c r="Y40" s="48">
        <f t="shared" ca="1" si="0"/>
        <v>-12880.620000000014</v>
      </c>
      <c r="Z40" s="129">
        <f t="shared" ca="1" si="11"/>
        <v>-11545.255017241547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>VLOOKUP($B41,'[5]Power Curve'!$D$9:$BO$5000,64)/1000</f>
        <v>20.399999999999999</v>
      </c>
      <c r="P41" s="48">
        <f ca="1">($P29*AC41)+$O41-O29+VLOOKUP(B41,'Adjustments &amp; Maintanence'!$B$6:$D$57,3,FALSE)</f>
        <v>2573.561290322581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>VLOOKUP($B41,'[5]Power Curve'!$D$9:$FH$290,83,0)/1000</f>
        <v>665.82</v>
      </c>
      <c r="U41" s="109">
        <f t="shared" ca="1" si="4"/>
        <v>3579.1812903225814</v>
      </c>
      <c r="V41" s="48"/>
      <c r="W41" s="48"/>
      <c r="X41" s="61">
        <f t="shared" ca="1" si="15"/>
        <v>-779.18129032258139</v>
      </c>
      <c r="Y41" s="48">
        <f t="shared" ca="1" si="0"/>
        <v>-24154.620000000024</v>
      </c>
      <c r="Z41" s="129">
        <f t="shared" ca="1" si="11"/>
        <v>-35699.875017241575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>VLOOKUP($B42,'[5]Power Curve'!$D$9:$BO$5000,64)/1000</f>
        <v>20.399999999999999</v>
      </c>
      <c r="P42" s="48">
        <f ca="1">($P30*AC42)+$O42-O30+VLOOKUP(B42,'Adjustments &amp; Maintanence'!$B$6:$D$57,3,FALSE)</f>
        <v>2571.6333333333337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>VLOOKUP($B42,'[5]Power Curve'!$D$9:$FH$290,83,0)/1000</f>
        <v>665.82</v>
      </c>
      <c r="U42" s="109">
        <f t="shared" ca="1" si="4"/>
        <v>3577.253333333334</v>
      </c>
      <c r="V42" s="48"/>
      <c r="W42" s="48"/>
      <c r="X42" s="61">
        <f t="shared" ca="1" si="15"/>
        <v>-777.25333333333401</v>
      </c>
      <c r="Y42" s="48">
        <f t="shared" ca="1" si="0"/>
        <v>-23317.60000000002</v>
      </c>
      <c r="Z42" s="129">
        <f t="shared" ca="1" si="11"/>
        <v>-59017.475017241595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>VLOOKUP($B43,'[5]Power Curve'!$D$9:$BO$5000,64)/1000</f>
        <v>20.399999999999999</v>
      </c>
      <c r="P43" s="49">
        <f ca="1">($P31*AC43)+$O43-O31+VLOOKUP(B43,'Adjustments &amp; Maintanence'!$B$6:$D$57,3,FALSE)</f>
        <v>2468.2709677419357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>VLOOKUP($B43,'[5]Power Curve'!$D$9:$FH$290,83,0)/1000</f>
        <v>665.82</v>
      </c>
      <c r="U43" s="111">
        <f t="shared" ca="1" si="4"/>
        <v>3473.890967741936</v>
      </c>
      <c r="V43" s="48"/>
      <c r="W43" s="48"/>
      <c r="X43" s="62">
        <f t="shared" ca="1" si="15"/>
        <v>-673.89096774193604</v>
      </c>
      <c r="Y43" s="49">
        <f t="shared" ca="1" si="0"/>
        <v>-20890.620000000017</v>
      </c>
      <c r="Z43" s="130">
        <f t="shared" ca="1" si="11"/>
        <v>-79908.095017241605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>VLOOKUP($B44,'[5]Power Curve'!$D$9:$BO$5000,64)/1000</f>
        <v>20.399999999999999</v>
      </c>
      <c r="P44" s="48">
        <f ca="1">($P32*AC44)+$O44-O32+VLOOKUP(B44,'Adjustments &amp; Maintanence'!$B$6:$D$57,3,FALSE)</f>
        <v>3043.7000000000003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>VLOOKUP($B44,'[5]Power Curve'!$D$9:$FH$290,83,0)/1000</f>
        <v>443.88</v>
      </c>
      <c r="U44" s="109">
        <f t="shared" ca="1" si="4"/>
        <v>3677.3800000000006</v>
      </c>
      <c r="V44" s="48"/>
      <c r="W44" s="48"/>
      <c r="X44" s="63">
        <f t="shared" ca="1" si="15"/>
        <v>-877.38000000000056</v>
      </c>
      <c r="Y44" s="121">
        <f t="shared" ca="1" si="0"/>
        <v>-26321.400000000016</v>
      </c>
      <c r="Z44" s="131">
        <f t="shared" ca="1" si="11"/>
        <v>-106229.49501724163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>VLOOKUP($B45,'[5]Power Curve'!$D$9:$BO$5000,64)/1000</f>
        <v>20.399999999999999</v>
      </c>
      <c r="P45" s="75">
        <f ca="1">($P33*AC45)+$O45-O33+VLOOKUP(B45,'Adjustments &amp; Maintanence'!$B$6:$D$57,3,FALSE)</f>
        <v>2951.3354838709679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>VLOOKUP($B45,'[5]Power Curve'!$D$9:$FH$290,83,0)/1000</f>
        <v>443.88</v>
      </c>
      <c r="U45" s="110">
        <f t="shared" ca="1" si="4"/>
        <v>3585.0154838709682</v>
      </c>
      <c r="V45" s="75"/>
      <c r="W45" s="75"/>
      <c r="X45" s="64">
        <f t="shared" ca="1" si="15"/>
        <v>-785.01548387096818</v>
      </c>
      <c r="Y45" s="75">
        <f t="shared" ca="1" si="0"/>
        <v>-24335.480000000014</v>
      </c>
      <c r="Z45" s="132">
        <f t="shared" ca="1" si="11"/>
        <v>-130564.97501724164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36908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2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36908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8.4719999999999995</v>
      </c>
      <c r="C3" s="12">
        <f ca="1">VLOOKUP($A3,[4]CurveFetch!$D$8:$R$1000,7)</f>
        <v>1.1000000000000001</v>
      </c>
      <c r="D3" s="12">
        <f ca="1">VLOOKUP($A3,[4]CurveFetch!$D$8:$R$1000,5)</f>
        <v>-0.45</v>
      </c>
      <c r="E3" s="12">
        <f ca="1">VLOOKUP($A3,[4]CurveFetch!$D$8:$R$1000,4)</f>
        <v>-0.17</v>
      </c>
      <c r="F3" s="12">
        <f ca="1">VLOOKUP($A3,[4]CurveFetch!$D$8:$R$1000,15)</f>
        <v>-0.15</v>
      </c>
      <c r="G3" s="12">
        <f ca="1">VLOOKUP($A3,[4]CurveFetch!$D$8:$R$1000,3)</f>
        <v>-0.39</v>
      </c>
      <c r="H3" s="12">
        <f ca="1">VLOOKUP($A3,[4]CurveFetch!$D$8:$R$1000,9)</f>
        <v>1.3</v>
      </c>
      <c r="I3" s="12">
        <f ca="1">VLOOKUP($A3,[4]CurveFetch!$D$8:$R$1000,8)</f>
        <v>0.9</v>
      </c>
      <c r="J3" s="12">
        <f ca="1">VLOOKUP($A3,[4]CurveFetch!$D$8:$R$1000,6)</f>
        <v>0.10667997679962</v>
      </c>
      <c r="K3" s="12">
        <f ca="1">VLOOKUP($A3,[4]CurveFetch!$D$8:$R$1000,11)</f>
        <v>6.1536229903120999E-2</v>
      </c>
      <c r="L3" s="13">
        <f ca="1">C3-I3</f>
        <v>0.20000000000000007</v>
      </c>
      <c r="M3" s="13">
        <f ca="1">$I3-$J3</f>
        <v>0.79332002320037998</v>
      </c>
      <c r="N3" s="13">
        <f ca="1">$C3-$G3</f>
        <v>1.4900000000000002</v>
      </c>
    </row>
    <row r="4" spans="1:14">
      <c r="A4" s="6">
        <f ca="1">DATE(YEAR(A3),MONTH(A3)+1,1)</f>
        <v>36951</v>
      </c>
      <c r="B4" s="12">
        <f ca="1">VLOOKUP($A4,[4]CurveFetch!$D$8:$R$1000,2)</f>
        <v>8.0570000000000004</v>
      </c>
      <c r="C4" s="12">
        <f ca="1">VLOOKUP($A4,[4]CurveFetch!$D$8:$R$1000,7)</f>
        <v>0.65</v>
      </c>
      <c r="D4" s="12">
        <f ca="1">VLOOKUP($A4,[4]CurveFetch!$D$8:$R$1000,5)</f>
        <v>-0.45</v>
      </c>
      <c r="E4" s="12">
        <f ca="1">VLOOKUP($A4,[4]CurveFetch!$D$8:$R$1000,4)</f>
        <v>-0.18</v>
      </c>
      <c r="F4" s="12">
        <f ca="1">VLOOKUP($A4,[4]CurveFetch!$D$8:$R$1000,15)</f>
        <v>-0.15</v>
      </c>
      <c r="G4" s="12">
        <f ca="1">VLOOKUP($A4,[4]CurveFetch!$D$8:$R$1000,3)</f>
        <v>-0.375</v>
      </c>
      <c r="H4" s="12">
        <f ca="1">VLOOKUP($A4,[4]CurveFetch!$D$8:$R$1000,9)</f>
        <v>0.85</v>
      </c>
      <c r="I4" s="12">
        <f ca="1">VLOOKUP($A4,[4]CurveFetch!$D$8:$R$1000,8)</f>
        <v>0.5</v>
      </c>
      <c r="J4" s="12">
        <f ca="1">VLOOKUP($A4,[4]CurveFetch!$D$8:$R$1000,6)</f>
        <v>-0.23723970178067999</v>
      </c>
      <c r="K4" s="12">
        <f ca="1">VLOOKUP($A4,[4]CurveFetch!$D$8:$R$1000,11)</f>
        <v>6.0145736239606E-2</v>
      </c>
      <c r="L4" s="13">
        <f t="shared" ref="L4:L67" ca="1" si="0">C4-I4</f>
        <v>0.15000000000000002</v>
      </c>
      <c r="M4" s="13">
        <f t="shared" ref="M4:M67" ca="1" si="1">$I4-$J4</f>
        <v>0.73723970178067999</v>
      </c>
      <c r="N4" s="13">
        <f t="shared" ref="N4:N67" ca="1" si="2">$C4-$G4</f>
        <v>1.0249999999999999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6.5350000000000001</v>
      </c>
      <c r="C5" s="12">
        <f ca="1">VLOOKUP($A5,[4]CurveFetch!$D$8:$R$1000,7)</f>
        <v>0.315</v>
      </c>
      <c r="D5" s="12">
        <f ca="1">VLOOKUP($A5,[4]CurveFetch!$D$8:$R$1000,5)</f>
        <v>-0.54</v>
      </c>
      <c r="E5" s="12">
        <f ca="1">VLOOKUP($A5,[4]CurveFetch!$D$8:$R$1000,4)</f>
        <v>-0.125</v>
      </c>
      <c r="F5" s="12">
        <f ca="1">VLOOKUP($A5,[4]CurveFetch!$D$8:$R$1000,15)</f>
        <v>-5.5E-2</v>
      </c>
      <c r="G5" s="12">
        <f ca="1">VLOOKUP($A5,[4]CurveFetch!$D$8:$R$1000,3)</f>
        <v>-0.41</v>
      </c>
      <c r="H5" s="12">
        <f ca="1">VLOOKUP($A5,[4]CurveFetch!$D$8:$R$1000,9)</f>
        <v>0.41499999999999998</v>
      </c>
      <c r="I5" s="12">
        <f ca="1">VLOOKUP($A5,[4]CurveFetch!$D$8:$R$1000,8)</f>
        <v>-3.5000000000000003E-2</v>
      </c>
      <c r="J5" s="12">
        <f ca="1">VLOOKUP($A5,[4]CurveFetch!$D$8:$R$1000,6)</f>
        <v>-0.25</v>
      </c>
      <c r="K5" s="12">
        <f ca="1">VLOOKUP($A5,[4]CurveFetch!$D$8:$R$1000,11)</f>
        <v>5.8911062600336003E-2</v>
      </c>
      <c r="L5" s="13">
        <f t="shared" ca="1" si="0"/>
        <v>0.35</v>
      </c>
      <c r="M5" s="13">
        <f t="shared" ca="1" si="1"/>
        <v>0.215</v>
      </c>
      <c r="N5" s="13">
        <f t="shared" ca="1" si="2"/>
        <v>0.72499999999999998</v>
      </c>
    </row>
    <row r="6" spans="1:14">
      <c r="A6" s="6">
        <f t="shared" ca="1" si="3"/>
        <v>37012</v>
      </c>
      <c r="B6" s="12">
        <f ca="1">VLOOKUP($A6,[4]CurveFetch!$D$8:$R$1000,2)</f>
        <v>6.0350000000000001</v>
      </c>
      <c r="C6" s="12">
        <f ca="1">VLOOKUP($A6,[4]CurveFetch!$D$8:$R$1000,7)</f>
        <v>0.79500000000000004</v>
      </c>
      <c r="D6" s="12">
        <f ca="1">VLOOKUP($A6,[4]CurveFetch!$D$8:$R$1000,5)</f>
        <v>-0.54</v>
      </c>
      <c r="E6" s="12">
        <f ca="1">VLOOKUP($A6,[4]CurveFetch!$D$8:$R$1000,4)</f>
        <v>-0.105</v>
      </c>
      <c r="F6" s="12">
        <f ca="1">VLOOKUP($A6,[4]CurveFetch!$D$8:$R$1000,15)</f>
        <v>-4.4999999999999998E-2</v>
      </c>
      <c r="G6" s="12">
        <f ca="1">VLOOKUP($A6,[4]CurveFetch!$D$8:$R$1000,3)</f>
        <v>-0.41</v>
      </c>
      <c r="H6" s="12">
        <f ca="1">VLOOKUP($A6,[4]CurveFetch!$D$8:$R$1000,9)</f>
        <v>0.89500000000000002</v>
      </c>
      <c r="I6" s="12">
        <f ca="1">VLOOKUP($A6,[4]CurveFetch!$D$8:$R$1000,8)</f>
        <v>0.44500000000000001</v>
      </c>
      <c r="J6" s="12">
        <f ca="1">VLOOKUP($A6,[4]CurveFetch!$D$8:$R$1000,6)</f>
        <v>-0.25</v>
      </c>
      <c r="K6" s="12">
        <f ca="1">VLOOKUP($A6,[4]CurveFetch!$D$8:$R$1000,11)</f>
        <v>5.8167212066609998E-2</v>
      </c>
      <c r="L6" s="13">
        <f t="shared" ca="1" si="0"/>
        <v>0.35000000000000003</v>
      </c>
      <c r="M6" s="13">
        <f t="shared" ca="1" si="1"/>
        <v>0.69500000000000006</v>
      </c>
      <c r="N6" s="13">
        <f t="shared" ca="1" si="2"/>
        <v>1.2050000000000001</v>
      </c>
    </row>
    <row r="7" spans="1:14">
      <c r="A7" s="6">
        <f t="shared" ca="1" si="3"/>
        <v>37043</v>
      </c>
      <c r="B7" s="12">
        <f ca="1">VLOOKUP($A7,[4]CurveFetch!$D$8:$R$1000,2)</f>
        <v>6.0149999999999997</v>
      </c>
      <c r="C7" s="12">
        <f ca="1">VLOOKUP($A7,[4]CurveFetch!$D$8:$R$1000,7)</f>
        <v>1.2849999999999999</v>
      </c>
      <c r="D7" s="12">
        <f ca="1">VLOOKUP($A7,[4]CurveFetch!$D$8:$R$1000,5)</f>
        <v>-0.54</v>
      </c>
      <c r="E7" s="12">
        <f ca="1">VLOOKUP($A7,[4]CurveFetch!$D$8:$R$1000,4)</f>
        <v>-0.125</v>
      </c>
      <c r="F7" s="12">
        <f ca="1">VLOOKUP($A7,[4]CurveFetch!$D$8:$R$1000,15)</f>
        <v>-4.4999999999999998E-2</v>
      </c>
      <c r="G7" s="12">
        <f ca="1">VLOOKUP($A7,[4]CurveFetch!$D$8:$R$1000,3)</f>
        <v>-0.41</v>
      </c>
      <c r="H7" s="12">
        <f ca="1">VLOOKUP($A7,[4]CurveFetch!$D$8:$R$1000,9)</f>
        <v>1.385</v>
      </c>
      <c r="I7" s="12">
        <f ca="1">VLOOKUP($A7,[4]CurveFetch!$D$8:$R$1000,8)</f>
        <v>0.93500000000000005</v>
      </c>
      <c r="J7" s="12">
        <f ca="1">VLOOKUP($A7,[4]CurveFetch!$D$8:$R$1000,6)</f>
        <v>-0.25</v>
      </c>
      <c r="K7" s="12">
        <f ca="1">VLOOKUP($A7,[4]CurveFetch!$D$8:$R$1000,11)</f>
        <v>5.7587032068230001E-2</v>
      </c>
      <c r="L7" s="13">
        <f t="shared" ca="1" si="0"/>
        <v>0.34999999999999987</v>
      </c>
      <c r="M7" s="13">
        <f t="shared" ca="1" si="1"/>
        <v>1.1850000000000001</v>
      </c>
      <c r="N7" s="13">
        <f t="shared" ca="1" si="2"/>
        <v>1.6949999999999998</v>
      </c>
    </row>
    <row r="8" spans="1:14">
      <c r="A8" s="6">
        <f t="shared" ca="1" si="3"/>
        <v>37073</v>
      </c>
      <c r="B8" s="12">
        <f ca="1">VLOOKUP($A8,[4]CurveFetch!$D$8:$R$1000,2)</f>
        <v>6.0149999999999997</v>
      </c>
      <c r="C8" s="12">
        <f ca="1">VLOOKUP($A8,[4]CurveFetch!$D$8:$R$1000,7)</f>
        <v>1.76</v>
      </c>
      <c r="D8" s="12">
        <f ca="1">VLOOKUP($A8,[4]CurveFetch!$D$8:$R$1000,5)</f>
        <v>-0.75</v>
      </c>
      <c r="E8" s="12">
        <f ca="1">VLOOKUP($A8,[4]CurveFetch!$D$8:$R$1000,4)</f>
        <v>-0.03</v>
      </c>
      <c r="F8" s="12">
        <f ca="1">VLOOKUP($A8,[4]CurveFetch!$D$8:$R$1000,15)</f>
        <v>-1.4999999999999999E-2</v>
      </c>
      <c r="G8" s="12">
        <f ca="1">VLOOKUP($A8,[4]CurveFetch!$D$8:$R$1000,3)</f>
        <v>-0.42</v>
      </c>
      <c r="H8" s="12">
        <f ca="1">VLOOKUP($A8,[4]CurveFetch!$D$8:$R$1000,9)</f>
        <v>1.66</v>
      </c>
      <c r="I8" s="12">
        <f ca="1">VLOOKUP($A8,[4]CurveFetch!$D$8:$R$1000,8)</f>
        <v>1.31</v>
      </c>
      <c r="J8" s="12">
        <f ca="1">VLOOKUP($A8,[4]CurveFetch!$D$8:$R$1000,6)</f>
        <v>-0.25</v>
      </c>
      <c r="K8" s="12">
        <f ca="1">VLOOKUP($A8,[4]CurveFetch!$D$8:$R$1000,11)</f>
        <v>5.7056053348902999E-2</v>
      </c>
      <c r="L8" s="13">
        <f t="shared" ca="1" si="0"/>
        <v>0.44999999999999996</v>
      </c>
      <c r="M8" s="13">
        <f t="shared" ca="1" si="1"/>
        <v>1.56</v>
      </c>
      <c r="N8" s="13">
        <f t="shared" ca="1" si="2"/>
        <v>2.1800000000000002</v>
      </c>
    </row>
    <row r="9" spans="1:14">
      <c r="A9" s="6">
        <f t="shared" ca="1" si="3"/>
        <v>37104</v>
      </c>
      <c r="B9" s="12">
        <f ca="1">VLOOKUP($A9,[4]CurveFetch!$D$8:$R$1000,2)</f>
        <v>6.0149999999999997</v>
      </c>
      <c r="C9" s="12">
        <f ca="1">VLOOKUP($A9,[4]CurveFetch!$D$8:$R$1000,7)</f>
        <v>1.87</v>
      </c>
      <c r="D9" s="12">
        <f ca="1">VLOOKUP($A9,[4]CurveFetch!$D$8:$R$1000,5)</f>
        <v>-0.75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-0.42</v>
      </c>
      <c r="H9" s="12">
        <f ca="1">VLOOKUP($A9,[4]CurveFetch!$D$8:$R$1000,9)</f>
        <v>1.77</v>
      </c>
      <c r="I9" s="12">
        <f ca="1">VLOOKUP($A9,[4]CurveFetch!$D$8:$R$1000,8)</f>
        <v>1.42</v>
      </c>
      <c r="J9" s="12">
        <f ca="1">VLOOKUP($A9,[4]CurveFetch!$D$8:$R$1000,6)</f>
        <v>-0.25</v>
      </c>
      <c r="K9" s="12">
        <f ca="1">VLOOKUP($A9,[4]CurveFetch!$D$8:$R$1000,11)</f>
        <v>5.65679729368E-2</v>
      </c>
      <c r="L9" s="13">
        <f t="shared" ca="1" si="0"/>
        <v>0.45000000000000018</v>
      </c>
      <c r="M9" s="13">
        <f t="shared" ca="1" si="1"/>
        <v>1.67</v>
      </c>
      <c r="N9" s="13">
        <f t="shared" ca="1" si="2"/>
        <v>2.29</v>
      </c>
    </row>
    <row r="10" spans="1:14">
      <c r="A10" s="6">
        <f t="shared" ca="1" si="3"/>
        <v>37135</v>
      </c>
      <c r="B10" s="12">
        <f ca="1">VLOOKUP($A10,[4]CurveFetch!$D$8:$R$1000,2)</f>
        <v>5.9850000000000003</v>
      </c>
      <c r="C10" s="12">
        <f ca="1">VLOOKUP($A10,[4]CurveFetch!$D$8:$R$1000,7)</f>
        <v>1.77</v>
      </c>
      <c r="D10" s="12">
        <f ca="1">VLOOKUP($A10,[4]CurveFetch!$D$8:$R$1000,5)</f>
        <v>-0.75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-0.42</v>
      </c>
      <c r="H10" s="12">
        <f ca="1">VLOOKUP($A10,[4]CurveFetch!$D$8:$R$1000,9)</f>
        <v>1.67</v>
      </c>
      <c r="I10" s="12">
        <f ca="1">VLOOKUP($A10,[4]CurveFetch!$D$8:$R$1000,8)</f>
        <v>1.32</v>
      </c>
      <c r="J10" s="12">
        <f ca="1">VLOOKUP($A10,[4]CurveFetch!$D$8:$R$1000,6)</f>
        <v>-0.25</v>
      </c>
      <c r="K10" s="12">
        <f ca="1">VLOOKUP($A10,[4]CurveFetch!$D$8:$R$1000,11)</f>
        <v>5.6079892603982003E-2</v>
      </c>
      <c r="L10" s="13">
        <f t="shared" ca="1" si="0"/>
        <v>0.44999999999999996</v>
      </c>
      <c r="M10" s="13">
        <f t="shared" ca="1" si="1"/>
        <v>1.57</v>
      </c>
      <c r="N10" s="13">
        <f t="shared" ca="1" si="2"/>
        <v>2.19</v>
      </c>
    </row>
    <row r="11" spans="1:14">
      <c r="A11" s="6">
        <f t="shared" ca="1" si="3"/>
        <v>37165</v>
      </c>
      <c r="B11" s="12">
        <f ca="1">VLOOKUP($A11,[4]CurveFetch!$D$8:$R$1000,2)</f>
        <v>5.9950000000000001</v>
      </c>
      <c r="C11" s="12">
        <f ca="1">VLOOKUP($A11,[4]CurveFetch!$D$8:$R$1000,7)</f>
        <v>0.9</v>
      </c>
      <c r="D11" s="12">
        <f ca="1">VLOOKUP($A11,[4]CurveFetch!$D$8:$R$1000,5)</f>
        <v>-0.69</v>
      </c>
      <c r="E11" s="12">
        <f ca="1">VLOOKUP($A11,[4]CurveFetch!$D$8:$R$1000,4)</f>
        <v>-0.01</v>
      </c>
      <c r="F11" s="12">
        <f ca="1">VLOOKUP($A11,[4]CurveFetch!$D$8:$R$1000,15)</f>
        <v>-5.0000000000000001E-3</v>
      </c>
      <c r="G11" s="12">
        <f ca="1">VLOOKUP($A11,[4]CurveFetch!$D$8:$R$1000,3)</f>
        <v>-0.5</v>
      </c>
      <c r="H11" s="12">
        <f ca="1">VLOOKUP($A11,[4]CurveFetch!$D$8:$R$1000,9)</f>
        <v>0.95</v>
      </c>
      <c r="I11" s="12">
        <f ca="1">VLOOKUP($A11,[4]CurveFetch!$D$8:$R$1000,8)</f>
        <v>0.5</v>
      </c>
      <c r="J11" s="12">
        <f ca="1">VLOOKUP($A11,[4]CurveFetch!$D$8:$R$1000,6)</f>
        <v>-0.25</v>
      </c>
      <c r="K11" s="12">
        <f ca="1">VLOOKUP($A11,[4]CurveFetch!$D$8:$R$1000,11)</f>
        <v>5.5687251969963998E-2</v>
      </c>
      <c r="L11" s="13">
        <f t="shared" ca="1" si="0"/>
        <v>0.4</v>
      </c>
      <c r="M11" s="13">
        <f t="shared" ca="1" si="1"/>
        <v>0.75</v>
      </c>
      <c r="N11" s="13">
        <f t="shared" ca="1" si="2"/>
        <v>1.4</v>
      </c>
    </row>
    <row r="12" spans="1:14">
      <c r="A12" s="6">
        <f t="shared" ca="1" si="3"/>
        <v>37196</v>
      </c>
      <c r="B12" s="12">
        <f ca="1">VLOOKUP($A12,[4]CurveFetch!$D$8:$R$1000,2)</f>
        <v>6.11</v>
      </c>
      <c r="C12" s="12">
        <f ca="1">VLOOKUP($A12,[4]CurveFetch!$D$8:$R$1000,7)</f>
        <v>1.01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-1.4999999999999999E-2</v>
      </c>
      <c r="G12" s="12">
        <f ca="1">VLOOKUP($A12,[4]CurveFetch!$D$8:$R$1000,3)</f>
        <v>-0.27</v>
      </c>
      <c r="H12" s="12">
        <f ca="1">VLOOKUP($A12,[4]CurveFetch!$D$8:$R$1000,9)</f>
        <v>1.34</v>
      </c>
      <c r="I12" s="12">
        <f ca="1">VLOOKUP($A12,[4]CurveFetch!$D$8:$R$1000,8)</f>
        <v>0.91</v>
      </c>
      <c r="J12" s="12">
        <f ca="1">VLOOKUP($A12,[4]CurveFetch!$D$8:$R$1000,6)</f>
        <v>-0.17499999999999999</v>
      </c>
      <c r="K12" s="12">
        <f ca="1">VLOOKUP($A12,[4]CurveFetch!$D$8:$R$1000,11)</f>
        <v>5.5410678269131999E-2</v>
      </c>
      <c r="L12" s="13">
        <f t="shared" ca="1" si="0"/>
        <v>9.9999999999999978E-2</v>
      </c>
      <c r="M12" s="13">
        <f t="shared" ca="1" si="1"/>
        <v>1.085</v>
      </c>
      <c r="N12" s="13">
        <f t="shared" ca="1" si="2"/>
        <v>1.28</v>
      </c>
    </row>
    <row r="13" spans="1:14">
      <c r="A13" s="6">
        <f t="shared" ca="1" si="3"/>
        <v>37226</v>
      </c>
      <c r="B13" s="12">
        <f ca="1">VLOOKUP($A13,[4]CurveFetch!$D$8:$R$1000,2)</f>
        <v>6.2679999999999998</v>
      </c>
      <c r="C13" s="12">
        <f ca="1">VLOOKUP($A13,[4]CurveFetch!$D$8:$R$1000,7)</f>
        <v>1.01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-1.4999999999999999E-2</v>
      </c>
      <c r="G13" s="12">
        <f ca="1">VLOOKUP($A13,[4]CurveFetch!$D$8:$R$1000,3)</f>
        <v>-0.27</v>
      </c>
      <c r="H13" s="12">
        <f ca="1">VLOOKUP($A13,[4]CurveFetch!$D$8:$R$1000,9)</f>
        <v>1.34</v>
      </c>
      <c r="I13" s="12">
        <f ca="1">VLOOKUP($A13,[4]CurveFetch!$D$8:$R$1000,8)</f>
        <v>0.91</v>
      </c>
      <c r="J13" s="12">
        <f ca="1">VLOOKUP($A13,[4]CurveFetch!$D$8:$R$1000,6)</f>
        <v>-0.17499999999999999</v>
      </c>
      <c r="K13" s="12">
        <f ca="1">VLOOKUP($A13,[4]CurveFetch!$D$8:$R$1000,11)</f>
        <v>5.514302632484E-2</v>
      </c>
      <c r="L13" s="13">
        <f t="shared" ca="1" si="0"/>
        <v>9.9999999999999978E-2</v>
      </c>
      <c r="M13" s="13">
        <f t="shared" ca="1" si="1"/>
        <v>1.085</v>
      </c>
      <c r="N13" s="13">
        <f t="shared" ca="1" si="2"/>
        <v>1.28</v>
      </c>
    </row>
    <row r="14" spans="1:14">
      <c r="A14" s="6">
        <f t="shared" ca="1" si="3"/>
        <v>37257</v>
      </c>
      <c r="B14" s="12">
        <f ca="1">VLOOKUP($A14,[4]CurveFetch!$D$8:$R$1000,2)</f>
        <v>6.28</v>
      </c>
      <c r="C14" s="12">
        <f ca="1">VLOOKUP($A14,[4]CurveFetch!$D$8:$R$1000,7)</f>
        <v>1.0024999999999999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-1.4999999999999999E-2</v>
      </c>
      <c r="G14" s="12">
        <f ca="1">VLOOKUP($A14,[4]CurveFetch!$D$8:$R$1000,3)</f>
        <v>-0.27</v>
      </c>
      <c r="H14" s="12">
        <f ca="1">VLOOKUP($A14,[4]CurveFetch!$D$8:$R$1000,9)</f>
        <v>1.3325</v>
      </c>
      <c r="I14" s="12">
        <f ca="1">VLOOKUP($A14,[4]CurveFetch!$D$8:$R$1000,8)</f>
        <v>0.90249999999999997</v>
      </c>
      <c r="J14" s="12">
        <f ca="1">VLOOKUP($A14,[4]CurveFetch!$D$8:$R$1000,6)</f>
        <v>-0.17499999999999999</v>
      </c>
      <c r="K14" s="12">
        <f ca="1">VLOOKUP($A14,[4]CurveFetch!$D$8:$R$1000,11)</f>
        <v>5.4973143963192E-2</v>
      </c>
      <c r="L14" s="13">
        <f t="shared" ca="1" si="0"/>
        <v>9.9999999999999978E-2</v>
      </c>
      <c r="M14" s="13">
        <f t="shared" ca="1" si="1"/>
        <v>1.0774999999999999</v>
      </c>
      <c r="N14" s="13">
        <f t="shared" ca="1" si="2"/>
        <v>1.2725</v>
      </c>
    </row>
    <row r="15" spans="1:14">
      <c r="A15" s="6">
        <f t="shared" ca="1" si="3"/>
        <v>37288</v>
      </c>
      <c r="B15" s="12">
        <f ca="1">VLOOKUP($A15,[4]CurveFetch!$D$8:$R$1000,2)</f>
        <v>6.04</v>
      </c>
      <c r="C15" s="12">
        <f ca="1">VLOOKUP($A15,[4]CurveFetch!$D$8:$R$1000,7)</f>
        <v>1.0024999999999999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-1.4999999999999999E-2</v>
      </c>
      <c r="G15" s="12">
        <f ca="1">VLOOKUP($A15,[4]CurveFetch!$D$8:$R$1000,3)</f>
        <v>-0.27</v>
      </c>
      <c r="H15" s="12">
        <f ca="1">VLOOKUP($A15,[4]CurveFetch!$D$8:$R$1000,9)</f>
        <v>1.3325</v>
      </c>
      <c r="I15" s="12">
        <f ca="1">VLOOKUP($A15,[4]CurveFetch!$D$8:$R$1000,8)</f>
        <v>0.90249999999999997</v>
      </c>
      <c r="J15" s="12">
        <f ca="1">VLOOKUP($A15,[4]CurveFetch!$D$8:$R$1000,6)</f>
        <v>-0.17499999999999999</v>
      </c>
      <c r="K15" s="12">
        <f ca="1">VLOOKUP($A15,[4]CurveFetch!$D$8:$R$1000,11)</f>
        <v>5.4950988009289999E-2</v>
      </c>
      <c r="L15" s="13">
        <f t="shared" ca="1" si="0"/>
        <v>9.9999999999999978E-2</v>
      </c>
      <c r="M15" s="13">
        <f t="shared" ca="1" si="1"/>
        <v>1.0774999999999999</v>
      </c>
      <c r="N15" s="13">
        <f t="shared" ca="1" si="2"/>
        <v>1.2725</v>
      </c>
    </row>
    <row r="16" spans="1:14">
      <c r="A16" s="6">
        <f t="shared" ca="1" si="3"/>
        <v>37316</v>
      </c>
      <c r="B16" s="12">
        <f ca="1">VLOOKUP($A16,[4]CurveFetch!$D$8:$R$1000,2)</f>
        <v>5.7249999999999996</v>
      </c>
      <c r="C16" s="12">
        <f ca="1">VLOOKUP($A16,[4]CurveFetch!$D$8:$R$1000,7)</f>
        <v>1.0024999999999999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-1.4999999999999999E-2</v>
      </c>
      <c r="G16" s="12">
        <f ca="1">VLOOKUP($A16,[4]CurveFetch!$D$8:$R$1000,3)</f>
        <v>-0.27</v>
      </c>
      <c r="H16" s="12">
        <f ca="1">VLOOKUP($A16,[4]CurveFetch!$D$8:$R$1000,9)</f>
        <v>1.3325</v>
      </c>
      <c r="I16" s="12">
        <f ca="1">VLOOKUP($A16,[4]CurveFetch!$D$8:$R$1000,8)</f>
        <v>0.90249999999999997</v>
      </c>
      <c r="J16" s="12">
        <f ca="1">VLOOKUP($A16,[4]CurveFetch!$D$8:$R$1000,6)</f>
        <v>-0.17499999999999999</v>
      </c>
      <c r="K16" s="12">
        <f ca="1">VLOOKUP($A16,[4]CurveFetch!$D$8:$R$1000,11)</f>
        <v>5.4930976180098998E-2</v>
      </c>
      <c r="L16" s="13">
        <f t="shared" ca="1" si="0"/>
        <v>9.9999999999999978E-2</v>
      </c>
      <c r="M16" s="13">
        <f t="shared" ca="1" si="1"/>
        <v>1.0774999999999999</v>
      </c>
      <c r="N16" s="13">
        <f t="shared" ca="1" si="2"/>
        <v>1.2725</v>
      </c>
    </row>
    <row r="17" spans="1:14">
      <c r="A17" s="6">
        <f t="shared" ca="1" si="3"/>
        <v>37347</v>
      </c>
      <c r="B17" s="12">
        <f ca="1">VLOOKUP($A17,[4]CurveFetch!$D$8:$R$1000,2)</f>
        <v>4.93</v>
      </c>
      <c r="C17" s="12">
        <f ca="1">VLOOKUP($A17,[4]CurveFetch!$D$8:$R$1000,7)</f>
        <v>1.155</v>
      </c>
      <c r="D17" s="12">
        <f ca="1">VLOOKUP($A17,[4]CurveFetch!$D$8:$R$1000,5)</f>
        <v>-0.64</v>
      </c>
      <c r="E17" s="12">
        <f ca="1">VLOOKUP($A17,[4]CurveFetch!$D$8:$R$1000,4)</f>
        <v>-0.02</v>
      </c>
      <c r="F17" s="12">
        <f ca="1">VLOOKUP($A17,[4]CurveFetch!$D$8:$R$1000,15)</f>
        <v>0</v>
      </c>
      <c r="G17" s="12">
        <f ca="1">VLOOKUP($A17,[4]CurveFetch!$D$8:$R$1000,3)</f>
        <v>-0.22500000000000001</v>
      </c>
      <c r="H17" s="12">
        <f ca="1">VLOOKUP($A17,[4]CurveFetch!$D$8:$R$1000,9)</f>
        <v>1.2549999999999999</v>
      </c>
      <c r="I17" s="12">
        <f ca="1">VLOOKUP($A17,[4]CurveFetch!$D$8:$R$1000,8)</f>
        <v>0.755</v>
      </c>
      <c r="J17" s="12">
        <f ca="1">VLOOKUP($A17,[4]CurveFetch!$D$8:$R$1000,6)</f>
        <v>-0.41499999999999998</v>
      </c>
      <c r="K17" s="12">
        <f ca="1">VLOOKUP($A17,[4]CurveFetch!$D$8:$R$1000,11)</f>
        <v>5.4919154473815998E-2</v>
      </c>
      <c r="L17" s="13">
        <f t="shared" ca="1" si="0"/>
        <v>0.4</v>
      </c>
      <c r="M17" s="13">
        <f t="shared" ca="1" si="1"/>
        <v>1.17</v>
      </c>
      <c r="N17" s="13">
        <f t="shared" ca="1" si="2"/>
        <v>1.3800000000000001</v>
      </c>
    </row>
    <row r="18" spans="1:14">
      <c r="A18" s="6">
        <f t="shared" ca="1" si="3"/>
        <v>37377</v>
      </c>
      <c r="B18" s="12">
        <f ca="1">VLOOKUP($A18,[4]CurveFetch!$D$8:$R$1000,2)</f>
        <v>4.7750000000000004</v>
      </c>
      <c r="C18" s="12">
        <f ca="1">VLOOKUP($A18,[4]CurveFetch!$D$8:$R$1000,7)</f>
        <v>1.155</v>
      </c>
      <c r="D18" s="12">
        <f ca="1">VLOOKUP($A18,[4]CurveFetch!$D$8:$R$1000,5)</f>
        <v>-0.64</v>
      </c>
      <c r="E18" s="12">
        <f ca="1">VLOOKUP($A18,[4]CurveFetch!$D$8:$R$1000,4)</f>
        <v>-0.02</v>
      </c>
      <c r="F18" s="12">
        <f ca="1">VLOOKUP($A18,[4]CurveFetch!$D$8:$R$1000,15)</f>
        <v>0</v>
      </c>
      <c r="G18" s="12">
        <f ca="1">VLOOKUP($A18,[4]CurveFetch!$D$8:$R$1000,3)</f>
        <v>-0.22500000000000001</v>
      </c>
      <c r="H18" s="12">
        <f ca="1">VLOOKUP($A18,[4]CurveFetch!$D$8:$R$1000,9)</f>
        <v>1.2549999999999999</v>
      </c>
      <c r="I18" s="12">
        <f ca="1">VLOOKUP($A18,[4]CurveFetch!$D$8:$R$1000,8)</f>
        <v>0.755</v>
      </c>
      <c r="J18" s="12">
        <f ca="1">VLOOKUP($A18,[4]CurveFetch!$D$8:$R$1000,6)</f>
        <v>-0.41499999999999998</v>
      </c>
      <c r="K18" s="12">
        <f ca="1">VLOOKUP($A18,[4]CurveFetch!$D$8:$R$1000,11)</f>
        <v>5.4919556121145997E-2</v>
      </c>
      <c r="L18" s="13">
        <f t="shared" ca="1" si="0"/>
        <v>0.4</v>
      </c>
      <c r="M18" s="13">
        <f t="shared" ca="1" si="1"/>
        <v>1.17</v>
      </c>
      <c r="N18" s="13">
        <f t="shared" ca="1" si="2"/>
        <v>1.3800000000000001</v>
      </c>
    </row>
    <row r="19" spans="1:14">
      <c r="A19" s="6">
        <f t="shared" ca="1" si="3"/>
        <v>37408</v>
      </c>
      <c r="B19" s="12">
        <f ca="1">VLOOKUP($A19,[4]CurveFetch!$D$8:$R$1000,2)</f>
        <v>4.7699999999999996</v>
      </c>
      <c r="C19" s="12">
        <f ca="1">VLOOKUP($A19,[4]CurveFetch!$D$8:$R$1000,7)</f>
        <v>1.155</v>
      </c>
      <c r="D19" s="12">
        <f ca="1">VLOOKUP($A19,[4]CurveFetch!$D$8:$R$1000,5)</f>
        <v>-0.64</v>
      </c>
      <c r="E19" s="12">
        <f ca="1">VLOOKUP($A19,[4]CurveFetch!$D$8:$R$1000,4)</f>
        <v>-0.02</v>
      </c>
      <c r="F19" s="12">
        <f ca="1">VLOOKUP($A19,[4]CurveFetch!$D$8:$R$1000,15)</f>
        <v>0</v>
      </c>
      <c r="G19" s="12">
        <f ca="1">VLOOKUP($A19,[4]CurveFetch!$D$8:$R$1000,3)</f>
        <v>-0.22500000000000001</v>
      </c>
      <c r="H19" s="12">
        <f ca="1">VLOOKUP($A19,[4]CurveFetch!$D$8:$R$1000,9)</f>
        <v>1.2549999999999999</v>
      </c>
      <c r="I19" s="12">
        <f ca="1">VLOOKUP($A19,[4]CurveFetch!$D$8:$R$1000,8)</f>
        <v>0.755</v>
      </c>
      <c r="J19" s="12">
        <f ca="1">VLOOKUP($A19,[4]CurveFetch!$D$8:$R$1000,6)</f>
        <v>-0.41499999999999998</v>
      </c>
      <c r="K19" s="12">
        <f ca="1">VLOOKUP($A19,[4]CurveFetch!$D$8:$R$1000,11)</f>
        <v>5.4919971156718997E-2</v>
      </c>
      <c r="L19" s="13">
        <f t="shared" ca="1" si="0"/>
        <v>0.4</v>
      </c>
      <c r="M19" s="13">
        <f t="shared" ca="1" si="1"/>
        <v>1.17</v>
      </c>
      <c r="N19" s="13">
        <f t="shared" ca="1" si="2"/>
        <v>1.3800000000000001</v>
      </c>
    </row>
    <row r="20" spans="1:14">
      <c r="A20" s="6">
        <f t="shared" ca="1" si="3"/>
        <v>37438</v>
      </c>
      <c r="B20" s="12">
        <f ca="1">VLOOKUP($A20,[4]CurveFetch!$D$8:$R$1000,2)</f>
        <v>4.7750000000000004</v>
      </c>
      <c r="C20" s="12">
        <f ca="1">VLOOKUP($A20,[4]CurveFetch!$D$8:$R$1000,7)</f>
        <v>1.84</v>
      </c>
      <c r="D20" s="12">
        <f ca="1">VLOOKUP($A20,[4]CurveFetch!$D$8:$R$1000,5)</f>
        <v>-0.64</v>
      </c>
      <c r="E20" s="12">
        <f ca="1">VLOOKUP($A20,[4]CurveFetch!$D$8:$R$1000,4)</f>
        <v>-0.02</v>
      </c>
      <c r="F20" s="12">
        <f ca="1">VLOOKUP($A20,[4]CurveFetch!$D$8:$R$1000,15)</f>
        <v>0</v>
      </c>
      <c r="G20" s="12">
        <f ca="1">VLOOKUP($A20,[4]CurveFetch!$D$8:$R$1000,3)</f>
        <v>-0.22500000000000001</v>
      </c>
      <c r="H20" s="12">
        <f ca="1">VLOOKUP($A20,[4]CurveFetch!$D$8:$R$1000,9)</f>
        <v>1.94</v>
      </c>
      <c r="I20" s="12">
        <f ca="1">VLOOKUP($A20,[4]CurveFetch!$D$8:$R$1000,8)</f>
        <v>1.44</v>
      </c>
      <c r="J20" s="12">
        <f ca="1">VLOOKUP($A20,[4]CurveFetch!$D$8:$R$1000,6)</f>
        <v>-0.41499999999999998</v>
      </c>
      <c r="K20" s="12">
        <f ca="1">VLOOKUP($A20,[4]CurveFetch!$D$8:$R$1000,11)</f>
        <v>5.4946678232145003E-2</v>
      </c>
      <c r="L20" s="13">
        <f t="shared" ca="1" si="0"/>
        <v>0.40000000000000013</v>
      </c>
      <c r="M20" s="13">
        <f t="shared" ca="1" si="1"/>
        <v>1.855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4.7750000000000004</v>
      </c>
      <c r="C21" s="12">
        <f ca="1">VLOOKUP($A21,[4]CurveFetch!$D$8:$R$1000,7)</f>
        <v>1.84</v>
      </c>
      <c r="D21" s="12">
        <f ca="1">VLOOKUP($A21,[4]CurveFetch!$D$8:$R$1000,5)</f>
        <v>-0.64</v>
      </c>
      <c r="E21" s="12">
        <f ca="1">VLOOKUP($A21,[4]CurveFetch!$D$8:$R$1000,4)</f>
        <v>-0.02</v>
      </c>
      <c r="F21" s="12">
        <f ca="1">VLOOKUP($A21,[4]CurveFetch!$D$8:$R$1000,15)</f>
        <v>0</v>
      </c>
      <c r="G21" s="12">
        <f ca="1">VLOOKUP($A21,[4]CurveFetch!$D$8:$R$1000,3)</f>
        <v>-0.22500000000000001</v>
      </c>
      <c r="H21" s="12">
        <f ca="1">VLOOKUP($A21,[4]CurveFetch!$D$8:$R$1000,9)</f>
        <v>1.94</v>
      </c>
      <c r="I21" s="12">
        <f ca="1">VLOOKUP($A21,[4]CurveFetch!$D$8:$R$1000,8)</f>
        <v>1.44</v>
      </c>
      <c r="J21" s="12">
        <f ca="1">VLOOKUP($A21,[4]CurveFetch!$D$8:$R$1000,6)</f>
        <v>-0.41499999999999998</v>
      </c>
      <c r="K21" s="12">
        <f ca="1">VLOOKUP($A21,[4]CurveFetch!$D$8:$R$1000,11)</f>
        <v>5.5017459921812999E-2</v>
      </c>
      <c r="L21" s="13">
        <f t="shared" ca="1" si="0"/>
        <v>0.40000000000000013</v>
      </c>
      <c r="M21" s="13">
        <f t="shared" ca="1" si="1"/>
        <v>1.855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4.7750000000000004</v>
      </c>
      <c r="C22" s="12">
        <f ca="1">VLOOKUP($A22,[4]CurveFetch!$D$8:$R$1000,7)</f>
        <v>1.84</v>
      </c>
      <c r="D22" s="12">
        <f ca="1">VLOOKUP($A22,[4]CurveFetch!$D$8:$R$1000,5)</f>
        <v>-0.64</v>
      </c>
      <c r="E22" s="12">
        <f ca="1">VLOOKUP($A22,[4]CurveFetch!$D$8:$R$1000,4)</f>
        <v>-0.02</v>
      </c>
      <c r="F22" s="12">
        <f ca="1">VLOOKUP($A22,[4]CurveFetch!$D$8:$R$1000,15)</f>
        <v>0</v>
      </c>
      <c r="G22" s="12">
        <f ca="1">VLOOKUP($A22,[4]CurveFetch!$D$8:$R$1000,3)</f>
        <v>-0.22500000000000001</v>
      </c>
      <c r="H22" s="12">
        <f ca="1">VLOOKUP($A22,[4]CurveFetch!$D$8:$R$1000,9)</f>
        <v>1.94</v>
      </c>
      <c r="I22" s="12">
        <f ca="1">VLOOKUP($A22,[4]CurveFetch!$D$8:$R$1000,8)</f>
        <v>1.44</v>
      </c>
      <c r="J22" s="12">
        <f ca="1">VLOOKUP($A22,[4]CurveFetch!$D$8:$R$1000,6)</f>
        <v>-0.41499999999999998</v>
      </c>
      <c r="K22" s="12">
        <f ca="1">VLOOKUP($A22,[4]CurveFetch!$D$8:$R$1000,11)</f>
        <v>5.5088241613149999E-2</v>
      </c>
      <c r="L22" s="13">
        <f t="shared" ca="1" si="0"/>
        <v>0.40000000000000013</v>
      </c>
      <c r="M22" s="13">
        <f t="shared" ca="1" si="1"/>
        <v>1.855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4.8049999999999997</v>
      </c>
      <c r="C23" s="12">
        <f ca="1">VLOOKUP($A23,[4]CurveFetch!$D$8:$R$1000,7)</f>
        <v>1.24</v>
      </c>
      <c r="D23" s="12">
        <f ca="1">VLOOKUP($A23,[4]CurveFetch!$D$8:$R$1000,5)</f>
        <v>-0.64</v>
      </c>
      <c r="E23" s="12">
        <f ca="1">VLOOKUP($A23,[4]CurveFetch!$D$8:$R$1000,4)</f>
        <v>-0.02</v>
      </c>
      <c r="F23" s="12">
        <f ca="1">VLOOKUP($A23,[4]CurveFetch!$D$8:$R$1000,15)</f>
        <v>0</v>
      </c>
      <c r="G23" s="12">
        <f ca="1">VLOOKUP($A23,[4]CurveFetch!$D$8:$R$1000,3)</f>
        <v>-0.22500000000000001</v>
      </c>
      <c r="H23" s="12">
        <f ca="1">VLOOKUP($A23,[4]CurveFetch!$D$8:$R$1000,9)</f>
        <v>1.34</v>
      </c>
      <c r="I23" s="12">
        <f ca="1">VLOOKUP($A23,[4]CurveFetch!$D$8:$R$1000,8)</f>
        <v>0.84</v>
      </c>
      <c r="J23" s="12">
        <f ca="1">VLOOKUP($A23,[4]CurveFetch!$D$8:$R$1000,6)</f>
        <v>-0.41499999999999998</v>
      </c>
      <c r="K23" s="12">
        <f ca="1">VLOOKUP($A23,[4]CurveFetch!$D$8:$R$1000,11)</f>
        <v>5.5168173935335997E-2</v>
      </c>
      <c r="L23" s="13">
        <f t="shared" ca="1" si="0"/>
        <v>0.4</v>
      </c>
      <c r="M23" s="13">
        <f t="shared" ca="1" si="1"/>
        <v>1.2549999999999999</v>
      </c>
      <c r="N23" s="13">
        <f t="shared" ca="1" si="2"/>
        <v>1.4650000000000001</v>
      </c>
    </row>
    <row r="24" spans="1:14">
      <c r="A24" s="6">
        <f t="shared" ca="1" si="3"/>
        <v>37561</v>
      </c>
      <c r="B24" s="12">
        <f ca="1">VLOOKUP($A24,[4]CurveFetch!$D$8:$R$1000,2)</f>
        <v>4.91</v>
      </c>
      <c r="C24" s="12">
        <f ca="1">VLOOKUP($A24,[4]CurveFetch!$D$8:$R$1000,7)</f>
        <v>1.2</v>
      </c>
      <c r="D24" s="12">
        <f ca="1">VLOOKUP($A24,[4]CurveFetch!$D$8:$R$1000,5)</f>
        <v>-0.25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1.355</v>
      </c>
      <c r="I24" s="12">
        <f ca="1">VLOOKUP($A24,[4]CurveFetch!$D$8:$R$1000,8)</f>
        <v>1.2</v>
      </c>
      <c r="J24" s="12">
        <f ca="1">VLOOKUP($A24,[4]CurveFetch!$D$8:$R$1000,6)</f>
        <v>-0.25</v>
      </c>
      <c r="K24" s="12">
        <f ca="1">VLOOKUP($A24,[4]CurveFetch!$D$8:$R$1000,11)</f>
        <v>5.5267145857308998E-2</v>
      </c>
      <c r="L24" s="13">
        <f t="shared" ca="1" si="0"/>
        <v>0</v>
      </c>
      <c r="M24" s="13">
        <f t="shared" ca="1" si="1"/>
        <v>1.45</v>
      </c>
      <c r="N24" s="13">
        <f t="shared" ca="1" si="2"/>
        <v>1.39</v>
      </c>
    </row>
    <row r="25" spans="1:14">
      <c r="A25" s="6">
        <f t="shared" ca="1" si="3"/>
        <v>37591</v>
      </c>
      <c r="B25" s="12">
        <f ca="1">VLOOKUP($A25,[4]CurveFetch!$D$8:$R$1000,2)</f>
        <v>5.01</v>
      </c>
      <c r="C25" s="12">
        <f ca="1">VLOOKUP($A25,[4]CurveFetch!$D$8:$R$1000,7)</f>
        <v>1.2</v>
      </c>
      <c r="D25" s="12">
        <f ca="1">VLOOKUP($A25,[4]CurveFetch!$D$8:$R$1000,5)</f>
        <v>-0.25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1.355</v>
      </c>
      <c r="I25" s="12">
        <f ca="1">VLOOKUP($A25,[4]CurveFetch!$D$8:$R$1000,8)</f>
        <v>1.2</v>
      </c>
      <c r="J25" s="12">
        <f ca="1">VLOOKUP($A25,[4]CurveFetch!$D$8:$R$1000,6)</f>
        <v>-0.25</v>
      </c>
      <c r="K25" s="12">
        <f ca="1">VLOOKUP($A25,[4]CurveFetch!$D$8:$R$1000,11)</f>
        <v>5.5362925139744001E-2</v>
      </c>
      <c r="L25" s="13">
        <f t="shared" ca="1" si="0"/>
        <v>0</v>
      </c>
      <c r="M25" s="13">
        <f t="shared" ca="1" si="1"/>
        <v>1.45</v>
      </c>
      <c r="N25" s="13">
        <f t="shared" ca="1" si="2"/>
        <v>1.39</v>
      </c>
    </row>
    <row r="26" spans="1:14">
      <c r="A26" s="6">
        <f t="shared" ca="1" si="3"/>
        <v>37622</v>
      </c>
      <c r="B26" s="12">
        <f ca="1">VLOOKUP($A26,[4]CurveFetch!$D$8:$R$1000,2)</f>
        <v>5.0490000000000004</v>
      </c>
      <c r="C26" s="12">
        <f ca="1">VLOOKUP($A26,[4]CurveFetch!$D$8:$R$1000,7)</f>
        <v>1.2</v>
      </c>
      <c r="D26" s="12">
        <f ca="1">VLOOKUP($A26,[4]CurveFetch!$D$8:$R$1000,5)</f>
        <v>-0.25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1.355</v>
      </c>
      <c r="I26" s="12">
        <f ca="1">VLOOKUP($A26,[4]CurveFetch!$D$8:$R$1000,8)</f>
        <v>1.2</v>
      </c>
      <c r="J26" s="12">
        <f ca="1">VLOOKUP($A26,[4]CurveFetch!$D$8:$R$1000,6)</f>
        <v>-0.25</v>
      </c>
      <c r="K26" s="12">
        <f ca="1">VLOOKUP($A26,[4]CurveFetch!$D$8:$R$1000,11)</f>
        <v>5.5477470227910997E-2</v>
      </c>
      <c r="L26" s="13">
        <f t="shared" ca="1" si="0"/>
        <v>0</v>
      </c>
      <c r="M26" s="13">
        <f t="shared" ca="1" si="1"/>
        <v>1.45</v>
      </c>
      <c r="N26" s="13">
        <f t="shared" ca="1" si="2"/>
        <v>1.39</v>
      </c>
    </row>
    <row r="27" spans="1:14">
      <c r="A27" s="6">
        <f t="shared" ca="1" si="3"/>
        <v>37653</v>
      </c>
      <c r="B27" s="12">
        <f ca="1">VLOOKUP($A27,[4]CurveFetch!$D$8:$R$1000,2)</f>
        <v>4.8739999999999997</v>
      </c>
      <c r="C27" s="12">
        <f ca="1">VLOOKUP($A27,[4]CurveFetch!$D$8:$R$1000,7)</f>
        <v>1.2</v>
      </c>
      <c r="D27" s="12">
        <f ca="1">VLOOKUP($A27,[4]CurveFetch!$D$8:$R$1000,5)</f>
        <v>-0.25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1.355</v>
      </c>
      <c r="I27" s="12">
        <f ca="1">VLOOKUP($A27,[4]CurveFetch!$D$8:$R$1000,8)</f>
        <v>1.2</v>
      </c>
      <c r="J27" s="12">
        <f ca="1">VLOOKUP($A27,[4]CurveFetch!$D$8:$R$1000,6)</f>
        <v>-0.25</v>
      </c>
      <c r="K27" s="12">
        <f ca="1">VLOOKUP($A27,[4]CurveFetch!$D$8:$R$1000,11)</f>
        <v>5.5610925586720997E-2</v>
      </c>
      <c r="L27" s="13">
        <f t="shared" ca="1" si="0"/>
        <v>0</v>
      </c>
      <c r="M27" s="13">
        <f t="shared" ca="1" si="1"/>
        <v>1.45</v>
      </c>
      <c r="N27" s="13">
        <f t="shared" ca="1" si="2"/>
        <v>1.39</v>
      </c>
    </row>
    <row r="28" spans="1:14">
      <c r="A28" s="6">
        <f t="shared" ca="1" si="3"/>
        <v>37681</v>
      </c>
      <c r="B28" s="12">
        <f ca="1">VLOOKUP($A28,[4]CurveFetch!$D$8:$R$1000,2)</f>
        <v>4.6239999999999997</v>
      </c>
      <c r="C28" s="12">
        <f ca="1">VLOOKUP($A28,[4]CurveFetch!$D$8:$R$1000,7)</f>
        <v>1.2</v>
      </c>
      <c r="D28" s="12">
        <f ca="1">VLOOKUP($A28,[4]CurveFetch!$D$8:$R$1000,5)</f>
        <v>-0.25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1.355</v>
      </c>
      <c r="I28" s="12">
        <f ca="1">VLOOKUP($A28,[4]CurveFetch!$D$8:$R$1000,8)</f>
        <v>1.2</v>
      </c>
      <c r="J28" s="12">
        <f ca="1">VLOOKUP($A28,[4]CurveFetch!$D$8:$R$1000,6)</f>
        <v>-0.25</v>
      </c>
      <c r="K28" s="12">
        <f ca="1">VLOOKUP($A28,[4]CurveFetch!$D$8:$R$1000,11)</f>
        <v>5.5731465915904999E-2</v>
      </c>
      <c r="L28" s="13">
        <f t="shared" ca="1" si="0"/>
        <v>0</v>
      </c>
      <c r="M28" s="13">
        <f t="shared" ca="1" si="1"/>
        <v>1.45</v>
      </c>
      <c r="N28" s="13">
        <f t="shared" ca="1" si="2"/>
        <v>1.39</v>
      </c>
    </row>
    <row r="29" spans="1:14">
      <c r="A29" s="6">
        <f t="shared" ca="1" si="3"/>
        <v>37712</v>
      </c>
      <c r="B29" s="12">
        <f ca="1">VLOOKUP($A29,[4]CurveFetch!$D$8:$R$1000,2)</f>
        <v>4.3209999999999997</v>
      </c>
      <c r="C29" s="12">
        <f ca="1">VLOOKUP($A29,[4]CurveFetch!$D$8:$R$1000,7)</f>
        <v>1.25</v>
      </c>
      <c r="D29" s="12">
        <f ca="1">VLOOKUP($A29,[4]CurveFetch!$D$8:$R$1000,5)</f>
        <v>-0.34499999999999997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-0.215</v>
      </c>
      <c r="H29" s="12">
        <f ca="1">VLOOKUP($A29,[4]CurveFetch!$D$8:$R$1000,9)</f>
        <v>1.405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5.5854544066521003E-2</v>
      </c>
      <c r="L29" s="13">
        <f t="shared" ca="1" si="0"/>
        <v>1.1299999999999999</v>
      </c>
      <c r="M29" s="13">
        <f t="shared" ca="1" si="1"/>
        <v>0.5</v>
      </c>
      <c r="N29" s="13">
        <f t="shared" ca="1" si="2"/>
        <v>1.4650000000000001</v>
      </c>
    </row>
    <row r="30" spans="1:14">
      <c r="A30" s="6">
        <f t="shared" ca="1" si="3"/>
        <v>37742</v>
      </c>
      <c r="B30" s="12">
        <f ca="1">VLOOKUP($A30,[4]CurveFetch!$D$8:$R$1000,2)</f>
        <v>4.2460000000000004</v>
      </c>
      <c r="C30" s="12">
        <f ca="1">VLOOKUP($A30,[4]CurveFetch!$D$8:$R$1000,7)</f>
        <v>1.25</v>
      </c>
      <c r="D30" s="12">
        <f ca="1">VLOOKUP($A30,[4]CurveFetch!$D$8:$R$1000,5)</f>
        <v>-0.34499999999999997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-0.215</v>
      </c>
      <c r="H30" s="12">
        <f ca="1">VLOOKUP($A30,[4]CurveFetch!$D$8:$R$1000,9)</f>
        <v>1.405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5.5959434978357002E-2</v>
      </c>
      <c r="L30" s="13">
        <f t="shared" ca="1" si="0"/>
        <v>1.1299999999999999</v>
      </c>
      <c r="M30" s="13">
        <f t="shared" ca="1" si="1"/>
        <v>0.5</v>
      </c>
      <c r="N30" s="13">
        <f t="shared" ca="1" si="2"/>
        <v>1.4650000000000001</v>
      </c>
    </row>
    <row r="31" spans="1:14">
      <c r="A31" s="6">
        <f t="shared" ca="1" si="3"/>
        <v>37773</v>
      </c>
      <c r="B31" s="12">
        <f ca="1">VLOOKUP($A31,[4]CurveFetch!$D$8:$R$1000,2)</f>
        <v>4.25</v>
      </c>
      <c r="C31" s="12">
        <f ca="1">VLOOKUP($A31,[4]CurveFetch!$D$8:$R$1000,7)</f>
        <v>1.25</v>
      </c>
      <c r="D31" s="12">
        <f ca="1">VLOOKUP($A31,[4]CurveFetch!$D$8:$R$1000,5)</f>
        <v>-0.34499999999999997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-0.215</v>
      </c>
      <c r="H31" s="12">
        <f ca="1">VLOOKUP($A31,[4]CurveFetch!$D$8:$R$1000,9)</f>
        <v>1.405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5.6067822257768997E-2</v>
      </c>
      <c r="L31" s="13">
        <f t="shared" ca="1" si="0"/>
        <v>1.1299999999999999</v>
      </c>
      <c r="M31" s="13">
        <f t="shared" ca="1" si="1"/>
        <v>0.5</v>
      </c>
      <c r="N31" s="13">
        <f t="shared" ca="1" si="2"/>
        <v>1.4650000000000001</v>
      </c>
    </row>
    <row r="32" spans="1:14">
      <c r="A32" s="6">
        <f t="shared" ca="1" si="3"/>
        <v>37803</v>
      </c>
      <c r="B32" s="12">
        <f ca="1">VLOOKUP($A32,[4]CurveFetch!$D$8:$R$1000,2)</f>
        <v>4.2649999999999997</v>
      </c>
      <c r="C32" s="12">
        <f ca="1">VLOOKUP($A32,[4]CurveFetch!$D$8:$R$1000,7)</f>
        <v>1.25</v>
      </c>
      <c r="D32" s="12">
        <f ca="1">VLOOKUP($A32,[4]CurveFetch!$D$8:$R$1000,5)</f>
        <v>-0.34499999999999997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-0.215</v>
      </c>
      <c r="H32" s="12">
        <f ca="1">VLOOKUP($A32,[4]CurveFetch!$D$8:$R$1000,9)</f>
        <v>1.405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5.6170742401410997E-2</v>
      </c>
      <c r="L32" s="13">
        <f t="shared" ca="1" si="0"/>
        <v>1.1299999999999999</v>
      </c>
      <c r="M32" s="13">
        <f t="shared" ca="1" si="1"/>
        <v>0.5</v>
      </c>
      <c r="N32" s="13">
        <f t="shared" ca="1" si="2"/>
        <v>1.4650000000000001</v>
      </c>
    </row>
    <row r="33" spans="1:14">
      <c r="A33" s="6">
        <f t="shared" ca="1" si="3"/>
        <v>37834</v>
      </c>
      <c r="B33" s="12">
        <f ca="1">VLOOKUP($A33,[4]CurveFetch!$D$8:$R$1000,2)</f>
        <v>4.2649999999999997</v>
      </c>
      <c r="C33" s="12">
        <f ca="1">VLOOKUP($A33,[4]CurveFetch!$D$8:$R$1000,7)</f>
        <v>1.25</v>
      </c>
      <c r="D33" s="12">
        <f ca="1">VLOOKUP($A33,[4]CurveFetch!$D$8:$R$1000,5)</f>
        <v>-0.34499999999999997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-0.215</v>
      </c>
      <c r="H33" s="12">
        <f ca="1">VLOOKUP($A33,[4]CurveFetch!$D$8:$R$1000,9)</f>
        <v>1.405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5.6274263245627003E-2</v>
      </c>
      <c r="L33" s="13">
        <f t="shared" ca="1" si="0"/>
        <v>1.1299999999999999</v>
      </c>
      <c r="M33" s="13">
        <f t="shared" ca="1" si="1"/>
        <v>0.5</v>
      </c>
      <c r="N33" s="13">
        <f t="shared" ca="1" si="2"/>
        <v>1.4650000000000001</v>
      </c>
    </row>
    <row r="34" spans="1:14">
      <c r="A34" s="6">
        <f t="shared" ca="1" si="3"/>
        <v>37865</v>
      </c>
      <c r="B34" s="12">
        <f ca="1">VLOOKUP($A34,[4]CurveFetch!$D$8:$R$1000,2)</f>
        <v>4.2859999999999996</v>
      </c>
      <c r="C34" s="12">
        <f ca="1">VLOOKUP($A34,[4]CurveFetch!$D$8:$R$1000,7)</f>
        <v>1.25</v>
      </c>
      <c r="D34" s="12">
        <f ca="1">VLOOKUP($A34,[4]CurveFetch!$D$8:$R$1000,5)</f>
        <v>-0.34499999999999997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-0.215</v>
      </c>
      <c r="H34" s="12">
        <f ca="1">VLOOKUP($A34,[4]CurveFetch!$D$8:$R$1000,9)</f>
        <v>1.405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5.6377784093410002E-2</v>
      </c>
      <c r="L34" s="13">
        <f t="shared" ca="1" si="0"/>
        <v>1.1299999999999999</v>
      </c>
      <c r="M34" s="13">
        <f t="shared" ca="1" si="1"/>
        <v>0.5</v>
      </c>
      <c r="N34" s="13">
        <f t="shared" ca="1" si="2"/>
        <v>1.4650000000000001</v>
      </c>
    </row>
    <row r="35" spans="1:14">
      <c r="A35" s="6">
        <f t="shared" ca="1" si="3"/>
        <v>37895</v>
      </c>
      <c r="B35" s="12">
        <f ca="1">VLOOKUP($A35,[4]CurveFetch!$D$8:$R$1000,2)</f>
        <v>4.3109999999999999</v>
      </c>
      <c r="C35" s="12">
        <f ca="1">VLOOKUP($A35,[4]CurveFetch!$D$8:$R$1000,7)</f>
        <v>1.25</v>
      </c>
      <c r="D35" s="12">
        <f ca="1">VLOOKUP($A35,[4]CurveFetch!$D$8:$R$1000,5)</f>
        <v>-0.34499999999999997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-0.215</v>
      </c>
      <c r="H35" s="12">
        <f ca="1">VLOOKUP($A35,[4]CurveFetch!$D$8:$R$1000,9)</f>
        <v>1.405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5.6476357315926998E-2</v>
      </c>
      <c r="L35" s="13">
        <f t="shared" ca="1" si="0"/>
        <v>1.1299999999999999</v>
      </c>
      <c r="M35" s="13">
        <f t="shared" ca="1" si="1"/>
        <v>0.5</v>
      </c>
      <c r="N35" s="13">
        <f t="shared" ca="1" si="2"/>
        <v>1.4650000000000001</v>
      </c>
    </row>
    <row r="36" spans="1:14">
      <c r="A36" s="6">
        <f t="shared" ca="1" si="3"/>
        <v>37926</v>
      </c>
      <c r="B36" s="12">
        <f ca="1">VLOOKUP($A36,[4]CurveFetch!$D$8:$R$1000,2)</f>
        <v>4.4459999999999997</v>
      </c>
      <c r="C36" s="12">
        <f ca="1">VLOOKUP($A36,[4]CurveFetch!$D$8:$R$1000,7)</f>
        <v>0.83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0.98499999999999999</v>
      </c>
      <c r="I36" s="12">
        <f ca="1">VLOOKUP($A36,[4]CurveFetch!$D$8:$R$1000,8)</f>
        <v>0.78</v>
      </c>
      <c r="J36" s="12">
        <f ca="1">VLOOKUP($A36,[4]CurveFetch!$D$8:$R$1000,6)</f>
        <v>-0.3</v>
      </c>
      <c r="K36" s="12">
        <f ca="1">VLOOKUP($A36,[4]CurveFetch!$D$8:$R$1000,11)</f>
        <v>5.6576197798062999E-2</v>
      </c>
      <c r="L36" s="13">
        <f t="shared" ca="1" si="0"/>
        <v>4.9999999999999933E-2</v>
      </c>
      <c r="M36" s="13">
        <f t="shared" ca="1" si="1"/>
        <v>1.08</v>
      </c>
      <c r="N36" s="13">
        <f t="shared" ca="1" si="2"/>
        <v>1.03</v>
      </c>
    </row>
    <row r="37" spans="1:14">
      <c r="A37" s="6">
        <f t="shared" ca="1" si="3"/>
        <v>37956</v>
      </c>
      <c r="B37" s="12">
        <f ca="1">VLOOKUP($A37,[4]CurveFetch!$D$8:$R$1000,2)</f>
        <v>4.5709999999999997</v>
      </c>
      <c r="C37" s="12">
        <f ca="1">VLOOKUP($A37,[4]CurveFetch!$D$8:$R$1000,7)</f>
        <v>0.83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0.98499999999999999</v>
      </c>
      <c r="I37" s="12">
        <f ca="1">VLOOKUP($A37,[4]CurveFetch!$D$8:$R$1000,8)</f>
        <v>0.78</v>
      </c>
      <c r="J37" s="12">
        <f ca="1">VLOOKUP($A37,[4]CurveFetch!$D$8:$R$1000,6)</f>
        <v>-0.3</v>
      </c>
      <c r="K37" s="12">
        <f ca="1">VLOOKUP($A37,[4]CurveFetch!$D$8:$R$1000,11)</f>
        <v>5.6672817622643999E-2</v>
      </c>
      <c r="L37" s="13">
        <f t="shared" ca="1" si="0"/>
        <v>4.9999999999999933E-2</v>
      </c>
      <c r="M37" s="13">
        <f t="shared" ca="1" si="1"/>
        <v>1.08</v>
      </c>
      <c r="N37" s="13">
        <f t="shared" ca="1" si="2"/>
        <v>1.03</v>
      </c>
    </row>
    <row r="38" spans="1:14">
      <c r="A38" s="6">
        <f t="shared" ca="1" si="3"/>
        <v>37987</v>
      </c>
      <c r="B38" s="12">
        <f ca="1">VLOOKUP($A38,[4]CurveFetch!$D$8:$R$1000,2)</f>
        <v>4.6100000000000003</v>
      </c>
      <c r="C38" s="12">
        <f ca="1">VLOOKUP($A38,[4]CurveFetch!$D$8:$R$1000,7)</f>
        <v>0.83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0.98499999999999999</v>
      </c>
      <c r="I38" s="12">
        <f ca="1">VLOOKUP($A38,[4]CurveFetch!$D$8:$R$1000,8)</f>
        <v>0.78</v>
      </c>
      <c r="J38" s="12">
        <f ca="1">VLOOKUP($A38,[4]CurveFetch!$D$8:$R$1000,6)</f>
        <v>-0.3</v>
      </c>
      <c r="K38" s="12">
        <f ca="1">VLOOKUP($A38,[4]CurveFetch!$D$8:$R$1000,11)</f>
        <v>5.6777854584378E-2</v>
      </c>
      <c r="L38" s="13">
        <f t="shared" ca="1" si="0"/>
        <v>4.9999999999999933E-2</v>
      </c>
      <c r="M38" s="13">
        <f t="shared" ca="1" si="1"/>
        <v>1.08</v>
      </c>
      <c r="N38" s="13">
        <f t="shared" ca="1" si="2"/>
        <v>1.03</v>
      </c>
    </row>
    <row r="39" spans="1:14">
      <c r="A39" s="6">
        <f t="shared" ca="1" si="3"/>
        <v>38018</v>
      </c>
      <c r="B39" s="12">
        <f ca="1">VLOOKUP($A39,[4]CurveFetch!$D$8:$R$1000,2)</f>
        <v>4.5039999999999996</v>
      </c>
      <c r="C39" s="12">
        <f ca="1">VLOOKUP($A39,[4]CurveFetch!$D$8:$R$1000,7)</f>
        <v>0.83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0.98499999999999999</v>
      </c>
      <c r="I39" s="12">
        <f ca="1">VLOOKUP($A39,[4]CurveFetch!$D$8:$R$1000,8)</f>
        <v>0.78</v>
      </c>
      <c r="J39" s="12">
        <f ca="1">VLOOKUP($A39,[4]CurveFetch!$D$8:$R$1000,6)</f>
        <v>-0.3</v>
      </c>
      <c r="K39" s="12">
        <f ca="1">VLOOKUP($A39,[4]CurveFetch!$D$8:$R$1000,11)</f>
        <v>5.6888434454595002E-2</v>
      </c>
      <c r="L39" s="13">
        <f t="shared" ca="1" si="0"/>
        <v>4.9999999999999933E-2</v>
      </c>
      <c r="M39" s="13">
        <f t="shared" ca="1" si="1"/>
        <v>1.08</v>
      </c>
      <c r="N39" s="13">
        <f t="shared" ca="1" si="2"/>
        <v>1.03</v>
      </c>
    </row>
    <row r="40" spans="1:14">
      <c r="A40" s="6">
        <f t="shared" ca="1" si="3"/>
        <v>38047</v>
      </c>
      <c r="B40" s="12">
        <f ca="1">VLOOKUP($A40,[4]CurveFetch!$D$8:$R$1000,2)</f>
        <v>4.3540000000000001</v>
      </c>
      <c r="C40" s="12">
        <f ca="1">VLOOKUP($A40,[4]CurveFetch!$D$8:$R$1000,7)</f>
        <v>0.83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0.98499999999999999</v>
      </c>
      <c r="I40" s="12">
        <f ca="1">VLOOKUP($A40,[4]CurveFetch!$D$8:$R$1000,8)</f>
        <v>0.78</v>
      </c>
      <c r="J40" s="12">
        <f ca="1">VLOOKUP($A40,[4]CurveFetch!$D$8:$R$1000,6)</f>
        <v>-0.3</v>
      </c>
      <c r="K40" s="12">
        <f ca="1">VLOOKUP($A40,[4]CurveFetch!$D$8:$R$1000,11)</f>
        <v>5.6991880143321003E-2</v>
      </c>
      <c r="L40" s="13">
        <f t="shared" ca="1" si="0"/>
        <v>4.9999999999999933E-2</v>
      </c>
      <c r="M40" s="13">
        <f t="shared" ca="1" si="1"/>
        <v>1.08</v>
      </c>
      <c r="N40" s="13">
        <f t="shared" ca="1" si="2"/>
        <v>1.03</v>
      </c>
    </row>
    <row r="41" spans="1:14">
      <c r="A41" s="6">
        <f t="shared" ca="1" si="3"/>
        <v>38078</v>
      </c>
      <c r="B41" s="12">
        <f ca="1">VLOOKUP($A41,[4]CurveFetch!$D$8:$R$1000,2)</f>
        <v>4.1710000000000003</v>
      </c>
      <c r="C41" s="12">
        <f ca="1">VLOOKUP($A41,[4]CurveFetch!$D$8:$R$1000,7)</f>
        <v>0.87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0.77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5.7091513915017003E-2</v>
      </c>
      <c r="L41" s="13">
        <f t="shared" ca="1" si="0"/>
        <v>0.75</v>
      </c>
      <c r="M41" s="13">
        <f t="shared" ca="1" si="1"/>
        <v>0.52</v>
      </c>
      <c r="N41" s="13">
        <f t="shared" ca="1" si="2"/>
        <v>1.1099999999999999</v>
      </c>
    </row>
    <row r="42" spans="1:14">
      <c r="A42" s="6">
        <f t="shared" ca="1" si="3"/>
        <v>38108</v>
      </c>
      <c r="B42" s="12">
        <f ca="1">VLOOKUP($A42,[4]CurveFetch!$D$8:$R$1000,2)</f>
        <v>4.1459999999999999</v>
      </c>
      <c r="C42" s="12">
        <f ca="1">VLOOKUP($A42,[4]CurveFetch!$D$8:$R$1000,7)</f>
        <v>0.87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0.77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5.7176634490299999E-2</v>
      </c>
      <c r="L42" s="13">
        <f t="shared" ca="1" si="0"/>
        <v>0.75</v>
      </c>
      <c r="M42" s="13">
        <f t="shared" ca="1" si="1"/>
        <v>0.52</v>
      </c>
      <c r="N42" s="13">
        <f t="shared" ca="1" si="2"/>
        <v>1.1099999999999999</v>
      </c>
    </row>
    <row r="43" spans="1:14">
      <c r="A43" s="6">
        <f t="shared" ca="1" si="3"/>
        <v>38139</v>
      </c>
      <c r="B43" s="12">
        <f ca="1">VLOOKUP($A43,[4]CurveFetch!$D$8:$R$1000,2)</f>
        <v>4.1749999999999998</v>
      </c>
      <c r="C43" s="12">
        <f ca="1">VLOOKUP($A43,[4]CurveFetch!$D$8:$R$1000,7)</f>
        <v>0.87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0.77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5.7264592420623997E-2</v>
      </c>
      <c r="L43" s="13">
        <f t="shared" ca="1" si="0"/>
        <v>0.75</v>
      </c>
      <c r="M43" s="13">
        <f t="shared" ca="1" si="1"/>
        <v>0.52</v>
      </c>
      <c r="N43" s="13">
        <f t="shared" ca="1" si="2"/>
        <v>1.1099999999999999</v>
      </c>
    </row>
    <row r="44" spans="1:14">
      <c r="A44" s="6">
        <f t="shared" ca="1" si="3"/>
        <v>38169</v>
      </c>
      <c r="B44" s="12">
        <f ca="1">VLOOKUP($A44,[4]CurveFetch!$D$8:$R$1000,2)</f>
        <v>4.2050000000000001</v>
      </c>
      <c r="C44" s="12">
        <f ca="1">VLOOKUP($A44,[4]CurveFetch!$D$8:$R$1000,7)</f>
        <v>0.87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0.77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5.7348459336146997E-2</v>
      </c>
      <c r="L44" s="13">
        <f t="shared" ca="1" si="0"/>
        <v>0.75</v>
      </c>
      <c r="M44" s="13">
        <f t="shared" ca="1" si="1"/>
        <v>0.52</v>
      </c>
      <c r="N44" s="13">
        <f t="shared" ca="1" si="2"/>
        <v>1.1099999999999999</v>
      </c>
    </row>
    <row r="45" spans="1:14">
      <c r="A45" s="6">
        <f t="shared" ca="1" si="3"/>
        <v>38200</v>
      </c>
      <c r="B45" s="12">
        <f ca="1">VLOOKUP($A45,[4]CurveFetch!$D$8:$R$1000,2)</f>
        <v>4.2249999999999996</v>
      </c>
      <c r="C45" s="12">
        <f ca="1">VLOOKUP($A45,[4]CurveFetch!$D$8:$R$1000,7)</f>
        <v>0.87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0.77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5.7433744160472998E-2</v>
      </c>
      <c r="L45" s="13">
        <f t="shared" ca="1" si="0"/>
        <v>0.75</v>
      </c>
      <c r="M45" s="13">
        <f t="shared" ca="1" si="1"/>
        <v>0.52</v>
      </c>
      <c r="N45" s="13">
        <f t="shared" ca="1" si="2"/>
        <v>1.1099999999999999</v>
      </c>
    </row>
    <row r="46" spans="1:14">
      <c r="A46" s="6">
        <f t="shared" ca="1" si="3"/>
        <v>38231</v>
      </c>
      <c r="B46" s="12">
        <f ca="1">VLOOKUP($A46,[4]CurveFetch!$D$8:$R$1000,2)</f>
        <v>4.2460000000000004</v>
      </c>
      <c r="C46" s="12">
        <f ca="1">VLOOKUP($A46,[4]CurveFetch!$D$8:$R$1000,7)</f>
        <v>0.87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0.77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5.7519028987219001E-2</v>
      </c>
      <c r="L46" s="13">
        <f t="shared" ca="1" si="0"/>
        <v>0.75</v>
      </c>
      <c r="M46" s="13">
        <f t="shared" ca="1" si="1"/>
        <v>0.52</v>
      </c>
      <c r="N46" s="13">
        <f t="shared" ca="1" si="2"/>
        <v>1.1099999999999999</v>
      </c>
    </row>
    <row r="47" spans="1:14">
      <c r="A47" s="6">
        <f t="shared" ca="1" si="3"/>
        <v>38261</v>
      </c>
      <c r="B47" s="12">
        <f ca="1">VLOOKUP($A47,[4]CurveFetch!$D$8:$R$1000,2)</f>
        <v>4.2759999999999998</v>
      </c>
      <c r="C47" s="12">
        <f ca="1">VLOOKUP($A47,[4]CurveFetch!$D$8:$R$1000,7)</f>
        <v>0.87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0.77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5.7600679355047001E-2</v>
      </c>
      <c r="L47" s="13">
        <f t="shared" ca="1" si="0"/>
        <v>0.75</v>
      </c>
      <c r="M47" s="13">
        <f t="shared" ca="1" si="1"/>
        <v>0.52</v>
      </c>
      <c r="N47" s="13">
        <f t="shared" ca="1" si="2"/>
        <v>1.1099999999999999</v>
      </c>
    </row>
    <row r="48" spans="1:14">
      <c r="A48" s="6">
        <f t="shared" ca="1" si="3"/>
        <v>38292</v>
      </c>
      <c r="B48" s="12">
        <f ca="1">VLOOKUP($A48,[4]CurveFetch!$D$8:$R$1000,2)</f>
        <v>4.4160000000000004</v>
      </c>
      <c r="C48" s="12">
        <f ca="1">VLOOKUP($A48,[4]CurveFetch!$D$8:$R$1000,7)</f>
        <v>0.74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0.64</v>
      </c>
      <c r="I48" s="12">
        <f ca="1">VLOOKUP($A48,[4]CurveFetch!$D$8:$R$1000,8)</f>
        <v>0.69</v>
      </c>
      <c r="J48" s="12">
        <f ca="1">VLOOKUP($A48,[4]CurveFetch!$D$8:$R$1000,6)</f>
        <v>-0.35</v>
      </c>
      <c r="K48" s="12">
        <f ca="1">VLOOKUP($A48,[4]CurveFetch!$D$8:$R$1000,11)</f>
        <v>5.7684201359563002E-2</v>
      </c>
      <c r="L48" s="13">
        <f t="shared" ca="1" si="0"/>
        <v>5.0000000000000044E-2</v>
      </c>
      <c r="M48" s="13">
        <f t="shared" ca="1" si="1"/>
        <v>1.04</v>
      </c>
      <c r="N48" s="13">
        <f t="shared" ca="1" si="2"/>
        <v>0.92999999999999994</v>
      </c>
    </row>
    <row r="49" spans="1:14">
      <c r="A49" s="6">
        <f t="shared" ca="1" si="3"/>
        <v>38322</v>
      </c>
      <c r="B49" s="12">
        <f ca="1">VLOOKUP($A49,[4]CurveFetch!$D$8:$R$1000,2)</f>
        <v>4.5410000000000004</v>
      </c>
      <c r="C49" s="12">
        <f ca="1">VLOOKUP($A49,[4]CurveFetch!$D$8:$R$1000,7)</f>
        <v>0.74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0.64</v>
      </c>
      <c r="I49" s="12">
        <f ca="1">VLOOKUP($A49,[4]CurveFetch!$D$8:$R$1000,8)</f>
        <v>0.69</v>
      </c>
      <c r="J49" s="12">
        <f ca="1">VLOOKUP($A49,[4]CurveFetch!$D$8:$R$1000,6)</f>
        <v>-0.35</v>
      </c>
      <c r="K49" s="12">
        <f ca="1">VLOOKUP($A49,[4]CurveFetch!$D$8:$R$1000,11)</f>
        <v>5.7765029108078E-2</v>
      </c>
      <c r="L49" s="13">
        <f t="shared" ca="1" si="0"/>
        <v>5.0000000000000044E-2</v>
      </c>
      <c r="M49" s="13">
        <f t="shared" ca="1" si="1"/>
        <v>1.04</v>
      </c>
      <c r="N49" s="13">
        <f t="shared" ca="1" si="2"/>
        <v>0.92999999999999994</v>
      </c>
    </row>
    <row r="50" spans="1:14">
      <c r="A50" s="6">
        <f t="shared" ca="1" si="3"/>
        <v>38353</v>
      </c>
      <c r="B50" s="12">
        <f ca="1">VLOOKUP($A50,[4]CurveFetch!$D$8:$R$1000,2)</f>
        <v>4.6150000000000002</v>
      </c>
      <c r="C50" s="12">
        <f ca="1">VLOOKUP($A50,[4]CurveFetch!$D$8:$R$1000,7)</f>
        <v>0.74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0.64</v>
      </c>
      <c r="I50" s="12">
        <f ca="1">VLOOKUP($A50,[4]CurveFetch!$D$8:$R$1000,8)</f>
        <v>0.69</v>
      </c>
      <c r="J50" s="12">
        <f ca="1">VLOOKUP($A50,[4]CurveFetch!$D$8:$R$1000,6)</f>
        <v>-0.35</v>
      </c>
      <c r="K50" s="12">
        <f ca="1">VLOOKUP($A50,[4]CurveFetch!$D$8:$R$1000,11)</f>
        <v>5.7853850173624002E-2</v>
      </c>
      <c r="L50" s="13">
        <f t="shared" ca="1" si="0"/>
        <v>5.0000000000000044E-2</v>
      </c>
      <c r="M50" s="13">
        <f t="shared" ca="1" si="1"/>
        <v>1.04</v>
      </c>
      <c r="N50" s="13">
        <f t="shared" ca="1" si="2"/>
        <v>0.92999999999999994</v>
      </c>
    </row>
    <row r="51" spans="1:14">
      <c r="A51" s="6">
        <f t="shared" ca="1" si="3"/>
        <v>38384</v>
      </c>
      <c r="B51" s="12">
        <f ca="1">VLOOKUP($A51,[4]CurveFetch!$D$8:$R$1000,2)</f>
        <v>4.5090000000000003</v>
      </c>
      <c r="C51" s="12">
        <f ca="1">VLOOKUP($A51,[4]CurveFetch!$D$8:$R$1000,7)</f>
        <v>0.74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0.64</v>
      </c>
      <c r="I51" s="12">
        <f ca="1">VLOOKUP($A51,[4]CurveFetch!$D$8:$R$1000,8)</f>
        <v>0.69</v>
      </c>
      <c r="J51" s="12">
        <f ca="1">VLOOKUP($A51,[4]CurveFetch!$D$8:$R$1000,6)</f>
        <v>-0.35</v>
      </c>
      <c r="K51" s="12">
        <f ca="1">VLOOKUP($A51,[4]CurveFetch!$D$8:$R$1000,11)</f>
        <v>5.7947035170782001E-2</v>
      </c>
      <c r="L51" s="13">
        <f t="shared" ca="1" si="0"/>
        <v>5.0000000000000044E-2</v>
      </c>
      <c r="M51" s="13">
        <f t="shared" ca="1" si="1"/>
        <v>1.04</v>
      </c>
      <c r="N51" s="13">
        <f t="shared" ca="1" si="2"/>
        <v>0.92999999999999994</v>
      </c>
    </row>
    <row r="52" spans="1:14">
      <c r="A52" s="6">
        <f t="shared" ca="1" si="3"/>
        <v>38412</v>
      </c>
      <c r="B52" s="12">
        <f ca="1">VLOOKUP($A52,[4]CurveFetch!$D$8:$R$1000,2)</f>
        <v>4.359</v>
      </c>
      <c r="C52" s="12">
        <f ca="1">VLOOKUP($A52,[4]CurveFetch!$D$8:$R$1000,7)</f>
        <v>0.74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0.64</v>
      </c>
      <c r="I52" s="12">
        <f ca="1">VLOOKUP($A52,[4]CurveFetch!$D$8:$R$1000,8)</f>
        <v>0.69</v>
      </c>
      <c r="J52" s="12">
        <f ca="1">VLOOKUP($A52,[4]CurveFetch!$D$8:$R$1000,6)</f>
        <v>-0.35</v>
      </c>
      <c r="K52" s="12">
        <f ca="1">VLOOKUP($A52,[4]CurveFetch!$D$8:$R$1000,11)</f>
        <v>5.8031202267472E-2</v>
      </c>
      <c r="L52" s="13">
        <f t="shared" ca="1" si="0"/>
        <v>5.0000000000000044E-2</v>
      </c>
      <c r="M52" s="13">
        <f t="shared" ca="1" si="1"/>
        <v>1.04</v>
      </c>
      <c r="N52" s="13">
        <f t="shared" ca="1" si="2"/>
        <v>0.92999999999999994</v>
      </c>
    </row>
    <row r="53" spans="1:14">
      <c r="A53" s="6">
        <f t="shared" ca="1" si="3"/>
        <v>38443</v>
      </c>
      <c r="B53" s="12">
        <f ca="1">VLOOKUP($A53,[4]CurveFetch!$D$8:$R$1000,2)</f>
        <v>4.1760000000000002</v>
      </c>
      <c r="C53" s="12">
        <f ca="1">VLOOKUP($A53,[4]CurveFetch!$D$8:$R$1000,7)</f>
        <v>0.76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0.66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5.8115123138174997E-2</v>
      </c>
      <c r="L53" s="13">
        <f t="shared" ca="1" si="0"/>
        <v>0.64</v>
      </c>
      <c r="M53" s="13">
        <f t="shared" ca="1" si="1"/>
        <v>0.56000000000000005</v>
      </c>
      <c r="N53" s="13">
        <f t="shared" ca="1" si="2"/>
        <v>0.995</v>
      </c>
    </row>
    <row r="54" spans="1:14">
      <c r="A54" s="6">
        <f t="shared" ca="1" si="3"/>
        <v>38473</v>
      </c>
      <c r="B54" s="12">
        <f ca="1">VLOOKUP($A54,[4]CurveFetch!$D$8:$R$1000,2)</f>
        <v>4.1509999999999998</v>
      </c>
      <c r="C54" s="12">
        <f ca="1">VLOOKUP($A54,[4]CurveFetch!$D$8:$R$1000,7)</f>
        <v>0.76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0.66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5.8188953706904002E-2</v>
      </c>
      <c r="L54" s="13">
        <f t="shared" ca="1" si="0"/>
        <v>0.64</v>
      </c>
      <c r="M54" s="13">
        <f t="shared" ca="1" si="1"/>
        <v>0.56000000000000005</v>
      </c>
      <c r="N54" s="13">
        <f t="shared" ca="1" si="2"/>
        <v>0.995</v>
      </c>
    </row>
    <row r="55" spans="1:14">
      <c r="A55" s="6">
        <f t="shared" ca="1" si="3"/>
        <v>38504</v>
      </c>
      <c r="B55" s="12">
        <f ca="1">VLOOKUP($A55,[4]CurveFetch!$D$8:$R$1000,2)</f>
        <v>4.18</v>
      </c>
      <c r="C55" s="12">
        <f ca="1">VLOOKUP($A55,[4]CurveFetch!$D$8:$R$1000,7)</f>
        <v>0.76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0.66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5.8265245296495002E-2</v>
      </c>
      <c r="L55" s="13">
        <f t="shared" ca="1" si="0"/>
        <v>0.64</v>
      </c>
      <c r="M55" s="13">
        <f t="shared" ca="1" si="1"/>
        <v>0.56000000000000005</v>
      </c>
      <c r="N55" s="13">
        <f t="shared" ca="1" si="2"/>
        <v>0.995</v>
      </c>
    </row>
    <row r="56" spans="1:14">
      <c r="A56" s="6">
        <f t="shared" ca="1" si="3"/>
        <v>38534</v>
      </c>
      <c r="B56" s="12">
        <f ca="1">VLOOKUP($A56,[4]CurveFetch!$D$8:$R$1000,2)</f>
        <v>4.21</v>
      </c>
      <c r="C56" s="12">
        <f ca="1">VLOOKUP($A56,[4]CurveFetch!$D$8:$R$1000,7)</f>
        <v>0.76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0.66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5.8339075868908997E-2</v>
      </c>
      <c r="L56" s="13">
        <f t="shared" ca="1" si="0"/>
        <v>0.64</v>
      </c>
      <c r="M56" s="13">
        <f t="shared" ca="1" si="1"/>
        <v>0.56000000000000005</v>
      </c>
      <c r="N56" s="13">
        <f t="shared" ca="1" si="2"/>
        <v>0.995</v>
      </c>
    </row>
    <row r="57" spans="1:14">
      <c r="A57" s="6">
        <f t="shared" ca="1" si="3"/>
        <v>38565</v>
      </c>
      <c r="B57" s="12">
        <f ca="1">VLOOKUP($A57,[4]CurveFetch!$D$8:$R$1000,2)</f>
        <v>4.2300000000000004</v>
      </c>
      <c r="C57" s="12">
        <f ca="1">VLOOKUP($A57,[4]CurveFetch!$D$8:$R$1000,7)</f>
        <v>0.76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0.66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5.8415367462308999E-2</v>
      </c>
      <c r="L57" s="13">
        <f t="shared" ca="1" si="0"/>
        <v>0.64</v>
      </c>
      <c r="M57" s="13">
        <f t="shared" ca="1" si="1"/>
        <v>0.56000000000000005</v>
      </c>
      <c r="N57" s="13">
        <f t="shared" ca="1" si="2"/>
        <v>0.995</v>
      </c>
    </row>
    <row r="58" spans="1:14">
      <c r="A58" s="6">
        <f t="shared" ca="1" si="3"/>
        <v>38596</v>
      </c>
      <c r="B58" s="12">
        <f ca="1">VLOOKUP($A58,[4]CurveFetch!$D$8:$R$1000,2)</f>
        <v>4.2510000000000003</v>
      </c>
      <c r="C58" s="12">
        <f ca="1">VLOOKUP($A58,[4]CurveFetch!$D$8:$R$1000,7)</f>
        <v>0.76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0.66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5.8491659057643003E-2</v>
      </c>
      <c r="L58" s="13">
        <f t="shared" ca="1" si="0"/>
        <v>0.64</v>
      </c>
      <c r="M58" s="13">
        <f t="shared" ca="1" si="1"/>
        <v>0.56000000000000005</v>
      </c>
      <c r="N58" s="13">
        <f t="shared" ca="1" si="2"/>
        <v>0.995</v>
      </c>
    </row>
    <row r="59" spans="1:14">
      <c r="A59" s="6">
        <f t="shared" ca="1" si="3"/>
        <v>38626</v>
      </c>
      <c r="B59" s="12">
        <f ca="1">VLOOKUP($A59,[4]CurveFetch!$D$8:$R$1000,2)</f>
        <v>4.2809999999999997</v>
      </c>
      <c r="C59" s="12">
        <f ca="1">VLOOKUP($A59,[4]CurveFetch!$D$8:$R$1000,7)</f>
        <v>0.76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0.66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5.8565489635616003E-2</v>
      </c>
      <c r="L59" s="13">
        <f t="shared" ca="1" si="0"/>
        <v>0.64</v>
      </c>
      <c r="M59" s="13">
        <f t="shared" ca="1" si="1"/>
        <v>0.56000000000000005</v>
      </c>
      <c r="N59" s="13">
        <f t="shared" ca="1" si="2"/>
        <v>0.995</v>
      </c>
    </row>
    <row r="60" spans="1:14">
      <c r="A60" s="6">
        <f t="shared" ca="1" si="3"/>
        <v>38657</v>
      </c>
      <c r="B60" s="12">
        <f ca="1">VLOOKUP($A60,[4]CurveFetch!$D$8:$R$1000,2)</f>
        <v>4.4210000000000003</v>
      </c>
      <c r="C60" s="12">
        <f ca="1">VLOOKUP($A60,[4]CurveFetch!$D$8:$R$1000,7)</f>
        <v>0.6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0.5</v>
      </c>
      <c r="I60" s="12">
        <f ca="1">VLOOKUP($A60,[4]CurveFetch!$D$8:$R$1000,8)</f>
        <v>0.69</v>
      </c>
      <c r="J60" s="12">
        <f ca="1">VLOOKUP($A60,[4]CurveFetch!$D$8:$R$1000,6)</f>
        <v>-0.48</v>
      </c>
      <c r="K60" s="12">
        <f ca="1">VLOOKUP($A60,[4]CurveFetch!$D$8:$R$1000,11)</f>
        <v>5.8641781234759001E-2</v>
      </c>
      <c r="L60" s="13">
        <f t="shared" ca="1" si="0"/>
        <v>-8.9999999999999969E-2</v>
      </c>
      <c r="M60" s="13">
        <f t="shared" ca="1" si="1"/>
        <v>1.17</v>
      </c>
      <c r="N60" s="13">
        <f t="shared" ca="1" si="2"/>
        <v>0.79</v>
      </c>
    </row>
    <row r="61" spans="1:14">
      <c r="A61" s="6">
        <f t="shared" ca="1" si="3"/>
        <v>38687</v>
      </c>
      <c r="B61" s="12">
        <f ca="1">VLOOKUP($A61,[4]CurveFetch!$D$8:$R$1000,2)</f>
        <v>4.5460000000000003</v>
      </c>
      <c r="C61" s="12">
        <f ca="1">VLOOKUP($A61,[4]CurveFetch!$D$8:$R$1000,7)</f>
        <v>0.6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0.5</v>
      </c>
      <c r="I61" s="12">
        <f ca="1">VLOOKUP($A61,[4]CurveFetch!$D$8:$R$1000,8)</f>
        <v>0.69</v>
      </c>
      <c r="J61" s="12">
        <f ca="1">VLOOKUP($A61,[4]CurveFetch!$D$8:$R$1000,6)</f>
        <v>-0.48</v>
      </c>
      <c r="K61" s="12">
        <f ca="1">VLOOKUP($A61,[4]CurveFetch!$D$8:$R$1000,11)</f>
        <v>5.8715611816416997E-2</v>
      </c>
      <c r="L61" s="13">
        <f t="shared" ca="1" si="0"/>
        <v>-8.9999999999999969E-2</v>
      </c>
      <c r="M61" s="13">
        <f t="shared" ca="1" si="1"/>
        <v>1.17</v>
      </c>
      <c r="N61" s="13">
        <f t="shared" ca="1" si="2"/>
        <v>0.79</v>
      </c>
    </row>
    <row r="62" spans="1:14">
      <c r="A62" s="6">
        <f t="shared" ca="1" si="3"/>
        <v>38718</v>
      </c>
      <c r="B62" s="12">
        <f ca="1">VLOOKUP($A62,[4]CurveFetch!$D$8:$R$1000,2)</f>
        <v>4.6399999999999997</v>
      </c>
      <c r="C62" s="12">
        <f ca="1">VLOOKUP($A62,[4]CurveFetch!$D$8:$R$1000,7)</f>
        <v>0.6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0.5</v>
      </c>
      <c r="I62" s="12">
        <f ca="1">VLOOKUP($A62,[4]CurveFetch!$D$8:$R$1000,8)</f>
        <v>0.69</v>
      </c>
      <c r="J62" s="12">
        <f ca="1">VLOOKUP($A62,[4]CurveFetch!$D$8:$R$1000,6)</f>
        <v>-0.48</v>
      </c>
      <c r="K62" s="12">
        <f ca="1">VLOOKUP($A62,[4]CurveFetch!$D$8:$R$1000,11)</f>
        <v>5.8791903419367998E-2</v>
      </c>
      <c r="L62" s="13">
        <f t="shared" ca="1" si="0"/>
        <v>-8.9999999999999969E-2</v>
      </c>
      <c r="M62" s="13">
        <f t="shared" ca="1" si="1"/>
        <v>1.17</v>
      </c>
      <c r="N62" s="13">
        <f t="shared" ca="1" si="2"/>
        <v>0.79</v>
      </c>
    </row>
    <row r="63" spans="1:14">
      <c r="A63" s="6">
        <f t="shared" ca="1" si="3"/>
        <v>38749</v>
      </c>
      <c r="B63" s="12">
        <f ca="1">VLOOKUP($A63,[4]CurveFetch!$D$8:$R$1000,2)</f>
        <v>4.5339999999999998</v>
      </c>
      <c r="C63" s="12">
        <f ca="1">VLOOKUP($A63,[4]CurveFetch!$D$8:$R$1000,7)</f>
        <v>0.6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0.5</v>
      </c>
      <c r="I63" s="12">
        <f ca="1">VLOOKUP($A63,[4]CurveFetch!$D$8:$R$1000,8)</f>
        <v>0.69</v>
      </c>
      <c r="J63" s="12">
        <f ca="1">VLOOKUP($A63,[4]CurveFetch!$D$8:$R$1000,6)</f>
        <v>-0.48</v>
      </c>
      <c r="K63" s="12">
        <f ca="1">VLOOKUP($A63,[4]CurveFetch!$D$8:$R$1000,11)</f>
        <v>5.8862957876654999E-2</v>
      </c>
      <c r="L63" s="13">
        <f t="shared" ca="1" si="0"/>
        <v>-8.9999999999999969E-2</v>
      </c>
      <c r="M63" s="13">
        <f t="shared" ca="1" si="1"/>
        <v>1.17</v>
      </c>
      <c r="N63" s="13">
        <f t="shared" ca="1" si="2"/>
        <v>0.79</v>
      </c>
    </row>
    <row r="64" spans="1:14">
      <c r="A64" s="6">
        <f t="shared" ca="1" si="3"/>
        <v>38777</v>
      </c>
      <c r="B64" s="12">
        <f ca="1">VLOOKUP($A64,[4]CurveFetch!$D$8:$R$1000,2)</f>
        <v>4.3840000000000003</v>
      </c>
      <c r="C64" s="12">
        <f ca="1">VLOOKUP($A64,[4]CurveFetch!$D$8:$R$1000,7)</f>
        <v>0.6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0.5</v>
      </c>
      <c r="I64" s="12">
        <f ca="1">VLOOKUP($A64,[4]CurveFetch!$D$8:$R$1000,8)</f>
        <v>0.69</v>
      </c>
      <c r="J64" s="12">
        <f ca="1">VLOOKUP($A64,[4]CurveFetch!$D$8:$R$1000,6)</f>
        <v>-0.48</v>
      </c>
      <c r="K64" s="12">
        <f ca="1">VLOOKUP($A64,[4]CurveFetch!$D$8:$R$1000,11)</f>
        <v>5.8922090415496002E-2</v>
      </c>
      <c r="L64" s="13">
        <f t="shared" ca="1" si="0"/>
        <v>-8.9999999999999969E-2</v>
      </c>
      <c r="M64" s="13">
        <f t="shared" ca="1" si="1"/>
        <v>1.17</v>
      </c>
      <c r="N64" s="13">
        <f t="shared" ca="1" si="2"/>
        <v>0.79</v>
      </c>
    </row>
    <row r="65" spans="1:14">
      <c r="A65" s="6">
        <f t="shared" ca="1" si="3"/>
        <v>38808</v>
      </c>
      <c r="B65" s="12">
        <f ca="1">VLOOKUP($A65,[4]CurveFetch!$D$8:$R$1000,2)</f>
        <v>4.2009999999999996</v>
      </c>
      <c r="C65" s="12">
        <f ca="1">VLOOKUP($A65,[4]CurveFetch!$D$8:$R$1000,7)</f>
        <v>0.76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0.66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5.8987558584855E-2</v>
      </c>
      <c r="L65" s="13">
        <f t="shared" ca="1" si="0"/>
        <v>0.64</v>
      </c>
      <c r="M65" s="13">
        <f t="shared" ca="1" si="1"/>
        <v>0.67</v>
      </c>
      <c r="N65" s="13">
        <f t="shared" ca="1" si="2"/>
        <v>0.995</v>
      </c>
    </row>
    <row r="66" spans="1:14">
      <c r="A66" s="6">
        <f t="shared" ca="1" si="3"/>
        <v>38838</v>
      </c>
      <c r="B66" s="12">
        <f ca="1">VLOOKUP($A66,[4]CurveFetch!$D$8:$R$1000,2)</f>
        <v>4.1760000000000002</v>
      </c>
      <c r="C66" s="12">
        <f ca="1">VLOOKUP($A66,[4]CurveFetch!$D$8:$R$1000,7)</f>
        <v>0.76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0.66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5.9050914879139001E-2</v>
      </c>
      <c r="L66" s="13">
        <f t="shared" ca="1" si="0"/>
        <v>0.64</v>
      </c>
      <c r="M66" s="13">
        <f t="shared" ca="1" si="1"/>
        <v>0.67</v>
      </c>
      <c r="N66" s="13">
        <f t="shared" ca="1" si="2"/>
        <v>0.995</v>
      </c>
    </row>
    <row r="67" spans="1:14">
      <c r="A67" s="6">
        <f t="shared" ca="1" si="3"/>
        <v>38869</v>
      </c>
      <c r="B67" s="12">
        <f ca="1">VLOOKUP($A67,[4]CurveFetch!$D$8:$R$1000,2)</f>
        <v>4.2050000000000001</v>
      </c>
      <c r="C67" s="12">
        <f ca="1">VLOOKUP($A67,[4]CurveFetch!$D$8:$R$1000,7)</f>
        <v>0.76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0.66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5.9116383051301999E-2</v>
      </c>
      <c r="L67" s="13">
        <f t="shared" ca="1" si="0"/>
        <v>0.64</v>
      </c>
      <c r="M67" s="13">
        <f t="shared" ca="1" si="1"/>
        <v>0.67</v>
      </c>
      <c r="N67" s="13">
        <f t="shared" ca="1" si="2"/>
        <v>0.995</v>
      </c>
    </row>
    <row r="68" spans="1:14">
      <c r="A68" s="6">
        <f t="shared" ca="1" si="3"/>
        <v>38899</v>
      </c>
      <c r="B68" s="12">
        <f ca="1">VLOOKUP($A68,[4]CurveFetch!$D$8:$R$1000,2)</f>
        <v>4.2350000000000003</v>
      </c>
      <c r="C68" s="12">
        <f ca="1">VLOOKUP($A68,[4]CurveFetch!$D$8:$R$1000,7)</f>
        <v>0.76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0.66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5.9179739348299003E-2</v>
      </c>
      <c r="L68" s="13">
        <f t="shared" ref="L68:L100" ca="1" si="4">C68-I68</f>
        <v>0.64</v>
      </c>
      <c r="M68" s="13">
        <f t="shared" ref="M68:M100" ca="1" si="5">$I68-$J68</f>
        <v>0.67</v>
      </c>
      <c r="N68" s="13">
        <f t="shared" ref="N68:N100" ca="1" si="6">$C68-$G68</f>
        <v>0.995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4.2549999999999999</v>
      </c>
      <c r="C69" s="12">
        <f ca="1">VLOOKUP($A69,[4]CurveFetch!$D$8:$R$1000,7)</f>
        <v>0.76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0.66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5.9245207523265002E-2</v>
      </c>
      <c r="L69" s="13">
        <f t="shared" ca="1" si="4"/>
        <v>0.64</v>
      </c>
      <c r="M69" s="13">
        <f t="shared" ca="1" si="5"/>
        <v>0.67</v>
      </c>
      <c r="N69" s="13">
        <f t="shared" ca="1" si="6"/>
        <v>0.995</v>
      </c>
    </row>
    <row r="70" spans="1:14">
      <c r="A70" s="6">
        <f t="shared" ca="1" si="7"/>
        <v>38961</v>
      </c>
      <c r="B70" s="12">
        <f ca="1">VLOOKUP($A70,[4]CurveFetch!$D$8:$R$1000,2)</f>
        <v>4.2759999999999998</v>
      </c>
      <c r="C70" s="12">
        <f ca="1">VLOOKUP($A70,[4]CurveFetch!$D$8:$R$1000,7)</f>
        <v>0.76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0.66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5.9310675699655001E-2</v>
      </c>
      <c r="L70" s="13">
        <f t="shared" ca="1" si="4"/>
        <v>0.64</v>
      </c>
      <c r="M70" s="13">
        <f t="shared" ca="1" si="5"/>
        <v>0.67</v>
      </c>
      <c r="N70" s="13">
        <f t="shared" ca="1" si="6"/>
        <v>0.995</v>
      </c>
    </row>
    <row r="71" spans="1:14">
      <c r="A71" s="6">
        <f t="shared" ca="1" si="7"/>
        <v>38991</v>
      </c>
      <c r="B71" s="12">
        <f ca="1">VLOOKUP($A71,[4]CurveFetch!$D$8:$R$1000,2)</f>
        <v>4.306</v>
      </c>
      <c r="C71" s="12">
        <f ca="1">VLOOKUP($A71,[4]CurveFetch!$D$8:$R$1000,7)</f>
        <v>0.76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0.66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5.9374032000744002E-2</v>
      </c>
      <c r="L71" s="13">
        <f t="shared" ca="1" si="4"/>
        <v>0.64</v>
      </c>
      <c r="M71" s="13">
        <f t="shared" ca="1" si="5"/>
        <v>0.67</v>
      </c>
      <c r="N71" s="13">
        <f t="shared" ca="1" si="6"/>
        <v>0.995</v>
      </c>
    </row>
    <row r="72" spans="1:14">
      <c r="A72" s="6">
        <f t="shared" ca="1" si="7"/>
        <v>39022</v>
      </c>
      <c r="B72" s="12">
        <f ca="1">VLOOKUP($A72,[4]CurveFetch!$D$8:$R$1000,2)</f>
        <v>4.4459999999999997</v>
      </c>
      <c r="C72" s="12">
        <f ca="1">VLOOKUP($A72,[4]CurveFetch!$D$8:$R$1000,7)</f>
        <v>0.6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0.5</v>
      </c>
      <c r="I72" s="12">
        <f ca="1">VLOOKUP($A72,[4]CurveFetch!$D$8:$R$1000,8)</f>
        <v>0.69</v>
      </c>
      <c r="J72" s="12">
        <f ca="1">VLOOKUP($A72,[4]CurveFetch!$D$8:$R$1000,6)</f>
        <v>-0.52</v>
      </c>
      <c r="K72" s="12">
        <f ca="1">VLOOKUP($A72,[4]CurveFetch!$D$8:$R$1000,11)</f>
        <v>5.9439500179938001E-2</v>
      </c>
      <c r="L72" s="13">
        <f t="shared" ca="1" si="4"/>
        <v>-8.9999999999999969E-2</v>
      </c>
      <c r="M72" s="13">
        <f t="shared" ca="1" si="5"/>
        <v>1.21</v>
      </c>
      <c r="N72" s="13">
        <f t="shared" ca="1" si="6"/>
        <v>0.79</v>
      </c>
    </row>
    <row r="73" spans="1:14">
      <c r="A73" s="6">
        <f t="shared" ca="1" si="7"/>
        <v>39052</v>
      </c>
      <c r="B73" s="12">
        <f ca="1">VLOOKUP($A73,[4]CurveFetch!$D$8:$R$1000,2)</f>
        <v>4.5709999999999997</v>
      </c>
      <c r="C73" s="12">
        <f ca="1">VLOOKUP($A73,[4]CurveFetch!$D$8:$R$1000,7)</f>
        <v>0.6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0.5</v>
      </c>
      <c r="I73" s="12">
        <f ca="1">VLOOKUP($A73,[4]CurveFetch!$D$8:$R$1000,8)</f>
        <v>0.69</v>
      </c>
      <c r="J73" s="12">
        <f ca="1">VLOOKUP($A73,[4]CurveFetch!$D$8:$R$1000,6)</f>
        <v>-0.52</v>
      </c>
      <c r="K73" s="12">
        <f ca="1">VLOOKUP($A73,[4]CurveFetch!$D$8:$R$1000,11)</f>
        <v>5.9502856483739E-2</v>
      </c>
      <c r="L73" s="13">
        <f t="shared" ca="1" si="4"/>
        <v>-8.9999999999999969E-2</v>
      </c>
      <c r="M73" s="13">
        <f t="shared" ca="1" si="5"/>
        <v>1.21</v>
      </c>
      <c r="N73" s="13">
        <f t="shared" ca="1" si="6"/>
        <v>0.79</v>
      </c>
    </row>
    <row r="74" spans="1:14">
      <c r="A74" s="6">
        <f t="shared" ca="1" si="7"/>
        <v>39083</v>
      </c>
      <c r="B74" s="12">
        <f ca="1">VLOOKUP($A74,[4]CurveFetch!$D$8:$R$1000,2)</f>
        <v>4.6749999999999998</v>
      </c>
      <c r="C74" s="12">
        <f ca="1">VLOOKUP($A74,[4]CurveFetch!$D$8:$R$1000,7)</f>
        <v>0.6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0.5</v>
      </c>
      <c r="I74" s="12">
        <f ca="1">VLOOKUP($A74,[4]CurveFetch!$D$8:$R$1000,8)</f>
        <v>0.69</v>
      </c>
      <c r="J74" s="12">
        <f ca="1">VLOOKUP($A74,[4]CurveFetch!$D$8:$R$1000,6)</f>
        <v>-0.52</v>
      </c>
      <c r="K74" s="12">
        <f ca="1">VLOOKUP($A74,[4]CurveFetch!$D$8:$R$1000,11)</f>
        <v>5.9568324665736E-2</v>
      </c>
      <c r="L74" s="13">
        <f t="shared" ca="1" si="4"/>
        <v>-8.9999999999999969E-2</v>
      </c>
      <c r="M74" s="13">
        <f t="shared" ca="1" si="5"/>
        <v>1.21</v>
      </c>
      <c r="N74" s="13">
        <f t="shared" ca="1" si="6"/>
        <v>0.79</v>
      </c>
    </row>
    <row r="75" spans="1:14">
      <c r="A75" s="6">
        <f t="shared" ca="1" si="7"/>
        <v>39114</v>
      </c>
      <c r="B75" s="12">
        <f ca="1">VLOOKUP($A75,[4]CurveFetch!$D$8:$R$1000,2)</f>
        <v>4.569</v>
      </c>
      <c r="C75" s="12">
        <f ca="1">VLOOKUP($A75,[4]CurveFetch!$D$8:$R$1000,7)</f>
        <v>0.6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0.5</v>
      </c>
      <c r="I75" s="12">
        <f ca="1">VLOOKUP($A75,[4]CurveFetch!$D$8:$R$1000,8)</f>
        <v>0.69</v>
      </c>
      <c r="J75" s="12">
        <f ca="1">VLOOKUP($A75,[4]CurveFetch!$D$8:$R$1000,6)</f>
        <v>-0.52</v>
      </c>
      <c r="K75" s="12">
        <f ca="1">VLOOKUP($A75,[4]CurveFetch!$D$8:$R$1000,11)</f>
        <v>5.9633792849157E-2</v>
      </c>
      <c r="L75" s="13">
        <f t="shared" ca="1" si="4"/>
        <v>-8.9999999999999969E-2</v>
      </c>
      <c r="M75" s="13">
        <f t="shared" ca="1" si="5"/>
        <v>1.21</v>
      </c>
      <c r="N75" s="13">
        <f t="shared" ca="1" si="6"/>
        <v>0.79</v>
      </c>
    </row>
    <row r="76" spans="1:14">
      <c r="A76" s="6">
        <f t="shared" ca="1" si="7"/>
        <v>39142</v>
      </c>
      <c r="B76" s="12">
        <f ca="1">VLOOKUP($A76,[4]CurveFetch!$D$8:$R$1000,2)</f>
        <v>4.4189999999999996</v>
      </c>
      <c r="C76" s="12">
        <f ca="1">VLOOKUP($A76,[4]CurveFetch!$D$8:$R$1000,7)</f>
        <v>0.6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0.5</v>
      </c>
      <c r="I76" s="12">
        <f ca="1">VLOOKUP($A76,[4]CurveFetch!$D$8:$R$1000,8)</f>
        <v>0.69</v>
      </c>
      <c r="J76" s="12">
        <f ca="1">VLOOKUP($A76,[4]CurveFetch!$D$8:$R$1000,6)</f>
        <v>-0.52</v>
      </c>
      <c r="K76" s="12">
        <f ca="1">VLOOKUP($A76,[4]CurveFetch!$D$8:$R$1000,11)</f>
        <v>5.9692925403148002E-2</v>
      </c>
      <c r="L76" s="13">
        <f t="shared" ca="1" si="4"/>
        <v>-8.9999999999999969E-2</v>
      </c>
      <c r="M76" s="13">
        <f t="shared" ca="1" si="5"/>
        <v>1.21</v>
      </c>
      <c r="N76" s="13">
        <f t="shared" ca="1" si="6"/>
        <v>0.79</v>
      </c>
    </row>
    <row r="77" spans="1:14">
      <c r="A77" s="6">
        <f t="shared" ca="1" si="7"/>
        <v>39173</v>
      </c>
      <c r="B77" s="12">
        <f ca="1">VLOOKUP($A77,[4]CurveFetch!$D$8:$R$1000,2)</f>
        <v>4.2359999999999998</v>
      </c>
      <c r="C77" s="12">
        <f ca="1">VLOOKUP($A77,[4]CurveFetch!$D$8:$R$1000,7)</f>
        <v>0.76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0.66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5.975839358928E-2</v>
      </c>
      <c r="L77" s="13">
        <f t="shared" ca="1" si="4"/>
        <v>0.64</v>
      </c>
      <c r="M77" s="13">
        <f t="shared" ca="1" si="5"/>
        <v>0.70499999999999996</v>
      </c>
      <c r="N77" s="13">
        <f t="shared" ca="1" si="6"/>
        <v>0.995</v>
      </c>
    </row>
    <row r="78" spans="1:14">
      <c r="A78" s="6">
        <f t="shared" ca="1" si="7"/>
        <v>39203</v>
      </c>
      <c r="B78" s="12">
        <f ca="1">VLOOKUP($A78,[4]CurveFetch!$D$8:$R$1000,2)</f>
        <v>4.2110000000000003</v>
      </c>
      <c r="C78" s="12">
        <f ca="1">VLOOKUP($A78,[4]CurveFetch!$D$8:$R$1000,7)</f>
        <v>0.76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0.66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5.9821749899796002E-2</v>
      </c>
      <c r="L78" s="13">
        <f t="shared" ca="1" si="4"/>
        <v>0.64</v>
      </c>
      <c r="M78" s="13">
        <f t="shared" ca="1" si="5"/>
        <v>0.70499999999999996</v>
      </c>
      <c r="N78" s="13">
        <f t="shared" ca="1" si="6"/>
        <v>0.995</v>
      </c>
    </row>
    <row r="79" spans="1:14">
      <c r="A79" s="6">
        <f t="shared" ca="1" si="7"/>
        <v>39234</v>
      </c>
      <c r="B79" s="12">
        <f ca="1">VLOOKUP($A79,[4]CurveFetch!$D$8:$R$1000,2)</f>
        <v>4.24</v>
      </c>
      <c r="C79" s="12">
        <f ca="1">VLOOKUP($A79,[4]CurveFetch!$D$8:$R$1000,7)</f>
        <v>0.76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5.9887218088730002E-2</v>
      </c>
      <c r="L79" s="13">
        <f t="shared" ca="1" si="4"/>
        <v>0.64</v>
      </c>
      <c r="M79" s="13">
        <f t="shared" ca="1" si="5"/>
        <v>0.70499999999999996</v>
      </c>
      <c r="N79" s="13">
        <f t="shared" ca="1" si="6"/>
        <v>0.995</v>
      </c>
    </row>
    <row r="80" spans="1:14">
      <c r="A80" s="6">
        <f t="shared" ca="1" si="7"/>
        <v>39264</v>
      </c>
      <c r="B80" s="12">
        <f ca="1">VLOOKUP($A80,[4]CurveFetch!$D$8:$R$1000,2)</f>
        <v>4.2699999999999996</v>
      </c>
      <c r="C80" s="12">
        <f ca="1">VLOOKUP($A80,[4]CurveFetch!$D$8:$R$1000,7)</f>
        <v>0.76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5.9950574401959E-2</v>
      </c>
      <c r="L80" s="13">
        <f t="shared" ca="1" si="4"/>
        <v>0.64</v>
      </c>
      <c r="M80" s="13">
        <f t="shared" ca="1" si="5"/>
        <v>0.70499999999999996</v>
      </c>
      <c r="N80" s="13">
        <f t="shared" ca="1" si="6"/>
        <v>0.995</v>
      </c>
    </row>
    <row r="81" spans="1:14">
      <c r="A81" s="6">
        <f t="shared" ca="1" si="7"/>
        <v>39295</v>
      </c>
      <c r="B81" s="12">
        <f ca="1">VLOOKUP($A81,[4]CurveFetch!$D$8:$R$1000,2)</f>
        <v>4.29</v>
      </c>
      <c r="C81" s="12">
        <f ca="1">VLOOKUP($A81,[4]CurveFetch!$D$8:$R$1000,7)</f>
        <v>0.76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6.0016042593695001E-2</v>
      </c>
      <c r="L81" s="13">
        <f t="shared" ca="1" si="4"/>
        <v>0.64</v>
      </c>
      <c r="M81" s="13">
        <f t="shared" ca="1" si="5"/>
        <v>0.70499999999999996</v>
      </c>
      <c r="N81" s="13">
        <f t="shared" ca="1" si="6"/>
        <v>0.995</v>
      </c>
    </row>
    <row r="82" spans="1:14">
      <c r="A82" s="6">
        <f t="shared" ca="1" si="7"/>
        <v>39326</v>
      </c>
      <c r="B82" s="12">
        <f ca="1">VLOOKUP($A82,[4]CurveFetch!$D$8:$R$1000,2)</f>
        <v>4.3109999999999999</v>
      </c>
      <c r="C82" s="12">
        <f ca="1">VLOOKUP($A82,[4]CurveFetch!$D$8:$R$1000,7)</f>
        <v>0.76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6.0081510786856002E-2</v>
      </c>
      <c r="L82" s="13">
        <f t="shared" ca="1" si="4"/>
        <v>0.64</v>
      </c>
      <c r="M82" s="13">
        <f t="shared" ca="1" si="5"/>
        <v>0.70499999999999996</v>
      </c>
      <c r="N82" s="13">
        <f t="shared" ca="1" si="6"/>
        <v>0.995</v>
      </c>
    </row>
    <row r="83" spans="1:14">
      <c r="A83" s="6">
        <f t="shared" ca="1" si="7"/>
        <v>39356</v>
      </c>
      <c r="B83" s="12">
        <f ca="1">VLOOKUP($A83,[4]CurveFetch!$D$8:$R$1000,2)</f>
        <v>4.3410000000000002</v>
      </c>
      <c r="C83" s="12">
        <f ca="1">VLOOKUP($A83,[4]CurveFetch!$D$8:$R$1000,7)</f>
        <v>0.76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6.0144867104174E-2</v>
      </c>
      <c r="L83" s="13">
        <f t="shared" ca="1" si="4"/>
        <v>0.64</v>
      </c>
      <c r="M83" s="13">
        <f t="shared" ca="1" si="5"/>
        <v>0.70499999999999996</v>
      </c>
      <c r="N83" s="13">
        <f t="shared" ca="1" si="6"/>
        <v>0.995</v>
      </c>
    </row>
    <row r="84" spans="1:14">
      <c r="A84" s="6">
        <f t="shared" ca="1" si="7"/>
        <v>39387</v>
      </c>
      <c r="B84" s="12">
        <f ca="1">VLOOKUP($A84,[4]CurveFetch!$D$8:$R$1000,2)</f>
        <v>4.4809999999999999</v>
      </c>
      <c r="C84" s="12">
        <f ca="1">VLOOKUP($A84,[4]CurveFetch!$D$8:$R$1000,7)</f>
        <v>0.6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0.69</v>
      </c>
      <c r="J84" s="12">
        <f ca="1">VLOOKUP($A84,[4]CurveFetch!$D$8:$R$1000,6)</f>
        <v>-0.52</v>
      </c>
      <c r="K84" s="12">
        <f ca="1">VLOOKUP($A84,[4]CurveFetch!$D$8:$R$1000,11)</f>
        <v>6.0210335300137002E-2</v>
      </c>
      <c r="L84" s="13">
        <f t="shared" ca="1" si="4"/>
        <v>-8.9999999999999969E-2</v>
      </c>
      <c r="M84" s="13">
        <f t="shared" ca="1" si="5"/>
        <v>1.21</v>
      </c>
      <c r="N84" s="13">
        <f t="shared" ca="1" si="6"/>
        <v>0.79</v>
      </c>
    </row>
    <row r="85" spans="1:14">
      <c r="A85" s="6">
        <f t="shared" ca="1" si="7"/>
        <v>39417</v>
      </c>
      <c r="B85" s="12">
        <f ca="1">VLOOKUP($A85,[4]CurveFetch!$D$8:$R$1000,2)</f>
        <v>4.6059999999999999</v>
      </c>
      <c r="C85" s="12">
        <f ca="1">VLOOKUP($A85,[4]CurveFetch!$D$8:$R$1000,7)</f>
        <v>0.6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0.69</v>
      </c>
      <c r="J85" s="12">
        <f ca="1">VLOOKUP($A85,[4]CurveFetch!$D$8:$R$1000,6)</f>
        <v>-0.52</v>
      </c>
      <c r="K85" s="12">
        <f ca="1">VLOOKUP($A85,[4]CurveFetch!$D$8:$R$1000,11)</f>
        <v>6.0273691620165999E-2</v>
      </c>
      <c r="L85" s="13">
        <f t="shared" ca="1" si="4"/>
        <v>-8.9999999999999969E-2</v>
      </c>
      <c r="M85" s="13">
        <f t="shared" ca="1" si="5"/>
        <v>1.21</v>
      </c>
      <c r="N85" s="13">
        <f t="shared" ca="1" si="6"/>
        <v>0.79</v>
      </c>
    </row>
    <row r="86" spans="1:14">
      <c r="A86" s="6">
        <f t="shared" ca="1" si="7"/>
        <v>39448</v>
      </c>
      <c r="B86" s="12">
        <f ca="1">VLOOKUP($A86,[4]CurveFetch!$D$8:$R$1000,2)</f>
        <v>4.72</v>
      </c>
      <c r="C86" s="12">
        <f ca="1">VLOOKUP($A86,[4]CurveFetch!$D$8:$R$1000,7)</f>
        <v>0.6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0.69</v>
      </c>
      <c r="J86" s="12">
        <f ca="1">VLOOKUP($A86,[4]CurveFetch!$D$8:$R$1000,6)</f>
        <v>-0.52</v>
      </c>
      <c r="K86" s="12">
        <f ca="1">VLOOKUP($A86,[4]CurveFetch!$D$8:$R$1000,11)</f>
        <v>6.0339159818931003E-2</v>
      </c>
      <c r="L86" s="13">
        <f t="shared" ca="1" si="4"/>
        <v>-8.9999999999999969E-2</v>
      </c>
      <c r="M86" s="13">
        <f t="shared" ca="1" si="5"/>
        <v>1.21</v>
      </c>
      <c r="N86" s="13">
        <f t="shared" ca="1" si="6"/>
        <v>0.79</v>
      </c>
    </row>
    <row r="87" spans="1:14">
      <c r="A87" s="6">
        <f t="shared" ca="1" si="7"/>
        <v>39479</v>
      </c>
      <c r="B87" s="12">
        <f ca="1">VLOOKUP($A87,[4]CurveFetch!$D$8:$R$1000,2)</f>
        <v>4.6139999999999999</v>
      </c>
      <c r="C87" s="12">
        <f ca="1">VLOOKUP($A87,[4]CurveFetch!$D$8:$R$1000,7)</f>
        <v>0.6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0.69</v>
      </c>
      <c r="J87" s="12">
        <f ca="1">VLOOKUP($A87,[4]CurveFetch!$D$8:$R$1000,6)</f>
        <v>-0.52</v>
      </c>
      <c r="K87" s="12">
        <f ca="1">VLOOKUP($A87,[4]CurveFetch!$D$8:$R$1000,11)</f>
        <v>6.0396432492142001E-2</v>
      </c>
      <c r="L87" s="13">
        <f t="shared" ca="1" si="4"/>
        <v>-8.9999999999999969E-2</v>
      </c>
      <c r="M87" s="13">
        <f t="shared" ca="1" si="5"/>
        <v>1.21</v>
      </c>
      <c r="N87" s="13">
        <f t="shared" ca="1" si="6"/>
        <v>0.79</v>
      </c>
    </row>
    <row r="88" spans="1:14">
      <c r="A88" s="6">
        <f t="shared" ca="1" si="7"/>
        <v>39508</v>
      </c>
      <c r="B88" s="12">
        <f ca="1">VLOOKUP($A88,[4]CurveFetch!$D$8:$R$1000,2)</f>
        <v>4.4640000000000004</v>
      </c>
      <c r="C88" s="12">
        <f ca="1">VLOOKUP($A88,[4]CurveFetch!$D$8:$R$1000,7)</f>
        <v>0.6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0.69</v>
      </c>
      <c r="J88" s="12">
        <f ca="1">VLOOKUP($A88,[4]CurveFetch!$D$8:$R$1000,6)</f>
        <v>-0.52</v>
      </c>
      <c r="K88" s="12">
        <f ca="1">VLOOKUP($A88,[4]CurveFetch!$D$8:$R$1000,11)</f>
        <v>6.0441832252850998E-2</v>
      </c>
      <c r="L88" s="13">
        <f t="shared" ca="1" si="4"/>
        <v>-8.9999999999999969E-2</v>
      </c>
      <c r="M88" s="13">
        <f t="shared" ca="1" si="5"/>
        <v>1.21</v>
      </c>
      <c r="N88" s="13">
        <f t="shared" ca="1" si="6"/>
        <v>0.79</v>
      </c>
    </row>
    <row r="89" spans="1:14">
      <c r="A89" s="6">
        <f t="shared" ca="1" si="7"/>
        <v>39539</v>
      </c>
      <c r="B89" s="12">
        <f ca="1">VLOOKUP($A89,[4]CurveFetch!$D$8:$R$1000,2)</f>
        <v>4.2809999999999997</v>
      </c>
      <c r="C89" s="12">
        <f ca="1">VLOOKUP($A89,[4]CurveFetch!$D$8:$R$1000,7)</f>
        <v>0.76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6.0490363032295998E-2</v>
      </c>
      <c r="L89" s="13">
        <f t="shared" ca="1" si="4"/>
        <v>0.64</v>
      </c>
      <c r="M89" s="13">
        <f t="shared" ca="1" si="5"/>
        <v>0.71499999999999997</v>
      </c>
      <c r="N89" s="13">
        <f t="shared" ca="1" si="6"/>
        <v>0.995</v>
      </c>
    </row>
    <row r="90" spans="1:14">
      <c r="A90" s="6">
        <f t="shared" ca="1" si="7"/>
        <v>39569</v>
      </c>
      <c r="B90" s="12">
        <f ca="1">VLOOKUP($A90,[4]CurveFetch!$D$8:$R$1000,2)</f>
        <v>4.2560000000000002</v>
      </c>
      <c r="C90" s="12">
        <f ca="1">VLOOKUP($A90,[4]CurveFetch!$D$8:$R$1000,7)</f>
        <v>0.76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6.0537328303471999E-2</v>
      </c>
      <c r="L90" s="13">
        <f t="shared" ca="1" si="4"/>
        <v>0.64</v>
      </c>
      <c r="M90" s="13">
        <f t="shared" ca="1" si="5"/>
        <v>0.71499999999999997</v>
      </c>
      <c r="N90" s="13">
        <f t="shared" ca="1" si="6"/>
        <v>0.995</v>
      </c>
    </row>
    <row r="91" spans="1:14">
      <c r="A91" s="6">
        <f t="shared" ca="1" si="7"/>
        <v>39600</v>
      </c>
      <c r="B91" s="12">
        <f ca="1">VLOOKUP($A91,[4]CurveFetch!$D$8:$R$1000,2)</f>
        <v>4.2850000000000001</v>
      </c>
      <c r="C91" s="12">
        <f ca="1">VLOOKUP($A91,[4]CurveFetch!$D$8:$R$1000,7)</f>
        <v>0.76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6.0585859084458002E-2</v>
      </c>
      <c r="L91" s="13">
        <f t="shared" ca="1" si="4"/>
        <v>0.64</v>
      </c>
      <c r="M91" s="13">
        <f t="shared" ca="1" si="5"/>
        <v>0.71499999999999997</v>
      </c>
      <c r="N91" s="13">
        <f t="shared" ca="1" si="6"/>
        <v>0.995</v>
      </c>
    </row>
    <row r="92" spans="1:14">
      <c r="A92" s="6">
        <f t="shared" ca="1" si="7"/>
        <v>39630</v>
      </c>
      <c r="B92" s="12">
        <f ca="1">VLOOKUP($A92,[4]CurveFetch!$D$8:$R$1000,2)</f>
        <v>4.3150000000000004</v>
      </c>
      <c r="C92" s="12">
        <f ca="1">VLOOKUP($A92,[4]CurveFetch!$D$8:$R$1000,7)</f>
        <v>0.76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6.0632824357123999E-2</v>
      </c>
      <c r="L92" s="13">
        <f t="shared" ca="1" si="4"/>
        <v>0.64</v>
      </c>
      <c r="M92" s="13">
        <f t="shared" ca="1" si="5"/>
        <v>0.71499999999999997</v>
      </c>
      <c r="N92" s="13">
        <f t="shared" ca="1" si="6"/>
        <v>0.995</v>
      </c>
    </row>
    <row r="93" spans="1:14">
      <c r="A93" s="6">
        <f t="shared" ca="1" si="7"/>
        <v>39661</v>
      </c>
      <c r="B93" s="12">
        <f ca="1">VLOOKUP($A93,[4]CurveFetch!$D$8:$R$1000,2)</f>
        <v>4.335</v>
      </c>
      <c r="C93" s="12">
        <f ca="1">VLOOKUP($A93,[4]CurveFetch!$D$8:$R$1000,7)</f>
        <v>0.76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6.0681355139648001E-2</v>
      </c>
      <c r="L93" s="13">
        <f t="shared" ca="1" si="4"/>
        <v>0.64</v>
      </c>
      <c r="M93" s="13">
        <f t="shared" ca="1" si="5"/>
        <v>0.71499999999999997</v>
      </c>
      <c r="N93" s="13">
        <f t="shared" ca="1" si="6"/>
        <v>0.995</v>
      </c>
    </row>
    <row r="94" spans="1:14">
      <c r="A94" s="6">
        <f t="shared" ca="1" si="7"/>
        <v>39692</v>
      </c>
      <c r="B94" s="12">
        <f ca="1">VLOOKUP($A94,[4]CurveFetch!$D$8:$R$1000,2)</f>
        <v>4.3559999999999999</v>
      </c>
      <c r="C94" s="12">
        <f ca="1">VLOOKUP($A94,[4]CurveFetch!$D$8:$R$1000,7)</f>
        <v>0.76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6.0729885922956001E-2</v>
      </c>
      <c r="L94" s="13">
        <f t="shared" ca="1" si="4"/>
        <v>0.64</v>
      </c>
      <c r="M94" s="13">
        <f t="shared" ca="1" si="5"/>
        <v>0.71499999999999997</v>
      </c>
      <c r="N94" s="13">
        <f t="shared" ca="1" si="6"/>
        <v>0.995</v>
      </c>
    </row>
    <row r="95" spans="1:14">
      <c r="A95" s="6">
        <f t="shared" ca="1" si="7"/>
        <v>39722</v>
      </c>
      <c r="B95" s="12">
        <f ca="1">VLOOKUP($A95,[4]CurveFetch!$D$8:$R$1000,2)</f>
        <v>4.3860000000000001</v>
      </c>
      <c r="C95" s="12">
        <f ca="1">VLOOKUP($A95,[4]CurveFetch!$D$8:$R$1000,7)</f>
        <v>0.76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6.0776851197868999E-2</v>
      </c>
      <c r="L95" s="13">
        <f t="shared" ca="1" si="4"/>
        <v>0.64</v>
      </c>
      <c r="M95" s="13">
        <f t="shared" ca="1" si="5"/>
        <v>0.71499999999999997</v>
      </c>
      <c r="N95" s="13">
        <f t="shared" ca="1" si="6"/>
        <v>0.995</v>
      </c>
    </row>
    <row r="96" spans="1:14">
      <c r="A96" s="6">
        <f t="shared" ca="1" si="7"/>
        <v>39753</v>
      </c>
      <c r="B96" s="12">
        <f ca="1">VLOOKUP($A96,[4]CurveFetch!$D$8:$R$1000,2)</f>
        <v>4.5259999999999998</v>
      </c>
      <c r="C96" s="12">
        <f ca="1">VLOOKUP($A96,[4]CurveFetch!$D$8:$R$1000,7)</f>
        <v>0.6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6.0825381982714997E-2</v>
      </c>
      <c r="L96" s="13">
        <f t="shared" ca="1" si="4"/>
        <v>0.6</v>
      </c>
      <c r="M96" s="13">
        <f t="shared" ca="1" si="5"/>
        <v>0.5</v>
      </c>
      <c r="N96" s="13">
        <f t="shared" ca="1" si="6"/>
        <v>0.79</v>
      </c>
    </row>
    <row r="97" spans="1:14">
      <c r="A97" s="6">
        <f t="shared" ca="1" si="7"/>
        <v>39783</v>
      </c>
      <c r="B97" s="12">
        <f ca="1">VLOOKUP($A97,[4]CurveFetch!$D$8:$R$1000,2)</f>
        <v>4.6509999999999998</v>
      </c>
      <c r="C97" s="12">
        <f ca="1">VLOOKUP($A97,[4]CurveFetch!$D$8:$R$1000,7)</f>
        <v>0.6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6.0872347259117998E-2</v>
      </c>
      <c r="L97" s="13">
        <f t="shared" ca="1" si="4"/>
        <v>0.6</v>
      </c>
      <c r="M97" s="13">
        <f t="shared" ca="1" si="5"/>
        <v>0.5</v>
      </c>
      <c r="N97" s="13">
        <f t="shared" ca="1" si="6"/>
        <v>0.79</v>
      </c>
    </row>
    <row r="98" spans="1:14">
      <c r="A98" s="6">
        <f t="shared" ca="1" si="7"/>
        <v>39814</v>
      </c>
      <c r="B98" s="12">
        <f ca="1">VLOOKUP($A98,[4]CurveFetch!$D$8:$R$1000,2)</f>
        <v>4.7750000000000004</v>
      </c>
      <c r="C98" s="12">
        <f ca="1">VLOOKUP($A98,[4]CurveFetch!$D$8:$R$1000,7)</f>
        <v>0.6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6.0920878045503002E-2</v>
      </c>
      <c r="L98" s="13">
        <f t="shared" ca="1" si="4"/>
        <v>0.6</v>
      </c>
      <c r="M98" s="13">
        <f t="shared" ca="1" si="5"/>
        <v>0.5</v>
      </c>
      <c r="N98" s="13">
        <f t="shared" ca="1" si="6"/>
        <v>0.79</v>
      </c>
    </row>
    <row r="99" spans="1:14">
      <c r="A99" s="6">
        <f t="shared" ca="1" si="7"/>
        <v>39845</v>
      </c>
      <c r="B99" s="12">
        <f ca="1">VLOOKUP($A99,[4]CurveFetch!$D$8:$R$1000,2)</f>
        <v>4.6689999999999996</v>
      </c>
      <c r="C99" s="12">
        <f ca="1">VLOOKUP($A99,[4]CurveFetch!$D$8:$R$1000,7)</f>
        <v>0.6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6.0969408832670997E-2</v>
      </c>
      <c r="L99" s="13">
        <f t="shared" ca="1" si="4"/>
        <v>0.6</v>
      </c>
      <c r="M99" s="13">
        <f t="shared" ca="1" si="5"/>
        <v>0.5</v>
      </c>
      <c r="N99" s="13">
        <f t="shared" ca="1" si="6"/>
        <v>0.79</v>
      </c>
    </row>
    <row r="100" spans="1:14">
      <c r="A100" s="6">
        <f t="shared" ca="1" si="7"/>
        <v>39873</v>
      </c>
      <c r="B100" s="12">
        <f ca="1">VLOOKUP($A100,[4]CurveFetch!$D$8:$R$1000,2)</f>
        <v>4.5190000000000001</v>
      </c>
      <c r="C100" s="12">
        <f ca="1">VLOOKUP($A100,[4]CurveFetch!$D$8:$R$1000,7)</f>
        <v>0.6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6.1013243092720999E-2</v>
      </c>
      <c r="L100" s="13">
        <f t="shared" ca="1" si="4"/>
        <v>0.6</v>
      </c>
      <c r="M100" s="13">
        <f t="shared" ca="1" si="5"/>
        <v>0.5</v>
      </c>
      <c r="N100" s="13">
        <f t="shared" ca="1" si="6"/>
        <v>0.79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Jan Havlíček</cp:lastModifiedBy>
  <cp:lastPrinted>2001-01-12T19:45:36Z</cp:lastPrinted>
  <dcterms:created xsi:type="dcterms:W3CDTF">2000-04-27T18:16:06Z</dcterms:created>
  <dcterms:modified xsi:type="dcterms:W3CDTF">2023-09-10T17:43:57Z</dcterms:modified>
</cp:coreProperties>
</file>