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E4155C-614B-4EB1-A8E3-164B30CC57C6}" xr6:coauthVersionLast="47" xr6:coauthVersionMax="47" xr10:uidLastSave="{00000000-0000-0000-0000-000000000000}"/>
  <bookViews>
    <workbookView xWindow="-120" yWindow="-120" windowWidth="38640" windowHeight="15720" activeTab="2"/>
  </bookViews>
  <sheets>
    <sheet name="Palo Alto calculation" sheetId="6" r:id="rId1"/>
    <sheet name="ENA calculation" sheetId="4" r:id="rId2"/>
    <sheet name="Invoice" sheetId="5" r:id="rId3"/>
    <sheet name="CoverPage" sheetId="7" r:id="rId4"/>
  </sheets>
  <definedNames>
    <definedName name="_xlnm.Print_Area" localSheetId="1">'ENA calculation'!$A$1:$AO$45</definedName>
    <definedName name="_xlnm.Print_Area" localSheetId="2">Invoice!$1:$1048576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4" l="1"/>
  <c r="T11" i="4"/>
  <c r="U11" i="4"/>
  <c r="V11" i="4"/>
  <c r="X11" i="4"/>
  <c r="Y11" i="4"/>
  <c r="Z11" i="4"/>
  <c r="AD11" i="4"/>
  <c r="AF11" i="4"/>
  <c r="AH11" i="4"/>
  <c r="AI11" i="4"/>
  <c r="AJ11" i="4"/>
  <c r="AK11" i="4"/>
  <c r="AM11" i="4"/>
  <c r="AN11" i="4"/>
  <c r="AO11" i="4"/>
  <c r="S12" i="4"/>
  <c r="T12" i="4"/>
  <c r="U12" i="4"/>
  <c r="V12" i="4"/>
  <c r="X12" i="4"/>
  <c r="Y12" i="4"/>
  <c r="Z12" i="4"/>
  <c r="AD12" i="4"/>
  <c r="AF12" i="4"/>
  <c r="AH12" i="4"/>
  <c r="AI12" i="4"/>
  <c r="AJ12" i="4"/>
  <c r="AK12" i="4"/>
  <c r="AM12" i="4"/>
  <c r="AN12" i="4"/>
  <c r="AO12" i="4"/>
  <c r="S13" i="4"/>
  <c r="T13" i="4"/>
  <c r="U13" i="4"/>
  <c r="V13" i="4"/>
  <c r="X13" i="4"/>
  <c r="Y13" i="4"/>
  <c r="Z13" i="4"/>
  <c r="AD13" i="4"/>
  <c r="AF13" i="4"/>
  <c r="AH13" i="4"/>
  <c r="AI13" i="4"/>
  <c r="AJ13" i="4"/>
  <c r="AK13" i="4"/>
  <c r="AM13" i="4"/>
  <c r="AN13" i="4"/>
  <c r="AO13" i="4"/>
  <c r="S14" i="4"/>
  <c r="T14" i="4"/>
  <c r="U14" i="4"/>
  <c r="V14" i="4"/>
  <c r="X14" i="4"/>
  <c r="Y14" i="4"/>
  <c r="Z14" i="4"/>
  <c r="AD14" i="4"/>
  <c r="AF14" i="4"/>
  <c r="AH14" i="4"/>
  <c r="AI14" i="4"/>
  <c r="AJ14" i="4"/>
  <c r="AK14" i="4"/>
  <c r="AM14" i="4"/>
  <c r="AN14" i="4"/>
  <c r="AO14" i="4"/>
  <c r="S15" i="4"/>
  <c r="T15" i="4"/>
  <c r="U15" i="4"/>
  <c r="V15" i="4"/>
  <c r="X15" i="4"/>
  <c r="Y15" i="4"/>
  <c r="Z15" i="4"/>
  <c r="AD15" i="4"/>
  <c r="AF15" i="4"/>
  <c r="AH15" i="4"/>
  <c r="AI15" i="4"/>
  <c r="AJ15" i="4"/>
  <c r="AK15" i="4"/>
  <c r="AM15" i="4"/>
  <c r="AN15" i="4"/>
  <c r="AO15" i="4"/>
  <c r="S16" i="4"/>
  <c r="T16" i="4"/>
  <c r="U16" i="4"/>
  <c r="V16" i="4"/>
  <c r="X16" i="4"/>
  <c r="Y16" i="4"/>
  <c r="Z16" i="4"/>
  <c r="AD16" i="4"/>
  <c r="AF16" i="4"/>
  <c r="AH16" i="4"/>
  <c r="AI16" i="4"/>
  <c r="AJ16" i="4"/>
  <c r="AK16" i="4"/>
  <c r="AM16" i="4"/>
  <c r="AN16" i="4"/>
  <c r="AO16" i="4"/>
  <c r="S17" i="4"/>
  <c r="T17" i="4"/>
  <c r="U17" i="4"/>
  <c r="V17" i="4"/>
  <c r="X17" i="4"/>
  <c r="Y17" i="4"/>
  <c r="Z17" i="4"/>
  <c r="AD17" i="4"/>
  <c r="AF17" i="4"/>
  <c r="AH17" i="4"/>
  <c r="AI17" i="4"/>
  <c r="AJ17" i="4"/>
  <c r="AK17" i="4"/>
  <c r="AM17" i="4"/>
  <c r="AN17" i="4"/>
  <c r="AO17" i="4"/>
  <c r="S18" i="4"/>
  <c r="T18" i="4"/>
  <c r="U18" i="4"/>
  <c r="V18" i="4"/>
  <c r="X18" i="4"/>
  <c r="Y18" i="4"/>
  <c r="Z18" i="4"/>
  <c r="AD18" i="4"/>
  <c r="AF18" i="4"/>
  <c r="AH18" i="4"/>
  <c r="AI18" i="4"/>
  <c r="AJ18" i="4"/>
  <c r="AK18" i="4"/>
  <c r="AM18" i="4"/>
  <c r="AN18" i="4"/>
  <c r="AO18" i="4"/>
  <c r="S19" i="4"/>
  <c r="T19" i="4"/>
  <c r="U19" i="4"/>
  <c r="V19" i="4"/>
  <c r="X19" i="4"/>
  <c r="Y19" i="4"/>
  <c r="Z19" i="4"/>
  <c r="AD19" i="4"/>
  <c r="AF19" i="4"/>
  <c r="AH19" i="4"/>
  <c r="AI19" i="4"/>
  <c r="AJ19" i="4"/>
  <c r="AK19" i="4"/>
  <c r="AM19" i="4"/>
  <c r="AN19" i="4"/>
  <c r="AO19" i="4"/>
  <c r="S20" i="4"/>
  <c r="T20" i="4"/>
  <c r="U20" i="4"/>
  <c r="V20" i="4"/>
  <c r="X20" i="4"/>
  <c r="Y20" i="4"/>
  <c r="Z20" i="4"/>
  <c r="AD20" i="4"/>
  <c r="AF20" i="4"/>
  <c r="AH20" i="4"/>
  <c r="AI20" i="4"/>
  <c r="AJ20" i="4"/>
  <c r="AK20" i="4"/>
  <c r="AM20" i="4"/>
  <c r="AN20" i="4"/>
  <c r="AO20" i="4"/>
  <c r="S21" i="4"/>
  <c r="T21" i="4"/>
  <c r="U21" i="4"/>
  <c r="V21" i="4"/>
  <c r="X21" i="4"/>
  <c r="Y21" i="4"/>
  <c r="Z21" i="4"/>
  <c r="AD21" i="4"/>
  <c r="AF21" i="4"/>
  <c r="AH21" i="4"/>
  <c r="AI21" i="4"/>
  <c r="AJ21" i="4"/>
  <c r="AK21" i="4"/>
  <c r="AM21" i="4"/>
  <c r="AN21" i="4"/>
  <c r="AO21" i="4"/>
  <c r="S22" i="4"/>
  <c r="T22" i="4"/>
  <c r="U22" i="4"/>
  <c r="V22" i="4"/>
  <c r="X22" i="4"/>
  <c r="Y22" i="4"/>
  <c r="Z22" i="4"/>
  <c r="AD22" i="4"/>
  <c r="AF22" i="4"/>
  <c r="AH22" i="4"/>
  <c r="AI22" i="4"/>
  <c r="AJ22" i="4"/>
  <c r="AK22" i="4"/>
  <c r="AM22" i="4"/>
  <c r="AN22" i="4"/>
  <c r="AO22" i="4"/>
  <c r="S23" i="4"/>
  <c r="T23" i="4"/>
  <c r="U23" i="4"/>
  <c r="V23" i="4"/>
  <c r="X23" i="4"/>
  <c r="Y23" i="4"/>
  <c r="Z23" i="4"/>
  <c r="AD23" i="4"/>
  <c r="AF23" i="4"/>
  <c r="AH23" i="4"/>
  <c r="AI23" i="4"/>
  <c r="AJ23" i="4"/>
  <c r="AK23" i="4"/>
  <c r="AM23" i="4"/>
  <c r="AN23" i="4"/>
  <c r="AO23" i="4"/>
  <c r="S24" i="4"/>
  <c r="T24" i="4"/>
  <c r="U24" i="4"/>
  <c r="V24" i="4"/>
  <c r="X24" i="4"/>
  <c r="Y24" i="4"/>
  <c r="Z24" i="4"/>
  <c r="AD24" i="4"/>
  <c r="AF24" i="4"/>
  <c r="AH24" i="4"/>
  <c r="AI24" i="4"/>
  <c r="AJ24" i="4"/>
  <c r="AK24" i="4"/>
  <c r="AM24" i="4"/>
  <c r="AN24" i="4"/>
  <c r="AO24" i="4"/>
  <c r="S25" i="4"/>
  <c r="T25" i="4"/>
  <c r="U25" i="4"/>
  <c r="V25" i="4"/>
  <c r="X25" i="4"/>
  <c r="Y25" i="4"/>
  <c r="Z25" i="4"/>
  <c r="AD25" i="4"/>
  <c r="AF25" i="4"/>
  <c r="AH25" i="4"/>
  <c r="AI25" i="4"/>
  <c r="AJ25" i="4"/>
  <c r="AK25" i="4"/>
  <c r="AM25" i="4"/>
  <c r="AN25" i="4"/>
  <c r="AO25" i="4"/>
  <c r="S26" i="4"/>
  <c r="T26" i="4"/>
  <c r="U26" i="4"/>
  <c r="V26" i="4"/>
  <c r="X26" i="4"/>
  <c r="Y26" i="4"/>
  <c r="Z26" i="4"/>
  <c r="AD26" i="4"/>
  <c r="AF26" i="4"/>
  <c r="AH26" i="4"/>
  <c r="AI26" i="4"/>
  <c r="AJ26" i="4"/>
  <c r="AK26" i="4"/>
  <c r="AM26" i="4"/>
  <c r="AN26" i="4"/>
  <c r="AO26" i="4"/>
  <c r="S27" i="4"/>
  <c r="T27" i="4"/>
  <c r="U27" i="4"/>
  <c r="V27" i="4"/>
  <c r="X27" i="4"/>
  <c r="Y27" i="4"/>
  <c r="Z27" i="4"/>
  <c r="AD27" i="4"/>
  <c r="AF27" i="4"/>
  <c r="AH27" i="4"/>
  <c r="AI27" i="4"/>
  <c r="AJ27" i="4"/>
  <c r="AK27" i="4"/>
  <c r="AM27" i="4"/>
  <c r="AN27" i="4"/>
  <c r="AO27" i="4"/>
  <c r="S28" i="4"/>
  <c r="T28" i="4"/>
  <c r="U28" i="4"/>
  <c r="V28" i="4"/>
  <c r="X28" i="4"/>
  <c r="Y28" i="4"/>
  <c r="Z28" i="4"/>
  <c r="AD28" i="4"/>
  <c r="AF28" i="4"/>
  <c r="AH28" i="4"/>
  <c r="AI28" i="4"/>
  <c r="AJ28" i="4"/>
  <c r="AK28" i="4"/>
  <c r="AM28" i="4"/>
  <c r="AN28" i="4"/>
  <c r="AO28" i="4"/>
  <c r="S29" i="4"/>
  <c r="T29" i="4"/>
  <c r="U29" i="4"/>
  <c r="V29" i="4"/>
  <c r="X29" i="4"/>
  <c r="Y29" i="4"/>
  <c r="Z29" i="4"/>
  <c r="AD29" i="4"/>
  <c r="AF29" i="4"/>
  <c r="AH29" i="4"/>
  <c r="AI29" i="4"/>
  <c r="AJ29" i="4"/>
  <c r="AK29" i="4"/>
  <c r="AM29" i="4"/>
  <c r="AN29" i="4"/>
  <c r="AO29" i="4"/>
  <c r="S30" i="4"/>
  <c r="T30" i="4"/>
  <c r="U30" i="4"/>
  <c r="V30" i="4"/>
  <c r="X30" i="4"/>
  <c r="Y30" i="4"/>
  <c r="Z30" i="4"/>
  <c r="AD30" i="4"/>
  <c r="AF30" i="4"/>
  <c r="AH30" i="4"/>
  <c r="AI30" i="4"/>
  <c r="AJ30" i="4"/>
  <c r="AK30" i="4"/>
  <c r="AM30" i="4"/>
  <c r="AN30" i="4"/>
  <c r="AO30" i="4"/>
  <c r="S31" i="4"/>
  <c r="T31" i="4"/>
  <c r="U31" i="4"/>
  <c r="V31" i="4"/>
  <c r="X31" i="4"/>
  <c r="Y31" i="4"/>
  <c r="Z31" i="4"/>
  <c r="AD31" i="4"/>
  <c r="AF31" i="4"/>
  <c r="AH31" i="4"/>
  <c r="AI31" i="4"/>
  <c r="AJ31" i="4"/>
  <c r="AK31" i="4"/>
  <c r="AM31" i="4"/>
  <c r="AN31" i="4"/>
  <c r="AO31" i="4"/>
  <c r="S32" i="4"/>
  <c r="T32" i="4"/>
  <c r="U32" i="4"/>
  <c r="V32" i="4"/>
  <c r="X32" i="4"/>
  <c r="Y32" i="4"/>
  <c r="Z32" i="4"/>
  <c r="AD32" i="4"/>
  <c r="AF32" i="4"/>
  <c r="AH32" i="4"/>
  <c r="AI32" i="4"/>
  <c r="AJ32" i="4"/>
  <c r="AK32" i="4"/>
  <c r="AM32" i="4"/>
  <c r="AN32" i="4"/>
  <c r="AO32" i="4"/>
  <c r="S33" i="4"/>
  <c r="T33" i="4"/>
  <c r="U33" i="4"/>
  <c r="V33" i="4"/>
  <c r="X33" i="4"/>
  <c r="Y33" i="4"/>
  <c r="Z33" i="4"/>
  <c r="AD33" i="4"/>
  <c r="AF33" i="4"/>
  <c r="AH33" i="4"/>
  <c r="AI33" i="4"/>
  <c r="AJ33" i="4"/>
  <c r="AK33" i="4"/>
  <c r="AM33" i="4"/>
  <c r="AN33" i="4"/>
  <c r="AO33" i="4"/>
  <c r="S34" i="4"/>
  <c r="T34" i="4"/>
  <c r="U34" i="4"/>
  <c r="V34" i="4"/>
  <c r="X34" i="4"/>
  <c r="Y34" i="4"/>
  <c r="Z34" i="4"/>
  <c r="AD34" i="4"/>
  <c r="AF34" i="4"/>
  <c r="AH34" i="4"/>
  <c r="AI34" i="4"/>
  <c r="AJ34" i="4"/>
  <c r="AK34" i="4"/>
  <c r="AM34" i="4"/>
  <c r="AN34" i="4"/>
  <c r="AO34" i="4"/>
  <c r="S35" i="4"/>
  <c r="T35" i="4"/>
  <c r="U35" i="4"/>
  <c r="V35" i="4"/>
  <c r="X35" i="4"/>
  <c r="Y35" i="4"/>
  <c r="Z35" i="4"/>
  <c r="AD35" i="4"/>
  <c r="AF35" i="4"/>
  <c r="AH35" i="4"/>
  <c r="AI35" i="4"/>
  <c r="AJ35" i="4"/>
  <c r="AK35" i="4"/>
  <c r="AM35" i="4"/>
  <c r="AN35" i="4"/>
  <c r="AO35" i="4"/>
  <c r="S36" i="4"/>
  <c r="T36" i="4"/>
  <c r="U36" i="4"/>
  <c r="V36" i="4"/>
  <c r="X36" i="4"/>
  <c r="Y36" i="4"/>
  <c r="Z36" i="4"/>
  <c r="AD36" i="4"/>
  <c r="AF36" i="4"/>
  <c r="AH36" i="4"/>
  <c r="AI36" i="4"/>
  <c r="AJ36" i="4"/>
  <c r="AK36" i="4"/>
  <c r="AM36" i="4"/>
  <c r="AN36" i="4"/>
  <c r="AO36" i="4"/>
  <c r="S37" i="4"/>
  <c r="T37" i="4"/>
  <c r="U37" i="4"/>
  <c r="V37" i="4"/>
  <c r="X37" i="4"/>
  <c r="Y37" i="4"/>
  <c r="Z37" i="4"/>
  <c r="AD37" i="4"/>
  <c r="AF37" i="4"/>
  <c r="AH37" i="4"/>
  <c r="AI37" i="4"/>
  <c r="AJ37" i="4"/>
  <c r="AK37" i="4"/>
  <c r="AM37" i="4"/>
  <c r="AN37" i="4"/>
  <c r="AO37" i="4"/>
  <c r="S38" i="4"/>
  <c r="T38" i="4"/>
  <c r="U38" i="4"/>
  <c r="V38" i="4"/>
  <c r="X38" i="4"/>
  <c r="Y38" i="4"/>
  <c r="Z38" i="4"/>
  <c r="AD38" i="4"/>
  <c r="AF38" i="4"/>
  <c r="AH38" i="4"/>
  <c r="AI38" i="4"/>
  <c r="AJ38" i="4"/>
  <c r="AK38" i="4"/>
  <c r="AM38" i="4"/>
  <c r="AN38" i="4"/>
  <c r="AO38" i="4"/>
  <c r="S39" i="4"/>
  <c r="T39" i="4"/>
  <c r="U39" i="4"/>
  <c r="V39" i="4"/>
  <c r="X39" i="4"/>
  <c r="Y39" i="4"/>
  <c r="Z39" i="4"/>
  <c r="AD39" i="4"/>
  <c r="AF39" i="4"/>
  <c r="AH39" i="4"/>
  <c r="AI39" i="4"/>
  <c r="AJ39" i="4"/>
  <c r="AK39" i="4"/>
  <c r="AM39" i="4"/>
  <c r="AN39" i="4"/>
  <c r="AO39" i="4"/>
  <c r="S40" i="4"/>
  <c r="T40" i="4"/>
  <c r="U40" i="4"/>
  <c r="V40" i="4"/>
  <c r="X40" i="4"/>
  <c r="Y40" i="4"/>
  <c r="Z40" i="4"/>
  <c r="AD40" i="4"/>
  <c r="AF40" i="4"/>
  <c r="AH40" i="4"/>
  <c r="AI40" i="4"/>
  <c r="AJ40" i="4"/>
  <c r="AK40" i="4"/>
  <c r="AM40" i="4"/>
  <c r="AN40" i="4"/>
  <c r="AO40" i="4"/>
  <c r="S41" i="4"/>
  <c r="T41" i="4"/>
  <c r="U41" i="4"/>
  <c r="V41" i="4"/>
  <c r="X41" i="4"/>
  <c r="Y41" i="4"/>
  <c r="Z41" i="4"/>
  <c r="AD41" i="4"/>
  <c r="AF41" i="4"/>
  <c r="AH41" i="4"/>
  <c r="AI41" i="4"/>
  <c r="AJ41" i="4"/>
  <c r="AK41" i="4"/>
  <c r="AM41" i="4"/>
  <c r="AN41" i="4"/>
  <c r="AO41" i="4"/>
  <c r="B43" i="4"/>
  <c r="C43" i="4"/>
  <c r="E43" i="4"/>
  <c r="F43" i="4"/>
  <c r="G43" i="4"/>
  <c r="H43" i="4"/>
  <c r="I43" i="4"/>
  <c r="K43" i="4"/>
  <c r="S43" i="4"/>
  <c r="T43" i="4"/>
  <c r="U43" i="4"/>
  <c r="V43" i="4"/>
  <c r="X43" i="4"/>
  <c r="Y43" i="4"/>
  <c r="Z43" i="4"/>
  <c r="AD43" i="4"/>
  <c r="AF43" i="4"/>
  <c r="AH43" i="4"/>
  <c r="AI43" i="4"/>
  <c r="AJ43" i="4"/>
  <c r="AK43" i="4"/>
  <c r="AM43" i="4"/>
  <c r="AN43" i="4"/>
  <c r="AO43" i="4"/>
  <c r="C44" i="4"/>
  <c r="K44" i="4"/>
  <c r="Z44" i="4"/>
  <c r="O14" i="5"/>
  <c r="O15" i="5"/>
  <c r="O16" i="5"/>
  <c r="O17" i="5"/>
  <c r="O18" i="5"/>
  <c r="O19" i="5"/>
  <c r="I20" i="5"/>
  <c r="O20" i="5"/>
  <c r="I23" i="5"/>
  <c r="I24" i="5"/>
  <c r="H25" i="5"/>
  <c r="I25" i="5"/>
  <c r="I26" i="5"/>
  <c r="T9" i="6"/>
  <c r="U9" i="6"/>
  <c r="V9" i="6"/>
  <c r="W9" i="6"/>
  <c r="Z9" i="6"/>
  <c r="AA9" i="6"/>
  <c r="AB9" i="6"/>
  <c r="AF9" i="6"/>
  <c r="AI9" i="6"/>
  <c r="AK9" i="6"/>
  <c r="AL9" i="6"/>
  <c r="AM9" i="6"/>
  <c r="AN9" i="6"/>
  <c r="AP9" i="6"/>
  <c r="AQ9" i="6"/>
  <c r="AR9" i="6"/>
  <c r="T10" i="6"/>
  <c r="U10" i="6"/>
  <c r="V10" i="6"/>
  <c r="W10" i="6"/>
  <c r="Z10" i="6"/>
  <c r="AA10" i="6"/>
  <c r="AB10" i="6"/>
  <c r="AF10" i="6"/>
  <c r="AI10" i="6"/>
  <c r="AK10" i="6"/>
  <c r="AL10" i="6"/>
  <c r="AM10" i="6"/>
  <c r="AN10" i="6"/>
  <c r="AP10" i="6"/>
  <c r="AQ10" i="6"/>
  <c r="AR10" i="6"/>
  <c r="T11" i="6"/>
  <c r="U11" i="6"/>
  <c r="V11" i="6"/>
  <c r="W11" i="6"/>
  <c r="Z11" i="6"/>
  <c r="AA11" i="6"/>
  <c r="AB11" i="6"/>
  <c r="AF11" i="6"/>
  <c r="AI11" i="6"/>
  <c r="AK11" i="6"/>
  <c r="AL11" i="6"/>
  <c r="AM11" i="6"/>
  <c r="AN11" i="6"/>
  <c r="AP11" i="6"/>
  <c r="AQ11" i="6"/>
  <c r="AR11" i="6"/>
  <c r="T12" i="6"/>
  <c r="U12" i="6"/>
  <c r="V12" i="6"/>
  <c r="W12" i="6"/>
  <c r="Z12" i="6"/>
  <c r="AA12" i="6"/>
  <c r="AB12" i="6"/>
  <c r="AF12" i="6"/>
  <c r="AI12" i="6"/>
  <c r="AK12" i="6"/>
  <c r="AL12" i="6"/>
  <c r="AM12" i="6"/>
  <c r="AN12" i="6"/>
  <c r="AP12" i="6"/>
  <c r="AQ12" i="6"/>
  <c r="AR12" i="6"/>
  <c r="T13" i="6"/>
  <c r="U13" i="6"/>
  <c r="V13" i="6"/>
  <c r="W13" i="6"/>
  <c r="Z13" i="6"/>
  <c r="AA13" i="6"/>
  <c r="AB13" i="6"/>
  <c r="AF13" i="6"/>
  <c r="AI13" i="6"/>
  <c r="AK13" i="6"/>
  <c r="AL13" i="6"/>
  <c r="AM13" i="6"/>
  <c r="AN13" i="6"/>
  <c r="AP13" i="6"/>
  <c r="AQ13" i="6"/>
  <c r="AR13" i="6"/>
  <c r="T14" i="6"/>
  <c r="U14" i="6"/>
  <c r="V14" i="6"/>
  <c r="W14" i="6"/>
  <c r="Z14" i="6"/>
  <c r="AA14" i="6"/>
  <c r="AB14" i="6"/>
  <c r="AF14" i="6"/>
  <c r="AI14" i="6"/>
  <c r="AK14" i="6"/>
  <c r="AL14" i="6"/>
  <c r="AM14" i="6"/>
  <c r="AN14" i="6"/>
  <c r="AP14" i="6"/>
  <c r="AQ14" i="6"/>
  <c r="AR14" i="6"/>
  <c r="T15" i="6"/>
  <c r="U15" i="6"/>
  <c r="V15" i="6"/>
  <c r="W15" i="6"/>
  <c r="Z15" i="6"/>
  <c r="AA15" i="6"/>
  <c r="AB15" i="6"/>
  <c r="AF15" i="6"/>
  <c r="AI15" i="6"/>
  <c r="AK15" i="6"/>
  <c r="AL15" i="6"/>
  <c r="AM15" i="6"/>
  <c r="AN15" i="6"/>
  <c r="AP15" i="6"/>
  <c r="AQ15" i="6"/>
  <c r="AR15" i="6"/>
  <c r="T16" i="6"/>
  <c r="U16" i="6"/>
  <c r="V16" i="6"/>
  <c r="W16" i="6"/>
  <c r="Z16" i="6"/>
  <c r="AA16" i="6"/>
  <c r="AB16" i="6"/>
  <c r="AF16" i="6"/>
  <c r="AI16" i="6"/>
  <c r="AK16" i="6"/>
  <c r="AL16" i="6"/>
  <c r="AM16" i="6"/>
  <c r="AN16" i="6"/>
  <c r="AP16" i="6"/>
  <c r="AQ16" i="6"/>
  <c r="AR16" i="6"/>
  <c r="T17" i="6"/>
  <c r="U17" i="6"/>
  <c r="V17" i="6"/>
  <c r="W17" i="6"/>
  <c r="Z17" i="6"/>
  <c r="AA17" i="6"/>
  <c r="AB17" i="6"/>
  <c r="AF17" i="6"/>
  <c r="AI17" i="6"/>
  <c r="AK17" i="6"/>
  <c r="AL17" i="6"/>
  <c r="AM17" i="6"/>
  <c r="AN17" i="6"/>
  <c r="AP17" i="6"/>
  <c r="AQ17" i="6"/>
  <c r="AR17" i="6"/>
  <c r="T18" i="6"/>
  <c r="U18" i="6"/>
  <c r="V18" i="6"/>
  <c r="W18" i="6"/>
  <c r="Z18" i="6"/>
  <c r="AA18" i="6"/>
  <c r="AB18" i="6"/>
  <c r="AF18" i="6"/>
  <c r="AI18" i="6"/>
  <c r="AK18" i="6"/>
  <c r="AL18" i="6"/>
  <c r="AM18" i="6"/>
  <c r="AN18" i="6"/>
  <c r="AP18" i="6"/>
  <c r="AQ18" i="6"/>
  <c r="AR18" i="6"/>
  <c r="T19" i="6"/>
  <c r="U19" i="6"/>
  <c r="V19" i="6"/>
  <c r="W19" i="6"/>
  <c r="Z19" i="6"/>
  <c r="AA19" i="6"/>
  <c r="AB19" i="6"/>
  <c r="AF19" i="6"/>
  <c r="AI19" i="6"/>
  <c r="AK19" i="6"/>
  <c r="AL19" i="6"/>
  <c r="AM19" i="6"/>
  <c r="AN19" i="6"/>
  <c r="AP19" i="6"/>
  <c r="AQ19" i="6"/>
  <c r="AR19" i="6"/>
  <c r="T20" i="6"/>
  <c r="U20" i="6"/>
  <c r="V20" i="6"/>
  <c r="W20" i="6"/>
  <c r="Z20" i="6"/>
  <c r="AA20" i="6"/>
  <c r="AB20" i="6"/>
  <c r="AF20" i="6"/>
  <c r="AI20" i="6"/>
  <c r="AK20" i="6"/>
  <c r="AL20" i="6"/>
  <c r="AM20" i="6"/>
  <c r="AN20" i="6"/>
  <c r="AP20" i="6"/>
  <c r="AQ20" i="6"/>
  <c r="AR20" i="6"/>
  <c r="T21" i="6"/>
  <c r="U21" i="6"/>
  <c r="V21" i="6"/>
  <c r="W21" i="6"/>
  <c r="Z21" i="6"/>
  <c r="AA21" i="6"/>
  <c r="AB21" i="6"/>
  <c r="AF21" i="6"/>
  <c r="AI21" i="6"/>
  <c r="AK21" i="6"/>
  <c r="AL21" i="6"/>
  <c r="AM21" i="6"/>
  <c r="AN21" i="6"/>
  <c r="AP21" i="6"/>
  <c r="AQ21" i="6"/>
  <c r="AR21" i="6"/>
  <c r="T22" i="6"/>
  <c r="U22" i="6"/>
  <c r="V22" i="6"/>
  <c r="W22" i="6"/>
  <c r="Z22" i="6"/>
  <c r="AA22" i="6"/>
  <c r="AB22" i="6"/>
  <c r="AF22" i="6"/>
  <c r="AI22" i="6"/>
  <c r="AK22" i="6"/>
  <c r="AL22" i="6"/>
  <c r="AM22" i="6"/>
  <c r="AN22" i="6"/>
  <c r="AP22" i="6"/>
  <c r="AQ22" i="6"/>
  <c r="AR22" i="6"/>
  <c r="T23" i="6"/>
  <c r="U23" i="6"/>
  <c r="V23" i="6"/>
  <c r="W23" i="6"/>
  <c r="Z23" i="6"/>
  <c r="AA23" i="6"/>
  <c r="AB23" i="6"/>
  <c r="AF23" i="6"/>
  <c r="AI23" i="6"/>
  <c r="AK23" i="6"/>
  <c r="AL23" i="6"/>
  <c r="AM23" i="6"/>
  <c r="AN23" i="6"/>
  <c r="AP23" i="6"/>
  <c r="AQ23" i="6"/>
  <c r="AR23" i="6"/>
  <c r="T24" i="6"/>
  <c r="U24" i="6"/>
  <c r="V24" i="6"/>
  <c r="W24" i="6"/>
  <c r="Z24" i="6"/>
  <c r="AA24" i="6"/>
  <c r="AB24" i="6"/>
  <c r="AF24" i="6"/>
  <c r="AI24" i="6"/>
  <c r="AK24" i="6"/>
  <c r="AL24" i="6"/>
  <c r="AM24" i="6"/>
  <c r="AN24" i="6"/>
  <c r="AP24" i="6"/>
  <c r="AQ24" i="6"/>
  <c r="AR24" i="6"/>
  <c r="T25" i="6"/>
  <c r="U25" i="6"/>
  <c r="V25" i="6"/>
  <c r="W25" i="6"/>
  <c r="Z25" i="6"/>
  <c r="AA25" i="6"/>
  <c r="AB25" i="6"/>
  <c r="AF25" i="6"/>
  <c r="AI25" i="6"/>
  <c r="AK25" i="6"/>
  <c r="AL25" i="6"/>
  <c r="AM25" i="6"/>
  <c r="AN25" i="6"/>
  <c r="AP25" i="6"/>
  <c r="AQ25" i="6"/>
  <c r="AR25" i="6"/>
  <c r="T26" i="6"/>
  <c r="U26" i="6"/>
  <c r="V26" i="6"/>
  <c r="W26" i="6"/>
  <c r="Z26" i="6"/>
  <c r="AA26" i="6"/>
  <c r="AB26" i="6"/>
  <c r="AF26" i="6"/>
  <c r="AI26" i="6"/>
  <c r="AK26" i="6"/>
  <c r="AL26" i="6"/>
  <c r="AM26" i="6"/>
  <c r="AN26" i="6"/>
  <c r="AP26" i="6"/>
  <c r="AQ26" i="6"/>
  <c r="AR26" i="6"/>
  <c r="T27" i="6"/>
  <c r="U27" i="6"/>
  <c r="V27" i="6"/>
  <c r="W27" i="6"/>
  <c r="Z27" i="6"/>
  <c r="AA27" i="6"/>
  <c r="AB27" i="6"/>
  <c r="AF27" i="6"/>
  <c r="AI27" i="6"/>
  <c r="AK27" i="6"/>
  <c r="AL27" i="6"/>
  <c r="AM27" i="6"/>
  <c r="AN27" i="6"/>
  <c r="AP27" i="6"/>
  <c r="AQ27" i="6"/>
  <c r="AR27" i="6"/>
  <c r="T28" i="6"/>
  <c r="U28" i="6"/>
  <c r="V28" i="6"/>
  <c r="W28" i="6"/>
  <c r="Z28" i="6"/>
  <c r="AA28" i="6"/>
  <c r="AB28" i="6"/>
  <c r="AF28" i="6"/>
  <c r="AI28" i="6"/>
  <c r="AK28" i="6"/>
  <c r="AL28" i="6"/>
  <c r="AM28" i="6"/>
  <c r="AN28" i="6"/>
  <c r="AP28" i="6"/>
  <c r="AQ28" i="6"/>
  <c r="AR28" i="6"/>
  <c r="T29" i="6"/>
  <c r="U29" i="6"/>
  <c r="V29" i="6"/>
  <c r="W29" i="6"/>
  <c r="Z29" i="6"/>
  <c r="AA29" i="6"/>
  <c r="AB29" i="6"/>
  <c r="AF29" i="6"/>
  <c r="AI29" i="6"/>
  <c r="AK29" i="6"/>
  <c r="AL29" i="6"/>
  <c r="AM29" i="6"/>
  <c r="AN29" i="6"/>
  <c r="AP29" i="6"/>
  <c r="AQ29" i="6"/>
  <c r="AR29" i="6"/>
  <c r="T30" i="6"/>
  <c r="U30" i="6"/>
  <c r="V30" i="6"/>
  <c r="W30" i="6"/>
  <c r="Z30" i="6"/>
  <c r="AA30" i="6"/>
  <c r="AB30" i="6"/>
  <c r="AF30" i="6"/>
  <c r="AI30" i="6"/>
  <c r="AK30" i="6"/>
  <c r="AL30" i="6"/>
  <c r="AM30" i="6"/>
  <c r="AN30" i="6"/>
  <c r="AP30" i="6"/>
  <c r="AQ30" i="6"/>
  <c r="AR30" i="6"/>
  <c r="T31" i="6"/>
  <c r="U31" i="6"/>
  <c r="V31" i="6"/>
  <c r="W31" i="6"/>
  <c r="Z31" i="6"/>
  <c r="AA31" i="6"/>
  <c r="AB31" i="6"/>
  <c r="AF31" i="6"/>
  <c r="AI31" i="6"/>
  <c r="AK31" i="6"/>
  <c r="AL31" i="6"/>
  <c r="AM31" i="6"/>
  <c r="AN31" i="6"/>
  <c r="AP31" i="6"/>
  <c r="AQ31" i="6"/>
  <c r="AR31" i="6"/>
  <c r="T32" i="6"/>
  <c r="U32" i="6"/>
  <c r="V32" i="6"/>
  <c r="W32" i="6"/>
  <c r="Z32" i="6"/>
  <c r="AA32" i="6"/>
  <c r="AB32" i="6"/>
  <c r="AF32" i="6"/>
  <c r="AI32" i="6"/>
  <c r="AK32" i="6"/>
  <c r="AL32" i="6"/>
  <c r="AM32" i="6"/>
  <c r="AN32" i="6"/>
  <c r="AP32" i="6"/>
  <c r="AQ32" i="6"/>
  <c r="AR32" i="6"/>
  <c r="T33" i="6"/>
  <c r="U33" i="6"/>
  <c r="V33" i="6"/>
  <c r="W33" i="6"/>
  <c r="Z33" i="6"/>
  <c r="AA33" i="6"/>
  <c r="AB33" i="6"/>
  <c r="AF33" i="6"/>
  <c r="AI33" i="6"/>
  <c r="AK33" i="6"/>
  <c r="AL33" i="6"/>
  <c r="AM33" i="6"/>
  <c r="AN33" i="6"/>
  <c r="AP33" i="6"/>
  <c r="AQ33" i="6"/>
  <c r="AR33" i="6"/>
  <c r="T34" i="6"/>
  <c r="U34" i="6"/>
  <c r="V34" i="6"/>
  <c r="W34" i="6"/>
  <c r="Z34" i="6"/>
  <c r="AA34" i="6"/>
  <c r="AB34" i="6"/>
  <c r="AF34" i="6"/>
  <c r="AI34" i="6"/>
  <c r="AK34" i="6"/>
  <c r="AL34" i="6"/>
  <c r="AM34" i="6"/>
  <c r="AN34" i="6"/>
  <c r="AP34" i="6"/>
  <c r="AQ34" i="6"/>
  <c r="AR34" i="6"/>
  <c r="T35" i="6"/>
  <c r="U35" i="6"/>
  <c r="V35" i="6"/>
  <c r="W35" i="6"/>
  <c r="Z35" i="6"/>
  <c r="AA35" i="6"/>
  <c r="AB35" i="6"/>
  <c r="AF35" i="6"/>
  <c r="AI35" i="6"/>
  <c r="AK35" i="6"/>
  <c r="AL35" i="6"/>
  <c r="AM35" i="6"/>
  <c r="AN35" i="6"/>
  <c r="AP35" i="6"/>
  <c r="AQ35" i="6"/>
  <c r="AR35" i="6"/>
  <c r="T36" i="6"/>
  <c r="U36" i="6"/>
  <c r="V36" i="6"/>
  <c r="W36" i="6"/>
  <c r="Z36" i="6"/>
  <c r="AA36" i="6"/>
  <c r="AB36" i="6"/>
  <c r="AF36" i="6"/>
  <c r="AI36" i="6"/>
  <c r="AK36" i="6"/>
  <c r="AL36" i="6"/>
  <c r="AM36" i="6"/>
  <c r="AN36" i="6"/>
  <c r="AP36" i="6"/>
  <c r="AQ36" i="6"/>
  <c r="AR36" i="6"/>
  <c r="T37" i="6"/>
  <c r="U37" i="6"/>
  <c r="V37" i="6"/>
  <c r="W37" i="6"/>
  <c r="Z37" i="6"/>
  <c r="AA37" i="6"/>
  <c r="AB37" i="6"/>
  <c r="AF37" i="6"/>
  <c r="AI37" i="6"/>
  <c r="AK37" i="6"/>
  <c r="AL37" i="6"/>
  <c r="AM37" i="6"/>
  <c r="AN37" i="6"/>
  <c r="AP37" i="6"/>
  <c r="AQ37" i="6"/>
  <c r="AR37" i="6"/>
  <c r="T38" i="6"/>
  <c r="U38" i="6"/>
  <c r="V38" i="6"/>
  <c r="W38" i="6"/>
  <c r="Z38" i="6"/>
  <c r="AA38" i="6"/>
  <c r="AB38" i="6"/>
  <c r="AF38" i="6"/>
  <c r="AI38" i="6"/>
  <c r="AK38" i="6"/>
  <c r="AL38" i="6"/>
  <c r="AM38" i="6"/>
  <c r="AN38" i="6"/>
  <c r="AP38" i="6"/>
  <c r="AQ38" i="6"/>
  <c r="AR38" i="6"/>
  <c r="T39" i="6"/>
  <c r="U39" i="6"/>
  <c r="V39" i="6"/>
  <c r="W39" i="6"/>
  <c r="Z39" i="6"/>
  <c r="AA39" i="6"/>
  <c r="AB39" i="6"/>
  <c r="AF39" i="6"/>
  <c r="AI39" i="6"/>
  <c r="AK39" i="6"/>
  <c r="AL39" i="6"/>
  <c r="AM39" i="6"/>
  <c r="AN39" i="6"/>
  <c r="AP39" i="6"/>
  <c r="AQ39" i="6"/>
  <c r="AR39" i="6"/>
  <c r="C41" i="6"/>
  <c r="D41" i="6"/>
  <c r="F41" i="6"/>
  <c r="G41" i="6"/>
  <c r="H41" i="6"/>
  <c r="I41" i="6"/>
  <c r="J41" i="6"/>
  <c r="L41" i="6"/>
  <c r="T41" i="6"/>
  <c r="U41" i="6"/>
  <c r="V41" i="6"/>
  <c r="W41" i="6"/>
  <c r="Z41" i="6"/>
  <c r="AA41" i="6"/>
  <c r="AB41" i="6"/>
  <c r="AF41" i="6"/>
  <c r="AI41" i="6"/>
  <c r="AK41" i="6"/>
  <c r="AL41" i="6"/>
  <c r="AM41" i="6"/>
  <c r="AN41" i="6"/>
  <c r="AP41" i="6"/>
  <c r="AQ41" i="6"/>
  <c r="AR41" i="6"/>
  <c r="L42" i="6"/>
  <c r="AB42" i="6"/>
  <c r="D43" i="6"/>
</calcChain>
</file>

<file path=xl/sharedStrings.xml><?xml version="1.0" encoding="utf-8"?>
<sst xmlns="http://schemas.openxmlformats.org/spreadsheetml/2006/main" count="245" uniqueCount="101">
  <si>
    <t>Special Provisions</t>
  </si>
  <si>
    <t>other contracts</t>
  </si>
  <si>
    <t>Bill</t>
  </si>
  <si>
    <t>Load Data From PG&amp;E</t>
  </si>
  <si>
    <t>Purchases for G11 customers</t>
  </si>
  <si>
    <t>Rates for G11 customers</t>
  </si>
  <si>
    <t>Cost for G11 customers</t>
  </si>
  <si>
    <t>Load</t>
  </si>
  <si>
    <t>load</t>
  </si>
  <si>
    <t>bidweek</t>
  </si>
  <si>
    <t>@ PG&amp;E citygate (mmbtu/day)</t>
  </si>
  <si>
    <t>@ Malin</t>
  </si>
  <si>
    <t>@ PG&amp;E citygate ($/mmbtu)</t>
  </si>
  <si>
    <t>Malin</t>
  </si>
  <si>
    <t>served by</t>
  </si>
  <si>
    <t>PG&amp;E cg</t>
  </si>
  <si>
    <t>701005</t>
  </si>
  <si>
    <t>801004</t>
  </si>
  <si>
    <t>801006</t>
  </si>
  <si>
    <t>801007</t>
  </si>
  <si>
    <t>801005</t>
  </si>
  <si>
    <t>701004</t>
  </si>
  <si>
    <t>@Malin</t>
  </si>
  <si>
    <t>$/mmbtu</t>
  </si>
  <si>
    <t>Date</t>
  </si>
  <si>
    <t>enron</t>
  </si>
  <si>
    <t>bp</t>
  </si>
  <si>
    <t xml:space="preserve"> Cost</t>
  </si>
  <si>
    <t>Summary of Enron Cost</t>
  </si>
  <si>
    <t>Total</t>
  </si>
  <si>
    <t>$</t>
  </si>
  <si>
    <t>commodity</t>
  </si>
  <si>
    <t>volumetric</t>
  </si>
  <si>
    <t>cost</t>
  </si>
  <si>
    <t>For Aug-01</t>
  </si>
  <si>
    <t>Gross</t>
  </si>
  <si>
    <t xml:space="preserve"> </t>
  </si>
  <si>
    <t>=5712+(5712*.0137)</t>
  </si>
  <si>
    <t>OK</t>
  </si>
  <si>
    <t>ENA Adj</t>
  </si>
  <si>
    <t>ENA Buy</t>
  </si>
  <si>
    <t>.115*Net vol</t>
  </si>
  <si>
    <t>Net</t>
  </si>
  <si>
    <t>Price s/b 3.14</t>
  </si>
  <si>
    <t>Bill To:</t>
  </si>
  <si>
    <t>Remit To:</t>
  </si>
  <si>
    <t>Invoice Number:</t>
  </si>
  <si>
    <t>Enron North America Corp.</t>
  </si>
  <si>
    <t>Delivery Period:</t>
  </si>
  <si>
    <t>Bank: Bank of America, N.A.</t>
  </si>
  <si>
    <t>Bank ID: 111000012 Swift: NABKUS44</t>
  </si>
  <si>
    <t>Invoice Date:</t>
  </si>
  <si>
    <t>Acct: 3750494099</t>
  </si>
  <si>
    <t>Due Date:</t>
  </si>
  <si>
    <t>Contact:</t>
  </si>
  <si>
    <t>Janine Cashin</t>
  </si>
  <si>
    <t>Payment Method:</t>
  </si>
  <si>
    <t>Telephone:</t>
  </si>
  <si>
    <t>(713) 345-8472</t>
  </si>
  <si>
    <t>Fax:                   (713) 646-8420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</si>
  <si>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</si>
  <si>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</si>
  <si>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</si>
  <si>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</si>
  <si>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</si>
  <si>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</si>
  <si>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</si>
  <si>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</si>
  <si>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</si>
  <si>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</si>
  <si>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</si>
  <si>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</si>
  <si>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</si>
  <si>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Invoice</t>
  </si>
  <si>
    <t>Delivery Period</t>
  </si>
  <si>
    <t>Cost of Gas</t>
  </si>
  <si>
    <t>MMBtu</t>
  </si>
  <si>
    <t xml:space="preserve">          Invoice Total  :</t>
  </si>
  <si>
    <t>City of Palo Alto</t>
  </si>
  <si>
    <t>Contact:           Raveen Maan</t>
  </si>
  <si>
    <t>Telephone:       (650) 329-2343</t>
  </si>
  <si>
    <t>Fax:                  (650) 326-1507</t>
  </si>
  <si>
    <t>P. O. Box 10250</t>
  </si>
  <si>
    <t>Palo Alto , CA   94303</t>
  </si>
  <si>
    <t>31192SA</t>
  </si>
  <si>
    <t>Wire</t>
  </si>
  <si>
    <t>October 2, 2001</t>
  </si>
  <si>
    <t>October 5, 2001</t>
  </si>
  <si>
    <t>Contract: 96058622</t>
  </si>
  <si>
    <t>PG&amp;E</t>
  </si>
  <si>
    <t>CG0202N-CITYGATE - NORMAL POOL</t>
  </si>
  <si>
    <t>SUBTRACTING cg</t>
  </si>
  <si>
    <t>Subtract cg</t>
  </si>
  <si>
    <t>b/4 calculating Malin</t>
  </si>
  <si>
    <t>ENA Deals</t>
  </si>
  <si>
    <t>Demand Charge</t>
  </si>
  <si>
    <t xml:space="preserve">          Cost of Gas Total  :</t>
  </si>
  <si>
    <t>BP Malin</t>
  </si>
  <si>
    <t>Enron Malin</t>
  </si>
  <si>
    <t>BP CG</t>
  </si>
  <si>
    <t>CG 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</si>
</sst>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"/>
    <numFmt numFmtId="166" formatCode="_(* #,##0_);_(* \(#,##0\);_(* &quot;-&quot;??_);_(@_)"/>
    <numFmt numFmtId="169" formatCode="mm/dd"/>
    <numFmt numFmtId="170" formatCode="[$$-409]#,##0.00"/>
    <numFmt numFmtId="171" formatCode="&quot;$&quot;#,##0.00"/>
    <numFmt numFmtId="172" formatCode="0,000"/>
    <numFmt numFmtId="177" formatCode="&quot;$&quot;#,##0.0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 Narrow"/>
      <family val="2"/>
    </font>
    <font>
      <b/>
      <sz val="8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 applyBorder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1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0" xfId="0" applyNumberFormat="1"/>
    <xf numFmtId="3" fontId="0" fillId="0" borderId="0" xfId="0" applyNumberFormat="1"/>
    <xf numFmtId="0" fontId="2" fillId="0" borderId="0" xfId="0" applyFont="1"/>
    <xf numFmtId="4" fontId="0" fillId="0" borderId="0" xfId="0" applyNumberFormat="1" applyAlignment="1">
      <alignment horizontal="center"/>
    </xf>
    <xf numFmtId="0" fontId="0" fillId="2" borderId="0" xfId="0" quotePrefix="1" applyFill="1"/>
    <xf numFmtId="0" fontId="0" fillId="2" borderId="0" xfId="0" applyFill="1"/>
    <xf numFmtId="0" fontId="0" fillId="0" borderId="0" xfId="0" applyFill="1"/>
    <xf numFmtId="166" fontId="0" fillId="0" borderId="0" xfId="0" applyNumberFormat="1"/>
    <xf numFmtId="166" fontId="0" fillId="0" borderId="0" xfId="1" applyNumberFormat="1" applyFont="1"/>
    <xf numFmtId="3" fontId="0" fillId="3" borderId="0" xfId="0" applyNumberFormat="1" applyFill="1" applyAlignment="1">
      <alignment horizontal="center"/>
    </xf>
    <xf numFmtId="3" fontId="0" fillId="3" borderId="0" xfId="0" applyNumberFormat="1" applyFill="1"/>
    <xf numFmtId="0" fontId="1" fillId="0" borderId="0" xfId="2"/>
    <xf numFmtId="169" fontId="4" fillId="0" borderId="0" xfId="2" applyNumberFormat="1" applyFont="1" applyAlignment="1">
      <alignment horizontal="left" vertical="top"/>
    </xf>
    <xf numFmtId="0" fontId="4" fillId="0" borderId="0" xfId="2" applyFont="1" applyAlignment="1">
      <alignment horizontal="left" vertical="top"/>
    </xf>
    <xf numFmtId="0" fontId="5" fillId="0" borderId="1" xfId="2" applyNumberFormat="1" applyFont="1" applyBorder="1" applyAlignment="1">
      <alignment horizontal="left" vertical="top"/>
    </xf>
    <xf numFmtId="0" fontId="4" fillId="0" borderId="2" xfId="2" applyNumberFormat="1" applyFont="1" applyBorder="1" applyAlignment="1">
      <alignment horizontal="left" vertical="top"/>
    </xf>
    <xf numFmtId="0" fontId="4" fillId="0" borderId="3" xfId="2" applyNumberFormat="1" applyFont="1" applyBorder="1" applyAlignment="1">
      <alignment horizontal="left" vertical="top"/>
    </xf>
    <xf numFmtId="0" fontId="4" fillId="0" borderId="1" xfId="2" applyNumberFormat="1" applyFont="1" applyBorder="1" applyAlignment="1">
      <alignment horizontal="left" vertical="top"/>
    </xf>
    <xf numFmtId="0" fontId="4" fillId="0" borderId="3" xfId="2" applyFont="1" applyBorder="1"/>
    <xf numFmtId="0" fontId="4" fillId="0" borderId="0" xfId="2" applyFont="1"/>
    <xf numFmtId="0" fontId="4" fillId="0" borderId="4" xfId="2" applyNumberFormat="1" applyFont="1" applyBorder="1" applyAlignment="1">
      <alignment horizontal="left" vertical="top"/>
    </xf>
    <xf numFmtId="0" fontId="4" fillId="0" borderId="0" xfId="2" applyNumberFormat="1" applyFont="1" applyBorder="1" applyAlignment="1">
      <alignment horizontal="left" vertical="top"/>
    </xf>
    <xf numFmtId="0" fontId="4" fillId="0" borderId="5" xfId="2" applyNumberFormat="1" applyFont="1" applyBorder="1" applyAlignment="1">
      <alignment horizontal="left" vertical="top"/>
    </xf>
    <xf numFmtId="0" fontId="4" fillId="0" borderId="5" xfId="2" applyFont="1" applyBorder="1"/>
    <xf numFmtId="49" fontId="4" fillId="0" borderId="0" xfId="2" applyNumberFormat="1" applyFont="1" applyBorder="1" applyAlignment="1">
      <alignment horizontal="left" vertical="top"/>
    </xf>
    <xf numFmtId="0" fontId="6" fillId="0" borderId="0" xfId="2" applyFont="1"/>
    <xf numFmtId="169" fontId="7" fillId="0" borderId="0" xfId="2" applyNumberFormat="1" applyFont="1" applyAlignment="1">
      <alignment horizontal="left" vertical="top"/>
    </xf>
    <xf numFmtId="0" fontId="4" fillId="0" borderId="6" xfId="2" applyNumberFormat="1" applyFont="1" applyBorder="1" applyAlignment="1">
      <alignment horizontal="left" vertical="top"/>
    </xf>
    <xf numFmtId="0" fontId="4" fillId="0" borderId="7" xfId="2" applyNumberFormat="1" applyFont="1" applyBorder="1" applyAlignment="1">
      <alignment horizontal="left" vertical="top"/>
    </xf>
    <xf numFmtId="0" fontId="4" fillId="0" borderId="8" xfId="2" applyNumberFormat="1" applyFont="1" applyBorder="1" applyAlignment="1">
      <alignment horizontal="left" vertical="top"/>
    </xf>
    <xf numFmtId="0" fontId="4" fillId="0" borderId="0" xfId="2" applyFont="1" applyBorder="1"/>
    <xf numFmtId="169" fontId="4" fillId="0" borderId="0" xfId="2" applyNumberFormat="1" applyFont="1" applyBorder="1" applyAlignment="1">
      <alignment horizontal="left" vertical="top"/>
    </xf>
    <xf numFmtId="0" fontId="4" fillId="0" borderId="0" xfId="2" applyFont="1" applyBorder="1" applyAlignment="1">
      <alignment horizontal="left" vertical="top"/>
    </xf>
    <xf numFmtId="172" fontId="4" fillId="0" borderId="0" xfId="2" applyNumberFormat="1" applyFont="1" applyBorder="1" applyAlignment="1">
      <alignment horizontal="left" vertical="top"/>
    </xf>
    <xf numFmtId="171" fontId="4" fillId="0" borderId="0" xfId="2" applyNumberFormat="1" applyFont="1" applyBorder="1" applyAlignment="1">
      <alignment horizontal="left" vertical="top"/>
    </xf>
    <xf numFmtId="170" fontId="4" fillId="0" borderId="0" xfId="2" applyNumberFormat="1" applyFont="1" applyAlignment="1">
      <alignment horizontal="left" vertical="top"/>
    </xf>
    <xf numFmtId="171" fontId="4" fillId="0" borderId="0" xfId="2" applyNumberFormat="1" applyFont="1" applyAlignment="1">
      <alignment horizontal="left" vertical="top"/>
    </xf>
    <xf numFmtId="0" fontId="7" fillId="0" borderId="2" xfId="2" applyFont="1" applyBorder="1" applyAlignment="1">
      <alignment horizontal="left"/>
    </xf>
    <xf numFmtId="169" fontId="4" fillId="0" borderId="2" xfId="2" applyNumberFormat="1" applyFont="1" applyBorder="1" applyAlignment="1">
      <alignment horizontal="left" vertical="top"/>
    </xf>
    <xf numFmtId="0" fontId="4" fillId="0" borderId="2" xfId="2" applyFont="1" applyBorder="1" applyAlignment="1">
      <alignment horizontal="left" vertical="top"/>
    </xf>
    <xf numFmtId="172" fontId="4" fillId="0" borderId="2" xfId="2" applyNumberFormat="1" applyFont="1" applyBorder="1" applyAlignment="1">
      <alignment horizontal="left" vertical="top"/>
    </xf>
    <xf numFmtId="171" fontId="4" fillId="0" borderId="2" xfId="2" applyNumberFormat="1" applyFont="1" applyBorder="1" applyAlignment="1">
      <alignment horizontal="left" vertical="top"/>
    </xf>
    <xf numFmtId="170" fontId="4" fillId="0" borderId="2" xfId="2" applyNumberFormat="1" applyFont="1" applyBorder="1" applyAlignment="1">
      <alignment horizontal="left" vertical="top"/>
    </xf>
    <xf numFmtId="0" fontId="5" fillId="0" borderId="0" xfId="2" applyFont="1"/>
    <xf numFmtId="169" fontId="5" fillId="0" borderId="0" xfId="2" applyNumberFormat="1" applyFont="1" applyAlignment="1">
      <alignment horizontal="left" vertical="top"/>
    </xf>
    <xf numFmtId="0" fontId="5" fillId="0" borderId="0" xfId="2" applyFont="1" applyAlignment="1">
      <alignment horizontal="left" vertical="top"/>
    </xf>
    <xf numFmtId="172" fontId="5" fillId="0" borderId="0" xfId="2" applyNumberFormat="1" applyFont="1" applyAlignment="1">
      <alignment horizontal="right" vertical="top"/>
    </xf>
    <xf numFmtId="0" fontId="5" fillId="0" borderId="0" xfId="2" applyFont="1" applyAlignment="1">
      <alignment horizontal="right" vertical="top"/>
    </xf>
    <xf numFmtId="171" fontId="5" fillId="0" borderId="0" xfId="2" applyNumberFormat="1" applyFont="1" applyAlignment="1">
      <alignment horizontal="left" vertical="top"/>
    </xf>
    <xf numFmtId="170" fontId="5" fillId="0" borderId="0" xfId="2" applyNumberFormat="1" applyFont="1" applyAlignment="1">
      <alignment horizontal="right" vertical="top"/>
    </xf>
    <xf numFmtId="171" fontId="5" fillId="0" borderId="0" xfId="2" applyNumberFormat="1" applyFont="1" applyAlignment="1">
      <alignment horizontal="right" vertical="top"/>
    </xf>
    <xf numFmtId="0" fontId="7" fillId="0" borderId="0" xfId="2" applyFont="1"/>
    <xf numFmtId="0" fontId="7" fillId="0" borderId="0" xfId="2" applyFont="1" applyAlignment="1">
      <alignment horizontal="left" vertical="top"/>
    </xf>
    <xf numFmtId="172" fontId="4" fillId="0" borderId="0" xfId="2" applyNumberFormat="1" applyFont="1" applyAlignment="1">
      <alignment horizontal="right" vertical="top"/>
    </xf>
    <xf numFmtId="0" fontId="4" fillId="0" borderId="0" xfId="2" applyFont="1" applyAlignment="1">
      <alignment horizontal="right" vertical="top"/>
    </xf>
    <xf numFmtId="0" fontId="4" fillId="0" borderId="0" xfId="2" applyFont="1" applyAlignment="1">
      <alignment horizontal="left" vertical="top" wrapText="1"/>
    </xf>
    <xf numFmtId="170" fontId="4" fillId="0" borderId="0" xfId="2" applyNumberFormat="1" applyFont="1" applyAlignment="1">
      <alignment horizontal="right" vertical="top"/>
    </xf>
    <xf numFmtId="0" fontId="7" fillId="0" borderId="0" xfId="2" applyFont="1" applyAlignment="1">
      <alignment horizontal="right" vertical="top"/>
    </xf>
    <xf numFmtId="171" fontId="4" fillId="0" borderId="0" xfId="2" applyNumberFormat="1" applyFont="1" applyBorder="1" applyAlignment="1">
      <alignment horizontal="right" vertical="top"/>
    </xf>
    <xf numFmtId="172" fontId="4" fillId="0" borderId="0" xfId="2" applyNumberFormat="1" applyFont="1" applyAlignment="1">
      <alignment horizontal="left" vertical="top"/>
    </xf>
    <xf numFmtId="0" fontId="8" fillId="0" borderId="2" xfId="2" applyNumberFormat="1" applyFont="1" applyBorder="1" applyAlignment="1">
      <alignment horizontal="left" vertical="top"/>
    </xf>
    <xf numFmtId="17" fontId="8" fillId="0" borderId="0" xfId="2" applyNumberFormat="1" applyFont="1" applyBorder="1" applyAlignment="1">
      <alignment horizontal="left" vertical="top"/>
    </xf>
    <xf numFmtId="49" fontId="8" fillId="0" borderId="0" xfId="2" applyNumberFormat="1" applyFont="1" applyBorder="1" applyAlignment="1">
      <alignment horizontal="left" vertical="top"/>
    </xf>
    <xf numFmtId="17" fontId="8" fillId="0" borderId="0" xfId="2" applyNumberFormat="1" applyFont="1" applyAlignment="1">
      <alignment horizontal="left" vertical="top"/>
    </xf>
    <xf numFmtId="169" fontId="8" fillId="0" borderId="0" xfId="2" applyNumberFormat="1" applyFont="1" applyAlignment="1">
      <alignment horizontal="left" vertical="top"/>
    </xf>
    <xf numFmtId="0" fontId="3" fillId="0" borderId="0" xfId="0" applyFont="1" applyFill="1"/>
    <xf numFmtId="0" fontId="0" fillId="2" borderId="0" xfId="0" applyFill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166" fontId="0" fillId="3" borderId="0" xfId="1" applyNumberFormat="1" applyFont="1" applyFill="1"/>
    <xf numFmtId="3" fontId="0" fillId="3" borderId="0" xfId="0" applyNumberFormat="1" applyFill="1" applyBorder="1" applyAlignment="1">
      <alignment horizontal="center"/>
    </xf>
    <xf numFmtId="0" fontId="3" fillId="2" borderId="0" xfId="0" applyFont="1" applyFill="1"/>
    <xf numFmtId="0" fontId="0" fillId="0" borderId="9" xfId="0" applyBorder="1"/>
    <xf numFmtId="177" fontId="8" fillId="0" borderId="0" xfId="2" applyNumberFormat="1" applyFont="1" applyAlignment="1">
      <alignment horizontal="left" vertical="top"/>
    </xf>
    <xf numFmtId="0" fontId="8" fillId="0" borderId="0" xfId="2" applyFont="1" applyAlignment="1">
      <alignment horizontal="left" vertical="top"/>
    </xf>
    <xf numFmtId="172" fontId="8" fillId="0" borderId="0" xfId="2" applyNumberFormat="1" applyFont="1" applyBorder="1" applyAlignment="1">
      <alignment horizontal="right" vertical="top"/>
    </xf>
    <xf numFmtId="172" fontId="4" fillId="0" borderId="10" xfId="2" applyNumberFormat="1" applyFont="1" applyBorder="1" applyAlignment="1">
      <alignment horizontal="right" vertical="top"/>
    </xf>
    <xf numFmtId="171" fontId="4" fillId="0" borderId="10" xfId="2" applyNumberFormat="1" applyFont="1" applyBorder="1" applyAlignment="1">
      <alignment horizontal="right" vertical="top"/>
    </xf>
    <xf numFmtId="172" fontId="8" fillId="0" borderId="0" xfId="2" applyNumberFormat="1" applyFont="1" applyAlignment="1">
      <alignment horizontal="right" vertical="top"/>
    </xf>
  </cellXfs>
  <cellStyles count="3">
    <cellStyle name="Comma" xfId="1" builtinId="3"/>
    <cellStyle name="Normal" xfId="0" builtinId="0"/>
    <cellStyle name="Normal_ManualInvoic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133350</xdr:colOff>
      <xdr:row>5</xdr:row>
      <xdr:rowOff>47625</xdr:rowOff>
    </xdr:from>
    <xdr:to>
      <xdr:col>23</xdr:col>
      <xdr:colOff>476250</xdr:colOff>
      <xdr:row>9</xdr:row>
      <xdr:rowOff>114300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3AA8C07C-84B7-149A-77DE-77C0FB3A6349}"/>
            </a:ext>
          </a:extLst>
        </xdr:cNvPr>
        <xdr:cNvSpPr>
          <a:spLocks noChangeShapeType="1"/>
        </xdr:cNvSpPr>
      </xdr:nvSpPr>
      <xdr:spPr bwMode="auto">
        <a:xfrm>
          <a:off x="12382500" y="857250"/>
          <a:ext cx="34290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</xdr:colOff>
      <xdr:row>44</xdr:row>
      <xdr:rowOff>95250</xdr:rowOff>
    </xdr:from>
    <xdr:to>
      <xdr:col>3</xdr:col>
      <xdr:colOff>123825</xdr:colOff>
      <xdr:row>44</xdr:row>
      <xdr:rowOff>95250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C60113D6-D65B-20FE-7BD9-35BCEE282DEC}"/>
            </a:ext>
          </a:extLst>
        </xdr:cNvPr>
        <xdr:cNvSpPr>
          <a:spLocks noChangeShapeType="1"/>
        </xdr:cNvSpPr>
      </xdr:nvSpPr>
      <xdr:spPr bwMode="auto">
        <a:xfrm>
          <a:off x="1285875" y="7229475"/>
          <a:ext cx="666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</xdr:row>
          <xdr:rowOff>76200</xdr:rowOff>
        </xdr:from>
        <xdr:to>
          <xdr:col>2</xdr:col>
          <xdr:colOff>514350</xdr:colOff>
          <xdr:row>6</xdr:row>
          <xdr:rowOff>133350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61B6444A-B3F7-47F8-4C27-BC3CA565E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43"/>
  <sheetViews>
    <sheetView topLeftCell="A34" workbookViewId="0">
      <selection activeCell="X28" sqref="X28"/>
    </sheetView>
  </sheetViews>
  <sheetFormatPr defaultRowHeight="12.75" x14ac:dyDescent="0.2"/>
  <cols>
    <col min="42" max="42" width="11.5703125" customWidth="1"/>
    <col min="43" max="43" width="11.85546875" customWidth="1"/>
  </cols>
  <sheetData>
    <row r="1" spans="2:44" x14ac:dyDescent="0.2">
      <c r="B1" t="s">
        <v>34</v>
      </c>
    </row>
    <row r="2" spans="2:44" x14ac:dyDescent="0.2">
      <c r="Z2" t="s">
        <v>91</v>
      </c>
      <c r="AI2" s="9" t="s">
        <v>28</v>
      </c>
    </row>
    <row r="3" spans="2:44" x14ac:dyDescent="0.2">
      <c r="F3" t="s">
        <v>0</v>
      </c>
      <c r="L3" t="s">
        <v>1</v>
      </c>
    </row>
    <row r="4" spans="2:44" x14ac:dyDescent="0.2">
      <c r="B4" t="s">
        <v>2</v>
      </c>
      <c r="C4" t="s">
        <v>3</v>
      </c>
      <c r="F4" t="s">
        <v>4</v>
      </c>
      <c r="O4" t="s">
        <v>5</v>
      </c>
      <c r="T4" t="s">
        <v>6</v>
      </c>
      <c r="Z4" s="1" t="s">
        <v>7</v>
      </c>
      <c r="AA4" t="s">
        <v>7</v>
      </c>
      <c r="AB4" t="s">
        <v>8</v>
      </c>
      <c r="AD4" t="s">
        <v>9</v>
      </c>
      <c r="AF4" t="s">
        <v>27</v>
      </c>
      <c r="AK4" t="s">
        <v>6</v>
      </c>
      <c r="AR4" t="s">
        <v>29</v>
      </c>
    </row>
    <row r="5" spans="2:44" x14ac:dyDescent="0.2">
      <c r="F5" s="2" t="s">
        <v>10</v>
      </c>
      <c r="L5" s="2" t="s">
        <v>11</v>
      </c>
      <c r="O5" s="2" t="s">
        <v>12</v>
      </c>
      <c r="T5" s="2" t="s">
        <v>12</v>
      </c>
      <c r="Z5" s="1" t="s">
        <v>13</v>
      </c>
      <c r="AA5" t="s">
        <v>14</v>
      </c>
      <c r="AB5" t="s">
        <v>14</v>
      </c>
      <c r="AD5" s="2" t="s">
        <v>11</v>
      </c>
      <c r="AI5" t="s">
        <v>9</v>
      </c>
      <c r="AK5" s="2" t="s">
        <v>12</v>
      </c>
      <c r="AP5" t="s">
        <v>31</v>
      </c>
      <c r="AQ5" t="s">
        <v>32</v>
      </c>
      <c r="AR5" t="s">
        <v>33</v>
      </c>
    </row>
    <row r="6" spans="2:44" x14ac:dyDescent="0.2">
      <c r="C6" t="s">
        <v>13</v>
      </c>
      <c r="D6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L6" s="3" t="s">
        <v>21</v>
      </c>
      <c r="O6" s="3" t="s">
        <v>16</v>
      </c>
      <c r="P6" s="3" t="s">
        <v>17</v>
      </c>
      <c r="Q6" s="3" t="s">
        <v>18</v>
      </c>
      <c r="R6" s="3" t="s">
        <v>19</v>
      </c>
      <c r="T6" s="3" t="s">
        <v>16</v>
      </c>
      <c r="U6" s="3" t="s">
        <v>17</v>
      </c>
      <c r="V6" s="3" t="s">
        <v>18</v>
      </c>
      <c r="W6" s="3" t="s">
        <v>19</v>
      </c>
      <c r="AA6" s="2" t="s">
        <v>22</v>
      </c>
      <c r="AB6" s="2" t="s">
        <v>22</v>
      </c>
      <c r="AD6" t="s">
        <v>23</v>
      </c>
      <c r="AI6" s="2" t="s">
        <v>11</v>
      </c>
      <c r="AK6" s="3" t="s">
        <v>16</v>
      </c>
      <c r="AL6" s="3" t="s">
        <v>17</v>
      </c>
      <c r="AM6" s="3" t="s">
        <v>18</v>
      </c>
      <c r="AN6" s="3" t="s">
        <v>19</v>
      </c>
      <c r="AP6" s="1" t="s">
        <v>30</v>
      </c>
      <c r="AQ6" s="1" t="s">
        <v>30</v>
      </c>
    </row>
    <row r="7" spans="2:44" x14ac:dyDescent="0.2">
      <c r="B7" s="1" t="s">
        <v>24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26</v>
      </c>
      <c r="L7" t="s">
        <v>26</v>
      </c>
      <c r="O7" s="1" t="s">
        <v>25</v>
      </c>
      <c r="P7" s="1" t="s">
        <v>25</v>
      </c>
      <c r="Q7" s="1" t="s">
        <v>25</v>
      </c>
      <c r="R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AA7" t="s">
        <v>26</v>
      </c>
      <c r="AB7" t="s">
        <v>25</v>
      </c>
      <c r="AK7" s="1"/>
      <c r="AL7" s="1"/>
      <c r="AM7" s="1"/>
      <c r="AN7" s="1"/>
    </row>
    <row r="9" spans="2:44" x14ac:dyDescent="0.2">
      <c r="B9" s="4">
        <v>37104</v>
      </c>
      <c r="C9" s="5">
        <v>5791.065598702221</v>
      </c>
      <c r="D9" s="5">
        <v>5711.7280000000001</v>
      </c>
      <c r="F9" s="1">
        <v>70</v>
      </c>
      <c r="G9" s="1">
        <v>105</v>
      </c>
      <c r="H9" s="1">
        <v>260</v>
      </c>
      <c r="I9" s="1">
        <v>475</v>
      </c>
      <c r="J9" s="1">
        <v>0</v>
      </c>
      <c r="L9" s="5">
        <v>1480</v>
      </c>
      <c r="O9" s="6">
        <v>5.66</v>
      </c>
      <c r="P9" s="6">
        <v>5.7750000000000004</v>
      </c>
      <c r="Q9" s="6">
        <v>4.7</v>
      </c>
      <c r="R9" s="6">
        <v>4.7</v>
      </c>
      <c r="T9" s="7">
        <f t="shared" ref="T9:T39" si="0">+F9*O9</f>
        <v>396.2</v>
      </c>
      <c r="U9" s="7">
        <f t="shared" ref="U9:U39" si="1">+G9*P9</f>
        <v>606.375</v>
      </c>
      <c r="V9" s="7">
        <f t="shared" ref="V9:V39" si="2">+H9*Q9</f>
        <v>1222</v>
      </c>
      <c r="W9" s="7">
        <f t="shared" ref="W9:W39" si="3">+I9*R9</f>
        <v>2232.5</v>
      </c>
      <c r="Z9" s="8">
        <f t="shared" ref="Z9:Z39" si="4">+(D9-SUM(F9:J9))/(1-0.0137)</f>
        <v>4868.4254283686505</v>
      </c>
      <c r="AA9" s="8">
        <f t="shared" ref="AA9:AA39" si="5">+L9</f>
        <v>1480</v>
      </c>
      <c r="AB9" s="8">
        <f t="shared" ref="AB9:AB39" si="6">+Z9-AA9</f>
        <v>3388.4254283686505</v>
      </c>
      <c r="AD9">
        <v>3.14</v>
      </c>
      <c r="AF9" s="7">
        <f t="shared" ref="AF9:AF39" si="7">+AB9*AD9</f>
        <v>10639.655845077563</v>
      </c>
      <c r="AI9" s="7">
        <f t="shared" ref="AI9:AI39" si="8">+AF9</f>
        <v>10639.655845077563</v>
      </c>
      <c r="AK9" s="7">
        <f t="shared" ref="AK9:AK39" si="9">+T9</f>
        <v>396.2</v>
      </c>
      <c r="AL9" s="7">
        <f t="shared" ref="AL9:AL39" si="10">+U9</f>
        <v>606.375</v>
      </c>
      <c r="AM9" s="7">
        <f t="shared" ref="AM9:AM39" si="11">+V9</f>
        <v>1222</v>
      </c>
      <c r="AN9" s="7">
        <f t="shared" ref="AN9:AN39" si="12">+W9</f>
        <v>2232.5</v>
      </c>
      <c r="AP9" s="10">
        <f t="shared" ref="AP9:AP39" si="13">+AI9+AK9+AL9+AM9+AN9</f>
        <v>15096.730845077564</v>
      </c>
      <c r="AQ9" s="10">
        <f t="shared" ref="AQ9:AQ39" si="14">+D9*0.115</f>
        <v>656.84872000000007</v>
      </c>
      <c r="AR9" s="7">
        <f t="shared" ref="AR9:AR39" si="15">+AP9+AQ9</f>
        <v>15753.579565077564</v>
      </c>
    </row>
    <row r="10" spans="2:44" x14ac:dyDescent="0.2">
      <c r="B10" s="4">
        <v>37105</v>
      </c>
      <c r="C10" s="5">
        <v>5819.7951941599922</v>
      </c>
      <c r="D10" s="5">
        <v>5740.0640000000003</v>
      </c>
      <c r="F10" s="1">
        <v>70</v>
      </c>
      <c r="G10" s="1">
        <v>105</v>
      </c>
      <c r="H10" s="1">
        <v>260</v>
      </c>
      <c r="I10" s="1">
        <v>475</v>
      </c>
      <c r="J10" s="1">
        <v>0</v>
      </c>
      <c r="L10" s="5">
        <v>1494</v>
      </c>
      <c r="O10" s="6">
        <v>5.66</v>
      </c>
      <c r="P10" s="6">
        <v>5.7750000000000004</v>
      </c>
      <c r="Q10" s="6">
        <v>4.7</v>
      </c>
      <c r="R10" s="6">
        <v>4.7</v>
      </c>
      <c r="T10" s="7">
        <f t="shared" si="0"/>
        <v>396.2</v>
      </c>
      <c r="U10" s="7">
        <f t="shared" si="1"/>
        <v>606.375</v>
      </c>
      <c r="V10" s="7">
        <f t="shared" si="2"/>
        <v>1222</v>
      </c>
      <c r="W10" s="7">
        <f t="shared" si="3"/>
        <v>2232.5</v>
      </c>
      <c r="Z10" s="8">
        <f t="shared" si="4"/>
        <v>4897.1550238264226</v>
      </c>
      <c r="AA10" s="8">
        <f t="shared" si="5"/>
        <v>1494</v>
      </c>
      <c r="AB10" s="8">
        <f t="shared" si="6"/>
        <v>3403.1550238264226</v>
      </c>
      <c r="AD10">
        <v>3.14</v>
      </c>
      <c r="AF10" s="7">
        <f t="shared" si="7"/>
        <v>10685.906774814968</v>
      </c>
      <c r="AI10" s="7">
        <f t="shared" si="8"/>
        <v>10685.906774814968</v>
      </c>
      <c r="AK10" s="7">
        <f t="shared" si="9"/>
        <v>396.2</v>
      </c>
      <c r="AL10" s="7">
        <f t="shared" si="10"/>
        <v>606.375</v>
      </c>
      <c r="AM10" s="7">
        <f t="shared" si="11"/>
        <v>1222</v>
      </c>
      <c r="AN10" s="7">
        <f t="shared" si="12"/>
        <v>2232.5</v>
      </c>
      <c r="AP10" s="10">
        <f t="shared" si="13"/>
        <v>15142.981774814969</v>
      </c>
      <c r="AQ10" s="10">
        <f t="shared" si="14"/>
        <v>660.10736000000009</v>
      </c>
      <c r="AR10" s="7">
        <f t="shared" si="15"/>
        <v>15803.089134814969</v>
      </c>
    </row>
    <row r="11" spans="2:44" x14ac:dyDescent="0.2">
      <c r="B11" s="4">
        <v>37106</v>
      </c>
      <c r="C11" s="5">
        <v>5838.2642198114163</v>
      </c>
      <c r="D11" s="5">
        <v>5758.28</v>
      </c>
      <c r="F11" s="1">
        <v>70</v>
      </c>
      <c r="G11" s="1">
        <v>105</v>
      </c>
      <c r="H11" s="1">
        <v>260</v>
      </c>
      <c r="I11" s="1">
        <v>475</v>
      </c>
      <c r="J11" s="1">
        <v>90</v>
      </c>
      <c r="L11" s="5">
        <v>1500</v>
      </c>
      <c r="O11" s="6">
        <v>5.66</v>
      </c>
      <c r="P11" s="6">
        <v>5.7750000000000004</v>
      </c>
      <c r="Q11" s="6">
        <v>4.7</v>
      </c>
      <c r="R11" s="6">
        <v>4.7</v>
      </c>
      <c r="T11" s="7">
        <f t="shared" si="0"/>
        <v>396.2</v>
      </c>
      <c r="U11" s="7">
        <f t="shared" si="1"/>
        <v>606.375</v>
      </c>
      <c r="V11" s="7">
        <f t="shared" si="2"/>
        <v>1222</v>
      </c>
      <c r="W11" s="7">
        <f t="shared" si="3"/>
        <v>2232.5</v>
      </c>
      <c r="Z11" s="8">
        <f t="shared" si="4"/>
        <v>4824.373922741559</v>
      </c>
      <c r="AA11" s="8">
        <f t="shared" si="5"/>
        <v>1500</v>
      </c>
      <c r="AB11" s="8">
        <f t="shared" si="6"/>
        <v>3324.373922741559</v>
      </c>
      <c r="AD11">
        <v>3.14</v>
      </c>
      <c r="AF11" s="7">
        <f t="shared" si="7"/>
        <v>10438.534117408495</v>
      </c>
      <c r="AI11" s="7">
        <f t="shared" si="8"/>
        <v>10438.534117408495</v>
      </c>
      <c r="AK11" s="7">
        <f t="shared" si="9"/>
        <v>396.2</v>
      </c>
      <c r="AL11" s="7">
        <f t="shared" si="10"/>
        <v>606.375</v>
      </c>
      <c r="AM11" s="7">
        <f t="shared" si="11"/>
        <v>1222</v>
      </c>
      <c r="AN11" s="7">
        <f t="shared" si="12"/>
        <v>2232.5</v>
      </c>
      <c r="AP11" s="10">
        <f t="shared" si="13"/>
        <v>14895.609117408496</v>
      </c>
      <c r="AQ11" s="10">
        <f t="shared" si="14"/>
        <v>662.20219999999995</v>
      </c>
      <c r="AR11" s="7">
        <f t="shared" si="15"/>
        <v>15557.811317408496</v>
      </c>
    </row>
    <row r="12" spans="2:44" x14ac:dyDescent="0.2">
      <c r="B12" s="4">
        <v>37107</v>
      </c>
      <c r="C12" s="5">
        <v>5299.5843049782025</v>
      </c>
      <c r="D12" s="5">
        <v>5226.9799999999996</v>
      </c>
      <c r="F12" s="1">
        <v>70</v>
      </c>
      <c r="G12" s="1">
        <v>105</v>
      </c>
      <c r="H12" s="1">
        <v>260</v>
      </c>
      <c r="I12" s="1">
        <v>475</v>
      </c>
      <c r="J12" s="1">
        <v>90</v>
      </c>
      <c r="L12" s="5">
        <v>1500</v>
      </c>
      <c r="O12" s="6">
        <v>5.66</v>
      </c>
      <c r="P12" s="6">
        <v>5.7750000000000004</v>
      </c>
      <c r="Q12" s="6">
        <v>4.7</v>
      </c>
      <c r="R12" s="6">
        <v>4.7</v>
      </c>
      <c r="T12" s="7">
        <f t="shared" si="0"/>
        <v>396.2</v>
      </c>
      <c r="U12" s="7">
        <f t="shared" si="1"/>
        <v>606.375</v>
      </c>
      <c r="V12" s="7">
        <f t="shared" si="2"/>
        <v>1222</v>
      </c>
      <c r="W12" s="7">
        <f t="shared" si="3"/>
        <v>2232.5</v>
      </c>
      <c r="Z12" s="8">
        <f t="shared" si="4"/>
        <v>4285.6940079083442</v>
      </c>
      <c r="AA12" s="8">
        <f t="shared" si="5"/>
        <v>1500</v>
      </c>
      <c r="AB12" s="8">
        <f t="shared" si="6"/>
        <v>2785.6940079083442</v>
      </c>
      <c r="AD12">
        <v>3.14</v>
      </c>
      <c r="AF12" s="7">
        <f t="shared" si="7"/>
        <v>8747.0791848322006</v>
      </c>
      <c r="AI12" s="7">
        <f t="shared" si="8"/>
        <v>8747.0791848322006</v>
      </c>
      <c r="AK12" s="7">
        <f t="shared" si="9"/>
        <v>396.2</v>
      </c>
      <c r="AL12" s="7">
        <f t="shared" si="10"/>
        <v>606.375</v>
      </c>
      <c r="AM12" s="7">
        <f t="shared" si="11"/>
        <v>1222</v>
      </c>
      <c r="AN12" s="7">
        <f t="shared" si="12"/>
        <v>2232.5</v>
      </c>
      <c r="AP12" s="10">
        <f t="shared" si="13"/>
        <v>13204.154184832201</v>
      </c>
      <c r="AQ12" s="10">
        <f t="shared" si="14"/>
        <v>601.10270000000003</v>
      </c>
      <c r="AR12" s="7">
        <f t="shared" si="15"/>
        <v>13805.256884832201</v>
      </c>
    </row>
    <row r="13" spans="2:44" x14ac:dyDescent="0.2">
      <c r="B13" s="4">
        <v>37108</v>
      </c>
      <c r="C13" s="5">
        <v>4968.1679002331957</v>
      </c>
      <c r="D13" s="5">
        <v>4900.1040000000003</v>
      </c>
      <c r="F13" s="1">
        <v>70</v>
      </c>
      <c r="G13" s="1">
        <v>105</v>
      </c>
      <c r="H13" s="1">
        <v>260</v>
      </c>
      <c r="I13" s="1">
        <v>475</v>
      </c>
      <c r="J13" s="1">
        <v>90</v>
      </c>
      <c r="L13" s="5">
        <v>1500</v>
      </c>
      <c r="O13" s="6">
        <v>5.66</v>
      </c>
      <c r="P13" s="6">
        <v>5.7750000000000004</v>
      </c>
      <c r="Q13" s="6">
        <v>4.7</v>
      </c>
      <c r="R13" s="6">
        <v>4.7</v>
      </c>
      <c r="T13" s="7">
        <f t="shared" si="0"/>
        <v>396.2</v>
      </c>
      <c r="U13" s="7">
        <f t="shared" si="1"/>
        <v>606.375</v>
      </c>
      <c r="V13" s="7">
        <f t="shared" si="2"/>
        <v>1222</v>
      </c>
      <c r="W13" s="7">
        <f t="shared" si="3"/>
        <v>2232.5</v>
      </c>
      <c r="Z13" s="8">
        <f t="shared" si="4"/>
        <v>3954.277603163338</v>
      </c>
      <c r="AA13" s="8">
        <f t="shared" si="5"/>
        <v>1500</v>
      </c>
      <c r="AB13" s="8">
        <f t="shared" si="6"/>
        <v>2454.277603163338</v>
      </c>
      <c r="AD13">
        <v>3.14</v>
      </c>
      <c r="AF13" s="7">
        <f t="shared" si="7"/>
        <v>7706.4316739328815</v>
      </c>
      <c r="AI13" s="7">
        <f t="shared" si="8"/>
        <v>7706.4316739328815</v>
      </c>
      <c r="AK13" s="7">
        <f t="shared" si="9"/>
        <v>396.2</v>
      </c>
      <c r="AL13" s="7">
        <f t="shared" si="10"/>
        <v>606.375</v>
      </c>
      <c r="AM13" s="7">
        <f t="shared" si="11"/>
        <v>1222</v>
      </c>
      <c r="AN13" s="7">
        <f t="shared" si="12"/>
        <v>2232.5</v>
      </c>
      <c r="AP13" s="10">
        <f t="shared" si="13"/>
        <v>12163.506673932881</v>
      </c>
      <c r="AQ13" s="10">
        <f t="shared" si="14"/>
        <v>563.51196000000004</v>
      </c>
      <c r="AR13" s="7">
        <f t="shared" si="15"/>
        <v>12727.018633932881</v>
      </c>
    </row>
    <row r="14" spans="2:44" x14ac:dyDescent="0.2">
      <c r="B14" s="4">
        <v>37109</v>
      </c>
      <c r="C14" s="5">
        <v>5429.893541518808</v>
      </c>
      <c r="D14" s="5">
        <v>5355.5039999999999</v>
      </c>
      <c r="F14" s="1">
        <v>70</v>
      </c>
      <c r="G14" s="1">
        <v>105</v>
      </c>
      <c r="H14" s="1">
        <v>260</v>
      </c>
      <c r="I14" s="1">
        <v>475</v>
      </c>
      <c r="J14" s="1">
        <v>90</v>
      </c>
      <c r="L14" s="5">
        <v>1500</v>
      </c>
      <c r="O14" s="6">
        <v>5.66</v>
      </c>
      <c r="P14" s="6">
        <v>5.7750000000000004</v>
      </c>
      <c r="Q14" s="6">
        <v>4.7</v>
      </c>
      <c r="R14" s="6">
        <v>4.7</v>
      </c>
      <c r="T14" s="7">
        <f t="shared" si="0"/>
        <v>396.2</v>
      </c>
      <c r="U14" s="7">
        <f t="shared" si="1"/>
        <v>606.375</v>
      </c>
      <c r="V14" s="7">
        <f t="shared" si="2"/>
        <v>1222</v>
      </c>
      <c r="W14" s="7">
        <f t="shared" si="3"/>
        <v>2232.5</v>
      </c>
      <c r="Z14" s="8">
        <f t="shared" si="4"/>
        <v>4416.0032444489507</v>
      </c>
      <c r="AA14" s="8">
        <f t="shared" si="5"/>
        <v>1500</v>
      </c>
      <c r="AB14" s="8">
        <f t="shared" si="6"/>
        <v>2916.0032444489507</v>
      </c>
      <c r="AD14">
        <v>3.14</v>
      </c>
      <c r="AF14" s="7">
        <f t="shared" si="7"/>
        <v>9156.2501875697053</v>
      </c>
      <c r="AI14" s="7">
        <f t="shared" si="8"/>
        <v>9156.2501875697053</v>
      </c>
      <c r="AK14" s="7">
        <f t="shared" si="9"/>
        <v>396.2</v>
      </c>
      <c r="AL14" s="7">
        <f t="shared" si="10"/>
        <v>606.375</v>
      </c>
      <c r="AM14" s="7">
        <f t="shared" si="11"/>
        <v>1222</v>
      </c>
      <c r="AN14" s="7">
        <f t="shared" si="12"/>
        <v>2232.5</v>
      </c>
      <c r="AP14" s="10">
        <f t="shared" si="13"/>
        <v>13613.325187569706</v>
      </c>
      <c r="AQ14" s="10">
        <f t="shared" si="14"/>
        <v>615.88296000000003</v>
      </c>
      <c r="AR14" s="7">
        <f t="shared" si="15"/>
        <v>14229.208147569707</v>
      </c>
    </row>
    <row r="15" spans="2:44" x14ac:dyDescent="0.2">
      <c r="B15" s="4">
        <v>37110</v>
      </c>
      <c r="C15" s="5">
        <v>5252.3856838690053</v>
      </c>
      <c r="D15" s="5">
        <v>5180.4279999999999</v>
      </c>
      <c r="F15" s="1">
        <v>70</v>
      </c>
      <c r="G15" s="1">
        <v>105</v>
      </c>
      <c r="H15" s="1">
        <v>260</v>
      </c>
      <c r="I15" s="1">
        <v>475</v>
      </c>
      <c r="J15" s="1">
        <v>90</v>
      </c>
      <c r="L15" s="5">
        <v>1500</v>
      </c>
      <c r="O15" s="6">
        <v>5.66</v>
      </c>
      <c r="P15" s="6">
        <v>5.7750000000000004</v>
      </c>
      <c r="Q15" s="6">
        <v>4.7</v>
      </c>
      <c r="R15" s="6">
        <v>4.7</v>
      </c>
      <c r="T15" s="7">
        <f t="shared" si="0"/>
        <v>396.2</v>
      </c>
      <c r="U15" s="7">
        <f t="shared" si="1"/>
        <v>606.375</v>
      </c>
      <c r="V15" s="7">
        <f t="shared" si="2"/>
        <v>1222</v>
      </c>
      <c r="W15" s="7">
        <f t="shared" si="3"/>
        <v>2232.5</v>
      </c>
      <c r="Z15" s="8">
        <f t="shared" si="4"/>
        <v>4238.495386799148</v>
      </c>
      <c r="AA15" s="8">
        <f t="shared" si="5"/>
        <v>1500</v>
      </c>
      <c r="AB15" s="8">
        <f t="shared" si="6"/>
        <v>2738.495386799148</v>
      </c>
      <c r="AD15">
        <v>3.14</v>
      </c>
      <c r="AF15" s="7">
        <f t="shared" si="7"/>
        <v>8598.8755145493251</v>
      </c>
      <c r="AI15" s="7">
        <f t="shared" si="8"/>
        <v>8598.8755145493251</v>
      </c>
      <c r="AK15" s="7">
        <f t="shared" si="9"/>
        <v>396.2</v>
      </c>
      <c r="AL15" s="7">
        <f t="shared" si="10"/>
        <v>606.375</v>
      </c>
      <c r="AM15" s="7">
        <f t="shared" si="11"/>
        <v>1222</v>
      </c>
      <c r="AN15" s="7">
        <f t="shared" si="12"/>
        <v>2232.5</v>
      </c>
      <c r="AP15" s="10">
        <f t="shared" si="13"/>
        <v>13055.950514549326</v>
      </c>
      <c r="AQ15" s="10">
        <f t="shared" si="14"/>
        <v>595.74922000000004</v>
      </c>
      <c r="AR15" s="7">
        <f t="shared" si="15"/>
        <v>13651.699734549326</v>
      </c>
    </row>
    <row r="16" spans="2:44" x14ac:dyDescent="0.2">
      <c r="B16" s="4">
        <v>37111</v>
      </c>
      <c r="C16" s="5">
        <v>5298.5582479975665</v>
      </c>
      <c r="D16" s="5">
        <v>5225.9679999999998</v>
      </c>
      <c r="F16" s="1">
        <v>70</v>
      </c>
      <c r="G16" s="1">
        <v>105</v>
      </c>
      <c r="H16" s="1">
        <v>260</v>
      </c>
      <c r="I16" s="1">
        <v>475</v>
      </c>
      <c r="J16" s="1">
        <v>90</v>
      </c>
      <c r="L16" s="5">
        <v>1500</v>
      </c>
      <c r="O16" s="6">
        <v>5.66</v>
      </c>
      <c r="P16" s="6">
        <v>5.7750000000000004</v>
      </c>
      <c r="Q16" s="6">
        <v>4.7</v>
      </c>
      <c r="R16" s="6">
        <v>4.7</v>
      </c>
      <c r="T16" s="7">
        <f t="shared" si="0"/>
        <v>396.2</v>
      </c>
      <c r="U16" s="7">
        <f t="shared" si="1"/>
        <v>606.375</v>
      </c>
      <c r="V16" s="7">
        <f t="shared" si="2"/>
        <v>1222</v>
      </c>
      <c r="W16" s="7">
        <f t="shared" si="3"/>
        <v>2232.5</v>
      </c>
      <c r="Z16" s="8">
        <f t="shared" si="4"/>
        <v>4284.6679509277101</v>
      </c>
      <c r="AA16" s="8">
        <f t="shared" si="5"/>
        <v>1500</v>
      </c>
      <c r="AB16" s="8">
        <f t="shared" si="6"/>
        <v>2784.6679509277101</v>
      </c>
      <c r="AD16">
        <v>3.14</v>
      </c>
      <c r="AF16" s="7">
        <f t="shared" si="7"/>
        <v>8743.8573659130107</v>
      </c>
      <c r="AI16" s="7">
        <f t="shared" si="8"/>
        <v>8743.8573659130107</v>
      </c>
      <c r="AK16" s="7">
        <f t="shared" si="9"/>
        <v>396.2</v>
      </c>
      <c r="AL16" s="7">
        <f t="shared" si="10"/>
        <v>606.375</v>
      </c>
      <c r="AM16" s="7">
        <f t="shared" si="11"/>
        <v>1222</v>
      </c>
      <c r="AN16" s="7">
        <f t="shared" si="12"/>
        <v>2232.5</v>
      </c>
      <c r="AP16" s="10">
        <f t="shared" si="13"/>
        <v>13200.932365913011</v>
      </c>
      <c r="AQ16" s="10">
        <f t="shared" si="14"/>
        <v>600.98631999999998</v>
      </c>
      <c r="AR16" s="7">
        <f t="shared" si="15"/>
        <v>13801.918685913011</v>
      </c>
    </row>
    <row r="17" spans="2:44" x14ac:dyDescent="0.2">
      <c r="B17" s="4">
        <v>37112</v>
      </c>
      <c r="C17" s="5">
        <v>5413.4766298286531</v>
      </c>
      <c r="D17" s="5">
        <v>5339.3119999999999</v>
      </c>
      <c r="F17" s="1">
        <v>70</v>
      </c>
      <c r="G17" s="1">
        <v>105</v>
      </c>
      <c r="H17" s="1">
        <v>260</v>
      </c>
      <c r="I17" s="1">
        <v>475</v>
      </c>
      <c r="J17" s="1">
        <v>90</v>
      </c>
      <c r="L17" s="5">
        <v>1500</v>
      </c>
      <c r="O17" s="6">
        <v>5.66</v>
      </c>
      <c r="P17" s="6">
        <v>5.7750000000000004</v>
      </c>
      <c r="Q17" s="6">
        <v>4.7</v>
      </c>
      <c r="R17" s="6">
        <v>4.7</v>
      </c>
      <c r="T17" s="7">
        <f t="shared" si="0"/>
        <v>396.2</v>
      </c>
      <c r="U17" s="7">
        <f t="shared" si="1"/>
        <v>606.375</v>
      </c>
      <c r="V17" s="7">
        <f t="shared" si="2"/>
        <v>1222</v>
      </c>
      <c r="W17" s="7">
        <f t="shared" si="3"/>
        <v>2232.5</v>
      </c>
      <c r="Z17" s="8">
        <f t="shared" si="4"/>
        <v>4399.5863327587958</v>
      </c>
      <c r="AA17" s="8">
        <f t="shared" si="5"/>
        <v>1500</v>
      </c>
      <c r="AB17" s="8">
        <f t="shared" si="6"/>
        <v>2899.5863327587958</v>
      </c>
      <c r="AD17">
        <v>3.14</v>
      </c>
      <c r="AF17" s="7">
        <f t="shared" si="7"/>
        <v>9104.7010848626196</v>
      </c>
      <c r="AI17" s="7">
        <f t="shared" si="8"/>
        <v>9104.7010848626196</v>
      </c>
      <c r="AK17" s="7">
        <f t="shared" si="9"/>
        <v>396.2</v>
      </c>
      <c r="AL17" s="7">
        <f t="shared" si="10"/>
        <v>606.375</v>
      </c>
      <c r="AM17" s="7">
        <f t="shared" si="11"/>
        <v>1222</v>
      </c>
      <c r="AN17" s="7">
        <f t="shared" si="12"/>
        <v>2232.5</v>
      </c>
      <c r="AP17" s="10">
        <f t="shared" si="13"/>
        <v>13561.77608486262</v>
      </c>
      <c r="AQ17" s="10">
        <f t="shared" si="14"/>
        <v>614.02088000000003</v>
      </c>
      <c r="AR17" s="7">
        <f t="shared" si="15"/>
        <v>14175.79696486262</v>
      </c>
    </row>
    <row r="18" spans="2:44" x14ac:dyDescent="0.2">
      <c r="B18" s="4">
        <v>37113</v>
      </c>
      <c r="C18" s="5">
        <v>5662.8084761228838</v>
      </c>
      <c r="D18" s="5">
        <v>5585.2280000000001</v>
      </c>
      <c r="F18" s="1">
        <v>70</v>
      </c>
      <c r="G18" s="1">
        <v>105</v>
      </c>
      <c r="H18" s="1">
        <v>260</v>
      </c>
      <c r="I18" s="1">
        <v>475</v>
      </c>
      <c r="J18" s="1">
        <v>90</v>
      </c>
      <c r="L18" s="5">
        <v>1500</v>
      </c>
      <c r="O18" s="6">
        <v>5.66</v>
      </c>
      <c r="P18" s="6">
        <v>5.7750000000000004</v>
      </c>
      <c r="Q18" s="6">
        <v>4.7</v>
      </c>
      <c r="R18" s="6">
        <v>4.7</v>
      </c>
      <c r="T18" s="7">
        <f t="shared" si="0"/>
        <v>396.2</v>
      </c>
      <c r="U18" s="7">
        <f t="shared" si="1"/>
        <v>606.375</v>
      </c>
      <c r="V18" s="7">
        <f t="shared" si="2"/>
        <v>1222</v>
      </c>
      <c r="W18" s="7">
        <f t="shared" si="3"/>
        <v>2232.5</v>
      </c>
      <c r="Z18" s="8">
        <f t="shared" si="4"/>
        <v>4648.9181790530265</v>
      </c>
      <c r="AA18" s="8">
        <f t="shared" si="5"/>
        <v>1500</v>
      </c>
      <c r="AB18" s="8">
        <f t="shared" si="6"/>
        <v>3148.9181790530265</v>
      </c>
      <c r="AD18">
        <v>3.14</v>
      </c>
      <c r="AF18" s="7">
        <f t="shared" si="7"/>
        <v>9887.6030822265038</v>
      </c>
      <c r="AI18" s="7">
        <f t="shared" si="8"/>
        <v>9887.6030822265038</v>
      </c>
      <c r="AK18" s="7">
        <f t="shared" si="9"/>
        <v>396.2</v>
      </c>
      <c r="AL18" s="7">
        <f t="shared" si="10"/>
        <v>606.375</v>
      </c>
      <c r="AM18" s="7">
        <f t="shared" si="11"/>
        <v>1222</v>
      </c>
      <c r="AN18" s="7">
        <f t="shared" si="12"/>
        <v>2232.5</v>
      </c>
      <c r="AP18" s="10">
        <f t="shared" si="13"/>
        <v>14344.678082226505</v>
      </c>
      <c r="AQ18" s="10">
        <f t="shared" si="14"/>
        <v>642.30122000000006</v>
      </c>
      <c r="AR18" s="7">
        <f t="shared" si="15"/>
        <v>14986.979302226504</v>
      </c>
    </row>
    <row r="19" spans="2:44" x14ac:dyDescent="0.2">
      <c r="B19" s="4">
        <v>37114</v>
      </c>
      <c r="C19" s="5">
        <v>5598.1668863428977</v>
      </c>
      <c r="D19" s="5">
        <v>5521.4719999999998</v>
      </c>
      <c r="F19" s="1">
        <v>70</v>
      </c>
      <c r="G19" s="1">
        <v>105</v>
      </c>
      <c r="H19" s="1">
        <v>260</v>
      </c>
      <c r="I19" s="1">
        <v>475</v>
      </c>
      <c r="J19" s="1">
        <v>90</v>
      </c>
      <c r="L19" s="5">
        <v>1500</v>
      </c>
      <c r="O19" s="6">
        <v>5.66</v>
      </c>
      <c r="P19" s="6">
        <v>5.7750000000000004</v>
      </c>
      <c r="Q19" s="6">
        <v>4.7</v>
      </c>
      <c r="R19" s="6">
        <v>4.7</v>
      </c>
      <c r="T19" s="7">
        <f t="shared" si="0"/>
        <v>396.2</v>
      </c>
      <c r="U19" s="7">
        <f t="shared" si="1"/>
        <v>606.375</v>
      </c>
      <c r="V19" s="7">
        <f t="shared" si="2"/>
        <v>1222</v>
      </c>
      <c r="W19" s="7">
        <f t="shared" si="3"/>
        <v>2232.5</v>
      </c>
      <c r="Z19" s="8">
        <f t="shared" si="4"/>
        <v>4584.2765892730404</v>
      </c>
      <c r="AA19" s="8">
        <f t="shared" si="5"/>
        <v>1500</v>
      </c>
      <c r="AB19" s="8">
        <f t="shared" si="6"/>
        <v>3084.2765892730404</v>
      </c>
      <c r="AD19">
        <v>3.14</v>
      </c>
      <c r="AF19" s="7">
        <f t="shared" si="7"/>
        <v>9684.6284903173473</v>
      </c>
      <c r="AI19" s="7">
        <f t="shared" si="8"/>
        <v>9684.6284903173473</v>
      </c>
      <c r="AK19" s="7">
        <f t="shared" si="9"/>
        <v>396.2</v>
      </c>
      <c r="AL19" s="7">
        <f t="shared" si="10"/>
        <v>606.375</v>
      </c>
      <c r="AM19" s="7">
        <f t="shared" si="11"/>
        <v>1222</v>
      </c>
      <c r="AN19" s="7">
        <f t="shared" si="12"/>
        <v>2232.5</v>
      </c>
      <c r="AP19" s="10">
        <f t="shared" si="13"/>
        <v>14141.703490317348</v>
      </c>
      <c r="AQ19" s="10">
        <f t="shared" si="14"/>
        <v>634.96928000000003</v>
      </c>
      <c r="AR19" s="7">
        <f t="shared" si="15"/>
        <v>14776.672770317347</v>
      </c>
    </row>
    <row r="20" spans="2:44" x14ac:dyDescent="0.2">
      <c r="B20" s="4">
        <v>37115</v>
      </c>
      <c r="C20" s="5">
        <v>5543.7858663692596</v>
      </c>
      <c r="D20" s="5">
        <v>5467.8360000000002</v>
      </c>
      <c r="F20" s="1">
        <v>70</v>
      </c>
      <c r="G20" s="1">
        <v>105</v>
      </c>
      <c r="H20" s="1">
        <v>260</v>
      </c>
      <c r="I20" s="1">
        <v>475</v>
      </c>
      <c r="J20" s="1">
        <v>90</v>
      </c>
      <c r="L20" s="5">
        <v>1500</v>
      </c>
      <c r="O20" s="6">
        <v>5.66</v>
      </c>
      <c r="P20" s="6">
        <v>5.7750000000000004</v>
      </c>
      <c r="Q20" s="6">
        <v>4.7</v>
      </c>
      <c r="R20" s="6">
        <v>4.7</v>
      </c>
      <c r="T20" s="7">
        <f t="shared" si="0"/>
        <v>396.2</v>
      </c>
      <c r="U20" s="7">
        <f t="shared" si="1"/>
        <v>606.375</v>
      </c>
      <c r="V20" s="7">
        <f t="shared" si="2"/>
        <v>1222</v>
      </c>
      <c r="W20" s="7">
        <f t="shared" si="3"/>
        <v>2232.5</v>
      </c>
      <c r="Z20" s="8">
        <f t="shared" si="4"/>
        <v>4529.8955692994023</v>
      </c>
      <c r="AA20" s="8">
        <f t="shared" si="5"/>
        <v>1500</v>
      </c>
      <c r="AB20" s="8">
        <f t="shared" si="6"/>
        <v>3029.8955692994023</v>
      </c>
      <c r="AD20">
        <v>3.14</v>
      </c>
      <c r="AF20" s="7">
        <f t="shared" si="7"/>
        <v>9513.8720876001244</v>
      </c>
      <c r="AI20" s="7">
        <f t="shared" si="8"/>
        <v>9513.8720876001244</v>
      </c>
      <c r="AK20" s="7">
        <f t="shared" si="9"/>
        <v>396.2</v>
      </c>
      <c r="AL20" s="7">
        <f t="shared" si="10"/>
        <v>606.375</v>
      </c>
      <c r="AM20" s="7">
        <f t="shared" si="11"/>
        <v>1222</v>
      </c>
      <c r="AN20" s="7">
        <f t="shared" si="12"/>
        <v>2232.5</v>
      </c>
      <c r="AP20" s="10">
        <f t="shared" si="13"/>
        <v>13970.947087600125</v>
      </c>
      <c r="AQ20" s="10">
        <f t="shared" si="14"/>
        <v>628.80114000000003</v>
      </c>
      <c r="AR20" s="7">
        <f t="shared" si="15"/>
        <v>14599.748227600125</v>
      </c>
    </row>
    <row r="21" spans="2:44" x14ac:dyDescent="0.2">
      <c r="B21" s="4">
        <v>37116</v>
      </c>
      <c r="C21" s="5">
        <v>6041.4235019770867</v>
      </c>
      <c r="D21" s="5">
        <v>5958.6559999999999</v>
      </c>
      <c r="F21" s="1">
        <v>70</v>
      </c>
      <c r="G21" s="1">
        <v>105</v>
      </c>
      <c r="H21" s="1">
        <v>260</v>
      </c>
      <c r="I21" s="1">
        <v>475</v>
      </c>
      <c r="J21" s="1">
        <v>90</v>
      </c>
      <c r="L21" s="5">
        <v>1500</v>
      </c>
      <c r="O21" s="6">
        <v>5.66</v>
      </c>
      <c r="P21" s="6">
        <v>5.7750000000000004</v>
      </c>
      <c r="Q21" s="6">
        <v>4.7</v>
      </c>
      <c r="R21" s="6">
        <v>4.7</v>
      </c>
      <c r="T21" s="7">
        <f t="shared" si="0"/>
        <v>396.2</v>
      </c>
      <c r="U21" s="7">
        <f t="shared" si="1"/>
        <v>606.375</v>
      </c>
      <c r="V21" s="7">
        <f t="shared" si="2"/>
        <v>1222</v>
      </c>
      <c r="W21" s="7">
        <f t="shared" si="3"/>
        <v>2232.5</v>
      </c>
      <c r="Z21" s="8">
        <f t="shared" si="4"/>
        <v>5027.5332049072294</v>
      </c>
      <c r="AA21" s="8">
        <f t="shared" si="5"/>
        <v>1500</v>
      </c>
      <c r="AB21" s="8">
        <f t="shared" si="6"/>
        <v>3527.5332049072294</v>
      </c>
      <c r="AD21">
        <v>3.14</v>
      </c>
      <c r="AF21" s="7">
        <f t="shared" si="7"/>
        <v>11076.454263408701</v>
      </c>
      <c r="AI21" s="7">
        <f t="shared" si="8"/>
        <v>11076.454263408701</v>
      </c>
      <c r="AK21" s="7">
        <f t="shared" si="9"/>
        <v>396.2</v>
      </c>
      <c r="AL21" s="7">
        <f t="shared" si="10"/>
        <v>606.375</v>
      </c>
      <c r="AM21" s="7">
        <f t="shared" si="11"/>
        <v>1222</v>
      </c>
      <c r="AN21" s="7">
        <f t="shared" si="12"/>
        <v>2232.5</v>
      </c>
      <c r="AP21" s="10">
        <f t="shared" si="13"/>
        <v>15533.529263408702</v>
      </c>
      <c r="AQ21" s="10">
        <f t="shared" si="14"/>
        <v>685.24544000000003</v>
      </c>
      <c r="AR21" s="7">
        <f t="shared" si="15"/>
        <v>16218.774703408702</v>
      </c>
    </row>
    <row r="22" spans="2:44" x14ac:dyDescent="0.2">
      <c r="B22" s="4">
        <v>37117</v>
      </c>
      <c r="C22" s="5">
        <v>6151.2115989049989</v>
      </c>
      <c r="D22" s="5">
        <v>6066.94</v>
      </c>
      <c r="F22" s="1">
        <v>70</v>
      </c>
      <c r="G22" s="1">
        <v>105</v>
      </c>
      <c r="H22" s="1">
        <v>260</v>
      </c>
      <c r="I22" s="1">
        <v>475</v>
      </c>
      <c r="J22" s="1">
        <v>90</v>
      </c>
      <c r="L22" s="5">
        <v>1500</v>
      </c>
      <c r="O22" s="6">
        <v>5.66</v>
      </c>
      <c r="P22" s="6">
        <v>5.7750000000000004</v>
      </c>
      <c r="Q22" s="6">
        <v>4.7</v>
      </c>
      <c r="R22" s="6">
        <v>4.7</v>
      </c>
      <c r="T22" s="7">
        <f t="shared" si="0"/>
        <v>396.2</v>
      </c>
      <c r="U22" s="7">
        <f t="shared" si="1"/>
        <v>606.375</v>
      </c>
      <c r="V22" s="7">
        <f t="shared" si="2"/>
        <v>1222</v>
      </c>
      <c r="W22" s="7">
        <f t="shared" si="3"/>
        <v>2232.5</v>
      </c>
      <c r="Z22" s="8">
        <f t="shared" si="4"/>
        <v>5137.3213018351416</v>
      </c>
      <c r="AA22" s="8">
        <f t="shared" si="5"/>
        <v>1500</v>
      </c>
      <c r="AB22" s="8">
        <f t="shared" si="6"/>
        <v>3637.3213018351416</v>
      </c>
      <c r="AD22">
        <v>3.14</v>
      </c>
      <c r="AF22" s="7">
        <f t="shared" si="7"/>
        <v>11421.188887762346</v>
      </c>
      <c r="AI22" s="7">
        <f t="shared" si="8"/>
        <v>11421.188887762346</v>
      </c>
      <c r="AK22" s="7">
        <f t="shared" si="9"/>
        <v>396.2</v>
      </c>
      <c r="AL22" s="7">
        <f t="shared" si="10"/>
        <v>606.375</v>
      </c>
      <c r="AM22" s="7">
        <f t="shared" si="11"/>
        <v>1222</v>
      </c>
      <c r="AN22" s="7">
        <f t="shared" si="12"/>
        <v>2232.5</v>
      </c>
      <c r="AP22" s="10">
        <f t="shared" si="13"/>
        <v>15878.263887762347</v>
      </c>
      <c r="AQ22" s="10">
        <f t="shared" si="14"/>
        <v>697.69809999999995</v>
      </c>
      <c r="AR22" s="7">
        <f t="shared" si="15"/>
        <v>16575.961987762348</v>
      </c>
    </row>
    <row r="23" spans="2:44" x14ac:dyDescent="0.2">
      <c r="B23" s="4">
        <v>37118</v>
      </c>
      <c r="C23" s="5">
        <v>6102.9869208151686</v>
      </c>
      <c r="D23" s="5">
        <v>6019.3760000000002</v>
      </c>
      <c r="F23" s="1">
        <v>70</v>
      </c>
      <c r="G23" s="1">
        <v>105</v>
      </c>
      <c r="H23" s="1">
        <v>260</v>
      </c>
      <c r="I23" s="1">
        <v>475</v>
      </c>
      <c r="J23" s="1">
        <v>90</v>
      </c>
      <c r="L23" s="5">
        <v>1500</v>
      </c>
      <c r="O23" s="6">
        <v>5.66</v>
      </c>
      <c r="P23" s="6">
        <v>5.7750000000000004</v>
      </c>
      <c r="Q23" s="6">
        <v>4.7</v>
      </c>
      <c r="R23" s="6">
        <v>4.7</v>
      </c>
      <c r="T23" s="7">
        <f t="shared" si="0"/>
        <v>396.2</v>
      </c>
      <c r="U23" s="7">
        <f t="shared" si="1"/>
        <v>606.375</v>
      </c>
      <c r="V23" s="7">
        <f t="shared" si="2"/>
        <v>1222</v>
      </c>
      <c r="W23" s="7">
        <f t="shared" si="3"/>
        <v>2232.5</v>
      </c>
      <c r="Z23" s="8">
        <f t="shared" si="4"/>
        <v>5089.0966237453113</v>
      </c>
      <c r="AA23" s="8">
        <f t="shared" si="5"/>
        <v>1500</v>
      </c>
      <c r="AB23" s="8">
        <f t="shared" si="6"/>
        <v>3589.0966237453113</v>
      </c>
      <c r="AD23">
        <v>3.14</v>
      </c>
      <c r="AF23" s="7">
        <f t="shared" si="7"/>
        <v>11269.763398560277</v>
      </c>
      <c r="AI23" s="7">
        <f t="shared" si="8"/>
        <v>11269.763398560277</v>
      </c>
      <c r="AK23" s="7">
        <f t="shared" si="9"/>
        <v>396.2</v>
      </c>
      <c r="AL23" s="7">
        <f t="shared" si="10"/>
        <v>606.375</v>
      </c>
      <c r="AM23" s="7">
        <f t="shared" si="11"/>
        <v>1222</v>
      </c>
      <c r="AN23" s="7">
        <f t="shared" si="12"/>
        <v>2232.5</v>
      </c>
      <c r="AP23" s="10">
        <f t="shared" si="13"/>
        <v>15726.838398560278</v>
      </c>
      <c r="AQ23" s="10">
        <f t="shared" si="14"/>
        <v>692.22824000000003</v>
      </c>
      <c r="AR23" s="7">
        <f t="shared" si="15"/>
        <v>16419.066638560278</v>
      </c>
    </row>
    <row r="24" spans="2:44" x14ac:dyDescent="0.2">
      <c r="B24" s="4">
        <v>37119</v>
      </c>
      <c r="C24" s="5">
        <v>5773.6226300314311</v>
      </c>
      <c r="D24" s="5">
        <v>5694.5240000000003</v>
      </c>
      <c r="F24" s="1">
        <v>70</v>
      </c>
      <c r="G24" s="1">
        <v>105</v>
      </c>
      <c r="H24" s="1">
        <v>260</v>
      </c>
      <c r="I24" s="1">
        <v>475</v>
      </c>
      <c r="J24" s="1">
        <v>90</v>
      </c>
      <c r="L24" s="5">
        <v>1500</v>
      </c>
      <c r="O24" s="6">
        <v>5.66</v>
      </c>
      <c r="P24" s="6">
        <v>5.7750000000000004</v>
      </c>
      <c r="Q24" s="6">
        <v>4.7</v>
      </c>
      <c r="R24" s="6">
        <v>4.7</v>
      </c>
      <c r="T24" s="7">
        <f t="shared" si="0"/>
        <v>396.2</v>
      </c>
      <c r="U24" s="7">
        <f t="shared" si="1"/>
        <v>606.375</v>
      </c>
      <c r="V24" s="7">
        <f t="shared" si="2"/>
        <v>1222</v>
      </c>
      <c r="W24" s="7">
        <f t="shared" si="3"/>
        <v>2232.5</v>
      </c>
      <c r="Z24" s="8">
        <f t="shared" si="4"/>
        <v>4759.7323329615738</v>
      </c>
      <c r="AA24" s="8">
        <f t="shared" si="5"/>
        <v>1500</v>
      </c>
      <c r="AB24" s="8">
        <f t="shared" si="6"/>
        <v>3259.7323329615738</v>
      </c>
      <c r="AD24">
        <v>3.14</v>
      </c>
      <c r="AF24" s="7">
        <f t="shared" si="7"/>
        <v>10235.559525499342</v>
      </c>
      <c r="AI24" s="7">
        <f t="shared" si="8"/>
        <v>10235.559525499342</v>
      </c>
      <c r="AK24" s="7">
        <f t="shared" si="9"/>
        <v>396.2</v>
      </c>
      <c r="AL24" s="7">
        <f t="shared" si="10"/>
        <v>606.375</v>
      </c>
      <c r="AM24" s="7">
        <f t="shared" si="11"/>
        <v>1222</v>
      </c>
      <c r="AN24" s="7">
        <f t="shared" si="12"/>
        <v>2232.5</v>
      </c>
      <c r="AP24" s="10">
        <f t="shared" si="13"/>
        <v>14692.634525499343</v>
      </c>
      <c r="AQ24" s="10">
        <f t="shared" si="14"/>
        <v>654.87026000000003</v>
      </c>
      <c r="AR24" s="7">
        <f t="shared" si="15"/>
        <v>15347.504785499343</v>
      </c>
    </row>
    <row r="25" spans="2:44" x14ac:dyDescent="0.2">
      <c r="B25" s="4">
        <v>37120</v>
      </c>
      <c r="C25" s="5">
        <v>5711.0331542127151</v>
      </c>
      <c r="D25" s="5">
        <v>5632.7920000000004</v>
      </c>
      <c r="F25" s="1">
        <v>70</v>
      </c>
      <c r="G25" s="1">
        <v>105</v>
      </c>
      <c r="H25" s="1">
        <v>260</v>
      </c>
      <c r="I25" s="1">
        <v>475</v>
      </c>
      <c r="J25" s="1">
        <v>90</v>
      </c>
      <c r="L25" s="5">
        <v>1500</v>
      </c>
      <c r="O25" s="6">
        <v>5.66</v>
      </c>
      <c r="P25" s="6">
        <v>5.7750000000000004</v>
      </c>
      <c r="Q25" s="6">
        <v>4.7</v>
      </c>
      <c r="R25" s="6">
        <v>4.7</v>
      </c>
      <c r="T25" s="7">
        <f t="shared" si="0"/>
        <v>396.2</v>
      </c>
      <c r="U25" s="7">
        <f t="shared" si="1"/>
        <v>606.375</v>
      </c>
      <c r="V25" s="7">
        <f t="shared" si="2"/>
        <v>1222</v>
      </c>
      <c r="W25" s="7">
        <f t="shared" si="3"/>
        <v>2232.5</v>
      </c>
      <c r="Z25" s="8">
        <f t="shared" si="4"/>
        <v>4697.1428571428578</v>
      </c>
      <c r="AA25" s="8">
        <f t="shared" si="5"/>
        <v>1500</v>
      </c>
      <c r="AB25" s="8">
        <f t="shared" si="6"/>
        <v>3197.1428571428578</v>
      </c>
      <c r="AD25">
        <v>3.14</v>
      </c>
      <c r="AF25" s="7">
        <f t="shared" si="7"/>
        <v>10039.028571428575</v>
      </c>
      <c r="AI25" s="7">
        <f t="shared" si="8"/>
        <v>10039.028571428575</v>
      </c>
      <c r="AK25" s="7">
        <f t="shared" si="9"/>
        <v>396.2</v>
      </c>
      <c r="AL25" s="7">
        <f t="shared" si="10"/>
        <v>606.375</v>
      </c>
      <c r="AM25" s="7">
        <f t="shared" si="11"/>
        <v>1222</v>
      </c>
      <c r="AN25" s="7">
        <f t="shared" si="12"/>
        <v>2232.5</v>
      </c>
      <c r="AP25" s="10">
        <f t="shared" si="13"/>
        <v>14496.103571428575</v>
      </c>
      <c r="AQ25" s="10">
        <f t="shared" si="14"/>
        <v>647.7710800000001</v>
      </c>
      <c r="AR25" s="7">
        <f t="shared" si="15"/>
        <v>15143.874651428576</v>
      </c>
    </row>
    <row r="26" spans="2:44" x14ac:dyDescent="0.2">
      <c r="B26" s="4">
        <v>37121</v>
      </c>
      <c r="C26" s="5">
        <v>5357.0434958937449</v>
      </c>
      <c r="D26" s="5">
        <v>5283.652</v>
      </c>
      <c r="F26" s="1">
        <v>70</v>
      </c>
      <c r="G26" s="1">
        <v>105</v>
      </c>
      <c r="H26" s="1">
        <v>260</v>
      </c>
      <c r="I26" s="1">
        <v>475</v>
      </c>
      <c r="J26" s="1">
        <v>90</v>
      </c>
      <c r="L26" s="5">
        <v>1500</v>
      </c>
      <c r="O26" s="6">
        <v>5.66</v>
      </c>
      <c r="P26" s="6">
        <v>5.7750000000000004</v>
      </c>
      <c r="Q26" s="6">
        <v>4.7</v>
      </c>
      <c r="R26" s="6">
        <v>4.7</v>
      </c>
      <c r="T26" s="7">
        <f t="shared" si="0"/>
        <v>396.2</v>
      </c>
      <c r="U26" s="7">
        <f t="shared" si="1"/>
        <v>606.375</v>
      </c>
      <c r="V26" s="7">
        <f t="shared" si="2"/>
        <v>1222</v>
      </c>
      <c r="W26" s="7">
        <f t="shared" si="3"/>
        <v>2232.5</v>
      </c>
      <c r="Z26" s="8">
        <f t="shared" si="4"/>
        <v>4343.1531988238876</v>
      </c>
      <c r="AA26" s="8">
        <f t="shared" si="5"/>
        <v>1500</v>
      </c>
      <c r="AB26" s="8">
        <f t="shared" si="6"/>
        <v>2843.1531988238876</v>
      </c>
      <c r="AD26">
        <v>3.14</v>
      </c>
      <c r="AF26" s="7">
        <f t="shared" si="7"/>
        <v>8927.5010443070078</v>
      </c>
      <c r="AI26" s="7">
        <f t="shared" si="8"/>
        <v>8927.5010443070078</v>
      </c>
      <c r="AK26" s="7">
        <f t="shared" si="9"/>
        <v>396.2</v>
      </c>
      <c r="AL26" s="7">
        <f t="shared" si="10"/>
        <v>606.375</v>
      </c>
      <c r="AM26" s="7">
        <f t="shared" si="11"/>
        <v>1222</v>
      </c>
      <c r="AN26" s="7">
        <f t="shared" si="12"/>
        <v>2232.5</v>
      </c>
      <c r="AP26" s="10">
        <f t="shared" si="13"/>
        <v>13384.576044307008</v>
      </c>
      <c r="AQ26" s="10">
        <f t="shared" si="14"/>
        <v>607.61998000000006</v>
      </c>
      <c r="AR26" s="7">
        <f t="shared" si="15"/>
        <v>13992.196024307008</v>
      </c>
    </row>
    <row r="27" spans="2:44" x14ac:dyDescent="0.2">
      <c r="B27" s="4">
        <v>37122</v>
      </c>
      <c r="C27" s="5">
        <v>5422.7111426543652</v>
      </c>
      <c r="D27" s="5">
        <v>5348.42</v>
      </c>
      <c r="F27" s="1">
        <v>70</v>
      </c>
      <c r="G27" s="1">
        <v>105</v>
      </c>
      <c r="H27" s="1">
        <v>260</v>
      </c>
      <c r="I27" s="1">
        <v>475</v>
      </c>
      <c r="J27" s="1">
        <v>90</v>
      </c>
      <c r="L27" s="5">
        <v>1500</v>
      </c>
      <c r="O27" s="6">
        <v>5.66</v>
      </c>
      <c r="P27" s="6">
        <v>5.7750000000000004</v>
      </c>
      <c r="Q27" s="6">
        <v>4.7</v>
      </c>
      <c r="R27" s="6">
        <v>4.7</v>
      </c>
      <c r="T27" s="7">
        <f t="shared" si="0"/>
        <v>396.2</v>
      </c>
      <c r="U27" s="7">
        <f t="shared" si="1"/>
        <v>606.375</v>
      </c>
      <c r="V27" s="7">
        <f t="shared" si="2"/>
        <v>1222</v>
      </c>
      <c r="W27" s="7">
        <f t="shared" si="3"/>
        <v>2232.5</v>
      </c>
      <c r="Z27" s="8">
        <f t="shared" si="4"/>
        <v>4408.8208455845079</v>
      </c>
      <c r="AA27" s="8">
        <f t="shared" si="5"/>
        <v>1500</v>
      </c>
      <c r="AB27" s="8">
        <f t="shared" si="6"/>
        <v>2908.8208455845079</v>
      </c>
      <c r="AD27">
        <v>3.14</v>
      </c>
      <c r="AF27" s="7">
        <f t="shared" si="7"/>
        <v>9133.697455135356</v>
      </c>
      <c r="AI27" s="7">
        <f t="shared" si="8"/>
        <v>9133.697455135356</v>
      </c>
      <c r="AK27" s="7">
        <f t="shared" si="9"/>
        <v>396.2</v>
      </c>
      <c r="AL27" s="7">
        <f t="shared" si="10"/>
        <v>606.375</v>
      </c>
      <c r="AM27" s="7">
        <f t="shared" si="11"/>
        <v>1222</v>
      </c>
      <c r="AN27" s="7">
        <f t="shared" si="12"/>
        <v>2232.5</v>
      </c>
      <c r="AP27" s="10">
        <f t="shared" si="13"/>
        <v>13590.772455135357</v>
      </c>
      <c r="AQ27" s="10">
        <f t="shared" si="14"/>
        <v>615.06830000000002</v>
      </c>
      <c r="AR27" s="7">
        <f t="shared" si="15"/>
        <v>14205.840755135358</v>
      </c>
    </row>
    <row r="28" spans="2:44" x14ac:dyDescent="0.2">
      <c r="B28" s="4">
        <v>37123</v>
      </c>
      <c r="C28" s="5">
        <v>6272.2863226198924</v>
      </c>
      <c r="D28" s="5">
        <v>6186.3559999999998</v>
      </c>
      <c r="F28" s="1">
        <v>70</v>
      </c>
      <c r="G28" s="1">
        <v>105</v>
      </c>
      <c r="H28" s="1">
        <v>260</v>
      </c>
      <c r="I28" s="1">
        <v>475</v>
      </c>
      <c r="J28" s="1">
        <v>90</v>
      </c>
      <c r="L28" s="5">
        <v>1500</v>
      </c>
      <c r="O28" s="6">
        <v>5.66</v>
      </c>
      <c r="P28" s="6">
        <v>5.7750000000000004</v>
      </c>
      <c r="Q28" s="6">
        <v>4.7</v>
      </c>
      <c r="R28" s="6">
        <v>4.7</v>
      </c>
      <c r="T28" s="7">
        <f t="shared" si="0"/>
        <v>396.2</v>
      </c>
      <c r="U28" s="7">
        <f t="shared" si="1"/>
        <v>606.375</v>
      </c>
      <c r="V28" s="7">
        <f t="shared" si="2"/>
        <v>1222</v>
      </c>
      <c r="W28" s="7">
        <f t="shared" si="3"/>
        <v>2232.5</v>
      </c>
      <c r="Z28" s="8">
        <f t="shared" si="4"/>
        <v>5258.3960255500351</v>
      </c>
      <c r="AA28" s="8">
        <f t="shared" si="5"/>
        <v>1500</v>
      </c>
      <c r="AB28" s="8">
        <f t="shared" si="6"/>
        <v>3758.3960255500351</v>
      </c>
      <c r="AD28">
        <v>3.14</v>
      </c>
      <c r="AF28" s="7">
        <f t="shared" si="7"/>
        <v>11801.363520227111</v>
      </c>
      <c r="AI28" s="7">
        <f t="shared" si="8"/>
        <v>11801.363520227111</v>
      </c>
      <c r="AK28" s="7">
        <f t="shared" si="9"/>
        <v>396.2</v>
      </c>
      <c r="AL28" s="7">
        <f t="shared" si="10"/>
        <v>606.375</v>
      </c>
      <c r="AM28" s="7">
        <f t="shared" si="11"/>
        <v>1222</v>
      </c>
      <c r="AN28" s="7">
        <f t="shared" si="12"/>
        <v>2232.5</v>
      </c>
      <c r="AP28" s="10">
        <f t="shared" si="13"/>
        <v>16258.438520227111</v>
      </c>
      <c r="AQ28" s="10">
        <f t="shared" si="14"/>
        <v>711.43093999999996</v>
      </c>
      <c r="AR28" s="7">
        <f t="shared" si="15"/>
        <v>16969.86946022711</v>
      </c>
    </row>
    <row r="29" spans="2:44" x14ac:dyDescent="0.2">
      <c r="B29" s="4">
        <v>37124</v>
      </c>
      <c r="C29" s="5">
        <v>6303.0680320389338</v>
      </c>
      <c r="D29" s="5">
        <v>6216.7160000000003</v>
      </c>
      <c r="F29" s="1">
        <v>70</v>
      </c>
      <c r="G29" s="1">
        <v>105</v>
      </c>
      <c r="H29" s="1">
        <v>260</v>
      </c>
      <c r="I29" s="1">
        <v>475</v>
      </c>
      <c r="J29" s="1">
        <v>90</v>
      </c>
      <c r="L29" s="5">
        <v>1500</v>
      </c>
      <c r="O29" s="6">
        <v>5.66</v>
      </c>
      <c r="P29" s="6">
        <v>5.7750000000000004</v>
      </c>
      <c r="Q29" s="6">
        <v>4.7</v>
      </c>
      <c r="R29" s="6">
        <v>4.7</v>
      </c>
      <c r="T29" s="7">
        <f t="shared" si="0"/>
        <v>396.2</v>
      </c>
      <c r="U29" s="7">
        <f t="shared" si="1"/>
        <v>606.375</v>
      </c>
      <c r="V29" s="7">
        <f t="shared" si="2"/>
        <v>1222</v>
      </c>
      <c r="W29" s="7">
        <f t="shared" si="3"/>
        <v>2232.5</v>
      </c>
      <c r="Z29" s="8">
        <f t="shared" si="4"/>
        <v>5289.1777349690774</v>
      </c>
      <c r="AA29" s="8">
        <f t="shared" si="5"/>
        <v>1500</v>
      </c>
      <c r="AB29" s="8">
        <f t="shared" si="6"/>
        <v>3789.1777349690774</v>
      </c>
      <c r="AD29">
        <v>3.14</v>
      </c>
      <c r="AF29" s="7">
        <f t="shared" si="7"/>
        <v>11898.018087802904</v>
      </c>
      <c r="AI29" s="7">
        <f t="shared" si="8"/>
        <v>11898.018087802904</v>
      </c>
      <c r="AK29" s="7">
        <f t="shared" si="9"/>
        <v>396.2</v>
      </c>
      <c r="AL29" s="7">
        <f t="shared" si="10"/>
        <v>606.375</v>
      </c>
      <c r="AM29" s="7">
        <f t="shared" si="11"/>
        <v>1222</v>
      </c>
      <c r="AN29" s="7">
        <f t="shared" si="12"/>
        <v>2232.5</v>
      </c>
      <c r="AP29" s="10">
        <f t="shared" si="13"/>
        <v>16355.093087802905</v>
      </c>
      <c r="AQ29" s="10">
        <f t="shared" si="14"/>
        <v>714.92234000000008</v>
      </c>
      <c r="AR29" s="7">
        <f t="shared" si="15"/>
        <v>17070.015427802904</v>
      </c>
    </row>
    <row r="30" spans="2:44" x14ac:dyDescent="0.2">
      <c r="B30" s="4">
        <v>37125</v>
      </c>
      <c r="C30" s="5">
        <v>6154.2897698469023</v>
      </c>
      <c r="D30" s="5">
        <v>6069.9759999999997</v>
      </c>
      <c r="F30" s="1">
        <v>70</v>
      </c>
      <c r="G30" s="1">
        <v>105</v>
      </c>
      <c r="H30" s="1">
        <v>260</v>
      </c>
      <c r="I30" s="1">
        <v>475</v>
      </c>
      <c r="J30" s="1">
        <v>90</v>
      </c>
      <c r="L30" s="5">
        <v>1500</v>
      </c>
      <c r="O30" s="6">
        <v>5.66</v>
      </c>
      <c r="P30" s="6">
        <v>5.7750000000000004</v>
      </c>
      <c r="Q30" s="6">
        <v>4.7</v>
      </c>
      <c r="R30" s="6">
        <v>4.7</v>
      </c>
      <c r="T30" s="7">
        <f t="shared" si="0"/>
        <v>396.2</v>
      </c>
      <c r="U30" s="7">
        <f t="shared" si="1"/>
        <v>606.375</v>
      </c>
      <c r="V30" s="7">
        <f t="shared" si="2"/>
        <v>1222</v>
      </c>
      <c r="W30" s="7">
        <f t="shared" si="3"/>
        <v>2232.5</v>
      </c>
      <c r="Z30" s="8">
        <f t="shared" si="4"/>
        <v>5140.399472777045</v>
      </c>
      <c r="AA30" s="8">
        <f t="shared" si="5"/>
        <v>1500</v>
      </c>
      <c r="AB30" s="8">
        <f t="shared" si="6"/>
        <v>3640.399472777045</v>
      </c>
      <c r="AD30">
        <v>3.14</v>
      </c>
      <c r="AF30" s="7">
        <f t="shared" si="7"/>
        <v>11430.854344519921</v>
      </c>
      <c r="AI30" s="7">
        <f t="shared" si="8"/>
        <v>11430.854344519921</v>
      </c>
      <c r="AK30" s="7">
        <f t="shared" si="9"/>
        <v>396.2</v>
      </c>
      <c r="AL30" s="7">
        <f t="shared" si="10"/>
        <v>606.375</v>
      </c>
      <c r="AM30" s="7">
        <f t="shared" si="11"/>
        <v>1222</v>
      </c>
      <c r="AN30" s="7">
        <f t="shared" si="12"/>
        <v>2232.5</v>
      </c>
      <c r="AP30" s="10">
        <f t="shared" si="13"/>
        <v>15887.929344519922</v>
      </c>
      <c r="AQ30" s="10">
        <f t="shared" si="14"/>
        <v>698.04723999999999</v>
      </c>
      <c r="AR30" s="7">
        <f t="shared" si="15"/>
        <v>16585.976584519922</v>
      </c>
    </row>
    <row r="31" spans="2:44" x14ac:dyDescent="0.2">
      <c r="B31" s="4">
        <v>37126</v>
      </c>
      <c r="C31" s="5">
        <v>5657.6781912197102</v>
      </c>
      <c r="D31" s="5">
        <v>5580.1679999999997</v>
      </c>
      <c r="F31" s="1">
        <v>70</v>
      </c>
      <c r="G31" s="1">
        <v>105</v>
      </c>
      <c r="H31" s="1">
        <v>260</v>
      </c>
      <c r="I31" s="1">
        <v>475</v>
      </c>
      <c r="J31" s="1">
        <v>90</v>
      </c>
      <c r="L31" s="5">
        <v>1500</v>
      </c>
      <c r="O31" s="6">
        <v>5.66</v>
      </c>
      <c r="P31" s="6">
        <v>5.7750000000000004</v>
      </c>
      <c r="Q31" s="6">
        <v>4.7</v>
      </c>
      <c r="R31" s="6">
        <v>4.7</v>
      </c>
      <c r="T31" s="7">
        <f t="shared" si="0"/>
        <v>396.2</v>
      </c>
      <c r="U31" s="7">
        <f t="shared" si="1"/>
        <v>606.375</v>
      </c>
      <c r="V31" s="7">
        <f t="shared" si="2"/>
        <v>1222</v>
      </c>
      <c r="W31" s="7">
        <f t="shared" si="3"/>
        <v>2232.5</v>
      </c>
      <c r="Z31" s="8">
        <f t="shared" si="4"/>
        <v>4643.7878941498529</v>
      </c>
      <c r="AA31" s="8">
        <f t="shared" si="5"/>
        <v>1500</v>
      </c>
      <c r="AB31" s="8">
        <f t="shared" si="6"/>
        <v>3143.7878941498529</v>
      </c>
      <c r="AD31">
        <v>3.14</v>
      </c>
      <c r="AF31" s="7">
        <f t="shared" si="7"/>
        <v>9871.493987630538</v>
      </c>
      <c r="AI31" s="7">
        <f t="shared" si="8"/>
        <v>9871.493987630538</v>
      </c>
      <c r="AK31" s="7">
        <f t="shared" si="9"/>
        <v>396.2</v>
      </c>
      <c r="AL31" s="7">
        <f t="shared" si="10"/>
        <v>606.375</v>
      </c>
      <c r="AM31" s="7">
        <f t="shared" si="11"/>
        <v>1222</v>
      </c>
      <c r="AN31" s="7">
        <f t="shared" si="12"/>
        <v>2232.5</v>
      </c>
      <c r="AP31" s="10">
        <f t="shared" si="13"/>
        <v>14328.568987630539</v>
      </c>
      <c r="AQ31" s="10">
        <f t="shared" si="14"/>
        <v>641.71932000000004</v>
      </c>
      <c r="AR31" s="7">
        <f t="shared" si="15"/>
        <v>14970.288307630539</v>
      </c>
    </row>
    <row r="32" spans="2:44" x14ac:dyDescent="0.2">
      <c r="B32" s="4">
        <v>37127</v>
      </c>
      <c r="C32" s="5">
        <v>5714.1113251546194</v>
      </c>
      <c r="D32" s="5">
        <v>5635.8280000000004</v>
      </c>
      <c r="F32" s="1">
        <v>70</v>
      </c>
      <c r="G32" s="1">
        <v>105</v>
      </c>
      <c r="H32" s="1">
        <v>260</v>
      </c>
      <c r="I32" s="1">
        <v>475</v>
      </c>
      <c r="J32" s="1">
        <v>90</v>
      </c>
      <c r="L32" s="5">
        <v>1500</v>
      </c>
      <c r="O32" s="6">
        <v>5.66</v>
      </c>
      <c r="P32" s="6">
        <v>5.7750000000000004</v>
      </c>
      <c r="Q32" s="6">
        <v>4.7</v>
      </c>
      <c r="R32" s="6">
        <v>4.7</v>
      </c>
      <c r="T32" s="7">
        <f t="shared" si="0"/>
        <v>396.2</v>
      </c>
      <c r="U32" s="7">
        <f t="shared" si="1"/>
        <v>606.375</v>
      </c>
      <c r="V32" s="7">
        <f t="shared" si="2"/>
        <v>1222</v>
      </c>
      <c r="W32" s="7">
        <f t="shared" si="3"/>
        <v>2232.5</v>
      </c>
      <c r="Z32" s="8">
        <f t="shared" si="4"/>
        <v>4700.2210280847621</v>
      </c>
      <c r="AA32" s="8">
        <f t="shared" si="5"/>
        <v>1500</v>
      </c>
      <c r="AB32" s="8">
        <f t="shared" si="6"/>
        <v>3200.2210280847621</v>
      </c>
      <c r="AD32">
        <v>3.14</v>
      </c>
      <c r="AF32" s="7">
        <f t="shared" si="7"/>
        <v>10048.694028186153</v>
      </c>
      <c r="AI32" s="7">
        <f t="shared" si="8"/>
        <v>10048.694028186153</v>
      </c>
      <c r="AK32" s="7">
        <f t="shared" si="9"/>
        <v>396.2</v>
      </c>
      <c r="AL32" s="7">
        <f t="shared" si="10"/>
        <v>606.375</v>
      </c>
      <c r="AM32" s="7">
        <f t="shared" si="11"/>
        <v>1222</v>
      </c>
      <c r="AN32" s="7">
        <f t="shared" si="12"/>
        <v>2232.5</v>
      </c>
      <c r="AP32" s="10">
        <f t="shared" si="13"/>
        <v>14505.769028186154</v>
      </c>
      <c r="AQ32" s="10">
        <f t="shared" si="14"/>
        <v>648.12022000000013</v>
      </c>
      <c r="AR32" s="7">
        <f t="shared" si="15"/>
        <v>15153.889248186155</v>
      </c>
    </row>
    <row r="33" spans="2:44" x14ac:dyDescent="0.2">
      <c r="B33" s="4">
        <v>37128</v>
      </c>
      <c r="C33" s="5">
        <v>5513.0041569502182</v>
      </c>
      <c r="D33" s="5">
        <v>5437.4759999999997</v>
      </c>
      <c r="F33" s="1">
        <v>70</v>
      </c>
      <c r="G33" s="1">
        <v>105</v>
      </c>
      <c r="H33" s="1">
        <v>260</v>
      </c>
      <c r="I33" s="1">
        <v>475</v>
      </c>
      <c r="J33" s="1">
        <v>90</v>
      </c>
      <c r="L33" s="5">
        <v>1500</v>
      </c>
      <c r="O33" s="6">
        <v>5.66</v>
      </c>
      <c r="P33" s="6">
        <v>5.7750000000000004</v>
      </c>
      <c r="Q33" s="6">
        <v>4.7</v>
      </c>
      <c r="R33" s="6">
        <v>4.7</v>
      </c>
      <c r="T33" s="7">
        <f t="shared" si="0"/>
        <v>396.2</v>
      </c>
      <c r="U33" s="7">
        <f t="shared" si="1"/>
        <v>606.375</v>
      </c>
      <c r="V33" s="7">
        <f t="shared" si="2"/>
        <v>1222</v>
      </c>
      <c r="W33" s="7">
        <f t="shared" si="3"/>
        <v>2232.5</v>
      </c>
      <c r="Z33" s="8">
        <f t="shared" si="4"/>
        <v>4499.1138598803609</v>
      </c>
      <c r="AA33" s="8">
        <f t="shared" si="5"/>
        <v>1500</v>
      </c>
      <c r="AB33" s="8">
        <f t="shared" si="6"/>
        <v>2999.1138598803609</v>
      </c>
      <c r="AD33">
        <v>3.14</v>
      </c>
      <c r="AF33" s="7">
        <f t="shared" si="7"/>
        <v>9417.2175200243328</v>
      </c>
      <c r="AI33" s="7">
        <f t="shared" si="8"/>
        <v>9417.2175200243328</v>
      </c>
      <c r="AK33" s="7">
        <f t="shared" si="9"/>
        <v>396.2</v>
      </c>
      <c r="AL33" s="7">
        <f t="shared" si="10"/>
        <v>606.375</v>
      </c>
      <c r="AM33" s="7">
        <f t="shared" si="11"/>
        <v>1222</v>
      </c>
      <c r="AN33" s="7">
        <f t="shared" si="12"/>
        <v>2232.5</v>
      </c>
      <c r="AP33" s="10">
        <f t="shared" si="13"/>
        <v>13874.292520024333</v>
      </c>
      <c r="AQ33" s="10">
        <f t="shared" si="14"/>
        <v>625.30974000000003</v>
      </c>
      <c r="AR33" s="7">
        <f t="shared" si="15"/>
        <v>14499.602260024334</v>
      </c>
    </row>
    <row r="34" spans="2:44" x14ac:dyDescent="0.2">
      <c r="B34" s="4">
        <v>37129</v>
      </c>
      <c r="C34" s="5">
        <v>5441.1801683057902</v>
      </c>
      <c r="D34" s="5">
        <v>5366.6360000000004</v>
      </c>
      <c r="F34" s="1">
        <v>70</v>
      </c>
      <c r="G34" s="1">
        <v>105</v>
      </c>
      <c r="H34" s="1">
        <v>260</v>
      </c>
      <c r="I34" s="1">
        <v>475</v>
      </c>
      <c r="J34" s="1">
        <v>90</v>
      </c>
      <c r="L34" s="5">
        <v>1500</v>
      </c>
      <c r="O34" s="6">
        <v>5.66</v>
      </c>
      <c r="P34" s="6">
        <v>5.7750000000000004</v>
      </c>
      <c r="Q34" s="6">
        <v>4.7</v>
      </c>
      <c r="R34" s="6">
        <v>4.7</v>
      </c>
      <c r="T34" s="7">
        <f t="shared" si="0"/>
        <v>396.2</v>
      </c>
      <c r="U34" s="7">
        <f t="shared" si="1"/>
        <v>606.375</v>
      </c>
      <c r="V34" s="7">
        <f t="shared" si="2"/>
        <v>1222</v>
      </c>
      <c r="W34" s="7">
        <f t="shared" si="3"/>
        <v>2232.5</v>
      </c>
      <c r="Z34" s="8">
        <f t="shared" si="4"/>
        <v>4427.2898712359329</v>
      </c>
      <c r="AA34" s="8">
        <f t="shared" si="5"/>
        <v>1500</v>
      </c>
      <c r="AB34" s="8">
        <f t="shared" si="6"/>
        <v>2927.2898712359329</v>
      </c>
      <c r="AD34">
        <v>3.14</v>
      </c>
      <c r="AF34" s="7">
        <f t="shared" si="7"/>
        <v>9191.6901956808288</v>
      </c>
      <c r="AI34" s="7">
        <f t="shared" si="8"/>
        <v>9191.6901956808288</v>
      </c>
      <c r="AK34" s="7">
        <f t="shared" si="9"/>
        <v>396.2</v>
      </c>
      <c r="AL34" s="7">
        <f t="shared" si="10"/>
        <v>606.375</v>
      </c>
      <c r="AM34" s="7">
        <f t="shared" si="11"/>
        <v>1222</v>
      </c>
      <c r="AN34" s="7">
        <f t="shared" si="12"/>
        <v>2232.5</v>
      </c>
      <c r="AP34" s="10">
        <f t="shared" si="13"/>
        <v>13648.765195680829</v>
      </c>
      <c r="AQ34" s="10">
        <f t="shared" si="14"/>
        <v>617.16314000000011</v>
      </c>
      <c r="AR34" s="7">
        <f t="shared" si="15"/>
        <v>14265.92833568083</v>
      </c>
    </row>
    <row r="35" spans="2:44" x14ac:dyDescent="0.2">
      <c r="B35" s="4">
        <v>37130</v>
      </c>
      <c r="C35" s="5">
        <v>5602.2711142654371</v>
      </c>
      <c r="D35" s="5">
        <v>5525.52</v>
      </c>
      <c r="F35" s="1">
        <v>70</v>
      </c>
      <c r="G35" s="1">
        <v>105</v>
      </c>
      <c r="H35" s="1">
        <v>260</v>
      </c>
      <c r="I35" s="1">
        <v>475</v>
      </c>
      <c r="J35" s="1">
        <v>90</v>
      </c>
      <c r="L35" s="5">
        <v>1500</v>
      </c>
      <c r="O35" s="6">
        <v>5.66</v>
      </c>
      <c r="P35" s="6">
        <v>5.7750000000000004</v>
      </c>
      <c r="Q35" s="6">
        <v>4.7</v>
      </c>
      <c r="R35" s="6">
        <v>4.7</v>
      </c>
      <c r="T35" s="7">
        <f t="shared" si="0"/>
        <v>396.2</v>
      </c>
      <c r="U35" s="7">
        <f t="shared" si="1"/>
        <v>606.375</v>
      </c>
      <c r="V35" s="7">
        <f t="shared" si="2"/>
        <v>1222</v>
      </c>
      <c r="W35" s="7">
        <f t="shared" si="3"/>
        <v>2232.5</v>
      </c>
      <c r="Z35" s="8">
        <f t="shared" si="4"/>
        <v>4588.3808171955798</v>
      </c>
      <c r="AA35" s="8">
        <f t="shared" si="5"/>
        <v>1500</v>
      </c>
      <c r="AB35" s="8">
        <f t="shared" si="6"/>
        <v>3088.3808171955798</v>
      </c>
      <c r="AD35">
        <v>3.14</v>
      </c>
      <c r="AF35" s="7">
        <f t="shared" si="7"/>
        <v>9697.5157659941215</v>
      </c>
      <c r="AI35" s="7">
        <f t="shared" si="8"/>
        <v>9697.5157659941215</v>
      </c>
      <c r="AK35" s="7">
        <f t="shared" si="9"/>
        <v>396.2</v>
      </c>
      <c r="AL35" s="7">
        <f t="shared" si="10"/>
        <v>606.375</v>
      </c>
      <c r="AM35" s="7">
        <f t="shared" si="11"/>
        <v>1222</v>
      </c>
      <c r="AN35" s="7">
        <f t="shared" si="12"/>
        <v>2232.5</v>
      </c>
      <c r="AP35" s="10">
        <f t="shared" si="13"/>
        <v>14154.590765994122</v>
      </c>
      <c r="AQ35" s="10">
        <f t="shared" si="14"/>
        <v>635.43480000000011</v>
      </c>
      <c r="AR35" s="7">
        <f t="shared" si="15"/>
        <v>14790.025565994123</v>
      </c>
    </row>
    <row r="36" spans="2:44" x14ac:dyDescent="0.2">
      <c r="B36" s="4">
        <v>37131</v>
      </c>
      <c r="C36" s="5">
        <v>5501.7175301632369</v>
      </c>
      <c r="D36" s="5">
        <v>5426.3440000000001</v>
      </c>
      <c r="F36" s="1">
        <v>70</v>
      </c>
      <c r="G36" s="1">
        <v>105</v>
      </c>
      <c r="H36" s="1">
        <v>260</v>
      </c>
      <c r="I36" s="1">
        <v>475</v>
      </c>
      <c r="J36" s="1">
        <v>90</v>
      </c>
      <c r="L36" s="5">
        <v>1500</v>
      </c>
      <c r="O36" s="6">
        <v>5.66</v>
      </c>
      <c r="P36" s="6">
        <v>5.7750000000000004</v>
      </c>
      <c r="Q36" s="6">
        <v>4.7</v>
      </c>
      <c r="R36" s="6">
        <v>4.7</v>
      </c>
      <c r="T36" s="7">
        <f t="shared" si="0"/>
        <v>396.2</v>
      </c>
      <c r="U36" s="7">
        <f t="shared" si="1"/>
        <v>606.375</v>
      </c>
      <c r="V36" s="7">
        <f t="shared" si="2"/>
        <v>1222</v>
      </c>
      <c r="W36" s="7">
        <f t="shared" si="3"/>
        <v>2232.5</v>
      </c>
      <c r="Z36" s="8">
        <f t="shared" si="4"/>
        <v>4487.8272330933796</v>
      </c>
      <c r="AA36" s="8">
        <f t="shared" si="5"/>
        <v>1500</v>
      </c>
      <c r="AB36" s="8">
        <f t="shared" si="6"/>
        <v>2987.8272330933796</v>
      </c>
      <c r="AD36">
        <v>3.14</v>
      </c>
      <c r="AF36" s="7">
        <f t="shared" si="7"/>
        <v>9381.7775119132129</v>
      </c>
      <c r="AI36" s="7">
        <f t="shared" si="8"/>
        <v>9381.7775119132129</v>
      </c>
      <c r="AK36" s="7">
        <f t="shared" si="9"/>
        <v>396.2</v>
      </c>
      <c r="AL36" s="7">
        <f t="shared" si="10"/>
        <v>606.375</v>
      </c>
      <c r="AM36" s="7">
        <f t="shared" si="11"/>
        <v>1222</v>
      </c>
      <c r="AN36" s="7">
        <f t="shared" si="12"/>
        <v>2232.5</v>
      </c>
      <c r="AP36" s="10">
        <f t="shared" si="13"/>
        <v>13838.852511913214</v>
      </c>
      <c r="AQ36" s="10">
        <f t="shared" si="14"/>
        <v>624.02956000000006</v>
      </c>
      <c r="AR36" s="7">
        <f t="shared" si="15"/>
        <v>14462.882071913215</v>
      </c>
    </row>
    <row r="37" spans="2:44" x14ac:dyDescent="0.2">
      <c r="B37" s="4">
        <v>37132</v>
      </c>
      <c r="C37" s="5">
        <v>5842.3684477339557</v>
      </c>
      <c r="D37" s="5">
        <v>5762.3280000000004</v>
      </c>
      <c r="F37" s="1">
        <v>70</v>
      </c>
      <c r="G37" s="1">
        <v>105</v>
      </c>
      <c r="H37" s="1">
        <v>260</v>
      </c>
      <c r="I37" s="1">
        <v>475</v>
      </c>
      <c r="J37" s="1">
        <v>90</v>
      </c>
      <c r="L37" s="5">
        <v>1500</v>
      </c>
      <c r="O37" s="6">
        <v>5.66</v>
      </c>
      <c r="P37" s="6">
        <v>5.7750000000000004</v>
      </c>
      <c r="Q37" s="6">
        <v>4.7</v>
      </c>
      <c r="R37" s="6">
        <v>4.7</v>
      </c>
      <c r="T37" s="7">
        <f t="shared" si="0"/>
        <v>396.2</v>
      </c>
      <c r="U37" s="7">
        <f t="shared" si="1"/>
        <v>606.375</v>
      </c>
      <c r="V37" s="7">
        <f t="shared" si="2"/>
        <v>1222</v>
      </c>
      <c r="W37" s="7">
        <f t="shared" si="3"/>
        <v>2232.5</v>
      </c>
      <c r="Z37" s="8">
        <f t="shared" si="4"/>
        <v>4828.4781506640984</v>
      </c>
      <c r="AA37" s="8">
        <f t="shared" si="5"/>
        <v>1500</v>
      </c>
      <c r="AB37" s="8">
        <f t="shared" si="6"/>
        <v>3328.4781506640984</v>
      </c>
      <c r="AD37">
        <v>3.14</v>
      </c>
      <c r="AF37" s="7">
        <f t="shared" si="7"/>
        <v>10451.421393085269</v>
      </c>
      <c r="AI37" s="7">
        <f t="shared" si="8"/>
        <v>10451.421393085269</v>
      </c>
      <c r="AK37" s="7">
        <f t="shared" si="9"/>
        <v>396.2</v>
      </c>
      <c r="AL37" s="7">
        <f t="shared" si="10"/>
        <v>606.375</v>
      </c>
      <c r="AM37" s="7">
        <f t="shared" si="11"/>
        <v>1222</v>
      </c>
      <c r="AN37" s="7">
        <f t="shared" si="12"/>
        <v>2232.5</v>
      </c>
      <c r="AP37" s="10">
        <f t="shared" si="13"/>
        <v>14908.49639308527</v>
      </c>
      <c r="AQ37" s="10">
        <f t="shared" si="14"/>
        <v>662.66772000000003</v>
      </c>
      <c r="AR37" s="7">
        <f t="shared" si="15"/>
        <v>15571.164113085269</v>
      </c>
    </row>
    <row r="38" spans="2:44" x14ac:dyDescent="0.2">
      <c r="B38" s="4">
        <v>37133</v>
      </c>
      <c r="C38" s="5">
        <v>6036.2932170739132</v>
      </c>
      <c r="D38" s="5">
        <v>5953.5960000000005</v>
      </c>
      <c r="F38" s="1">
        <v>70</v>
      </c>
      <c r="G38" s="1">
        <v>105</v>
      </c>
      <c r="H38" s="1">
        <v>260</v>
      </c>
      <c r="I38" s="1">
        <v>475</v>
      </c>
      <c r="J38" s="1">
        <v>90</v>
      </c>
      <c r="L38" s="5">
        <v>1500</v>
      </c>
      <c r="O38" s="6">
        <v>5.66</v>
      </c>
      <c r="P38" s="6">
        <v>5.7750000000000004</v>
      </c>
      <c r="Q38" s="6">
        <v>4.7</v>
      </c>
      <c r="R38" s="6">
        <v>4.7</v>
      </c>
      <c r="T38" s="7">
        <f t="shared" si="0"/>
        <v>396.2</v>
      </c>
      <c r="U38" s="7">
        <f t="shared" si="1"/>
        <v>606.375</v>
      </c>
      <c r="V38" s="7">
        <f t="shared" si="2"/>
        <v>1222</v>
      </c>
      <c r="W38" s="7">
        <f t="shared" si="3"/>
        <v>2232.5</v>
      </c>
      <c r="Z38" s="8">
        <f t="shared" si="4"/>
        <v>5022.4029200040559</v>
      </c>
      <c r="AA38" s="8">
        <f t="shared" si="5"/>
        <v>1500</v>
      </c>
      <c r="AB38" s="8">
        <f t="shared" si="6"/>
        <v>3522.4029200040559</v>
      </c>
      <c r="AD38">
        <v>3.14</v>
      </c>
      <c r="AF38" s="7">
        <f t="shared" si="7"/>
        <v>11060.345168812735</v>
      </c>
      <c r="AI38" s="7">
        <f t="shared" si="8"/>
        <v>11060.345168812735</v>
      </c>
      <c r="AK38" s="7">
        <f t="shared" si="9"/>
        <v>396.2</v>
      </c>
      <c r="AL38" s="7">
        <f t="shared" si="10"/>
        <v>606.375</v>
      </c>
      <c r="AM38" s="7">
        <f t="shared" si="11"/>
        <v>1222</v>
      </c>
      <c r="AN38" s="7">
        <f t="shared" si="12"/>
        <v>2232.5</v>
      </c>
      <c r="AP38" s="10">
        <f t="shared" si="13"/>
        <v>15517.420168812736</v>
      </c>
      <c r="AQ38" s="10">
        <f t="shared" si="14"/>
        <v>684.66354000000013</v>
      </c>
      <c r="AR38" s="7">
        <f t="shared" si="15"/>
        <v>16202.083708812735</v>
      </c>
    </row>
    <row r="39" spans="2:44" x14ac:dyDescent="0.2">
      <c r="B39" s="4">
        <v>37134</v>
      </c>
      <c r="C39" s="5">
        <v>6093.7524079894556</v>
      </c>
      <c r="D39" s="5">
        <v>6010.268</v>
      </c>
      <c r="F39" s="1">
        <v>70</v>
      </c>
      <c r="G39" s="1">
        <v>105</v>
      </c>
      <c r="H39" s="1">
        <v>260</v>
      </c>
      <c r="I39" s="1">
        <v>475</v>
      </c>
      <c r="J39" s="1">
        <v>90</v>
      </c>
      <c r="L39" s="5">
        <v>1500</v>
      </c>
      <c r="O39" s="6">
        <v>5.66</v>
      </c>
      <c r="P39" s="6">
        <v>5.7750000000000004</v>
      </c>
      <c r="Q39" s="6">
        <v>4.7</v>
      </c>
      <c r="R39" s="6">
        <v>4.7</v>
      </c>
      <c r="T39" s="7">
        <f t="shared" si="0"/>
        <v>396.2</v>
      </c>
      <c r="U39" s="7">
        <f t="shared" si="1"/>
        <v>606.375</v>
      </c>
      <c r="V39" s="7">
        <f t="shared" si="2"/>
        <v>1222</v>
      </c>
      <c r="W39" s="7">
        <f t="shared" si="3"/>
        <v>2232.5</v>
      </c>
      <c r="Z39" s="8">
        <f t="shared" si="4"/>
        <v>5079.8621109195992</v>
      </c>
      <c r="AA39" s="8">
        <f t="shared" si="5"/>
        <v>1500</v>
      </c>
      <c r="AB39" s="8">
        <f t="shared" si="6"/>
        <v>3579.8621109195992</v>
      </c>
      <c r="AD39">
        <v>3.14</v>
      </c>
      <c r="AF39" s="7">
        <f t="shared" si="7"/>
        <v>11240.767028287542</v>
      </c>
      <c r="AI39" s="7">
        <f t="shared" si="8"/>
        <v>11240.767028287542</v>
      </c>
      <c r="AK39" s="7">
        <f t="shared" si="9"/>
        <v>396.2</v>
      </c>
      <c r="AL39" s="7">
        <f t="shared" si="10"/>
        <v>606.375</v>
      </c>
      <c r="AM39" s="7">
        <f t="shared" si="11"/>
        <v>1222</v>
      </c>
      <c r="AN39" s="7">
        <f t="shared" si="12"/>
        <v>2232.5</v>
      </c>
      <c r="AP39" s="10">
        <f t="shared" si="13"/>
        <v>15697.842028287543</v>
      </c>
      <c r="AQ39" s="10">
        <f t="shared" si="14"/>
        <v>691.18082000000004</v>
      </c>
      <c r="AR39" s="7">
        <f t="shared" si="15"/>
        <v>16389.022848287543</v>
      </c>
    </row>
    <row r="41" spans="2:44" x14ac:dyDescent="0.2">
      <c r="C41" s="5">
        <f>SUM(C9:C39)</f>
        <v>176608.00567778567</v>
      </c>
      <c r="D41" s="5">
        <f>SUM(D9:D39)</f>
        <v>174188.47600000002</v>
      </c>
      <c r="E41" s="5"/>
      <c r="F41" s="5">
        <f>SUM(F9:F39)</f>
        <v>2170</v>
      </c>
      <c r="G41" s="5">
        <f>SUM(G9:G39)</f>
        <v>3255</v>
      </c>
      <c r="H41" s="5">
        <f>SUM(H9:H39)</f>
        <v>8060</v>
      </c>
      <c r="I41" s="5">
        <f>SUM(I9:I39)</f>
        <v>14725</v>
      </c>
      <c r="J41" s="5">
        <f>SUM(J9:J39)</f>
        <v>2610</v>
      </c>
      <c r="K41" s="5"/>
      <c r="L41" s="5">
        <f>SUM(L9:L39)</f>
        <v>46474</v>
      </c>
      <c r="T41" s="7">
        <f>SUM(T9:T39)</f>
        <v>12282.200000000004</v>
      </c>
      <c r="U41" s="7">
        <f>SUM(U9:U39)</f>
        <v>18797.625</v>
      </c>
      <c r="V41" s="7">
        <f>SUM(V9:V39)</f>
        <v>37882</v>
      </c>
      <c r="W41" s="7">
        <f>SUM(W9:W39)</f>
        <v>69207.5</v>
      </c>
      <c r="Z41" s="8">
        <f>SUM(Z9:Z39)</f>
        <v>145359.90672209271</v>
      </c>
      <c r="AA41" s="8">
        <f>SUM(AA9:AA39)</f>
        <v>46474</v>
      </c>
      <c r="AB41" s="8">
        <f>SUM(AB9:AB39)</f>
        <v>98885.906722092666</v>
      </c>
      <c r="AF41" s="5">
        <f>SUM(AF9:AF39)</f>
        <v>310501.74710737099</v>
      </c>
      <c r="AG41" s="5"/>
      <c r="AH41" s="5"/>
      <c r="AI41" s="5">
        <f>SUM(AI9:AI39)</f>
        <v>310501.74710737099</v>
      </c>
      <c r="AJ41" s="5"/>
      <c r="AK41" s="5">
        <f>SUM(AK9:AK39)</f>
        <v>12282.200000000004</v>
      </c>
      <c r="AL41" s="5">
        <f>SUM(AL9:AL39)</f>
        <v>18797.625</v>
      </c>
      <c r="AM41" s="5">
        <f>SUM(AM9:AM39)</f>
        <v>37882</v>
      </c>
      <c r="AN41" s="5">
        <f>SUM(AN9:AN39)</f>
        <v>69207.5</v>
      </c>
      <c r="AO41" s="5"/>
      <c r="AP41" s="5">
        <f>SUM(AP9:AP39)</f>
        <v>448671.07210737106</v>
      </c>
      <c r="AQ41" s="5">
        <f>SUM(AQ9:AQ39)</f>
        <v>20031.674740000006</v>
      </c>
      <c r="AR41" s="5">
        <f>SUM(AR9:AR39)</f>
        <v>468702.74684737087</v>
      </c>
    </row>
    <row r="42" spans="2:44" x14ac:dyDescent="0.2">
      <c r="L42">
        <f>L41*(1-0.0137)</f>
        <v>45837.306199999999</v>
      </c>
      <c r="AB42">
        <f>AB41*(1-0.0137)</f>
        <v>97531.169799999989</v>
      </c>
    </row>
    <row r="43" spans="2:44" x14ac:dyDescent="0.2">
      <c r="D43">
        <f>F41+G41+H41+I41+J41+(L41*(1-0.0137))+(AB41*(1-0.0137))</f>
        <v>174188.47599999997</v>
      </c>
      <c r="AR43" s="8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6"/>
  <sheetViews>
    <sheetView topLeftCell="B1" workbookViewId="0">
      <selection activeCell="I4" sqref="I4"/>
    </sheetView>
  </sheetViews>
  <sheetFormatPr defaultRowHeight="12.75" x14ac:dyDescent="0.2"/>
  <cols>
    <col min="4" max="4" width="4.140625" customWidth="1"/>
    <col min="9" max="9" width="10.42578125" customWidth="1"/>
    <col min="10" max="10" width="4.140625" customWidth="1"/>
    <col min="11" max="11" width="10.28515625" bestFit="1" customWidth="1"/>
    <col min="12" max="12" width="5.85546875" customWidth="1"/>
    <col min="13" max="13" width="4.42578125" customWidth="1"/>
    <col min="18" max="18" width="3.85546875" customWidth="1"/>
    <col min="23" max="23" width="3.42578125" customWidth="1"/>
    <col min="24" max="24" width="11.28515625" bestFit="1" customWidth="1"/>
    <col min="27" max="27" width="2.5703125" customWidth="1"/>
    <col min="29" max="29" width="2.7109375" customWidth="1"/>
    <col min="31" max="31" width="2.42578125" customWidth="1"/>
    <col min="33" max="33" width="5" customWidth="1"/>
    <col min="38" max="38" width="3.5703125" customWidth="1"/>
    <col min="39" max="39" width="11.5703125" customWidth="1"/>
    <col min="40" max="40" width="11.85546875" customWidth="1"/>
  </cols>
  <sheetData>
    <row r="1" spans="1:41" x14ac:dyDescent="0.2">
      <c r="A1" t="s">
        <v>34</v>
      </c>
    </row>
    <row r="2" spans="1:41" x14ac:dyDescent="0.2">
      <c r="AF2" s="9" t="s">
        <v>28</v>
      </c>
    </row>
    <row r="3" spans="1:41" x14ac:dyDescent="0.2">
      <c r="B3" s="12" t="s">
        <v>35</v>
      </c>
      <c r="C3" t="s">
        <v>42</v>
      </c>
      <c r="G3" s="12" t="s">
        <v>39</v>
      </c>
      <c r="H3" s="12" t="s">
        <v>39</v>
      </c>
      <c r="I3" s="12" t="s">
        <v>40</v>
      </c>
      <c r="K3" s="12" t="s">
        <v>40</v>
      </c>
      <c r="L3" s="12"/>
      <c r="AF3" s="9"/>
    </row>
    <row r="4" spans="1:41" x14ac:dyDescent="0.2">
      <c r="B4" s="11" t="s">
        <v>37</v>
      </c>
      <c r="C4" s="12"/>
      <c r="E4" s="12" t="s">
        <v>38</v>
      </c>
      <c r="F4" s="12" t="s">
        <v>38</v>
      </c>
      <c r="G4" s="12" t="s">
        <v>38</v>
      </c>
      <c r="H4" s="12" t="s">
        <v>38</v>
      </c>
      <c r="I4" s="12" t="s">
        <v>43</v>
      </c>
      <c r="J4" s="12"/>
      <c r="K4" s="12" t="s">
        <v>43</v>
      </c>
      <c r="L4" s="12"/>
      <c r="N4" s="73" t="s">
        <v>38</v>
      </c>
      <c r="O4" s="73" t="s">
        <v>38</v>
      </c>
      <c r="P4" s="73" t="s">
        <v>38</v>
      </c>
      <c r="Q4" s="73" t="s">
        <v>38</v>
      </c>
      <c r="X4" s="79" t="s">
        <v>92</v>
      </c>
      <c r="Y4" s="79"/>
      <c r="Z4" s="72"/>
      <c r="AA4" s="13"/>
      <c r="AF4" s="9"/>
    </row>
    <row r="5" spans="1:41" x14ac:dyDescent="0.2">
      <c r="E5" t="s">
        <v>0</v>
      </c>
      <c r="K5" s="13" t="s">
        <v>1</v>
      </c>
      <c r="L5" s="13"/>
      <c r="X5" s="79" t="s">
        <v>93</v>
      </c>
      <c r="Y5" s="79"/>
      <c r="Z5" s="72"/>
      <c r="AA5" s="13"/>
    </row>
    <row r="6" spans="1:41" x14ac:dyDescent="0.2">
      <c r="A6" t="s">
        <v>2</v>
      </c>
      <c r="B6" t="s">
        <v>3</v>
      </c>
      <c r="E6" t="s">
        <v>4</v>
      </c>
      <c r="N6" t="s">
        <v>5</v>
      </c>
      <c r="S6" t="s">
        <v>6</v>
      </c>
      <c r="X6" s="1" t="s">
        <v>7</v>
      </c>
      <c r="Y6" t="s">
        <v>7</v>
      </c>
      <c r="Z6" t="s">
        <v>8</v>
      </c>
      <c r="AB6" t="s">
        <v>9</v>
      </c>
      <c r="AD6" t="s">
        <v>27</v>
      </c>
      <c r="AH6" t="s">
        <v>6</v>
      </c>
      <c r="AN6" s="11" t="s">
        <v>41</v>
      </c>
      <c r="AO6" t="s">
        <v>29</v>
      </c>
    </row>
    <row r="7" spans="1:41" x14ac:dyDescent="0.2">
      <c r="E7" s="2" t="s">
        <v>10</v>
      </c>
      <c r="K7" s="2" t="s">
        <v>11</v>
      </c>
      <c r="N7" s="2" t="s">
        <v>12</v>
      </c>
      <c r="S7" s="2" t="s">
        <v>12</v>
      </c>
      <c r="X7" s="1" t="s">
        <v>13</v>
      </c>
      <c r="Y7" t="s">
        <v>14</v>
      </c>
      <c r="Z7" t="s">
        <v>14</v>
      </c>
      <c r="AB7" s="2" t="s">
        <v>11</v>
      </c>
      <c r="AF7" t="s">
        <v>9</v>
      </c>
      <c r="AH7" s="2" t="s">
        <v>12</v>
      </c>
      <c r="AM7" t="s">
        <v>31</v>
      </c>
      <c r="AN7" t="s">
        <v>32</v>
      </c>
      <c r="AO7" t="s">
        <v>33</v>
      </c>
    </row>
    <row r="8" spans="1:41" x14ac:dyDescent="0.2">
      <c r="B8" t="s">
        <v>13</v>
      </c>
      <c r="C8" t="s">
        <v>15</v>
      </c>
      <c r="E8" s="3" t="s">
        <v>16</v>
      </c>
      <c r="F8" s="3" t="s">
        <v>17</v>
      </c>
      <c r="G8" s="3" t="s">
        <v>18</v>
      </c>
      <c r="H8" s="3" t="s">
        <v>19</v>
      </c>
      <c r="I8" s="3" t="s">
        <v>20</v>
      </c>
      <c r="K8" s="3" t="s">
        <v>21</v>
      </c>
      <c r="N8" s="3" t="s">
        <v>16</v>
      </c>
      <c r="O8" s="3" t="s">
        <v>17</v>
      </c>
      <c r="P8" s="3" t="s">
        <v>18</v>
      </c>
      <c r="Q8" s="3" t="s">
        <v>19</v>
      </c>
      <c r="S8" s="3" t="s">
        <v>16</v>
      </c>
      <c r="T8" s="3" t="s">
        <v>17</v>
      </c>
      <c r="U8" s="3" t="s">
        <v>18</v>
      </c>
      <c r="V8" s="3" t="s">
        <v>19</v>
      </c>
      <c r="Y8" s="2" t="s">
        <v>22</v>
      </c>
      <c r="Z8" s="2" t="s">
        <v>22</v>
      </c>
      <c r="AB8" t="s">
        <v>23</v>
      </c>
      <c r="AF8" s="2" t="s">
        <v>11</v>
      </c>
      <c r="AH8" s="3" t="s">
        <v>16</v>
      </c>
      <c r="AI8" s="3" t="s">
        <v>17</v>
      </c>
      <c r="AJ8" s="3" t="s">
        <v>18</v>
      </c>
      <c r="AK8" s="3" t="s">
        <v>19</v>
      </c>
      <c r="AM8" s="1" t="s">
        <v>30</v>
      </c>
      <c r="AN8" s="1" t="s">
        <v>30</v>
      </c>
    </row>
    <row r="9" spans="1:41" x14ac:dyDescent="0.2">
      <c r="A9" s="1" t="s">
        <v>24</v>
      </c>
      <c r="E9" s="1" t="s">
        <v>25</v>
      </c>
      <c r="F9" s="1" t="s">
        <v>25</v>
      </c>
      <c r="G9" s="1" t="s">
        <v>25</v>
      </c>
      <c r="H9" s="1" t="s">
        <v>25</v>
      </c>
      <c r="I9" s="1" t="s">
        <v>26</v>
      </c>
      <c r="K9" t="s">
        <v>26</v>
      </c>
      <c r="N9" s="1" t="s">
        <v>25</v>
      </c>
      <c r="O9" s="1" t="s">
        <v>25</v>
      </c>
      <c r="P9" s="1" t="s">
        <v>25</v>
      </c>
      <c r="Q9" s="1" t="s">
        <v>25</v>
      </c>
      <c r="S9" s="1" t="s">
        <v>25</v>
      </c>
      <c r="T9" s="1" t="s">
        <v>25</v>
      </c>
      <c r="U9" s="1" t="s">
        <v>25</v>
      </c>
      <c r="V9" s="1" t="s">
        <v>25</v>
      </c>
      <c r="Y9" t="s">
        <v>26</v>
      </c>
      <c r="Z9" t="s">
        <v>25</v>
      </c>
      <c r="AH9" s="1"/>
      <c r="AI9" s="1"/>
      <c r="AJ9" s="1"/>
      <c r="AK9" s="1"/>
    </row>
    <row r="11" spans="1:41" x14ac:dyDescent="0.2">
      <c r="A11" s="4">
        <v>37104</v>
      </c>
      <c r="B11" s="5">
        <v>5791.065598702221</v>
      </c>
      <c r="C11" s="5">
        <v>5711.7280000000001</v>
      </c>
      <c r="E11" s="1">
        <v>70</v>
      </c>
      <c r="F11" s="1">
        <v>105</v>
      </c>
      <c r="G11" s="1">
        <v>260</v>
      </c>
      <c r="H11" s="1">
        <v>475</v>
      </c>
      <c r="I11" s="1">
        <v>0</v>
      </c>
      <c r="K11" s="5">
        <v>1480</v>
      </c>
      <c r="N11" s="6">
        <v>5.66</v>
      </c>
      <c r="O11" s="6">
        <v>5.7750000000000004</v>
      </c>
      <c r="P11" s="6">
        <v>4.7</v>
      </c>
      <c r="Q11" s="6">
        <v>4.7</v>
      </c>
      <c r="S11" s="7">
        <f t="shared" ref="S11:S41" si="0">+E11*N11</f>
        <v>396.2</v>
      </c>
      <c r="T11" s="7">
        <f t="shared" ref="T11:T41" si="1">+F11*O11</f>
        <v>606.375</v>
      </c>
      <c r="U11" s="7">
        <f t="shared" ref="U11:U41" si="2">+G11*P11</f>
        <v>1222</v>
      </c>
      <c r="V11" s="7">
        <f t="shared" ref="V11:V41" si="3">+H11*Q11</f>
        <v>2232.5</v>
      </c>
      <c r="X11" s="8">
        <f t="shared" ref="X11:X41" si="4">+(C11-SUM(E11:I11))/(1-0.0137)</f>
        <v>4868.4254283686505</v>
      </c>
      <c r="Y11" s="8">
        <f t="shared" ref="Y11:Y41" si="5">+K11</f>
        <v>1480</v>
      </c>
      <c r="Z11" s="8">
        <f t="shared" ref="Z11:Z41" si="6">+X11-Y11</f>
        <v>3388.4254283686505</v>
      </c>
      <c r="AB11">
        <v>3.14</v>
      </c>
      <c r="AD11" s="7">
        <f t="shared" ref="AD11:AD41" si="7">+Z11*AB11</f>
        <v>10639.655845077563</v>
      </c>
      <c r="AF11" s="7">
        <f t="shared" ref="AF11:AF41" si="8">+AD11</f>
        <v>10639.655845077563</v>
      </c>
      <c r="AH11" s="7">
        <f t="shared" ref="AH11:AH41" si="9">+S11</f>
        <v>396.2</v>
      </c>
      <c r="AI11" s="7">
        <f t="shared" ref="AI11:AI41" si="10">+T11</f>
        <v>606.375</v>
      </c>
      <c r="AJ11" s="7">
        <f t="shared" ref="AJ11:AJ41" si="11">+U11</f>
        <v>1222</v>
      </c>
      <c r="AK11" s="7">
        <f t="shared" ref="AK11:AK41" si="12">+V11</f>
        <v>2232.5</v>
      </c>
      <c r="AM11" s="10">
        <f t="shared" ref="AM11:AM41" si="13">+AF11+AH11+AI11+AJ11+AK11</f>
        <v>15096.730845077564</v>
      </c>
      <c r="AN11" s="10">
        <f t="shared" ref="AN11:AN41" si="14">+C11*0.115</f>
        <v>656.84872000000007</v>
      </c>
      <c r="AO11" s="7">
        <f t="shared" ref="AO11:AO41" si="15">+AM11+AN11</f>
        <v>15753.579565077564</v>
      </c>
    </row>
    <row r="12" spans="1:41" x14ac:dyDescent="0.2">
      <c r="A12" s="4">
        <v>37105</v>
      </c>
      <c r="B12" s="5">
        <v>5819.7951941599922</v>
      </c>
      <c r="C12" s="5">
        <v>5740.0640000000003</v>
      </c>
      <c r="E12" s="1">
        <v>70</v>
      </c>
      <c r="F12" s="1">
        <v>105</v>
      </c>
      <c r="G12" s="1">
        <v>260</v>
      </c>
      <c r="H12" s="1">
        <v>475</v>
      </c>
      <c r="I12" s="1">
        <v>0</v>
      </c>
      <c r="K12" s="5">
        <v>1494</v>
      </c>
      <c r="N12" s="6">
        <v>5.66</v>
      </c>
      <c r="O12" s="6">
        <v>5.7750000000000004</v>
      </c>
      <c r="P12" s="6">
        <v>4.7</v>
      </c>
      <c r="Q12" s="6">
        <v>4.7</v>
      </c>
      <c r="S12" s="7">
        <f t="shared" si="0"/>
        <v>396.2</v>
      </c>
      <c r="T12" s="7">
        <f t="shared" si="1"/>
        <v>606.375</v>
      </c>
      <c r="U12" s="7">
        <f t="shared" si="2"/>
        <v>1222</v>
      </c>
      <c r="V12" s="7">
        <f t="shared" si="3"/>
        <v>2232.5</v>
      </c>
      <c r="X12" s="8">
        <f t="shared" si="4"/>
        <v>4897.1550238264226</v>
      </c>
      <c r="Y12" s="8">
        <f t="shared" si="5"/>
        <v>1494</v>
      </c>
      <c r="Z12" s="8">
        <f t="shared" si="6"/>
        <v>3403.1550238264226</v>
      </c>
      <c r="AB12">
        <v>3.14</v>
      </c>
      <c r="AD12" s="7">
        <f t="shared" si="7"/>
        <v>10685.906774814968</v>
      </c>
      <c r="AF12" s="7">
        <f t="shared" si="8"/>
        <v>10685.906774814968</v>
      </c>
      <c r="AH12" s="7">
        <f t="shared" si="9"/>
        <v>396.2</v>
      </c>
      <c r="AI12" s="7">
        <f t="shared" si="10"/>
        <v>606.375</v>
      </c>
      <c r="AJ12" s="7">
        <f t="shared" si="11"/>
        <v>1222</v>
      </c>
      <c r="AK12" s="7">
        <f t="shared" si="12"/>
        <v>2232.5</v>
      </c>
      <c r="AM12" s="10">
        <f t="shared" si="13"/>
        <v>15142.981774814969</v>
      </c>
      <c r="AN12" s="10">
        <f t="shared" si="14"/>
        <v>660.10736000000009</v>
      </c>
      <c r="AO12" s="7">
        <f t="shared" si="15"/>
        <v>15803.089134814969</v>
      </c>
    </row>
    <row r="13" spans="1:41" x14ac:dyDescent="0.2">
      <c r="A13" s="4">
        <v>37106</v>
      </c>
      <c r="B13" s="5">
        <v>5838.2642198114163</v>
      </c>
      <c r="C13" s="5">
        <v>5758.28</v>
      </c>
      <c r="E13" s="1">
        <v>70</v>
      </c>
      <c r="F13" s="1">
        <v>105</v>
      </c>
      <c r="G13" s="1">
        <v>260</v>
      </c>
      <c r="H13" s="1">
        <v>475</v>
      </c>
      <c r="I13" s="1">
        <v>90</v>
      </c>
      <c r="K13" s="5">
        <v>1500</v>
      </c>
      <c r="N13" s="6">
        <v>5.66</v>
      </c>
      <c r="O13" s="6">
        <v>5.7750000000000004</v>
      </c>
      <c r="P13" s="6">
        <v>4.7</v>
      </c>
      <c r="Q13" s="6">
        <v>4.7</v>
      </c>
      <c r="S13" s="7">
        <f t="shared" si="0"/>
        <v>396.2</v>
      </c>
      <c r="T13" s="7">
        <f t="shared" si="1"/>
        <v>606.375</v>
      </c>
      <c r="U13" s="7">
        <f t="shared" si="2"/>
        <v>1222</v>
      </c>
      <c r="V13" s="7">
        <f t="shared" si="3"/>
        <v>2232.5</v>
      </c>
      <c r="X13" s="8">
        <f t="shared" si="4"/>
        <v>4824.373922741559</v>
      </c>
      <c r="Y13" s="8">
        <f t="shared" si="5"/>
        <v>1500</v>
      </c>
      <c r="Z13" s="8">
        <f t="shared" si="6"/>
        <v>3324.373922741559</v>
      </c>
      <c r="AB13">
        <v>3.14</v>
      </c>
      <c r="AD13" s="7">
        <f t="shared" si="7"/>
        <v>10438.534117408495</v>
      </c>
      <c r="AF13" s="7">
        <f t="shared" si="8"/>
        <v>10438.534117408495</v>
      </c>
      <c r="AH13" s="7">
        <f t="shared" si="9"/>
        <v>396.2</v>
      </c>
      <c r="AI13" s="7">
        <f t="shared" si="10"/>
        <v>606.375</v>
      </c>
      <c r="AJ13" s="7">
        <f t="shared" si="11"/>
        <v>1222</v>
      </c>
      <c r="AK13" s="7">
        <f t="shared" si="12"/>
        <v>2232.5</v>
      </c>
      <c r="AM13" s="10">
        <f t="shared" si="13"/>
        <v>14895.609117408496</v>
      </c>
      <c r="AN13" s="10">
        <f t="shared" si="14"/>
        <v>662.20219999999995</v>
      </c>
      <c r="AO13" s="7">
        <f t="shared" si="15"/>
        <v>15557.811317408496</v>
      </c>
    </row>
    <row r="14" spans="1:41" x14ac:dyDescent="0.2">
      <c r="A14" s="4">
        <v>37107</v>
      </c>
      <c r="B14" s="5">
        <v>5299.5843049782025</v>
      </c>
      <c r="C14" s="5">
        <v>5226.9799999999996</v>
      </c>
      <c r="E14" s="1">
        <v>70</v>
      </c>
      <c r="F14" s="1">
        <v>105</v>
      </c>
      <c r="G14" s="1">
        <v>260</v>
      </c>
      <c r="H14" s="1">
        <v>475</v>
      </c>
      <c r="I14" s="1">
        <v>90</v>
      </c>
      <c r="K14" s="5">
        <v>1500</v>
      </c>
      <c r="N14" s="6">
        <v>5.66</v>
      </c>
      <c r="O14" s="6">
        <v>5.7750000000000004</v>
      </c>
      <c r="P14" s="6">
        <v>4.7</v>
      </c>
      <c r="Q14" s="6">
        <v>4.7</v>
      </c>
      <c r="S14" s="7">
        <f t="shared" si="0"/>
        <v>396.2</v>
      </c>
      <c r="T14" s="7">
        <f t="shared" si="1"/>
        <v>606.375</v>
      </c>
      <c r="U14" s="7">
        <f t="shared" si="2"/>
        <v>1222</v>
      </c>
      <c r="V14" s="7">
        <f t="shared" si="3"/>
        <v>2232.5</v>
      </c>
      <c r="X14" s="8">
        <f t="shared" si="4"/>
        <v>4285.6940079083442</v>
      </c>
      <c r="Y14" s="8">
        <f t="shared" si="5"/>
        <v>1500</v>
      </c>
      <c r="Z14" s="8">
        <f t="shared" si="6"/>
        <v>2785.6940079083442</v>
      </c>
      <c r="AB14">
        <v>3.14</v>
      </c>
      <c r="AD14" s="7">
        <f t="shared" si="7"/>
        <v>8747.0791848322006</v>
      </c>
      <c r="AF14" s="7">
        <f t="shared" si="8"/>
        <v>8747.0791848322006</v>
      </c>
      <c r="AH14" s="7">
        <f t="shared" si="9"/>
        <v>396.2</v>
      </c>
      <c r="AI14" s="7">
        <f t="shared" si="10"/>
        <v>606.375</v>
      </c>
      <c r="AJ14" s="7">
        <f t="shared" si="11"/>
        <v>1222</v>
      </c>
      <c r="AK14" s="7">
        <f t="shared" si="12"/>
        <v>2232.5</v>
      </c>
      <c r="AM14" s="10">
        <f t="shared" si="13"/>
        <v>13204.154184832201</v>
      </c>
      <c r="AN14" s="10">
        <f t="shared" si="14"/>
        <v>601.10270000000003</v>
      </c>
      <c r="AO14" s="7">
        <f t="shared" si="15"/>
        <v>13805.256884832201</v>
      </c>
    </row>
    <row r="15" spans="1:41" x14ac:dyDescent="0.2">
      <c r="A15" s="4">
        <v>37108</v>
      </c>
      <c r="B15" s="5">
        <v>4968.1679002331957</v>
      </c>
      <c r="C15" s="5">
        <v>4900.1040000000003</v>
      </c>
      <c r="E15" s="1">
        <v>70</v>
      </c>
      <c r="F15" s="1">
        <v>105</v>
      </c>
      <c r="G15" s="1">
        <v>260</v>
      </c>
      <c r="H15" s="1">
        <v>475</v>
      </c>
      <c r="I15" s="1">
        <v>90</v>
      </c>
      <c r="K15" s="5">
        <v>1500</v>
      </c>
      <c r="N15" s="6">
        <v>5.66</v>
      </c>
      <c r="O15" s="6">
        <v>5.7750000000000004</v>
      </c>
      <c r="P15" s="6">
        <v>4.7</v>
      </c>
      <c r="Q15" s="6">
        <v>4.7</v>
      </c>
      <c r="S15" s="7">
        <f t="shared" si="0"/>
        <v>396.2</v>
      </c>
      <c r="T15" s="7">
        <f t="shared" si="1"/>
        <v>606.375</v>
      </c>
      <c r="U15" s="7">
        <f t="shared" si="2"/>
        <v>1222</v>
      </c>
      <c r="V15" s="7">
        <f t="shared" si="3"/>
        <v>2232.5</v>
      </c>
      <c r="X15" s="8">
        <f t="shared" si="4"/>
        <v>3954.277603163338</v>
      </c>
      <c r="Y15" s="8">
        <f t="shared" si="5"/>
        <v>1500</v>
      </c>
      <c r="Z15" s="8">
        <f t="shared" si="6"/>
        <v>2454.277603163338</v>
      </c>
      <c r="AB15">
        <v>3.14</v>
      </c>
      <c r="AD15" s="7">
        <f t="shared" si="7"/>
        <v>7706.4316739328815</v>
      </c>
      <c r="AF15" s="7">
        <f t="shared" si="8"/>
        <v>7706.4316739328815</v>
      </c>
      <c r="AH15" s="7">
        <f t="shared" si="9"/>
        <v>396.2</v>
      </c>
      <c r="AI15" s="7">
        <f t="shared" si="10"/>
        <v>606.375</v>
      </c>
      <c r="AJ15" s="7">
        <f t="shared" si="11"/>
        <v>1222</v>
      </c>
      <c r="AK15" s="7">
        <f t="shared" si="12"/>
        <v>2232.5</v>
      </c>
      <c r="AM15" s="10">
        <f t="shared" si="13"/>
        <v>12163.506673932881</v>
      </c>
      <c r="AN15" s="10">
        <f t="shared" si="14"/>
        <v>563.51196000000004</v>
      </c>
      <c r="AO15" s="7">
        <f t="shared" si="15"/>
        <v>12727.018633932881</v>
      </c>
    </row>
    <row r="16" spans="1:41" x14ac:dyDescent="0.2">
      <c r="A16" s="4">
        <v>37109</v>
      </c>
      <c r="B16" s="5">
        <v>5429.893541518808</v>
      </c>
      <c r="C16" s="5">
        <v>5355.5039999999999</v>
      </c>
      <c r="E16" s="1">
        <v>70</v>
      </c>
      <c r="F16" s="1">
        <v>105</v>
      </c>
      <c r="G16" s="1">
        <v>260</v>
      </c>
      <c r="H16" s="1">
        <v>475</v>
      </c>
      <c r="I16" s="1">
        <v>90</v>
      </c>
      <c r="K16" s="5">
        <v>1500</v>
      </c>
      <c r="N16" s="6">
        <v>5.66</v>
      </c>
      <c r="O16" s="6">
        <v>5.7750000000000004</v>
      </c>
      <c r="P16" s="6">
        <v>4.7</v>
      </c>
      <c r="Q16" s="6">
        <v>4.7</v>
      </c>
      <c r="S16" s="7">
        <f t="shared" si="0"/>
        <v>396.2</v>
      </c>
      <c r="T16" s="7">
        <f t="shared" si="1"/>
        <v>606.375</v>
      </c>
      <c r="U16" s="7">
        <f t="shared" si="2"/>
        <v>1222</v>
      </c>
      <c r="V16" s="7">
        <f t="shared" si="3"/>
        <v>2232.5</v>
      </c>
      <c r="X16" s="8">
        <f t="shared" si="4"/>
        <v>4416.0032444489507</v>
      </c>
      <c r="Y16" s="8">
        <f t="shared" si="5"/>
        <v>1500</v>
      </c>
      <c r="Z16" s="8">
        <f t="shared" si="6"/>
        <v>2916.0032444489507</v>
      </c>
      <c r="AB16">
        <v>3.14</v>
      </c>
      <c r="AD16" s="7">
        <f t="shared" si="7"/>
        <v>9156.2501875697053</v>
      </c>
      <c r="AF16" s="7">
        <f t="shared" si="8"/>
        <v>9156.2501875697053</v>
      </c>
      <c r="AH16" s="7">
        <f t="shared" si="9"/>
        <v>396.2</v>
      </c>
      <c r="AI16" s="7">
        <f t="shared" si="10"/>
        <v>606.375</v>
      </c>
      <c r="AJ16" s="7">
        <f t="shared" si="11"/>
        <v>1222</v>
      </c>
      <c r="AK16" s="7">
        <f t="shared" si="12"/>
        <v>2232.5</v>
      </c>
      <c r="AM16" s="10">
        <f t="shared" si="13"/>
        <v>13613.325187569706</v>
      </c>
      <c r="AN16" s="10">
        <f t="shared" si="14"/>
        <v>615.88296000000003</v>
      </c>
      <c r="AO16" s="7">
        <f t="shared" si="15"/>
        <v>14229.208147569707</v>
      </c>
    </row>
    <row r="17" spans="1:41" x14ac:dyDescent="0.2">
      <c r="A17" s="4">
        <v>37110</v>
      </c>
      <c r="B17" s="5">
        <v>5252.3856838690053</v>
      </c>
      <c r="C17" s="5">
        <v>5180.4279999999999</v>
      </c>
      <c r="E17" s="1">
        <v>70</v>
      </c>
      <c r="F17" s="1">
        <v>105</v>
      </c>
      <c r="G17" s="1">
        <v>260</v>
      </c>
      <c r="H17" s="1">
        <v>475</v>
      </c>
      <c r="I17" s="1">
        <v>90</v>
      </c>
      <c r="K17" s="5">
        <v>1500</v>
      </c>
      <c r="N17" s="6">
        <v>5.66</v>
      </c>
      <c r="O17" s="6">
        <v>5.7750000000000004</v>
      </c>
      <c r="P17" s="6">
        <v>4.7</v>
      </c>
      <c r="Q17" s="6">
        <v>4.7</v>
      </c>
      <c r="S17" s="7">
        <f t="shared" si="0"/>
        <v>396.2</v>
      </c>
      <c r="T17" s="7">
        <f t="shared" si="1"/>
        <v>606.375</v>
      </c>
      <c r="U17" s="7">
        <f t="shared" si="2"/>
        <v>1222</v>
      </c>
      <c r="V17" s="7">
        <f t="shared" si="3"/>
        <v>2232.5</v>
      </c>
      <c r="X17" s="8">
        <f t="shared" si="4"/>
        <v>4238.495386799148</v>
      </c>
      <c r="Y17" s="8">
        <f t="shared" si="5"/>
        <v>1500</v>
      </c>
      <c r="Z17" s="8">
        <f t="shared" si="6"/>
        <v>2738.495386799148</v>
      </c>
      <c r="AB17">
        <v>3.14</v>
      </c>
      <c r="AD17" s="7">
        <f t="shared" si="7"/>
        <v>8598.8755145493251</v>
      </c>
      <c r="AF17" s="7">
        <f t="shared" si="8"/>
        <v>8598.8755145493251</v>
      </c>
      <c r="AH17" s="7">
        <f t="shared" si="9"/>
        <v>396.2</v>
      </c>
      <c r="AI17" s="7">
        <f t="shared" si="10"/>
        <v>606.375</v>
      </c>
      <c r="AJ17" s="7">
        <f t="shared" si="11"/>
        <v>1222</v>
      </c>
      <c r="AK17" s="7">
        <f t="shared" si="12"/>
        <v>2232.5</v>
      </c>
      <c r="AM17" s="10">
        <f t="shared" si="13"/>
        <v>13055.950514549326</v>
      </c>
      <c r="AN17" s="10">
        <f t="shared" si="14"/>
        <v>595.74922000000004</v>
      </c>
      <c r="AO17" s="7">
        <f t="shared" si="15"/>
        <v>13651.699734549326</v>
      </c>
    </row>
    <row r="18" spans="1:41" x14ac:dyDescent="0.2">
      <c r="A18" s="4">
        <v>37111</v>
      </c>
      <c r="B18" s="5">
        <v>5298.5582479975665</v>
      </c>
      <c r="C18" s="5">
        <v>5225.9679999999998</v>
      </c>
      <c r="E18" s="1">
        <v>70</v>
      </c>
      <c r="F18" s="1">
        <v>105</v>
      </c>
      <c r="G18" s="1">
        <v>260</v>
      </c>
      <c r="H18" s="1">
        <v>475</v>
      </c>
      <c r="I18" s="1">
        <v>90</v>
      </c>
      <c r="K18" s="5">
        <v>1500</v>
      </c>
      <c r="N18" s="6">
        <v>5.66</v>
      </c>
      <c r="O18" s="6">
        <v>5.7750000000000004</v>
      </c>
      <c r="P18" s="6">
        <v>4.7</v>
      </c>
      <c r="Q18" s="6">
        <v>4.7</v>
      </c>
      <c r="S18" s="7">
        <f t="shared" si="0"/>
        <v>396.2</v>
      </c>
      <c r="T18" s="7">
        <f t="shared" si="1"/>
        <v>606.375</v>
      </c>
      <c r="U18" s="7">
        <f t="shared" si="2"/>
        <v>1222</v>
      </c>
      <c r="V18" s="7">
        <f t="shared" si="3"/>
        <v>2232.5</v>
      </c>
      <c r="X18" s="8">
        <f t="shared" si="4"/>
        <v>4284.6679509277101</v>
      </c>
      <c r="Y18" s="8">
        <f t="shared" si="5"/>
        <v>1500</v>
      </c>
      <c r="Z18" s="8">
        <f t="shared" si="6"/>
        <v>2784.6679509277101</v>
      </c>
      <c r="AB18">
        <v>3.14</v>
      </c>
      <c r="AD18" s="7">
        <f t="shared" si="7"/>
        <v>8743.8573659130107</v>
      </c>
      <c r="AF18" s="7">
        <f t="shared" si="8"/>
        <v>8743.8573659130107</v>
      </c>
      <c r="AH18" s="7">
        <f t="shared" si="9"/>
        <v>396.2</v>
      </c>
      <c r="AI18" s="7">
        <f t="shared" si="10"/>
        <v>606.375</v>
      </c>
      <c r="AJ18" s="7">
        <f t="shared" si="11"/>
        <v>1222</v>
      </c>
      <c r="AK18" s="7">
        <f t="shared" si="12"/>
        <v>2232.5</v>
      </c>
      <c r="AM18" s="10">
        <f t="shared" si="13"/>
        <v>13200.932365913011</v>
      </c>
      <c r="AN18" s="10">
        <f t="shared" si="14"/>
        <v>600.98631999999998</v>
      </c>
      <c r="AO18" s="7">
        <f t="shared" si="15"/>
        <v>13801.918685913011</v>
      </c>
    </row>
    <row r="19" spans="1:41" x14ac:dyDescent="0.2">
      <c r="A19" s="4">
        <v>37112</v>
      </c>
      <c r="B19" s="5">
        <v>5413.4766298286531</v>
      </c>
      <c r="C19" s="5">
        <v>5339.3119999999999</v>
      </c>
      <c r="E19" s="1">
        <v>70</v>
      </c>
      <c r="F19" s="1">
        <v>105</v>
      </c>
      <c r="G19" s="1">
        <v>260</v>
      </c>
      <c r="H19" s="1">
        <v>475</v>
      </c>
      <c r="I19" s="1">
        <v>90</v>
      </c>
      <c r="K19" s="5">
        <v>1500</v>
      </c>
      <c r="N19" s="6">
        <v>5.66</v>
      </c>
      <c r="O19" s="6">
        <v>5.7750000000000004</v>
      </c>
      <c r="P19" s="6">
        <v>4.7</v>
      </c>
      <c r="Q19" s="6">
        <v>4.7</v>
      </c>
      <c r="S19" s="7">
        <f t="shared" si="0"/>
        <v>396.2</v>
      </c>
      <c r="T19" s="7">
        <f t="shared" si="1"/>
        <v>606.375</v>
      </c>
      <c r="U19" s="7">
        <f t="shared" si="2"/>
        <v>1222</v>
      </c>
      <c r="V19" s="7">
        <f t="shared" si="3"/>
        <v>2232.5</v>
      </c>
      <c r="X19" s="8">
        <f t="shared" si="4"/>
        <v>4399.5863327587958</v>
      </c>
      <c r="Y19" s="8">
        <f t="shared" si="5"/>
        <v>1500</v>
      </c>
      <c r="Z19" s="8">
        <f t="shared" si="6"/>
        <v>2899.5863327587958</v>
      </c>
      <c r="AB19">
        <v>3.14</v>
      </c>
      <c r="AD19" s="7">
        <f t="shared" si="7"/>
        <v>9104.7010848626196</v>
      </c>
      <c r="AF19" s="7">
        <f t="shared" si="8"/>
        <v>9104.7010848626196</v>
      </c>
      <c r="AH19" s="7">
        <f t="shared" si="9"/>
        <v>396.2</v>
      </c>
      <c r="AI19" s="7">
        <f t="shared" si="10"/>
        <v>606.375</v>
      </c>
      <c r="AJ19" s="7">
        <f t="shared" si="11"/>
        <v>1222</v>
      </c>
      <c r="AK19" s="7">
        <f t="shared" si="12"/>
        <v>2232.5</v>
      </c>
      <c r="AM19" s="10">
        <f t="shared" si="13"/>
        <v>13561.77608486262</v>
      </c>
      <c r="AN19" s="10">
        <f t="shared" si="14"/>
        <v>614.02088000000003</v>
      </c>
      <c r="AO19" s="7">
        <f t="shared" si="15"/>
        <v>14175.79696486262</v>
      </c>
    </row>
    <row r="20" spans="1:41" x14ac:dyDescent="0.2">
      <c r="A20" s="4">
        <v>37113</v>
      </c>
      <c r="B20" s="5">
        <v>5662.8084761228838</v>
      </c>
      <c r="C20" s="5">
        <v>5585.2280000000001</v>
      </c>
      <c r="E20" s="1">
        <v>70</v>
      </c>
      <c r="F20" s="1">
        <v>105</v>
      </c>
      <c r="G20" s="1">
        <v>260</v>
      </c>
      <c r="H20" s="1">
        <v>475</v>
      </c>
      <c r="I20" s="1">
        <v>90</v>
      </c>
      <c r="K20" s="5">
        <v>1500</v>
      </c>
      <c r="N20" s="6">
        <v>5.66</v>
      </c>
      <c r="O20" s="6">
        <v>5.7750000000000004</v>
      </c>
      <c r="P20" s="6">
        <v>4.7</v>
      </c>
      <c r="Q20" s="6">
        <v>4.7</v>
      </c>
      <c r="S20" s="7">
        <f t="shared" si="0"/>
        <v>396.2</v>
      </c>
      <c r="T20" s="7">
        <f t="shared" si="1"/>
        <v>606.375</v>
      </c>
      <c r="U20" s="7">
        <f t="shared" si="2"/>
        <v>1222</v>
      </c>
      <c r="V20" s="7">
        <f t="shared" si="3"/>
        <v>2232.5</v>
      </c>
      <c r="X20" s="8">
        <f t="shared" si="4"/>
        <v>4648.9181790530265</v>
      </c>
      <c r="Y20" s="8">
        <f t="shared" si="5"/>
        <v>1500</v>
      </c>
      <c r="Z20" s="8">
        <f t="shared" si="6"/>
        <v>3148.9181790530265</v>
      </c>
      <c r="AB20">
        <v>3.14</v>
      </c>
      <c r="AD20" s="7">
        <f t="shared" si="7"/>
        <v>9887.6030822265038</v>
      </c>
      <c r="AF20" s="7">
        <f t="shared" si="8"/>
        <v>9887.6030822265038</v>
      </c>
      <c r="AH20" s="7">
        <f t="shared" si="9"/>
        <v>396.2</v>
      </c>
      <c r="AI20" s="7">
        <f t="shared" si="10"/>
        <v>606.375</v>
      </c>
      <c r="AJ20" s="7">
        <f t="shared" si="11"/>
        <v>1222</v>
      </c>
      <c r="AK20" s="7">
        <f t="shared" si="12"/>
        <v>2232.5</v>
      </c>
      <c r="AM20" s="10">
        <f t="shared" si="13"/>
        <v>14344.678082226505</v>
      </c>
      <c r="AN20" s="10">
        <f t="shared" si="14"/>
        <v>642.30122000000006</v>
      </c>
      <c r="AO20" s="7">
        <f t="shared" si="15"/>
        <v>14986.979302226504</v>
      </c>
    </row>
    <row r="21" spans="1:41" x14ac:dyDescent="0.2">
      <c r="A21" s="4">
        <v>37114</v>
      </c>
      <c r="B21" s="5">
        <v>5598.1668863428977</v>
      </c>
      <c r="C21" s="5">
        <v>5521.4719999999998</v>
      </c>
      <c r="E21" s="1">
        <v>70</v>
      </c>
      <c r="F21" s="1">
        <v>105</v>
      </c>
      <c r="G21" s="1">
        <v>260</v>
      </c>
      <c r="H21" s="1">
        <v>475</v>
      </c>
      <c r="I21" s="1">
        <v>90</v>
      </c>
      <c r="K21" s="5">
        <v>1500</v>
      </c>
      <c r="N21" s="6">
        <v>5.66</v>
      </c>
      <c r="O21" s="6">
        <v>5.7750000000000004</v>
      </c>
      <c r="P21" s="6">
        <v>4.7</v>
      </c>
      <c r="Q21" s="6">
        <v>4.7</v>
      </c>
      <c r="S21" s="7">
        <f t="shared" si="0"/>
        <v>396.2</v>
      </c>
      <c r="T21" s="7">
        <f t="shared" si="1"/>
        <v>606.375</v>
      </c>
      <c r="U21" s="7">
        <f t="shared" si="2"/>
        <v>1222</v>
      </c>
      <c r="V21" s="7">
        <f t="shared" si="3"/>
        <v>2232.5</v>
      </c>
      <c r="X21" s="8">
        <f t="shared" si="4"/>
        <v>4584.2765892730404</v>
      </c>
      <c r="Y21" s="8">
        <f t="shared" si="5"/>
        <v>1500</v>
      </c>
      <c r="Z21" s="8">
        <f t="shared" si="6"/>
        <v>3084.2765892730404</v>
      </c>
      <c r="AB21">
        <v>3.14</v>
      </c>
      <c r="AD21" s="7">
        <f t="shared" si="7"/>
        <v>9684.6284903173473</v>
      </c>
      <c r="AF21" s="7">
        <f t="shared" si="8"/>
        <v>9684.6284903173473</v>
      </c>
      <c r="AH21" s="7">
        <f t="shared" si="9"/>
        <v>396.2</v>
      </c>
      <c r="AI21" s="7">
        <f t="shared" si="10"/>
        <v>606.375</v>
      </c>
      <c r="AJ21" s="7">
        <f t="shared" si="11"/>
        <v>1222</v>
      </c>
      <c r="AK21" s="7">
        <f t="shared" si="12"/>
        <v>2232.5</v>
      </c>
      <c r="AM21" s="10">
        <f t="shared" si="13"/>
        <v>14141.703490317348</v>
      </c>
      <c r="AN21" s="10">
        <f t="shared" si="14"/>
        <v>634.96928000000003</v>
      </c>
      <c r="AO21" s="7">
        <f t="shared" si="15"/>
        <v>14776.672770317347</v>
      </c>
    </row>
    <row r="22" spans="1:41" x14ac:dyDescent="0.2">
      <c r="A22" s="4">
        <v>37115</v>
      </c>
      <c r="B22" s="5">
        <v>5543.7858663692596</v>
      </c>
      <c r="C22" s="5">
        <v>5467.8360000000002</v>
      </c>
      <c r="E22" s="1">
        <v>70</v>
      </c>
      <c r="F22" s="1">
        <v>105</v>
      </c>
      <c r="G22" s="1">
        <v>260</v>
      </c>
      <c r="H22" s="1">
        <v>475</v>
      </c>
      <c r="I22" s="1">
        <v>90</v>
      </c>
      <c r="K22" s="5">
        <v>1500</v>
      </c>
      <c r="N22" s="6">
        <v>5.66</v>
      </c>
      <c r="O22" s="6">
        <v>5.7750000000000004</v>
      </c>
      <c r="P22" s="6">
        <v>4.7</v>
      </c>
      <c r="Q22" s="6">
        <v>4.7</v>
      </c>
      <c r="S22" s="7">
        <f t="shared" si="0"/>
        <v>396.2</v>
      </c>
      <c r="T22" s="7">
        <f t="shared" si="1"/>
        <v>606.375</v>
      </c>
      <c r="U22" s="7">
        <f t="shared" si="2"/>
        <v>1222</v>
      </c>
      <c r="V22" s="7">
        <f t="shared" si="3"/>
        <v>2232.5</v>
      </c>
      <c r="X22" s="8">
        <f t="shared" si="4"/>
        <v>4529.8955692994023</v>
      </c>
      <c r="Y22" s="8">
        <f t="shared" si="5"/>
        <v>1500</v>
      </c>
      <c r="Z22" s="8">
        <f t="shared" si="6"/>
        <v>3029.8955692994023</v>
      </c>
      <c r="AB22">
        <v>3.14</v>
      </c>
      <c r="AD22" s="7">
        <f t="shared" si="7"/>
        <v>9513.8720876001244</v>
      </c>
      <c r="AF22" s="7">
        <f t="shared" si="8"/>
        <v>9513.8720876001244</v>
      </c>
      <c r="AH22" s="7">
        <f t="shared" si="9"/>
        <v>396.2</v>
      </c>
      <c r="AI22" s="7">
        <f t="shared" si="10"/>
        <v>606.375</v>
      </c>
      <c r="AJ22" s="7">
        <f t="shared" si="11"/>
        <v>1222</v>
      </c>
      <c r="AK22" s="7">
        <f t="shared" si="12"/>
        <v>2232.5</v>
      </c>
      <c r="AM22" s="10">
        <f t="shared" si="13"/>
        <v>13970.947087600125</v>
      </c>
      <c r="AN22" s="10">
        <f t="shared" si="14"/>
        <v>628.80114000000003</v>
      </c>
      <c r="AO22" s="7">
        <f t="shared" si="15"/>
        <v>14599.748227600125</v>
      </c>
    </row>
    <row r="23" spans="1:41" x14ac:dyDescent="0.2">
      <c r="A23" s="4">
        <v>37116</v>
      </c>
      <c r="B23" s="5">
        <v>6041.4235019770867</v>
      </c>
      <c r="C23" s="5">
        <v>5958.6559999999999</v>
      </c>
      <c r="E23" s="1">
        <v>70</v>
      </c>
      <c r="F23" s="1">
        <v>105</v>
      </c>
      <c r="G23" s="1">
        <v>260</v>
      </c>
      <c r="H23" s="1">
        <v>475</v>
      </c>
      <c r="I23" s="1">
        <v>90</v>
      </c>
      <c r="K23" s="5">
        <v>1500</v>
      </c>
      <c r="N23" s="6">
        <v>5.66</v>
      </c>
      <c r="O23" s="6">
        <v>5.7750000000000004</v>
      </c>
      <c r="P23" s="6">
        <v>4.7</v>
      </c>
      <c r="Q23" s="6">
        <v>4.7</v>
      </c>
      <c r="S23" s="7">
        <f t="shared" si="0"/>
        <v>396.2</v>
      </c>
      <c r="T23" s="7">
        <f t="shared" si="1"/>
        <v>606.375</v>
      </c>
      <c r="U23" s="7">
        <f t="shared" si="2"/>
        <v>1222</v>
      </c>
      <c r="V23" s="7">
        <f t="shared" si="3"/>
        <v>2232.5</v>
      </c>
      <c r="X23" s="8">
        <f t="shared" si="4"/>
        <v>5027.5332049072294</v>
      </c>
      <c r="Y23" s="8">
        <f t="shared" si="5"/>
        <v>1500</v>
      </c>
      <c r="Z23" s="8">
        <f t="shared" si="6"/>
        <v>3527.5332049072294</v>
      </c>
      <c r="AB23">
        <v>3.14</v>
      </c>
      <c r="AD23" s="7">
        <f t="shared" si="7"/>
        <v>11076.454263408701</v>
      </c>
      <c r="AF23" s="7">
        <f t="shared" si="8"/>
        <v>11076.454263408701</v>
      </c>
      <c r="AH23" s="7">
        <f t="shared" si="9"/>
        <v>396.2</v>
      </c>
      <c r="AI23" s="7">
        <f t="shared" si="10"/>
        <v>606.375</v>
      </c>
      <c r="AJ23" s="7">
        <f t="shared" si="11"/>
        <v>1222</v>
      </c>
      <c r="AK23" s="7">
        <f t="shared" si="12"/>
        <v>2232.5</v>
      </c>
      <c r="AM23" s="10">
        <f t="shared" si="13"/>
        <v>15533.529263408702</v>
      </c>
      <c r="AN23" s="10">
        <f t="shared" si="14"/>
        <v>685.24544000000003</v>
      </c>
      <c r="AO23" s="7">
        <f t="shared" si="15"/>
        <v>16218.774703408702</v>
      </c>
    </row>
    <row r="24" spans="1:41" x14ac:dyDescent="0.2">
      <c r="A24" s="4">
        <v>37117</v>
      </c>
      <c r="B24" s="5">
        <v>6151.2115989049989</v>
      </c>
      <c r="C24" s="5">
        <v>6066.94</v>
      </c>
      <c r="E24" s="1">
        <v>70</v>
      </c>
      <c r="F24" s="1">
        <v>105</v>
      </c>
      <c r="G24" s="1">
        <v>260</v>
      </c>
      <c r="H24" s="1">
        <v>475</v>
      </c>
      <c r="I24" s="1">
        <v>90</v>
      </c>
      <c r="K24" s="5">
        <v>1500</v>
      </c>
      <c r="N24" s="6">
        <v>5.66</v>
      </c>
      <c r="O24" s="6">
        <v>5.7750000000000004</v>
      </c>
      <c r="P24" s="6">
        <v>4.7</v>
      </c>
      <c r="Q24" s="6">
        <v>4.7</v>
      </c>
      <c r="S24" s="7">
        <f t="shared" si="0"/>
        <v>396.2</v>
      </c>
      <c r="T24" s="7">
        <f t="shared" si="1"/>
        <v>606.375</v>
      </c>
      <c r="U24" s="7">
        <f t="shared" si="2"/>
        <v>1222</v>
      </c>
      <c r="V24" s="7">
        <f t="shared" si="3"/>
        <v>2232.5</v>
      </c>
      <c r="X24" s="8">
        <f t="shared" si="4"/>
        <v>5137.3213018351416</v>
      </c>
      <c r="Y24" s="8">
        <f t="shared" si="5"/>
        <v>1500</v>
      </c>
      <c r="Z24" s="8">
        <f t="shared" si="6"/>
        <v>3637.3213018351416</v>
      </c>
      <c r="AB24">
        <v>3.14</v>
      </c>
      <c r="AD24" s="7">
        <f t="shared" si="7"/>
        <v>11421.188887762346</v>
      </c>
      <c r="AF24" s="7">
        <f t="shared" si="8"/>
        <v>11421.188887762346</v>
      </c>
      <c r="AH24" s="7">
        <f t="shared" si="9"/>
        <v>396.2</v>
      </c>
      <c r="AI24" s="7">
        <f t="shared" si="10"/>
        <v>606.375</v>
      </c>
      <c r="AJ24" s="7">
        <f t="shared" si="11"/>
        <v>1222</v>
      </c>
      <c r="AK24" s="7">
        <f t="shared" si="12"/>
        <v>2232.5</v>
      </c>
      <c r="AM24" s="10">
        <f t="shared" si="13"/>
        <v>15878.263887762347</v>
      </c>
      <c r="AN24" s="10">
        <f t="shared" si="14"/>
        <v>697.69809999999995</v>
      </c>
      <c r="AO24" s="7">
        <f t="shared" si="15"/>
        <v>16575.961987762348</v>
      </c>
    </row>
    <row r="25" spans="1:41" x14ac:dyDescent="0.2">
      <c r="A25" s="4">
        <v>37118</v>
      </c>
      <c r="B25" s="5">
        <v>6102.9869208151686</v>
      </c>
      <c r="C25" s="5">
        <v>6019.3760000000002</v>
      </c>
      <c r="E25" s="1">
        <v>70</v>
      </c>
      <c r="F25" s="1">
        <v>105</v>
      </c>
      <c r="G25" s="1">
        <v>260</v>
      </c>
      <c r="H25" s="1">
        <v>475</v>
      </c>
      <c r="I25" s="1">
        <v>90</v>
      </c>
      <c r="K25" s="5">
        <v>1500</v>
      </c>
      <c r="N25" s="6">
        <v>5.66</v>
      </c>
      <c r="O25" s="6">
        <v>5.7750000000000004</v>
      </c>
      <c r="P25" s="6">
        <v>4.7</v>
      </c>
      <c r="Q25" s="6">
        <v>4.7</v>
      </c>
      <c r="S25" s="7">
        <f t="shared" si="0"/>
        <v>396.2</v>
      </c>
      <c r="T25" s="7">
        <f t="shared" si="1"/>
        <v>606.375</v>
      </c>
      <c r="U25" s="7">
        <f t="shared" si="2"/>
        <v>1222</v>
      </c>
      <c r="V25" s="7">
        <f t="shared" si="3"/>
        <v>2232.5</v>
      </c>
      <c r="X25" s="8">
        <f t="shared" si="4"/>
        <v>5089.0966237453113</v>
      </c>
      <c r="Y25" s="8">
        <f t="shared" si="5"/>
        <v>1500</v>
      </c>
      <c r="Z25" s="8">
        <f t="shared" si="6"/>
        <v>3589.0966237453113</v>
      </c>
      <c r="AB25">
        <v>3.14</v>
      </c>
      <c r="AD25" s="7">
        <f t="shared" si="7"/>
        <v>11269.763398560277</v>
      </c>
      <c r="AF25" s="7">
        <f t="shared" si="8"/>
        <v>11269.763398560277</v>
      </c>
      <c r="AH25" s="7">
        <f t="shared" si="9"/>
        <v>396.2</v>
      </c>
      <c r="AI25" s="7">
        <f t="shared" si="10"/>
        <v>606.375</v>
      </c>
      <c r="AJ25" s="7">
        <f t="shared" si="11"/>
        <v>1222</v>
      </c>
      <c r="AK25" s="7">
        <f t="shared" si="12"/>
        <v>2232.5</v>
      </c>
      <c r="AM25" s="10">
        <f t="shared" si="13"/>
        <v>15726.838398560278</v>
      </c>
      <c r="AN25" s="10">
        <f t="shared" si="14"/>
        <v>692.22824000000003</v>
      </c>
      <c r="AO25" s="7">
        <f t="shared" si="15"/>
        <v>16419.066638560278</v>
      </c>
    </row>
    <row r="26" spans="1:41" x14ac:dyDescent="0.2">
      <c r="A26" s="4">
        <v>37119</v>
      </c>
      <c r="B26" s="5">
        <v>5773.6226300314311</v>
      </c>
      <c r="C26" s="5">
        <v>5694.5240000000003</v>
      </c>
      <c r="E26" s="1">
        <v>70</v>
      </c>
      <c r="F26" s="1">
        <v>105</v>
      </c>
      <c r="G26" s="1">
        <v>260</v>
      </c>
      <c r="H26" s="1">
        <v>475</v>
      </c>
      <c r="I26" s="1">
        <v>90</v>
      </c>
      <c r="K26" s="5">
        <v>1500</v>
      </c>
      <c r="N26" s="6">
        <v>5.66</v>
      </c>
      <c r="O26" s="6">
        <v>5.7750000000000004</v>
      </c>
      <c r="P26" s="6">
        <v>4.7</v>
      </c>
      <c r="Q26" s="6">
        <v>4.7</v>
      </c>
      <c r="S26" s="7">
        <f t="shared" si="0"/>
        <v>396.2</v>
      </c>
      <c r="T26" s="7">
        <f t="shared" si="1"/>
        <v>606.375</v>
      </c>
      <c r="U26" s="7">
        <f t="shared" si="2"/>
        <v>1222</v>
      </c>
      <c r="V26" s="7">
        <f t="shared" si="3"/>
        <v>2232.5</v>
      </c>
      <c r="X26" s="8">
        <f t="shared" si="4"/>
        <v>4759.7323329615738</v>
      </c>
      <c r="Y26" s="8">
        <f t="shared" si="5"/>
        <v>1500</v>
      </c>
      <c r="Z26" s="8">
        <f t="shared" si="6"/>
        <v>3259.7323329615738</v>
      </c>
      <c r="AB26">
        <v>3.14</v>
      </c>
      <c r="AD26" s="7">
        <f t="shared" si="7"/>
        <v>10235.559525499342</v>
      </c>
      <c r="AF26" s="7">
        <f t="shared" si="8"/>
        <v>10235.559525499342</v>
      </c>
      <c r="AH26" s="7">
        <f t="shared" si="9"/>
        <v>396.2</v>
      </c>
      <c r="AI26" s="7">
        <f t="shared" si="10"/>
        <v>606.375</v>
      </c>
      <c r="AJ26" s="7">
        <f t="shared" si="11"/>
        <v>1222</v>
      </c>
      <c r="AK26" s="7">
        <f t="shared" si="12"/>
        <v>2232.5</v>
      </c>
      <c r="AM26" s="10">
        <f t="shared" si="13"/>
        <v>14692.634525499343</v>
      </c>
      <c r="AN26" s="10">
        <f t="shared" si="14"/>
        <v>654.87026000000003</v>
      </c>
      <c r="AO26" s="7">
        <f t="shared" si="15"/>
        <v>15347.504785499343</v>
      </c>
    </row>
    <row r="27" spans="1:41" x14ac:dyDescent="0.2">
      <c r="A27" s="4">
        <v>37120</v>
      </c>
      <c r="B27" s="5">
        <v>5711.0331542127151</v>
      </c>
      <c r="C27" s="5">
        <v>5632.7920000000004</v>
      </c>
      <c r="E27" s="1">
        <v>70</v>
      </c>
      <c r="F27" s="1">
        <v>105</v>
      </c>
      <c r="G27" s="1">
        <v>260</v>
      </c>
      <c r="H27" s="1">
        <v>475</v>
      </c>
      <c r="I27" s="1">
        <v>90</v>
      </c>
      <c r="K27" s="5">
        <v>1500</v>
      </c>
      <c r="N27" s="6">
        <v>5.66</v>
      </c>
      <c r="O27" s="6">
        <v>5.7750000000000004</v>
      </c>
      <c r="P27" s="6">
        <v>4.7</v>
      </c>
      <c r="Q27" s="6">
        <v>4.7</v>
      </c>
      <c r="S27" s="7">
        <f t="shared" si="0"/>
        <v>396.2</v>
      </c>
      <c r="T27" s="7">
        <f t="shared" si="1"/>
        <v>606.375</v>
      </c>
      <c r="U27" s="7">
        <f t="shared" si="2"/>
        <v>1222</v>
      </c>
      <c r="V27" s="7">
        <f t="shared" si="3"/>
        <v>2232.5</v>
      </c>
      <c r="X27" s="8">
        <f t="shared" si="4"/>
        <v>4697.1428571428578</v>
      </c>
      <c r="Y27" s="8">
        <f t="shared" si="5"/>
        <v>1500</v>
      </c>
      <c r="Z27" s="8">
        <f t="shared" si="6"/>
        <v>3197.1428571428578</v>
      </c>
      <c r="AB27">
        <v>3.14</v>
      </c>
      <c r="AD27" s="7">
        <f t="shared" si="7"/>
        <v>10039.028571428575</v>
      </c>
      <c r="AF27" s="7">
        <f t="shared" si="8"/>
        <v>10039.028571428575</v>
      </c>
      <c r="AH27" s="7">
        <f t="shared" si="9"/>
        <v>396.2</v>
      </c>
      <c r="AI27" s="7">
        <f t="shared" si="10"/>
        <v>606.375</v>
      </c>
      <c r="AJ27" s="7">
        <f t="shared" si="11"/>
        <v>1222</v>
      </c>
      <c r="AK27" s="7">
        <f t="shared" si="12"/>
        <v>2232.5</v>
      </c>
      <c r="AM27" s="10">
        <f t="shared" si="13"/>
        <v>14496.103571428575</v>
      </c>
      <c r="AN27" s="10">
        <f t="shared" si="14"/>
        <v>647.7710800000001</v>
      </c>
      <c r="AO27" s="7">
        <f t="shared" si="15"/>
        <v>15143.874651428576</v>
      </c>
    </row>
    <row r="28" spans="1:41" x14ac:dyDescent="0.2">
      <c r="A28" s="4">
        <v>37121</v>
      </c>
      <c r="B28" s="5">
        <v>5357.0434958937449</v>
      </c>
      <c r="C28" s="5">
        <v>5283.652</v>
      </c>
      <c r="E28" s="1">
        <v>70</v>
      </c>
      <c r="F28" s="1">
        <v>105</v>
      </c>
      <c r="G28" s="1">
        <v>260</v>
      </c>
      <c r="H28" s="1">
        <v>475</v>
      </c>
      <c r="I28" s="1">
        <v>90</v>
      </c>
      <c r="K28" s="5">
        <v>1500</v>
      </c>
      <c r="N28" s="6">
        <v>5.66</v>
      </c>
      <c r="O28" s="6">
        <v>5.7750000000000004</v>
      </c>
      <c r="P28" s="6">
        <v>4.7</v>
      </c>
      <c r="Q28" s="6">
        <v>4.7</v>
      </c>
      <c r="S28" s="7">
        <f t="shared" si="0"/>
        <v>396.2</v>
      </c>
      <c r="T28" s="7">
        <f t="shared" si="1"/>
        <v>606.375</v>
      </c>
      <c r="U28" s="7">
        <f t="shared" si="2"/>
        <v>1222</v>
      </c>
      <c r="V28" s="7">
        <f t="shared" si="3"/>
        <v>2232.5</v>
      </c>
      <c r="X28" s="8">
        <f t="shared" si="4"/>
        <v>4343.1531988238876</v>
      </c>
      <c r="Y28" s="8">
        <f t="shared" si="5"/>
        <v>1500</v>
      </c>
      <c r="Z28" s="8">
        <f t="shared" si="6"/>
        <v>2843.1531988238876</v>
      </c>
      <c r="AB28">
        <v>3.14</v>
      </c>
      <c r="AD28" s="7">
        <f t="shared" si="7"/>
        <v>8927.5010443070078</v>
      </c>
      <c r="AF28" s="7">
        <f t="shared" si="8"/>
        <v>8927.5010443070078</v>
      </c>
      <c r="AH28" s="7">
        <f t="shared" si="9"/>
        <v>396.2</v>
      </c>
      <c r="AI28" s="7">
        <f t="shared" si="10"/>
        <v>606.375</v>
      </c>
      <c r="AJ28" s="7">
        <f t="shared" si="11"/>
        <v>1222</v>
      </c>
      <c r="AK28" s="7">
        <f t="shared" si="12"/>
        <v>2232.5</v>
      </c>
      <c r="AM28" s="10">
        <f t="shared" si="13"/>
        <v>13384.576044307008</v>
      </c>
      <c r="AN28" s="10">
        <f t="shared" si="14"/>
        <v>607.61998000000006</v>
      </c>
      <c r="AO28" s="7">
        <f t="shared" si="15"/>
        <v>13992.196024307008</v>
      </c>
    </row>
    <row r="29" spans="1:41" x14ac:dyDescent="0.2">
      <c r="A29" s="4">
        <v>37122</v>
      </c>
      <c r="B29" s="5">
        <v>5422.7111426543652</v>
      </c>
      <c r="C29" s="5">
        <v>5348.42</v>
      </c>
      <c r="E29" s="1">
        <v>70</v>
      </c>
      <c r="F29" s="1">
        <v>105</v>
      </c>
      <c r="G29" s="1">
        <v>260</v>
      </c>
      <c r="H29" s="1">
        <v>475</v>
      </c>
      <c r="I29" s="1">
        <v>90</v>
      </c>
      <c r="K29" s="5">
        <v>1500</v>
      </c>
      <c r="N29" s="6">
        <v>5.66</v>
      </c>
      <c r="O29" s="6">
        <v>5.7750000000000004</v>
      </c>
      <c r="P29" s="6">
        <v>4.7</v>
      </c>
      <c r="Q29" s="6">
        <v>4.7</v>
      </c>
      <c r="S29" s="7">
        <f t="shared" si="0"/>
        <v>396.2</v>
      </c>
      <c r="T29" s="7">
        <f t="shared" si="1"/>
        <v>606.375</v>
      </c>
      <c r="U29" s="7">
        <f t="shared" si="2"/>
        <v>1222</v>
      </c>
      <c r="V29" s="7">
        <f t="shared" si="3"/>
        <v>2232.5</v>
      </c>
      <c r="X29" s="8">
        <f t="shared" si="4"/>
        <v>4408.8208455845079</v>
      </c>
      <c r="Y29" s="8">
        <f t="shared" si="5"/>
        <v>1500</v>
      </c>
      <c r="Z29" s="8">
        <f t="shared" si="6"/>
        <v>2908.8208455845079</v>
      </c>
      <c r="AB29">
        <v>3.14</v>
      </c>
      <c r="AD29" s="7">
        <f t="shared" si="7"/>
        <v>9133.697455135356</v>
      </c>
      <c r="AF29" s="7">
        <f t="shared" si="8"/>
        <v>9133.697455135356</v>
      </c>
      <c r="AH29" s="7">
        <f t="shared" si="9"/>
        <v>396.2</v>
      </c>
      <c r="AI29" s="7">
        <f t="shared" si="10"/>
        <v>606.375</v>
      </c>
      <c r="AJ29" s="7">
        <f t="shared" si="11"/>
        <v>1222</v>
      </c>
      <c r="AK29" s="7">
        <f t="shared" si="12"/>
        <v>2232.5</v>
      </c>
      <c r="AM29" s="10">
        <f t="shared" si="13"/>
        <v>13590.772455135357</v>
      </c>
      <c r="AN29" s="10">
        <f t="shared" si="14"/>
        <v>615.06830000000002</v>
      </c>
      <c r="AO29" s="7">
        <f t="shared" si="15"/>
        <v>14205.840755135358</v>
      </c>
    </row>
    <row r="30" spans="1:41" x14ac:dyDescent="0.2">
      <c r="A30" s="4">
        <v>37123</v>
      </c>
      <c r="B30" s="5">
        <v>6272.2863226198924</v>
      </c>
      <c r="C30" s="5">
        <v>6186.3559999999998</v>
      </c>
      <c r="E30" s="1">
        <v>70</v>
      </c>
      <c r="F30" s="1">
        <v>105</v>
      </c>
      <c r="G30" s="1">
        <v>260</v>
      </c>
      <c r="H30" s="1">
        <v>475</v>
      </c>
      <c r="I30" s="1">
        <v>90</v>
      </c>
      <c r="K30" s="5">
        <v>1500</v>
      </c>
      <c r="N30" s="6">
        <v>5.66</v>
      </c>
      <c r="O30" s="6">
        <v>5.7750000000000004</v>
      </c>
      <c r="P30" s="6">
        <v>4.7</v>
      </c>
      <c r="Q30" s="6">
        <v>4.7</v>
      </c>
      <c r="S30" s="7">
        <f t="shared" si="0"/>
        <v>396.2</v>
      </c>
      <c r="T30" s="7">
        <f t="shared" si="1"/>
        <v>606.375</v>
      </c>
      <c r="U30" s="7">
        <f t="shared" si="2"/>
        <v>1222</v>
      </c>
      <c r="V30" s="7">
        <f t="shared" si="3"/>
        <v>2232.5</v>
      </c>
      <c r="X30" s="8">
        <f t="shared" si="4"/>
        <v>5258.3960255500351</v>
      </c>
      <c r="Y30" s="8">
        <f t="shared" si="5"/>
        <v>1500</v>
      </c>
      <c r="Z30" s="8">
        <f t="shared" si="6"/>
        <v>3758.3960255500351</v>
      </c>
      <c r="AB30">
        <v>3.14</v>
      </c>
      <c r="AD30" s="7">
        <f t="shared" si="7"/>
        <v>11801.363520227111</v>
      </c>
      <c r="AF30" s="7">
        <f t="shared" si="8"/>
        <v>11801.363520227111</v>
      </c>
      <c r="AH30" s="7">
        <f t="shared" si="9"/>
        <v>396.2</v>
      </c>
      <c r="AI30" s="7">
        <f t="shared" si="10"/>
        <v>606.375</v>
      </c>
      <c r="AJ30" s="7">
        <f t="shared" si="11"/>
        <v>1222</v>
      </c>
      <c r="AK30" s="7">
        <f t="shared" si="12"/>
        <v>2232.5</v>
      </c>
      <c r="AM30" s="10">
        <f t="shared" si="13"/>
        <v>16258.438520227111</v>
      </c>
      <c r="AN30" s="10">
        <f t="shared" si="14"/>
        <v>711.43093999999996</v>
      </c>
      <c r="AO30" s="7">
        <f t="shared" si="15"/>
        <v>16969.86946022711</v>
      </c>
    </row>
    <row r="31" spans="1:41" x14ac:dyDescent="0.2">
      <c r="A31" s="4">
        <v>37124</v>
      </c>
      <c r="B31" s="5">
        <v>6303.0680320389338</v>
      </c>
      <c r="C31" s="5">
        <v>6216.7160000000003</v>
      </c>
      <c r="E31" s="1">
        <v>70</v>
      </c>
      <c r="F31" s="1">
        <v>105</v>
      </c>
      <c r="G31" s="1">
        <v>260</v>
      </c>
      <c r="H31" s="1">
        <v>475</v>
      </c>
      <c r="I31" s="1">
        <v>90</v>
      </c>
      <c r="K31" s="5">
        <v>1500</v>
      </c>
      <c r="N31" s="6">
        <v>5.66</v>
      </c>
      <c r="O31" s="6">
        <v>5.7750000000000004</v>
      </c>
      <c r="P31" s="6">
        <v>4.7</v>
      </c>
      <c r="Q31" s="6">
        <v>4.7</v>
      </c>
      <c r="S31" s="7">
        <f t="shared" si="0"/>
        <v>396.2</v>
      </c>
      <c r="T31" s="7">
        <f t="shared" si="1"/>
        <v>606.375</v>
      </c>
      <c r="U31" s="7">
        <f t="shared" si="2"/>
        <v>1222</v>
      </c>
      <c r="V31" s="7">
        <f t="shared" si="3"/>
        <v>2232.5</v>
      </c>
      <c r="X31" s="8">
        <f t="shared" si="4"/>
        <v>5289.1777349690774</v>
      </c>
      <c r="Y31" s="8">
        <f t="shared" si="5"/>
        <v>1500</v>
      </c>
      <c r="Z31" s="8">
        <f t="shared" si="6"/>
        <v>3789.1777349690774</v>
      </c>
      <c r="AB31">
        <v>3.14</v>
      </c>
      <c r="AD31" s="7">
        <f t="shared" si="7"/>
        <v>11898.018087802904</v>
      </c>
      <c r="AF31" s="7">
        <f t="shared" si="8"/>
        <v>11898.018087802904</v>
      </c>
      <c r="AH31" s="7">
        <f t="shared" si="9"/>
        <v>396.2</v>
      </c>
      <c r="AI31" s="7">
        <f t="shared" si="10"/>
        <v>606.375</v>
      </c>
      <c r="AJ31" s="7">
        <f t="shared" si="11"/>
        <v>1222</v>
      </c>
      <c r="AK31" s="7">
        <f t="shared" si="12"/>
        <v>2232.5</v>
      </c>
      <c r="AM31" s="10">
        <f t="shared" si="13"/>
        <v>16355.093087802905</v>
      </c>
      <c r="AN31" s="10">
        <f t="shared" si="14"/>
        <v>714.92234000000008</v>
      </c>
      <c r="AO31" s="7">
        <f t="shared" si="15"/>
        <v>17070.015427802904</v>
      </c>
    </row>
    <row r="32" spans="1:41" x14ac:dyDescent="0.2">
      <c r="A32" s="4">
        <v>37125</v>
      </c>
      <c r="B32" s="5">
        <v>6154.2897698469023</v>
      </c>
      <c r="C32" s="5">
        <v>6069.9759999999997</v>
      </c>
      <c r="E32" s="1">
        <v>70</v>
      </c>
      <c r="F32" s="1">
        <v>105</v>
      </c>
      <c r="G32" s="1">
        <v>260</v>
      </c>
      <c r="H32" s="1">
        <v>475</v>
      </c>
      <c r="I32" s="1">
        <v>90</v>
      </c>
      <c r="K32" s="5">
        <v>1500</v>
      </c>
      <c r="N32" s="6">
        <v>5.66</v>
      </c>
      <c r="O32" s="6">
        <v>5.7750000000000004</v>
      </c>
      <c r="P32" s="6">
        <v>4.7</v>
      </c>
      <c r="Q32" s="6">
        <v>4.7</v>
      </c>
      <c r="S32" s="7">
        <f t="shared" si="0"/>
        <v>396.2</v>
      </c>
      <c r="T32" s="7">
        <f t="shared" si="1"/>
        <v>606.375</v>
      </c>
      <c r="U32" s="7">
        <f t="shared" si="2"/>
        <v>1222</v>
      </c>
      <c r="V32" s="7">
        <f t="shared" si="3"/>
        <v>2232.5</v>
      </c>
      <c r="X32" s="8">
        <f t="shared" si="4"/>
        <v>5140.399472777045</v>
      </c>
      <c r="Y32" s="8">
        <f t="shared" si="5"/>
        <v>1500</v>
      </c>
      <c r="Z32" s="8">
        <f t="shared" si="6"/>
        <v>3640.399472777045</v>
      </c>
      <c r="AB32">
        <v>3.14</v>
      </c>
      <c r="AD32" s="7">
        <f t="shared" si="7"/>
        <v>11430.854344519921</v>
      </c>
      <c r="AF32" s="7">
        <f t="shared" si="8"/>
        <v>11430.854344519921</v>
      </c>
      <c r="AH32" s="7">
        <f t="shared" si="9"/>
        <v>396.2</v>
      </c>
      <c r="AI32" s="7">
        <f t="shared" si="10"/>
        <v>606.375</v>
      </c>
      <c r="AJ32" s="7">
        <f t="shared" si="11"/>
        <v>1222</v>
      </c>
      <c r="AK32" s="7">
        <f t="shared" si="12"/>
        <v>2232.5</v>
      </c>
      <c r="AM32" s="10">
        <f t="shared" si="13"/>
        <v>15887.929344519922</v>
      </c>
      <c r="AN32" s="10">
        <f t="shared" si="14"/>
        <v>698.04723999999999</v>
      </c>
      <c r="AO32" s="7">
        <f t="shared" si="15"/>
        <v>16585.976584519922</v>
      </c>
    </row>
    <row r="33" spans="1:41" x14ac:dyDescent="0.2">
      <c r="A33" s="4">
        <v>37126</v>
      </c>
      <c r="B33" s="5">
        <v>5657.6781912197102</v>
      </c>
      <c r="C33" s="5">
        <v>5580.1679999999997</v>
      </c>
      <c r="E33" s="1">
        <v>70</v>
      </c>
      <c r="F33" s="1">
        <v>105</v>
      </c>
      <c r="G33" s="1">
        <v>260</v>
      </c>
      <c r="H33" s="1">
        <v>475</v>
      </c>
      <c r="I33" s="1">
        <v>90</v>
      </c>
      <c r="K33" s="5">
        <v>1500</v>
      </c>
      <c r="N33" s="6">
        <v>5.66</v>
      </c>
      <c r="O33" s="6">
        <v>5.7750000000000004</v>
      </c>
      <c r="P33" s="6">
        <v>4.7</v>
      </c>
      <c r="Q33" s="6">
        <v>4.7</v>
      </c>
      <c r="S33" s="7">
        <f t="shared" si="0"/>
        <v>396.2</v>
      </c>
      <c r="T33" s="7">
        <f t="shared" si="1"/>
        <v>606.375</v>
      </c>
      <c r="U33" s="7">
        <f t="shared" si="2"/>
        <v>1222</v>
      </c>
      <c r="V33" s="7">
        <f t="shared" si="3"/>
        <v>2232.5</v>
      </c>
      <c r="X33" s="8">
        <f t="shared" si="4"/>
        <v>4643.7878941498529</v>
      </c>
      <c r="Y33" s="8">
        <f t="shared" si="5"/>
        <v>1500</v>
      </c>
      <c r="Z33" s="8">
        <f t="shared" si="6"/>
        <v>3143.7878941498529</v>
      </c>
      <c r="AB33">
        <v>3.14</v>
      </c>
      <c r="AD33" s="7">
        <f t="shared" si="7"/>
        <v>9871.493987630538</v>
      </c>
      <c r="AF33" s="7">
        <f t="shared" si="8"/>
        <v>9871.493987630538</v>
      </c>
      <c r="AH33" s="7">
        <f t="shared" si="9"/>
        <v>396.2</v>
      </c>
      <c r="AI33" s="7">
        <f t="shared" si="10"/>
        <v>606.375</v>
      </c>
      <c r="AJ33" s="7">
        <f t="shared" si="11"/>
        <v>1222</v>
      </c>
      <c r="AK33" s="7">
        <f t="shared" si="12"/>
        <v>2232.5</v>
      </c>
      <c r="AM33" s="10">
        <f t="shared" si="13"/>
        <v>14328.568987630539</v>
      </c>
      <c r="AN33" s="10">
        <f t="shared" si="14"/>
        <v>641.71932000000004</v>
      </c>
      <c r="AO33" s="7">
        <f t="shared" si="15"/>
        <v>14970.288307630539</v>
      </c>
    </row>
    <row r="34" spans="1:41" x14ac:dyDescent="0.2">
      <c r="A34" s="4">
        <v>37127</v>
      </c>
      <c r="B34" s="5">
        <v>5714.1113251546194</v>
      </c>
      <c r="C34" s="5">
        <v>5635.8280000000004</v>
      </c>
      <c r="E34" s="1">
        <v>70</v>
      </c>
      <c r="F34" s="1">
        <v>105</v>
      </c>
      <c r="G34" s="1">
        <v>260</v>
      </c>
      <c r="H34" s="1">
        <v>475</v>
      </c>
      <c r="I34" s="1">
        <v>90</v>
      </c>
      <c r="K34" s="5">
        <v>1500</v>
      </c>
      <c r="N34" s="6">
        <v>5.66</v>
      </c>
      <c r="O34" s="6">
        <v>5.7750000000000004</v>
      </c>
      <c r="P34" s="6">
        <v>4.7</v>
      </c>
      <c r="Q34" s="6">
        <v>4.7</v>
      </c>
      <c r="S34" s="7">
        <f t="shared" si="0"/>
        <v>396.2</v>
      </c>
      <c r="T34" s="7">
        <f t="shared" si="1"/>
        <v>606.375</v>
      </c>
      <c r="U34" s="7">
        <f t="shared" si="2"/>
        <v>1222</v>
      </c>
      <c r="V34" s="7">
        <f t="shared" si="3"/>
        <v>2232.5</v>
      </c>
      <c r="X34" s="8">
        <f t="shared" si="4"/>
        <v>4700.2210280847621</v>
      </c>
      <c r="Y34" s="8">
        <f t="shared" si="5"/>
        <v>1500</v>
      </c>
      <c r="Z34" s="8">
        <f t="shared" si="6"/>
        <v>3200.2210280847621</v>
      </c>
      <c r="AB34">
        <v>3.14</v>
      </c>
      <c r="AD34" s="7">
        <f t="shared" si="7"/>
        <v>10048.694028186153</v>
      </c>
      <c r="AF34" s="7">
        <f t="shared" si="8"/>
        <v>10048.694028186153</v>
      </c>
      <c r="AH34" s="7">
        <f t="shared" si="9"/>
        <v>396.2</v>
      </c>
      <c r="AI34" s="7">
        <f t="shared" si="10"/>
        <v>606.375</v>
      </c>
      <c r="AJ34" s="7">
        <f t="shared" si="11"/>
        <v>1222</v>
      </c>
      <c r="AK34" s="7">
        <f t="shared" si="12"/>
        <v>2232.5</v>
      </c>
      <c r="AM34" s="10">
        <f t="shared" si="13"/>
        <v>14505.769028186154</v>
      </c>
      <c r="AN34" s="10">
        <f t="shared" si="14"/>
        <v>648.12022000000013</v>
      </c>
      <c r="AO34" s="7">
        <f t="shared" si="15"/>
        <v>15153.889248186155</v>
      </c>
    </row>
    <row r="35" spans="1:41" x14ac:dyDescent="0.2">
      <c r="A35" s="4">
        <v>37128</v>
      </c>
      <c r="B35" s="5">
        <v>5513.0041569502182</v>
      </c>
      <c r="C35" s="5">
        <v>5437.4759999999997</v>
      </c>
      <c r="E35" s="1">
        <v>70</v>
      </c>
      <c r="F35" s="1">
        <v>105</v>
      </c>
      <c r="G35" s="1">
        <v>260</v>
      </c>
      <c r="H35" s="1">
        <v>475</v>
      </c>
      <c r="I35" s="1">
        <v>90</v>
      </c>
      <c r="K35" s="5">
        <v>1500</v>
      </c>
      <c r="N35" s="6">
        <v>5.66</v>
      </c>
      <c r="O35" s="6">
        <v>5.7750000000000004</v>
      </c>
      <c r="P35" s="6">
        <v>4.7</v>
      </c>
      <c r="Q35" s="6">
        <v>4.7</v>
      </c>
      <c r="S35" s="7">
        <f t="shared" si="0"/>
        <v>396.2</v>
      </c>
      <c r="T35" s="7">
        <f t="shared" si="1"/>
        <v>606.375</v>
      </c>
      <c r="U35" s="7">
        <f t="shared" si="2"/>
        <v>1222</v>
      </c>
      <c r="V35" s="7">
        <f t="shared" si="3"/>
        <v>2232.5</v>
      </c>
      <c r="X35" s="8">
        <f t="shared" si="4"/>
        <v>4499.1138598803609</v>
      </c>
      <c r="Y35" s="8">
        <f t="shared" si="5"/>
        <v>1500</v>
      </c>
      <c r="Z35" s="8">
        <f t="shared" si="6"/>
        <v>2999.1138598803609</v>
      </c>
      <c r="AB35">
        <v>3.14</v>
      </c>
      <c r="AD35" s="7">
        <f t="shared" si="7"/>
        <v>9417.2175200243328</v>
      </c>
      <c r="AF35" s="7">
        <f t="shared" si="8"/>
        <v>9417.2175200243328</v>
      </c>
      <c r="AH35" s="7">
        <f t="shared" si="9"/>
        <v>396.2</v>
      </c>
      <c r="AI35" s="7">
        <f t="shared" si="10"/>
        <v>606.375</v>
      </c>
      <c r="AJ35" s="7">
        <f t="shared" si="11"/>
        <v>1222</v>
      </c>
      <c r="AK35" s="7">
        <f t="shared" si="12"/>
        <v>2232.5</v>
      </c>
      <c r="AM35" s="10">
        <f t="shared" si="13"/>
        <v>13874.292520024333</v>
      </c>
      <c r="AN35" s="10">
        <f t="shared" si="14"/>
        <v>625.30974000000003</v>
      </c>
      <c r="AO35" s="7">
        <f t="shared" si="15"/>
        <v>14499.602260024334</v>
      </c>
    </row>
    <row r="36" spans="1:41" x14ac:dyDescent="0.2">
      <c r="A36" s="4">
        <v>37129</v>
      </c>
      <c r="B36" s="5">
        <v>5441.1801683057902</v>
      </c>
      <c r="C36" s="5">
        <v>5366.6360000000004</v>
      </c>
      <c r="E36" s="1">
        <v>70</v>
      </c>
      <c r="F36" s="1">
        <v>105</v>
      </c>
      <c r="G36" s="1">
        <v>260</v>
      </c>
      <c r="H36" s="1">
        <v>475</v>
      </c>
      <c r="I36" s="1">
        <v>90</v>
      </c>
      <c r="K36" s="5">
        <v>1500</v>
      </c>
      <c r="N36" s="6">
        <v>5.66</v>
      </c>
      <c r="O36" s="6">
        <v>5.7750000000000004</v>
      </c>
      <c r="P36" s="6">
        <v>4.7</v>
      </c>
      <c r="Q36" s="6">
        <v>4.7</v>
      </c>
      <c r="S36" s="7">
        <f t="shared" si="0"/>
        <v>396.2</v>
      </c>
      <c r="T36" s="7">
        <f t="shared" si="1"/>
        <v>606.375</v>
      </c>
      <c r="U36" s="7">
        <f t="shared" si="2"/>
        <v>1222</v>
      </c>
      <c r="V36" s="7">
        <f t="shared" si="3"/>
        <v>2232.5</v>
      </c>
      <c r="X36" s="8">
        <f t="shared" si="4"/>
        <v>4427.2898712359329</v>
      </c>
      <c r="Y36" s="8">
        <f t="shared" si="5"/>
        <v>1500</v>
      </c>
      <c r="Z36" s="8">
        <f t="shared" si="6"/>
        <v>2927.2898712359329</v>
      </c>
      <c r="AB36">
        <v>3.14</v>
      </c>
      <c r="AD36" s="7">
        <f t="shared" si="7"/>
        <v>9191.6901956808288</v>
      </c>
      <c r="AF36" s="7">
        <f t="shared" si="8"/>
        <v>9191.6901956808288</v>
      </c>
      <c r="AH36" s="7">
        <f t="shared" si="9"/>
        <v>396.2</v>
      </c>
      <c r="AI36" s="7">
        <f t="shared" si="10"/>
        <v>606.375</v>
      </c>
      <c r="AJ36" s="7">
        <f t="shared" si="11"/>
        <v>1222</v>
      </c>
      <c r="AK36" s="7">
        <f t="shared" si="12"/>
        <v>2232.5</v>
      </c>
      <c r="AM36" s="10">
        <f t="shared" si="13"/>
        <v>13648.765195680829</v>
      </c>
      <c r="AN36" s="10">
        <f t="shared" si="14"/>
        <v>617.16314000000011</v>
      </c>
      <c r="AO36" s="7">
        <f t="shared" si="15"/>
        <v>14265.92833568083</v>
      </c>
    </row>
    <row r="37" spans="1:41" x14ac:dyDescent="0.2">
      <c r="A37" s="4">
        <v>37130</v>
      </c>
      <c r="B37" s="5">
        <v>5602.2711142654371</v>
      </c>
      <c r="C37" s="5">
        <v>5525.52</v>
      </c>
      <c r="E37" s="1">
        <v>70</v>
      </c>
      <c r="F37" s="1">
        <v>105</v>
      </c>
      <c r="G37" s="1">
        <v>260</v>
      </c>
      <c r="H37" s="1">
        <v>475</v>
      </c>
      <c r="I37" s="1">
        <v>90</v>
      </c>
      <c r="K37" s="5">
        <v>1500</v>
      </c>
      <c r="N37" s="6">
        <v>5.66</v>
      </c>
      <c r="O37" s="6">
        <v>5.7750000000000004</v>
      </c>
      <c r="P37" s="6">
        <v>4.7</v>
      </c>
      <c r="Q37" s="6">
        <v>4.7</v>
      </c>
      <c r="S37" s="7">
        <f t="shared" si="0"/>
        <v>396.2</v>
      </c>
      <c r="T37" s="7">
        <f t="shared" si="1"/>
        <v>606.375</v>
      </c>
      <c r="U37" s="7">
        <f t="shared" si="2"/>
        <v>1222</v>
      </c>
      <c r="V37" s="7">
        <f t="shared" si="3"/>
        <v>2232.5</v>
      </c>
      <c r="X37" s="8">
        <f t="shared" si="4"/>
        <v>4588.3808171955798</v>
      </c>
      <c r="Y37" s="8">
        <f t="shared" si="5"/>
        <v>1500</v>
      </c>
      <c r="Z37" s="8">
        <f t="shared" si="6"/>
        <v>3088.3808171955798</v>
      </c>
      <c r="AB37">
        <v>3.14</v>
      </c>
      <c r="AD37" s="7">
        <f t="shared" si="7"/>
        <v>9697.5157659941215</v>
      </c>
      <c r="AF37" s="7">
        <f t="shared" si="8"/>
        <v>9697.5157659941215</v>
      </c>
      <c r="AH37" s="7">
        <f t="shared" si="9"/>
        <v>396.2</v>
      </c>
      <c r="AI37" s="7">
        <f t="shared" si="10"/>
        <v>606.375</v>
      </c>
      <c r="AJ37" s="7">
        <f t="shared" si="11"/>
        <v>1222</v>
      </c>
      <c r="AK37" s="7">
        <f t="shared" si="12"/>
        <v>2232.5</v>
      </c>
      <c r="AM37" s="10">
        <f t="shared" si="13"/>
        <v>14154.590765994122</v>
      </c>
      <c r="AN37" s="10">
        <f t="shared" si="14"/>
        <v>635.43480000000011</v>
      </c>
      <c r="AO37" s="7">
        <f t="shared" si="15"/>
        <v>14790.025565994123</v>
      </c>
    </row>
    <row r="38" spans="1:41" x14ac:dyDescent="0.2">
      <c r="A38" s="4">
        <v>37131</v>
      </c>
      <c r="B38" s="5">
        <v>5501.7175301632369</v>
      </c>
      <c r="C38" s="5">
        <v>5426.3440000000001</v>
      </c>
      <c r="E38" s="1">
        <v>70</v>
      </c>
      <c r="F38" s="1">
        <v>105</v>
      </c>
      <c r="G38" s="1">
        <v>260</v>
      </c>
      <c r="H38" s="1">
        <v>475</v>
      </c>
      <c r="I38" s="1">
        <v>90</v>
      </c>
      <c r="K38" s="5">
        <v>1500</v>
      </c>
      <c r="N38" s="6">
        <v>5.66</v>
      </c>
      <c r="O38" s="6">
        <v>5.7750000000000004</v>
      </c>
      <c r="P38" s="6">
        <v>4.7</v>
      </c>
      <c r="Q38" s="6">
        <v>4.7</v>
      </c>
      <c r="S38" s="7">
        <f t="shared" si="0"/>
        <v>396.2</v>
      </c>
      <c r="T38" s="7">
        <f t="shared" si="1"/>
        <v>606.375</v>
      </c>
      <c r="U38" s="7">
        <f t="shared" si="2"/>
        <v>1222</v>
      </c>
      <c r="V38" s="7">
        <f t="shared" si="3"/>
        <v>2232.5</v>
      </c>
      <c r="X38" s="8">
        <f t="shared" si="4"/>
        <v>4487.8272330933796</v>
      </c>
      <c r="Y38" s="8">
        <f t="shared" si="5"/>
        <v>1500</v>
      </c>
      <c r="Z38" s="8">
        <f t="shared" si="6"/>
        <v>2987.8272330933796</v>
      </c>
      <c r="AB38">
        <v>3.14</v>
      </c>
      <c r="AD38" s="7">
        <f t="shared" si="7"/>
        <v>9381.7775119132129</v>
      </c>
      <c r="AF38" s="7">
        <f t="shared" si="8"/>
        <v>9381.7775119132129</v>
      </c>
      <c r="AH38" s="7">
        <f t="shared" si="9"/>
        <v>396.2</v>
      </c>
      <c r="AI38" s="7">
        <f t="shared" si="10"/>
        <v>606.375</v>
      </c>
      <c r="AJ38" s="7">
        <f t="shared" si="11"/>
        <v>1222</v>
      </c>
      <c r="AK38" s="7">
        <f t="shared" si="12"/>
        <v>2232.5</v>
      </c>
      <c r="AM38" s="10">
        <f t="shared" si="13"/>
        <v>13838.852511913214</v>
      </c>
      <c r="AN38" s="10">
        <f t="shared" si="14"/>
        <v>624.02956000000006</v>
      </c>
      <c r="AO38" s="7">
        <f t="shared" si="15"/>
        <v>14462.882071913215</v>
      </c>
    </row>
    <row r="39" spans="1:41" x14ac:dyDescent="0.2">
      <c r="A39" s="4">
        <v>37132</v>
      </c>
      <c r="B39" s="5">
        <v>5842.3684477339557</v>
      </c>
      <c r="C39" s="5">
        <v>5762.3280000000004</v>
      </c>
      <c r="E39" s="1">
        <v>70</v>
      </c>
      <c r="F39" s="1">
        <v>105</v>
      </c>
      <c r="G39" s="1">
        <v>260</v>
      </c>
      <c r="H39" s="1">
        <v>475</v>
      </c>
      <c r="I39" s="1">
        <v>90</v>
      </c>
      <c r="K39" s="5">
        <v>1500</v>
      </c>
      <c r="N39" s="6">
        <v>5.66</v>
      </c>
      <c r="O39" s="6">
        <v>5.7750000000000004</v>
      </c>
      <c r="P39" s="6">
        <v>4.7</v>
      </c>
      <c r="Q39" s="6">
        <v>4.7</v>
      </c>
      <c r="S39" s="7">
        <f t="shared" si="0"/>
        <v>396.2</v>
      </c>
      <c r="T39" s="7">
        <f t="shared" si="1"/>
        <v>606.375</v>
      </c>
      <c r="U39" s="7">
        <f t="shared" si="2"/>
        <v>1222</v>
      </c>
      <c r="V39" s="7">
        <f t="shared" si="3"/>
        <v>2232.5</v>
      </c>
      <c r="X39" s="8">
        <f t="shared" si="4"/>
        <v>4828.4781506640984</v>
      </c>
      <c r="Y39" s="8">
        <f t="shared" si="5"/>
        <v>1500</v>
      </c>
      <c r="Z39" s="8">
        <f t="shared" si="6"/>
        <v>3328.4781506640984</v>
      </c>
      <c r="AB39">
        <v>3.14</v>
      </c>
      <c r="AD39" s="7">
        <f t="shared" si="7"/>
        <v>10451.421393085269</v>
      </c>
      <c r="AF39" s="7">
        <f t="shared" si="8"/>
        <v>10451.421393085269</v>
      </c>
      <c r="AH39" s="7">
        <f t="shared" si="9"/>
        <v>396.2</v>
      </c>
      <c r="AI39" s="7">
        <f t="shared" si="10"/>
        <v>606.375</v>
      </c>
      <c r="AJ39" s="7">
        <f t="shared" si="11"/>
        <v>1222</v>
      </c>
      <c r="AK39" s="7">
        <f t="shared" si="12"/>
        <v>2232.5</v>
      </c>
      <c r="AM39" s="10">
        <f t="shared" si="13"/>
        <v>14908.49639308527</v>
      </c>
      <c r="AN39" s="10">
        <f t="shared" si="14"/>
        <v>662.66772000000003</v>
      </c>
      <c r="AO39" s="7">
        <f t="shared" si="15"/>
        <v>15571.164113085269</v>
      </c>
    </row>
    <row r="40" spans="1:41" x14ac:dyDescent="0.2">
      <c r="A40" s="4">
        <v>37133</v>
      </c>
      <c r="B40" s="5">
        <v>6036.2932170739132</v>
      </c>
      <c r="C40" s="5">
        <v>5953.5960000000005</v>
      </c>
      <c r="E40" s="1">
        <v>70</v>
      </c>
      <c r="F40" s="1">
        <v>105</v>
      </c>
      <c r="G40" s="1">
        <v>260</v>
      </c>
      <c r="H40" s="1">
        <v>475</v>
      </c>
      <c r="I40" s="1">
        <v>90</v>
      </c>
      <c r="K40" s="5">
        <v>1500</v>
      </c>
      <c r="N40" s="6">
        <v>5.66</v>
      </c>
      <c r="O40" s="6">
        <v>5.7750000000000004</v>
      </c>
      <c r="P40" s="6">
        <v>4.7</v>
      </c>
      <c r="Q40" s="6">
        <v>4.7</v>
      </c>
      <c r="S40" s="7">
        <f t="shared" si="0"/>
        <v>396.2</v>
      </c>
      <c r="T40" s="7">
        <f t="shared" si="1"/>
        <v>606.375</v>
      </c>
      <c r="U40" s="7">
        <f t="shared" si="2"/>
        <v>1222</v>
      </c>
      <c r="V40" s="7">
        <f t="shared" si="3"/>
        <v>2232.5</v>
      </c>
      <c r="X40" s="8">
        <f t="shared" si="4"/>
        <v>5022.4029200040559</v>
      </c>
      <c r="Y40" s="8">
        <f t="shared" si="5"/>
        <v>1500</v>
      </c>
      <c r="Z40" s="8">
        <f t="shared" si="6"/>
        <v>3522.4029200040559</v>
      </c>
      <c r="AB40">
        <v>3.14</v>
      </c>
      <c r="AD40" s="7">
        <f t="shared" si="7"/>
        <v>11060.345168812735</v>
      </c>
      <c r="AF40" s="7">
        <f t="shared" si="8"/>
        <v>11060.345168812735</v>
      </c>
      <c r="AH40" s="7">
        <f t="shared" si="9"/>
        <v>396.2</v>
      </c>
      <c r="AI40" s="7">
        <f t="shared" si="10"/>
        <v>606.375</v>
      </c>
      <c r="AJ40" s="7">
        <f t="shared" si="11"/>
        <v>1222</v>
      </c>
      <c r="AK40" s="7">
        <f t="shared" si="12"/>
        <v>2232.5</v>
      </c>
      <c r="AM40" s="10">
        <f t="shared" si="13"/>
        <v>15517.420168812736</v>
      </c>
      <c r="AN40" s="10">
        <f t="shared" si="14"/>
        <v>684.66354000000013</v>
      </c>
      <c r="AO40" s="7">
        <f t="shared" si="15"/>
        <v>16202.083708812735</v>
      </c>
    </row>
    <row r="41" spans="1:41" x14ac:dyDescent="0.2">
      <c r="A41" s="4">
        <v>37134</v>
      </c>
      <c r="B41" s="5">
        <v>6093.7524079894556</v>
      </c>
      <c r="C41" s="5">
        <v>6010.268</v>
      </c>
      <c r="E41" s="1">
        <v>70</v>
      </c>
      <c r="F41" s="1">
        <v>105</v>
      </c>
      <c r="G41" s="1">
        <v>260</v>
      </c>
      <c r="H41" s="1">
        <v>475</v>
      </c>
      <c r="I41" s="1">
        <v>90</v>
      </c>
      <c r="K41" s="5">
        <v>1500</v>
      </c>
      <c r="N41" s="6">
        <v>5.66</v>
      </c>
      <c r="O41" s="6">
        <v>5.7750000000000004</v>
      </c>
      <c r="P41" s="6">
        <v>4.7</v>
      </c>
      <c r="Q41" s="6">
        <v>4.7</v>
      </c>
      <c r="S41" s="7">
        <f t="shared" si="0"/>
        <v>396.2</v>
      </c>
      <c r="T41" s="7">
        <f t="shared" si="1"/>
        <v>606.375</v>
      </c>
      <c r="U41" s="7">
        <f t="shared" si="2"/>
        <v>1222</v>
      </c>
      <c r="V41" s="7">
        <f t="shared" si="3"/>
        <v>2232.5</v>
      </c>
      <c r="X41" s="8">
        <f t="shared" si="4"/>
        <v>5079.8621109195992</v>
      </c>
      <c r="Y41" s="8">
        <f t="shared" si="5"/>
        <v>1500</v>
      </c>
      <c r="Z41" s="8">
        <f t="shared" si="6"/>
        <v>3579.8621109195992</v>
      </c>
      <c r="AB41">
        <v>3.14</v>
      </c>
      <c r="AD41" s="7">
        <f t="shared" si="7"/>
        <v>11240.767028287542</v>
      </c>
      <c r="AF41" s="7">
        <f t="shared" si="8"/>
        <v>11240.767028287542</v>
      </c>
      <c r="AH41" s="7">
        <f t="shared" si="9"/>
        <v>396.2</v>
      </c>
      <c r="AI41" s="7">
        <f t="shared" si="10"/>
        <v>606.375</v>
      </c>
      <c r="AJ41" s="7">
        <f t="shared" si="11"/>
        <v>1222</v>
      </c>
      <c r="AK41" s="7">
        <f t="shared" si="12"/>
        <v>2232.5</v>
      </c>
      <c r="AM41" s="10">
        <f t="shared" si="13"/>
        <v>15697.842028287543</v>
      </c>
      <c r="AN41" s="10">
        <f t="shared" si="14"/>
        <v>691.18082000000004</v>
      </c>
      <c r="AO41" s="7">
        <f t="shared" si="15"/>
        <v>16389.022848287543</v>
      </c>
    </row>
    <row r="43" spans="1:41" x14ac:dyDescent="0.2">
      <c r="B43" s="5">
        <f>SUM(B11:B41)</f>
        <v>176608.00567778567</v>
      </c>
      <c r="C43" s="5">
        <f>SUM(C11:C41)</f>
        <v>174188.47600000002</v>
      </c>
      <c r="D43" s="5"/>
      <c r="E43" s="16">
        <f>SUM(E11:E41)</f>
        <v>2170</v>
      </c>
      <c r="F43" s="16">
        <f>SUM(F11:F41)</f>
        <v>3255</v>
      </c>
      <c r="G43" s="16">
        <f>SUM(G11:G41)</f>
        <v>8060</v>
      </c>
      <c r="H43" s="16">
        <f>SUM(H11:H41)</f>
        <v>14725</v>
      </c>
      <c r="I43" s="16">
        <f>SUM(I11:I41)</f>
        <v>2610</v>
      </c>
      <c r="J43" s="16"/>
      <c r="K43" s="16">
        <f>SUM(K11:K41)</f>
        <v>46474</v>
      </c>
      <c r="S43" s="7">
        <f>SUM(S11:S41)</f>
        <v>12282.200000000004</v>
      </c>
      <c r="T43" s="7">
        <f>SUM(T11:T41)</f>
        <v>18797.625</v>
      </c>
      <c r="U43" s="7">
        <f>SUM(U11:U41)</f>
        <v>37882</v>
      </c>
      <c r="V43" s="7">
        <f>SUM(V11:V41)</f>
        <v>69207.5</v>
      </c>
      <c r="X43" s="8">
        <f>SUM(X11:X41)</f>
        <v>145359.90672209271</v>
      </c>
      <c r="Y43" s="8">
        <f>SUM(Y11:Y41)</f>
        <v>46474</v>
      </c>
      <c r="Z43" s="17">
        <f>SUM(Z11:Z41)</f>
        <v>98885.906722092666</v>
      </c>
      <c r="AD43" s="5">
        <f>SUM(AD11:AD41)</f>
        <v>310501.74710737099</v>
      </c>
      <c r="AE43" s="5"/>
      <c r="AF43" s="5">
        <f>SUM(AF11:AF41)</f>
        <v>310501.74710737099</v>
      </c>
      <c r="AG43" s="5"/>
      <c r="AH43" s="5">
        <f>SUM(AH11:AH41)</f>
        <v>12282.200000000004</v>
      </c>
      <c r="AI43" s="5">
        <f>SUM(AI11:AI41)</f>
        <v>18797.625</v>
      </c>
      <c r="AJ43" s="5">
        <f>SUM(AJ11:AJ41)</f>
        <v>37882</v>
      </c>
      <c r="AK43" s="5">
        <f>SUM(AK11:AK41)</f>
        <v>69207.5</v>
      </c>
      <c r="AL43" s="5"/>
      <c r="AM43" s="5">
        <f>SUM(AM11:AM41)</f>
        <v>448671.07210737106</v>
      </c>
      <c r="AN43" s="5">
        <f>SUM(AN11:AN41)</f>
        <v>20031.674740000006</v>
      </c>
      <c r="AO43" s="5">
        <f>SUM(AO11:AO41)</f>
        <v>468702.74684737087</v>
      </c>
    </row>
    <row r="44" spans="1:41" ht="13.5" thickBot="1" x14ac:dyDescent="0.25">
      <c r="B44" s="74"/>
      <c r="C44" s="78">
        <f>E43+F43+G43+H43+I43+K44+Z44</f>
        <v>174188.47599999997</v>
      </c>
      <c r="K44" s="77">
        <f>K43*(1-0.0137)</f>
        <v>45837.306199999999</v>
      </c>
      <c r="Y44" t="s">
        <v>36</v>
      </c>
      <c r="Z44" s="77">
        <f>Z43*(1-0.0137)</f>
        <v>97531.169799999989</v>
      </c>
    </row>
    <row r="45" spans="1:41" ht="13.5" thickBot="1" x14ac:dyDescent="0.25">
      <c r="B45" s="75" t="s">
        <v>94</v>
      </c>
      <c r="E45" s="80">
        <v>936021</v>
      </c>
      <c r="F45" s="80">
        <v>851617</v>
      </c>
      <c r="G45" s="80">
        <v>984564</v>
      </c>
      <c r="H45" s="80">
        <v>948197</v>
      </c>
      <c r="I45" s="80">
        <v>961883</v>
      </c>
      <c r="K45" s="80">
        <v>951534</v>
      </c>
      <c r="X45" s="15" t="s">
        <v>36</v>
      </c>
      <c r="Z45" s="80">
        <v>912999</v>
      </c>
      <c r="AO45" s="8"/>
    </row>
    <row r="46" spans="1:41" x14ac:dyDescent="0.2">
      <c r="B46" s="75"/>
      <c r="C46" s="76"/>
      <c r="X46" s="14" t="s">
        <v>36</v>
      </c>
    </row>
  </sheetData>
  <phoneticPr fontId="0" type="noConversion"/>
  <pageMargins left="0.3" right="0.3" top="0.35" bottom="0.32" header="0.22" footer="0.2"/>
  <pageSetup paperSize="5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D19" sqref="D19"/>
    </sheetView>
  </sheetViews>
  <sheetFormatPr defaultRowHeight="11.25" x14ac:dyDescent="0.2"/>
  <cols>
    <col min="1" max="1" width="3.85546875" style="26" customWidth="1"/>
    <col min="2" max="3" width="9.140625" style="19"/>
    <col min="4" max="4" width="8.28515625" style="20" customWidth="1"/>
    <col min="5" max="5" width="16.42578125" style="62" customWidth="1"/>
    <col min="6" max="6" width="11.140625" style="62" customWidth="1"/>
    <col min="7" max="7" width="8.85546875" style="20" customWidth="1"/>
    <col min="8" max="8" width="11" style="20" customWidth="1"/>
    <col min="9" max="9" width="8.7109375" style="66" customWidth="1"/>
    <col min="10" max="10" width="8.140625" style="20" customWidth="1"/>
    <col min="11" max="11" width="2.28515625" style="20" customWidth="1"/>
    <col min="12" max="12" width="11.28515625" style="43" customWidth="1"/>
    <col min="13" max="13" width="6.42578125" style="20" customWidth="1"/>
    <col min="14" max="14" width="10.85546875" style="42" customWidth="1"/>
    <col min="15" max="15" width="11" style="43" customWidth="1"/>
    <col min="16" max="16384" width="9.140625" style="26"/>
  </cols>
  <sheetData>
    <row r="1" spans="1:15" ht="13.5" thickTop="1" x14ac:dyDescent="0.2">
      <c r="A1" s="18"/>
      <c r="E1" s="21" t="s">
        <v>44</v>
      </c>
      <c r="F1" s="22"/>
      <c r="G1" s="23"/>
      <c r="H1" s="21" t="s">
        <v>45</v>
      </c>
      <c r="I1" s="22"/>
      <c r="J1" s="22"/>
      <c r="K1" s="22"/>
      <c r="L1" s="24" t="s">
        <v>46</v>
      </c>
      <c r="M1" s="22"/>
      <c r="N1" s="67" t="s">
        <v>84</v>
      </c>
      <c r="O1" s="25"/>
    </row>
    <row r="2" spans="1:15" x14ac:dyDescent="0.2">
      <c r="E2" s="27" t="s">
        <v>78</v>
      </c>
      <c r="F2" s="28"/>
      <c r="G2" s="29"/>
      <c r="H2" s="27" t="s">
        <v>47</v>
      </c>
      <c r="I2" s="28"/>
      <c r="J2" s="28"/>
      <c r="K2" s="28"/>
      <c r="L2" s="27" t="s">
        <v>48</v>
      </c>
      <c r="M2" s="28"/>
      <c r="N2" s="68">
        <v>37104</v>
      </c>
      <c r="O2" s="30"/>
    </row>
    <row r="3" spans="1:15" x14ac:dyDescent="0.2">
      <c r="E3" s="27" t="s">
        <v>82</v>
      </c>
      <c r="F3" s="28"/>
      <c r="G3" s="29"/>
      <c r="H3" s="27" t="s">
        <v>49</v>
      </c>
      <c r="I3" s="28"/>
      <c r="J3" s="28"/>
      <c r="K3" s="28"/>
      <c r="L3" s="27"/>
      <c r="M3" s="28"/>
      <c r="N3" s="28"/>
      <c r="O3" s="30"/>
    </row>
    <row r="4" spans="1:15" x14ac:dyDescent="0.2">
      <c r="E4" s="27" t="s">
        <v>83</v>
      </c>
      <c r="F4" s="28"/>
      <c r="G4" s="29"/>
      <c r="H4" s="27" t="s">
        <v>50</v>
      </c>
      <c r="I4" s="28"/>
      <c r="J4" s="28"/>
      <c r="K4" s="28"/>
      <c r="L4" s="27" t="s">
        <v>51</v>
      </c>
      <c r="M4" s="28"/>
      <c r="N4" s="69" t="s">
        <v>86</v>
      </c>
      <c r="O4" s="30"/>
    </row>
    <row r="5" spans="1:15" x14ac:dyDescent="0.2">
      <c r="E5" s="27"/>
      <c r="F5" s="28"/>
      <c r="G5" s="29"/>
      <c r="H5" s="27" t="s">
        <v>52</v>
      </c>
      <c r="I5" s="28"/>
      <c r="J5" s="28"/>
      <c r="K5" s="28"/>
      <c r="L5" s="27"/>
      <c r="M5" s="28"/>
      <c r="N5" s="31"/>
      <c r="O5" s="30"/>
    </row>
    <row r="6" spans="1:15" x14ac:dyDescent="0.2">
      <c r="E6" s="27"/>
      <c r="F6" s="28"/>
      <c r="G6" s="29"/>
      <c r="H6" s="27"/>
      <c r="I6" s="28"/>
      <c r="J6" s="28"/>
      <c r="K6" s="28"/>
      <c r="L6" s="27" t="s">
        <v>53</v>
      </c>
      <c r="M6" s="28"/>
      <c r="N6" s="69" t="s">
        <v>87</v>
      </c>
      <c r="O6" s="30"/>
    </row>
    <row r="7" spans="1:15" x14ac:dyDescent="0.2">
      <c r="E7" s="27" t="s">
        <v>79</v>
      </c>
      <c r="F7" s="28"/>
      <c r="G7" s="29"/>
      <c r="H7" s="27" t="s">
        <v>54</v>
      </c>
      <c r="I7" s="28" t="s">
        <v>55</v>
      </c>
      <c r="J7" s="28"/>
      <c r="K7" s="28"/>
      <c r="L7" s="27" t="s">
        <v>56</v>
      </c>
      <c r="M7" s="28"/>
      <c r="N7" s="28" t="s">
        <v>85</v>
      </c>
      <c r="O7" s="30"/>
    </row>
    <row r="8" spans="1:15" x14ac:dyDescent="0.2">
      <c r="E8" s="27" t="s">
        <v>80</v>
      </c>
      <c r="F8" s="28"/>
      <c r="G8" s="29"/>
      <c r="H8" s="27" t="s">
        <v>57</v>
      </c>
      <c r="I8" s="28" t="s">
        <v>58</v>
      </c>
      <c r="J8" s="28"/>
      <c r="K8" s="28"/>
      <c r="L8" s="27"/>
      <c r="M8" s="28"/>
      <c r="N8" s="28"/>
      <c r="O8" s="29"/>
    </row>
    <row r="9" spans="1:15" ht="13.5" thickBot="1" x14ac:dyDescent="0.3">
      <c r="A9" s="32"/>
      <c r="B9" s="33" t="s">
        <v>47</v>
      </c>
      <c r="E9" s="34" t="s">
        <v>81</v>
      </c>
      <c r="F9" s="35"/>
      <c r="G9" s="36"/>
      <c r="H9" s="34" t="s">
        <v>59</v>
      </c>
      <c r="I9" s="35"/>
      <c r="J9" s="35"/>
      <c r="K9" s="35"/>
      <c r="L9" s="34"/>
      <c r="M9" s="35"/>
      <c r="N9" s="35"/>
      <c r="O9" s="36"/>
    </row>
    <row r="10" spans="1:15" ht="3.75" customHeight="1" thickTop="1" thickBot="1" x14ac:dyDescent="0.25">
      <c r="A10" s="37"/>
      <c r="B10" s="38"/>
      <c r="C10" s="38"/>
      <c r="D10" s="39"/>
      <c r="E10" s="39"/>
      <c r="F10" s="39"/>
      <c r="G10" s="39"/>
      <c r="H10" s="39"/>
      <c r="I10" s="40"/>
      <c r="J10" s="39"/>
      <c r="K10" s="39"/>
      <c r="L10" s="41"/>
      <c r="M10" s="39"/>
    </row>
    <row r="11" spans="1:15" ht="12" thickTop="1" x14ac:dyDescent="0.2">
      <c r="A11" s="44" t="s">
        <v>60</v>
      </c>
      <c r="B11" s="45"/>
      <c r="C11" s="45"/>
      <c r="D11" s="46"/>
      <c r="E11" s="46"/>
      <c r="F11" s="46"/>
      <c r="G11" s="46"/>
      <c r="H11" s="46"/>
      <c r="I11" s="47"/>
      <c r="J11" s="46"/>
      <c r="K11" s="46"/>
      <c r="L11" s="48"/>
      <c r="M11" s="46"/>
      <c r="N11" s="49"/>
      <c r="O11" s="48"/>
    </row>
    <row r="12" spans="1:15" x14ac:dyDescent="0.2">
      <c r="A12" s="50" t="s">
        <v>61</v>
      </c>
      <c r="B12" s="51" t="s">
        <v>62</v>
      </c>
      <c r="C12" s="51" t="s">
        <v>63</v>
      </c>
      <c r="D12" s="52" t="s">
        <v>64</v>
      </c>
      <c r="E12" s="52" t="s">
        <v>65</v>
      </c>
      <c r="F12" s="52" t="s">
        <v>66</v>
      </c>
      <c r="G12" s="52" t="s">
        <v>67</v>
      </c>
      <c r="H12" s="52" t="s">
        <v>68</v>
      </c>
      <c r="I12" s="53" t="s">
        <v>69</v>
      </c>
      <c r="J12" s="54" t="s">
        <v>70</v>
      </c>
      <c r="K12" s="52"/>
      <c r="L12" s="55" t="s">
        <v>71</v>
      </c>
      <c r="M12" s="52" t="s">
        <v>72</v>
      </c>
      <c r="N12" s="56"/>
      <c r="O12" s="57" t="s">
        <v>73</v>
      </c>
    </row>
    <row r="13" spans="1:15" x14ac:dyDescent="0.2">
      <c r="A13" s="58" t="s">
        <v>74</v>
      </c>
      <c r="C13" s="70">
        <v>37104</v>
      </c>
      <c r="E13" s="59" t="s">
        <v>88</v>
      </c>
      <c r="F13" s="20"/>
      <c r="I13" s="60"/>
      <c r="J13" s="61"/>
    </row>
    <row r="14" spans="1:15" ht="22.5" x14ac:dyDescent="0.2">
      <c r="B14" s="71">
        <v>37104</v>
      </c>
      <c r="C14" s="71">
        <v>37134</v>
      </c>
      <c r="D14" s="20" t="s">
        <v>89</v>
      </c>
      <c r="E14" s="62" t="s">
        <v>90</v>
      </c>
      <c r="F14" s="62" t="s">
        <v>75</v>
      </c>
      <c r="G14" s="82">
        <v>936021</v>
      </c>
      <c r="I14" s="83">
        <v>2170</v>
      </c>
      <c r="J14" s="61" t="s">
        <v>76</v>
      </c>
      <c r="L14" s="81">
        <v>5.66</v>
      </c>
      <c r="M14" s="20" t="s">
        <v>76</v>
      </c>
      <c r="N14" s="63"/>
      <c r="O14" s="65">
        <f t="shared" ref="O14:O19" si="0">I14*L14</f>
        <v>12282.2</v>
      </c>
    </row>
    <row r="15" spans="1:15" x14ac:dyDescent="0.2">
      <c r="B15" s="71"/>
      <c r="C15" s="71"/>
      <c r="E15" s="62" t="s">
        <v>36</v>
      </c>
      <c r="F15" s="62" t="s">
        <v>75</v>
      </c>
      <c r="G15" s="82">
        <v>851617</v>
      </c>
      <c r="I15" s="83">
        <v>3255</v>
      </c>
      <c r="J15" s="61" t="s">
        <v>76</v>
      </c>
      <c r="L15" s="81">
        <v>5.7750000000000004</v>
      </c>
      <c r="M15" s="20" t="s">
        <v>76</v>
      </c>
      <c r="N15" s="63"/>
      <c r="O15" s="65">
        <f t="shared" si="0"/>
        <v>18797.625</v>
      </c>
    </row>
    <row r="16" spans="1:15" x14ac:dyDescent="0.2">
      <c r="B16" s="71"/>
      <c r="C16" s="71"/>
      <c r="F16" s="62" t="s">
        <v>75</v>
      </c>
      <c r="G16" s="82">
        <v>984564</v>
      </c>
      <c r="I16" s="83">
        <v>8060</v>
      </c>
      <c r="J16" s="61" t="s">
        <v>76</v>
      </c>
      <c r="L16" s="81">
        <v>4.7</v>
      </c>
      <c r="M16" s="20" t="s">
        <v>76</v>
      </c>
      <c r="N16" s="63"/>
      <c r="O16" s="65">
        <f t="shared" si="0"/>
        <v>37882</v>
      </c>
    </row>
    <row r="17" spans="2:15" x14ac:dyDescent="0.2">
      <c r="B17" s="71"/>
      <c r="C17" s="71"/>
      <c r="F17" s="62" t="s">
        <v>75</v>
      </c>
      <c r="G17" s="82">
        <v>948197</v>
      </c>
      <c r="I17" s="83">
        <v>14725</v>
      </c>
      <c r="J17" s="61" t="s">
        <v>76</v>
      </c>
      <c r="L17" s="81">
        <v>4.7</v>
      </c>
      <c r="M17" s="20" t="s">
        <v>76</v>
      </c>
      <c r="N17" s="63"/>
      <c r="O17" s="65">
        <f t="shared" si="0"/>
        <v>69207.5</v>
      </c>
    </row>
    <row r="18" spans="2:15" x14ac:dyDescent="0.2">
      <c r="B18" s="71"/>
      <c r="C18" s="71"/>
      <c r="F18" s="62" t="s">
        <v>75</v>
      </c>
      <c r="G18" s="82">
        <v>912999</v>
      </c>
      <c r="I18" s="83">
        <v>98886</v>
      </c>
      <c r="J18" s="61" t="s">
        <v>76</v>
      </c>
      <c r="L18" s="81">
        <v>3.14</v>
      </c>
      <c r="M18" s="20" t="s">
        <v>76</v>
      </c>
      <c r="N18" s="63"/>
      <c r="O18" s="65">
        <f t="shared" si="0"/>
        <v>310502.04000000004</v>
      </c>
    </row>
    <row r="19" spans="2:15" ht="22.5" x14ac:dyDescent="0.2">
      <c r="B19" s="71"/>
      <c r="C19" s="71"/>
      <c r="F19" s="62" t="s">
        <v>95</v>
      </c>
      <c r="G19" s="82"/>
      <c r="I19" s="83">
        <v>174188</v>
      </c>
      <c r="J19" s="61" t="s">
        <v>76</v>
      </c>
      <c r="L19" s="81">
        <v>0.115</v>
      </c>
      <c r="M19" s="20" t="s">
        <v>76</v>
      </c>
      <c r="N19" s="63"/>
      <c r="O19" s="65">
        <f t="shared" si="0"/>
        <v>20031.620000000003</v>
      </c>
    </row>
    <row r="20" spans="2:15" ht="12" thickBot="1" x14ac:dyDescent="0.25">
      <c r="H20" s="64" t="s">
        <v>96</v>
      </c>
      <c r="I20" s="84">
        <f>SUM(I14:I18)</f>
        <v>127096</v>
      </c>
      <c r="N20" s="64" t="s">
        <v>77</v>
      </c>
      <c r="O20" s="85">
        <f>SUM(O14:O19)</f>
        <v>468702.98500000004</v>
      </c>
    </row>
    <row r="21" spans="2:15" ht="12" thickTop="1" x14ac:dyDescent="0.2"/>
    <row r="23" spans="2:15" x14ac:dyDescent="0.2">
      <c r="G23" s="20" t="s">
        <v>99</v>
      </c>
      <c r="H23" s="86">
        <v>2610</v>
      </c>
      <c r="I23" s="60">
        <f>H23</f>
        <v>2610</v>
      </c>
    </row>
    <row r="24" spans="2:15" x14ac:dyDescent="0.2">
      <c r="G24" s="20" t="s">
        <v>97</v>
      </c>
      <c r="H24" s="86">
        <v>46474</v>
      </c>
      <c r="I24" s="60">
        <f>H24*(1-0.0137)</f>
        <v>45837.306199999999</v>
      </c>
    </row>
    <row r="25" spans="2:15" x14ac:dyDescent="0.2">
      <c r="G25" s="20" t="s">
        <v>98</v>
      </c>
      <c r="H25" s="60">
        <f>I18</f>
        <v>98886</v>
      </c>
      <c r="I25" s="60">
        <f>H25*(1-0.0137)-I18</f>
        <v>-1354.7382000000071</v>
      </c>
    </row>
    <row r="26" spans="2:15" ht="12" thickBot="1" x14ac:dyDescent="0.25">
      <c r="G26" s="20" t="s">
        <v>100</v>
      </c>
      <c r="I26" s="84">
        <f>SUM(I20:I25)</f>
        <v>174188.56799999997</v>
      </c>
    </row>
    <row r="27" spans="2:15" ht="12" thickTop="1" x14ac:dyDescent="0.2"/>
  </sheetData>
  <phoneticPr fontId="0" type="noConversion"/>
  <pageMargins left="0.25" right="0.25" top="0.71" bottom="0.5" header="0.35" footer="0.5"/>
  <pageSetup orientation="landscape" r:id="rId1"/>
  <headerFooter alignWithMargins="0">
    <oddHeader>&amp;C&amp;"Arial,Bold"&amp;14SALES INVOICE</oddHeader>
  </headerFooter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352425</xdr:colOff>
                <xdr:row>1</xdr:row>
                <xdr:rowOff>76200</xdr:rowOff>
              </from>
              <to>
                <xdr:col>2</xdr:col>
                <xdr:colOff>514350</xdr:colOff>
                <xdr:row>6</xdr:row>
                <xdr:rowOff>133350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1:H31"/>
  <sheetViews>
    <sheetView workbookViewId="0">
      <selection activeCell="H17" sqref="H17"/>
    </sheetView>
  </sheetViews>
  <sheetFormatPr defaultRowHeight="12.75" x14ac:dyDescent="0.2"/>
  <cols>
    <col min="1" max="6" width="9.140625" style="18"/>
    <col min="7" max="7" width="13.28515625" style="18" customWidth="1"/>
    <col min="8" max="8" width="17.140625" style="18" customWidth="1"/>
    <col min="9" max="9" width="9.42578125" style="18" customWidth="1"/>
    <col min="10" max="10" width="11.42578125" style="18" customWidth="1"/>
    <col min="11" max="11" width="12.42578125" style="18" customWidth="1"/>
    <col min="12" max="12" width="15.140625" style="18" customWidth="1"/>
    <col min="13" max="16384" width="9.140625" style="18"/>
  </cols>
  <sheetData>
    <row r="21" spans="6:8" ht="13.5" thickBot="1" x14ac:dyDescent="0.25"/>
    <row r="22" spans="6:8" ht="13.5" thickTop="1" x14ac:dyDescent="0.2">
      <c r="F22" s="21" t="s">
        <v>44</v>
      </c>
      <c r="G22" s="22"/>
      <c r="H22" s="23"/>
    </row>
    <row r="23" spans="6:8" x14ac:dyDescent="0.2">
      <c r="F23" s="27" t="s">
        <v>78</v>
      </c>
      <c r="G23" s="28"/>
      <c r="H23" s="29"/>
    </row>
    <row r="24" spans="6:8" x14ac:dyDescent="0.2">
      <c r="F24" s="27" t="s">
        <v>82</v>
      </c>
      <c r="G24" s="28"/>
      <c r="H24" s="29"/>
    </row>
    <row r="25" spans="6:8" x14ac:dyDescent="0.2">
      <c r="F25" s="27" t="s">
        <v>83</v>
      </c>
      <c r="G25" s="28"/>
      <c r="H25" s="29"/>
    </row>
    <row r="26" spans="6:8" x14ac:dyDescent="0.2">
      <c r="F26" s="27"/>
      <c r="G26" s="28"/>
      <c r="H26" s="29"/>
    </row>
    <row r="27" spans="6:8" x14ac:dyDescent="0.2">
      <c r="F27" s="27"/>
      <c r="G27" s="28"/>
      <c r="H27" s="29"/>
    </row>
    <row r="28" spans="6:8" x14ac:dyDescent="0.2">
      <c r="F28" s="27" t="s">
        <v>79</v>
      </c>
      <c r="G28" s="28"/>
      <c r="H28" s="29"/>
    </row>
    <row r="29" spans="6:8" x14ac:dyDescent="0.2">
      <c r="F29" s="27" t="s">
        <v>80</v>
      </c>
      <c r="G29" s="28"/>
      <c r="H29" s="29"/>
    </row>
    <row r="30" spans="6:8" ht="13.5" thickBot="1" x14ac:dyDescent="0.25">
      <c r="F30" s="34"/>
      <c r="G30" s="35"/>
      <c r="H30" s="36"/>
    </row>
    <row r="31" spans="6:8" ht="13.5" thickTop="1" x14ac:dyDescent="0.2"/>
  </sheetData>
  <phoneticPr fontId="0" type="noConversion"/>
  <pageMargins left="1.62" right="0.75" top="1.94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Palo Alto calculation</vt:lpstr>
      <vt:lpstr>ENA calculation</vt:lpstr>
      <vt:lpstr>Invoice</vt:lpstr>
      <vt:lpstr>CoverPage</vt:lpstr>
      <vt:lpstr>'ENA calculation'!Print_Area</vt:lpstr>
      <vt:lpstr>Invoice!Print_Area</vt:lpstr>
    </vt:vector>
  </TitlesOfParts>
  <Company>CPA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</dc:creator>
  <cp:lastModifiedBy>Jan Havlíček</cp:lastModifiedBy>
  <cp:lastPrinted>2001-10-02T15:20:45Z</cp:lastPrinted>
  <dcterms:created xsi:type="dcterms:W3CDTF">2001-09-24T18:11:37Z</dcterms:created>
  <dcterms:modified xsi:type="dcterms:W3CDTF">2023-09-10T17:47:44Z</dcterms:modified>
</cp:coreProperties>
</file>