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D081B09-B21B-4DE9-B9E7-B9340D7A56F2}" xr6:coauthVersionLast="47" xr6:coauthVersionMax="47" xr10:uidLastSave="{00000000-0000-0000-0000-000000000000}"/>
  <bookViews>
    <workbookView xWindow="-120" yWindow="-120" windowWidth="38640" windowHeight="15720" activeTab="1"/>
  </bookViews>
  <sheets>
    <sheet name="Assumptions" sheetId="1" r:id="rId1"/>
    <sheet name="Scenarios" sheetId="2" r:id="rId2"/>
  </sheets>
  <calcPr calcId="0"/>
</workbook>
</file>

<file path=xl/calcChain.xml><?xml version="1.0" encoding="utf-8"?>
<calcChain xmlns="http://schemas.openxmlformats.org/spreadsheetml/2006/main">
  <c r="B24" i="1" l="1"/>
  <c r="B25" i="1"/>
  <c r="B28" i="1"/>
  <c r="B29" i="1"/>
  <c r="B31" i="1"/>
  <c r="B33" i="1"/>
  <c r="D14" i="2"/>
  <c r="G14" i="2"/>
  <c r="K14" i="2"/>
  <c r="D15" i="2"/>
  <c r="G15" i="2"/>
  <c r="K15" i="2"/>
  <c r="D16" i="2"/>
  <c r="G16" i="2"/>
  <c r="K16" i="2"/>
  <c r="D17" i="2"/>
  <c r="G17" i="2"/>
  <c r="K17" i="2"/>
  <c r="D18" i="2"/>
  <c r="E18" i="2"/>
  <c r="G18" i="2"/>
  <c r="H18" i="2"/>
  <c r="K18" i="2"/>
  <c r="L18" i="2"/>
  <c r="L19" i="2"/>
  <c r="D23" i="2"/>
  <c r="G23" i="2"/>
  <c r="K23" i="2"/>
  <c r="D24" i="2"/>
  <c r="G24" i="2"/>
  <c r="K24" i="2"/>
  <c r="D25" i="2"/>
  <c r="G25" i="2"/>
  <c r="K25" i="2"/>
  <c r="D26" i="2"/>
  <c r="G26" i="2"/>
  <c r="K26" i="2"/>
  <c r="D27" i="2"/>
  <c r="E27" i="2"/>
  <c r="G27" i="2"/>
  <c r="H27" i="2"/>
  <c r="K27" i="2"/>
  <c r="L27" i="2"/>
  <c r="E28" i="2"/>
  <c r="L28" i="2"/>
  <c r="E30" i="2"/>
  <c r="H30" i="2"/>
  <c r="L30" i="2"/>
  <c r="E32" i="2"/>
  <c r="H32" i="2"/>
  <c r="L32" i="2"/>
</calcChain>
</file>

<file path=xl/sharedStrings.xml><?xml version="1.0" encoding="utf-8"?>
<sst xmlns="http://schemas.openxmlformats.org/spreadsheetml/2006/main" count="67" uniqueCount="53">
  <si>
    <t>We propose the following services:</t>
  </si>
  <si>
    <t xml:space="preserve">   A. Purchase individual publications in paper or electronic version </t>
  </si>
  <si>
    <r>
      <t xml:space="preserve">   B. Purchase license to access </t>
    </r>
    <r>
      <rPr>
        <u/>
        <sz val="10"/>
        <rFont val="Arial"/>
        <family val="2"/>
      </rPr>
      <t>internet</t>
    </r>
    <r>
      <rPr>
        <sz val="10"/>
        <rFont val="Arial"/>
      </rPr>
      <t xml:space="preserve"> site with interactive version.</t>
    </r>
  </si>
  <si>
    <r>
      <t xml:space="preserve">   C. Purchase license to place interactive version on a firm's </t>
    </r>
    <r>
      <rPr>
        <u/>
        <sz val="10"/>
        <rFont val="Arial"/>
        <family val="2"/>
      </rPr>
      <t>intranet</t>
    </r>
    <r>
      <rPr>
        <sz val="10"/>
        <rFont val="Arial"/>
      </rPr>
      <t xml:space="preserve"> accessible to employees of the firm, but not clients of the firm.</t>
    </r>
  </si>
  <si>
    <t>Numbers below are based on the following assumptions</t>
  </si>
  <si>
    <t xml:space="preserve">1. Of 212 Primary members we have, 15% will buy the intranet service, </t>
  </si>
  <si>
    <t xml:space="preserve"> 35% will use the internet service</t>
  </si>
  <si>
    <t xml:space="preserve"> 50% will continue to purchase paper or electronic documents in single copy sales</t>
  </si>
  <si>
    <t xml:space="preserve">2. Of 141 Associate members we have, 10% will buy the intranet service, </t>
  </si>
  <si>
    <t xml:space="preserve">    30% will use the internet service</t>
  </si>
  <si>
    <t xml:space="preserve">    60% will continue to purchase paper or electronic documents in single copy sales</t>
  </si>
  <si>
    <t>3. Of 125 Subscriber members we have, 100% will continue to purchase paper or electronic documents in single copy sales</t>
  </si>
  <si>
    <t xml:space="preserve">4. Our revenue  from publication in 1999 was $657,865. This analysis assumes that the existing publications price list will remain in effect, electronic </t>
  </si>
  <si>
    <t xml:space="preserve">    versions of ISDA documents will be sold at list price, although those customers will not be charged shipping &amp; handling fees and will not be</t>
  </si>
  <si>
    <t xml:space="preserve">    required to purchase minimum quantities.</t>
  </si>
  <si>
    <t>5. Of the three scenarios presented at the last executive committee meeting, we have chosen to focus on the following :</t>
  </si>
  <si>
    <t>Primary Members</t>
  </si>
  <si>
    <t>Internet package</t>
  </si>
  <si>
    <t>Intranet package</t>
  </si>
  <si>
    <t>Associate Members</t>
  </si>
  <si>
    <t xml:space="preserve">25% of 1999 Rev </t>
  </si>
  <si>
    <t>Total publication Rev</t>
  </si>
  <si>
    <t xml:space="preserve">Based on the previous scenario the following assumptions were made for the cost of the internet and intranet packages </t>
  </si>
  <si>
    <r>
      <t>Scenario 1</t>
    </r>
    <r>
      <rPr>
        <sz val="10"/>
        <rFont val="Arial"/>
      </rPr>
      <t xml:space="preserve"> (High-Low - 1st user $5,000 </t>
    </r>
  </si>
  <si>
    <r>
      <t>Scenario 2</t>
    </r>
    <r>
      <rPr>
        <sz val="10"/>
        <rFont val="Arial"/>
      </rPr>
      <t xml:space="preserve"> (Med-High - 1st user $3,000, </t>
    </r>
  </si>
  <si>
    <r>
      <t>Scenario 3</t>
    </r>
    <r>
      <rPr>
        <sz val="10"/>
        <rFont val="Arial"/>
      </rPr>
      <t xml:space="preserve"> (Med-Med - 1st user $3,000 </t>
    </r>
  </si>
  <si>
    <t xml:space="preserve">                   Subsequent user $100 each</t>
  </si>
  <si>
    <t xml:space="preserve">                   Subsequent User $500 each</t>
  </si>
  <si>
    <t xml:space="preserve">                   Subsequent user $300 each</t>
  </si>
  <si>
    <t xml:space="preserve">                   Intranet package $10,000 each)</t>
  </si>
  <si>
    <t xml:space="preserve">                   Intranet package $12,500 each)</t>
  </si>
  <si>
    <t xml:space="preserve">Primary Members </t>
  </si>
  <si>
    <t>Internet package (74)*</t>
  </si>
  <si>
    <t>No. of users</t>
  </si>
  <si>
    <t>2 - 5</t>
  </si>
  <si>
    <t>3.5</t>
  </si>
  <si>
    <t>6 - 10</t>
  </si>
  <si>
    <t>8</t>
  </si>
  <si>
    <t>11 - 20</t>
  </si>
  <si>
    <t>15.5</t>
  </si>
  <si>
    <t>21 - 30</t>
  </si>
  <si>
    <t>25.5</t>
  </si>
  <si>
    <t>Intranet package (32)***</t>
  </si>
  <si>
    <t>Internet package  (42)**</t>
  </si>
  <si>
    <t>Intranet package (14)****</t>
  </si>
  <si>
    <t>* Of 212 Primary members assume 35% will buy on internet</t>
  </si>
  <si>
    <t>** Of 141 Associate members assume 30% will buy on internet</t>
  </si>
  <si>
    <t>*** Of 212 Primary members assume 15% will buy intranet package</t>
  </si>
  <si>
    <t>**** Of 141 Associate members assume 10% will buy intranet package</t>
  </si>
  <si>
    <t>High - Low</t>
  </si>
  <si>
    <t>Med - High</t>
  </si>
  <si>
    <t>Low - Low</t>
  </si>
  <si>
    <t>Point of indifference for intranet package ( number of internet users)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</si>
</sst>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&quot;$&quot;#,##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165" fontId="0" fillId="0" borderId="0" xfId="1" applyNumberFormat="1" applyFont="1" applyBorder="1"/>
    <xf numFmtId="165" fontId="0" fillId="0" borderId="0" xfId="0" applyNumberFormat="1"/>
    <xf numFmtId="0" fontId="0" fillId="0" borderId="1" xfId="0" applyBorder="1"/>
    <xf numFmtId="0" fontId="2" fillId="0" borderId="0" xfId="0" applyFont="1"/>
    <xf numFmtId="0" fontId="0" fillId="0" borderId="0" xfId="0" applyBorder="1"/>
    <xf numFmtId="167" fontId="0" fillId="0" borderId="0" xfId="0" applyNumberFormat="1"/>
    <xf numFmtId="167" fontId="0" fillId="0" borderId="0" xfId="1" applyNumberFormat="1" applyFont="1"/>
    <xf numFmtId="167" fontId="0" fillId="0" borderId="1" xfId="1" applyNumberFormat="1" applyFont="1" applyBorder="1"/>
    <xf numFmtId="167" fontId="0" fillId="0" borderId="1" xfId="0" applyNumberFormat="1" applyBorder="1"/>
    <xf numFmtId="167" fontId="0" fillId="0" borderId="0" xfId="0" applyNumberFormat="1" applyBorder="1"/>
    <xf numFmtId="167" fontId="0" fillId="0" borderId="0" xfId="1" applyNumberFormat="1" applyFont="1" applyBorder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3"/>
  <sheetViews>
    <sheetView workbookViewId="0">
      <selection activeCell="C29" sqref="C29"/>
    </sheetView>
  </sheetViews>
  <sheetFormatPr defaultRowHeight="12.75" x14ac:dyDescent="0.2"/>
  <cols>
    <col min="1" max="1" width="18.42578125" customWidth="1"/>
    <col min="2" max="3" width="12.140625" customWidth="1"/>
    <col min="5" max="5" width="6" customWidth="1"/>
    <col min="6" max="6" width="12" customWidth="1"/>
    <col min="9" max="9" width="5.85546875" customWidth="1"/>
    <col min="10" max="10" width="11" customWidth="1"/>
  </cols>
  <sheetData>
    <row r="1" spans="1:3" x14ac:dyDescent="0.2">
      <c r="A1" t="s">
        <v>0</v>
      </c>
    </row>
    <row r="2" spans="1:3" x14ac:dyDescent="0.2">
      <c r="A2" t="s">
        <v>1</v>
      </c>
    </row>
    <row r="3" spans="1:3" x14ac:dyDescent="0.2">
      <c r="A3" t="s">
        <v>2</v>
      </c>
    </row>
    <row r="4" spans="1:3" x14ac:dyDescent="0.2">
      <c r="A4" t="s">
        <v>3</v>
      </c>
    </row>
    <row r="6" spans="1:3" x14ac:dyDescent="0.2">
      <c r="A6" t="s">
        <v>4</v>
      </c>
    </row>
    <row r="7" spans="1:3" x14ac:dyDescent="0.2">
      <c r="A7" t="s">
        <v>5</v>
      </c>
    </row>
    <row r="8" spans="1:3" x14ac:dyDescent="0.2">
      <c r="C8" t="s">
        <v>6</v>
      </c>
    </row>
    <row r="9" spans="1:3" x14ac:dyDescent="0.2">
      <c r="C9" t="s">
        <v>7</v>
      </c>
    </row>
    <row r="11" spans="1:3" x14ac:dyDescent="0.2">
      <c r="A11" t="s">
        <v>8</v>
      </c>
    </row>
    <row r="12" spans="1:3" x14ac:dyDescent="0.2">
      <c r="C12" t="s">
        <v>9</v>
      </c>
    </row>
    <row r="13" spans="1:3" x14ac:dyDescent="0.2">
      <c r="C13" t="s">
        <v>10</v>
      </c>
    </row>
    <row r="15" spans="1:3" x14ac:dyDescent="0.2">
      <c r="A15" t="s">
        <v>11</v>
      </c>
    </row>
    <row r="17" spans="1:10" x14ac:dyDescent="0.2">
      <c r="A17" t="s">
        <v>12</v>
      </c>
    </row>
    <row r="18" spans="1:10" x14ac:dyDescent="0.2">
      <c r="A18" t="s">
        <v>13</v>
      </c>
    </row>
    <row r="19" spans="1:10" x14ac:dyDescent="0.2">
      <c r="A19" t="s">
        <v>14</v>
      </c>
    </row>
    <row r="21" spans="1:10" x14ac:dyDescent="0.2">
      <c r="A21" t="s">
        <v>15</v>
      </c>
      <c r="B21" s="5"/>
      <c r="F21" s="5"/>
      <c r="J21" s="5"/>
    </row>
    <row r="23" spans="1:10" x14ac:dyDescent="0.2">
      <c r="A23" t="s">
        <v>16</v>
      </c>
    </row>
    <row r="24" spans="1:10" x14ac:dyDescent="0.2">
      <c r="A24" t="s">
        <v>17</v>
      </c>
      <c r="B24" s="1">
        <f>(212*35%)*5000</f>
        <v>370999.99999999994</v>
      </c>
      <c r="F24" s="1"/>
      <c r="G24" s="1"/>
      <c r="J24" s="1"/>
    </row>
    <row r="25" spans="1:10" x14ac:dyDescent="0.2">
      <c r="A25" t="s">
        <v>18</v>
      </c>
      <c r="B25" s="1">
        <f>(212*15%)*10000</f>
        <v>318000</v>
      </c>
      <c r="F25" s="1"/>
      <c r="G25" s="1"/>
      <c r="J25" s="1"/>
    </row>
    <row r="26" spans="1:10" x14ac:dyDescent="0.2">
      <c r="F26" s="1"/>
      <c r="G26" s="1"/>
    </row>
    <row r="27" spans="1:10" x14ac:dyDescent="0.2">
      <c r="A27" t="s">
        <v>19</v>
      </c>
      <c r="F27" s="1"/>
      <c r="G27" s="1"/>
    </row>
    <row r="28" spans="1:10" x14ac:dyDescent="0.2">
      <c r="A28" t="s">
        <v>17</v>
      </c>
      <c r="B28" s="1">
        <f>(141*30%)*5000</f>
        <v>211500</v>
      </c>
      <c r="F28" s="1"/>
      <c r="G28" s="1"/>
      <c r="J28" s="1"/>
    </row>
    <row r="29" spans="1:10" x14ac:dyDescent="0.2">
      <c r="A29" t="s">
        <v>18</v>
      </c>
      <c r="B29" s="1">
        <f>(141*10%)*10000</f>
        <v>141000</v>
      </c>
      <c r="F29" s="1"/>
      <c r="G29" s="1"/>
      <c r="J29" s="1"/>
    </row>
    <row r="30" spans="1:10" x14ac:dyDescent="0.2">
      <c r="F30" s="1"/>
      <c r="G30" s="1"/>
    </row>
    <row r="31" spans="1:10" x14ac:dyDescent="0.2">
      <c r="A31" t="s">
        <v>20</v>
      </c>
      <c r="B31" s="1">
        <f>657865/4</f>
        <v>164466.25</v>
      </c>
      <c r="F31" s="1"/>
      <c r="G31" s="1"/>
      <c r="J31" s="1"/>
    </row>
    <row r="32" spans="1:10" x14ac:dyDescent="0.2">
      <c r="B32" s="4"/>
      <c r="F32" s="2"/>
      <c r="G32" s="2"/>
      <c r="J32" s="6"/>
    </row>
    <row r="33" spans="1:10" x14ac:dyDescent="0.2">
      <c r="A33" t="s">
        <v>21</v>
      </c>
      <c r="B33" s="3">
        <f>SUM(B24:B31)</f>
        <v>1205966.25</v>
      </c>
      <c r="F33" s="1"/>
      <c r="G33" s="1"/>
      <c r="J33" s="3"/>
    </row>
  </sheetData>
  <pageMargins left="0.75" right="0.75" top="1" bottom="1" header="0.5" footer="0.5"/>
  <pageSetup orientation="landscape" r:id="rId1"/>
  <headerFooter alignWithMargins="0">
    <oddHeader>&amp;CDocumentation Licensing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topLeftCell="E14" workbookViewId="0">
      <selection activeCell="F32" sqref="F31:F32"/>
    </sheetView>
  </sheetViews>
  <sheetFormatPr defaultRowHeight="12.75" x14ac:dyDescent="0.2"/>
  <cols>
    <col min="1" max="2" width="18.42578125" customWidth="1"/>
    <col min="3" max="3" width="6.7109375" hidden="1" customWidth="1"/>
    <col min="4" max="4" width="18.42578125" customWidth="1"/>
    <col min="5" max="5" width="12.140625" customWidth="1"/>
    <col min="6" max="6" width="14" customWidth="1"/>
    <col min="7" max="7" width="12.140625" customWidth="1"/>
    <col min="8" max="8" width="12" customWidth="1"/>
    <col min="11" max="11" width="13.7109375" customWidth="1"/>
    <col min="12" max="12" width="11" customWidth="1"/>
  </cols>
  <sheetData>
    <row r="1" spans="1:12" x14ac:dyDescent="0.2">
      <c r="A1" t="s">
        <v>22</v>
      </c>
    </row>
    <row r="3" spans="1:12" x14ac:dyDescent="0.2">
      <c r="G3" s="14"/>
      <c r="H3" s="14"/>
      <c r="I3" s="14"/>
    </row>
    <row r="9" spans="1:12" x14ac:dyDescent="0.2">
      <c r="D9" s="5" t="s">
        <v>23</v>
      </c>
      <c r="G9" s="5" t="s">
        <v>24</v>
      </c>
      <c r="K9" s="5" t="s">
        <v>25</v>
      </c>
    </row>
    <row r="10" spans="1:12" x14ac:dyDescent="0.2">
      <c r="D10" t="s">
        <v>26</v>
      </c>
      <c r="G10" t="s">
        <v>27</v>
      </c>
      <c r="K10" t="s">
        <v>28</v>
      </c>
    </row>
    <row r="11" spans="1:12" x14ac:dyDescent="0.2">
      <c r="D11" t="s">
        <v>29</v>
      </c>
      <c r="G11" t="s">
        <v>29</v>
      </c>
      <c r="K11" t="s">
        <v>30</v>
      </c>
    </row>
    <row r="12" spans="1:12" x14ac:dyDescent="0.2">
      <c r="A12" t="s">
        <v>31</v>
      </c>
    </row>
    <row r="13" spans="1:12" x14ac:dyDescent="0.2">
      <c r="A13" t="s">
        <v>32</v>
      </c>
      <c r="B13" t="s">
        <v>33</v>
      </c>
      <c r="D13" s="7"/>
      <c r="E13" s="8"/>
      <c r="F13" s="8"/>
      <c r="G13" s="7"/>
      <c r="H13" s="8"/>
      <c r="I13" s="8"/>
      <c r="J13" s="7"/>
      <c r="K13" s="7"/>
      <c r="L13" s="8"/>
    </row>
    <row r="14" spans="1:12" x14ac:dyDescent="0.2">
      <c r="A14" s="15">
        <v>33</v>
      </c>
      <c r="B14" s="13">
        <v>1</v>
      </c>
      <c r="C14" s="13"/>
      <c r="D14" s="8">
        <f>A14*5000</f>
        <v>165000</v>
      </c>
      <c r="E14" s="8"/>
      <c r="F14" s="8"/>
      <c r="G14" s="7">
        <f>A14*3000</f>
        <v>99000</v>
      </c>
      <c r="H14" s="8"/>
      <c r="I14" s="8"/>
      <c r="J14" s="7"/>
      <c r="K14" s="7">
        <f>A14*3000</f>
        <v>99000</v>
      </c>
      <c r="L14" s="8"/>
    </row>
    <row r="15" spans="1:12" x14ac:dyDescent="0.2">
      <c r="A15" s="15">
        <v>18</v>
      </c>
      <c r="B15" s="13" t="s">
        <v>34</v>
      </c>
      <c r="C15" s="13" t="s">
        <v>35</v>
      </c>
      <c r="D15" s="8">
        <f>(A15*5000)+(A15*C15*100)</f>
        <v>96300</v>
      </c>
      <c r="E15" s="8"/>
      <c r="F15" s="8"/>
      <c r="G15" s="7">
        <f>(A15*3000)+(A15*C15*500)</f>
        <v>85500</v>
      </c>
      <c r="H15" s="8"/>
      <c r="I15" s="8"/>
      <c r="J15" s="7"/>
      <c r="K15" s="7">
        <f>(A15*3000)+(A15*300*C15)</f>
        <v>72900</v>
      </c>
      <c r="L15" s="8"/>
    </row>
    <row r="16" spans="1:12" x14ac:dyDescent="0.2">
      <c r="A16" s="15">
        <v>11</v>
      </c>
      <c r="B16" s="13" t="s">
        <v>36</v>
      </c>
      <c r="C16" s="13" t="s">
        <v>37</v>
      </c>
      <c r="D16" s="8">
        <f>(A16*5000)+(A16*C16*100)</f>
        <v>63800</v>
      </c>
      <c r="E16" s="8"/>
      <c r="F16" s="8"/>
      <c r="G16" s="7">
        <f>(A16*3000)+(A16*C16*500)</f>
        <v>77000</v>
      </c>
      <c r="H16" s="8"/>
      <c r="I16" s="8"/>
      <c r="J16" s="7"/>
      <c r="K16" s="7">
        <f>(A16*3000)+(A16*300*C16)</f>
        <v>59400</v>
      </c>
      <c r="L16" s="8"/>
    </row>
    <row r="17" spans="1:12" x14ac:dyDescent="0.2">
      <c r="A17" s="15">
        <v>7</v>
      </c>
      <c r="B17" s="13" t="s">
        <v>38</v>
      </c>
      <c r="C17" s="13" t="s">
        <v>39</v>
      </c>
      <c r="D17" s="8">
        <f>(A17*5000)+(A17*C17*100)</f>
        <v>45850</v>
      </c>
      <c r="E17" s="8"/>
      <c r="F17" s="8"/>
      <c r="G17" s="7">
        <f>(A17*3000)+(A17*C17*500)</f>
        <v>75250</v>
      </c>
      <c r="H17" s="8"/>
      <c r="I17" s="8"/>
      <c r="J17" s="7"/>
      <c r="K17" s="7">
        <f>(A17*3000)+(A17*300*C17)</f>
        <v>53550</v>
      </c>
      <c r="L17" s="8"/>
    </row>
    <row r="18" spans="1:12" x14ac:dyDescent="0.2">
      <c r="A18" s="15">
        <v>5</v>
      </c>
      <c r="B18" s="13" t="s">
        <v>40</v>
      </c>
      <c r="C18" s="13" t="s">
        <v>41</v>
      </c>
      <c r="D18" s="9">
        <f>(A18*5000)+(A18*C18*100)</f>
        <v>37750</v>
      </c>
      <c r="E18" s="8">
        <f>SUM(D14:D18)</f>
        <v>408700</v>
      </c>
      <c r="F18" s="8"/>
      <c r="G18" s="10">
        <f>(A18*3000)+(A18*C18*500)</f>
        <v>78750</v>
      </c>
      <c r="H18" s="8">
        <f>SUM(G14:G18)</f>
        <v>415500</v>
      </c>
      <c r="I18" s="8"/>
      <c r="J18" s="7"/>
      <c r="K18" s="10">
        <f>(A18*3000)+(A18*300*C18)</f>
        <v>53250</v>
      </c>
      <c r="L18" s="8">
        <f>SUM(K14:K18)</f>
        <v>338100</v>
      </c>
    </row>
    <row r="19" spans="1:12" x14ac:dyDescent="0.2">
      <c r="A19" t="s">
        <v>42</v>
      </c>
      <c r="B19" s="14"/>
      <c r="C19" s="14"/>
      <c r="D19" s="7"/>
      <c r="E19" s="8">
        <v>320000</v>
      </c>
      <c r="F19" s="8"/>
      <c r="G19" s="7"/>
      <c r="H19" s="8">
        <v>320000</v>
      </c>
      <c r="I19" s="8"/>
      <c r="J19" s="7"/>
      <c r="K19" s="7"/>
      <c r="L19" s="8">
        <f>32*12500</f>
        <v>400000</v>
      </c>
    </row>
    <row r="20" spans="1:12" x14ac:dyDescent="0.2">
      <c r="B20" s="14"/>
      <c r="C20" s="14"/>
      <c r="D20" s="7"/>
      <c r="E20" s="7"/>
      <c r="F20" s="7"/>
      <c r="G20" s="7"/>
      <c r="H20" s="8"/>
      <c r="I20" s="8"/>
      <c r="J20" s="7"/>
      <c r="K20" s="7"/>
      <c r="L20" s="7"/>
    </row>
    <row r="21" spans="1:12" x14ac:dyDescent="0.2">
      <c r="A21" t="s">
        <v>19</v>
      </c>
      <c r="B21" s="14"/>
      <c r="C21" s="14"/>
      <c r="D21" s="7"/>
      <c r="E21" s="7"/>
      <c r="F21" s="7"/>
      <c r="G21" s="7"/>
      <c r="H21" s="8"/>
      <c r="I21" s="8"/>
      <c r="J21" s="7"/>
      <c r="K21" s="7"/>
      <c r="L21" s="7"/>
    </row>
    <row r="22" spans="1:12" x14ac:dyDescent="0.2">
      <c r="A22" t="s">
        <v>43</v>
      </c>
      <c r="B22" s="14"/>
      <c r="C22" s="14"/>
      <c r="D22" s="7"/>
      <c r="E22" s="8"/>
      <c r="F22" s="8"/>
      <c r="G22" s="7"/>
      <c r="H22" s="8"/>
      <c r="I22" s="8"/>
      <c r="J22" s="7"/>
      <c r="K22" s="7"/>
      <c r="L22" s="8"/>
    </row>
    <row r="23" spans="1:12" x14ac:dyDescent="0.2">
      <c r="A23" s="15">
        <v>19</v>
      </c>
      <c r="B23" s="13">
        <v>1</v>
      </c>
      <c r="D23" s="8">
        <f>A23*5000</f>
        <v>95000</v>
      </c>
      <c r="E23" s="8"/>
      <c r="F23" s="8"/>
      <c r="G23" s="7">
        <f>A23*3000</f>
        <v>57000</v>
      </c>
      <c r="H23" s="8"/>
      <c r="I23" s="8"/>
      <c r="J23" s="7"/>
      <c r="K23" s="7">
        <f>A23*3000</f>
        <v>57000</v>
      </c>
      <c r="L23" s="8"/>
    </row>
    <row r="24" spans="1:12" x14ac:dyDescent="0.2">
      <c r="A24" s="15">
        <v>10</v>
      </c>
      <c r="B24" s="13" t="s">
        <v>34</v>
      </c>
      <c r="C24" s="13" t="s">
        <v>35</v>
      </c>
      <c r="D24" s="8">
        <f>(A24*5000)+(A24*C24*100)</f>
        <v>53500</v>
      </c>
      <c r="E24" s="8"/>
      <c r="F24" s="8"/>
      <c r="G24" s="7">
        <f>(A24*3000)+(A24*C24*500)</f>
        <v>47500</v>
      </c>
      <c r="H24" s="8"/>
      <c r="I24" s="8"/>
      <c r="J24" s="7"/>
      <c r="K24" s="7">
        <f>(A24*3000)+(A24*300*C24)</f>
        <v>40500</v>
      </c>
      <c r="L24" s="8"/>
    </row>
    <row r="25" spans="1:12" x14ac:dyDescent="0.2">
      <c r="A25" s="15">
        <v>7</v>
      </c>
      <c r="B25" s="13" t="s">
        <v>36</v>
      </c>
      <c r="C25" s="13" t="s">
        <v>37</v>
      </c>
      <c r="D25" s="8">
        <f>(A25*5000)+(A25*C25*100)</f>
        <v>40600</v>
      </c>
      <c r="E25" s="8"/>
      <c r="F25" s="8"/>
      <c r="G25" s="7">
        <f>(A25*3000)+(A25*C25*500)</f>
        <v>49000</v>
      </c>
      <c r="H25" s="8"/>
      <c r="I25" s="8"/>
      <c r="J25" s="7"/>
      <c r="K25" s="7">
        <f>(A25*3000)+(A25*300*C25)</f>
        <v>37800</v>
      </c>
      <c r="L25" s="8"/>
    </row>
    <row r="26" spans="1:12" x14ac:dyDescent="0.2">
      <c r="A26" s="15">
        <v>4</v>
      </c>
      <c r="B26" s="13" t="s">
        <v>38</v>
      </c>
      <c r="C26" s="13" t="s">
        <v>39</v>
      </c>
      <c r="D26" s="8">
        <f>(A26*5000)+(A26*C26*100)</f>
        <v>26200</v>
      </c>
      <c r="E26" s="8"/>
      <c r="F26" s="8"/>
      <c r="G26" s="7">
        <f>(A26*3000)+(A26*C26*500)</f>
        <v>43000</v>
      </c>
      <c r="H26" s="8"/>
      <c r="I26" s="8"/>
      <c r="J26" s="7"/>
      <c r="K26" s="7">
        <f>(A26*3000)+(A26*300*C26)</f>
        <v>30600</v>
      </c>
      <c r="L26" s="8"/>
    </row>
    <row r="27" spans="1:12" x14ac:dyDescent="0.2">
      <c r="A27" s="15">
        <v>2</v>
      </c>
      <c r="B27" s="13" t="s">
        <v>40</v>
      </c>
      <c r="C27" s="13" t="s">
        <v>41</v>
      </c>
      <c r="D27" s="9">
        <f>(A27*5000)+(A27*C27*100)</f>
        <v>15100</v>
      </c>
      <c r="E27" s="8">
        <f>SUM(D23:D27)</f>
        <v>230400</v>
      </c>
      <c r="F27" s="8"/>
      <c r="G27" s="10">
        <f>(A27*3000)+(A27*C27*500)</f>
        <v>31500</v>
      </c>
      <c r="H27" s="8">
        <f>SUM(G23:G27)</f>
        <v>228000</v>
      </c>
      <c r="I27" s="8"/>
      <c r="J27" s="7"/>
      <c r="K27" s="10">
        <f>(A27*3000)+(A27*300*C27)</f>
        <v>21300</v>
      </c>
      <c r="L27" s="8">
        <f>SUM(K23:K27)</f>
        <v>187200</v>
      </c>
    </row>
    <row r="28" spans="1:12" x14ac:dyDescent="0.2">
      <c r="A28" t="s">
        <v>44</v>
      </c>
      <c r="D28" s="7"/>
      <c r="E28" s="8">
        <f>(140*10%)*10000</f>
        <v>140000</v>
      </c>
      <c r="F28" s="8"/>
      <c r="G28" s="7"/>
      <c r="H28" s="8">
        <v>140000</v>
      </c>
      <c r="I28" s="8"/>
      <c r="J28" s="7"/>
      <c r="K28" s="7"/>
      <c r="L28" s="8">
        <f>(140*10%)*12500</f>
        <v>175000</v>
      </c>
    </row>
    <row r="29" spans="1:12" x14ac:dyDescent="0.2">
      <c r="D29" s="7"/>
      <c r="E29" s="7"/>
      <c r="F29" s="7"/>
      <c r="G29" s="7"/>
      <c r="H29" s="8"/>
      <c r="I29" s="8"/>
      <c r="J29" s="7"/>
      <c r="K29" s="7"/>
      <c r="L29" s="7"/>
    </row>
    <row r="30" spans="1:12" x14ac:dyDescent="0.2">
      <c r="A30" t="s">
        <v>20</v>
      </c>
      <c r="D30" s="7"/>
      <c r="E30" s="8">
        <f>657865/4</f>
        <v>164466.25</v>
      </c>
      <c r="F30" s="8"/>
      <c r="G30" s="7"/>
      <c r="H30" s="8">
        <f>657865/4</f>
        <v>164466.25</v>
      </c>
      <c r="I30" s="8"/>
      <c r="J30" s="7"/>
      <c r="K30" s="7"/>
      <c r="L30" s="8">
        <f>657865/4</f>
        <v>164466.25</v>
      </c>
    </row>
    <row r="31" spans="1:12" x14ac:dyDescent="0.2">
      <c r="D31" s="7"/>
      <c r="E31" s="10"/>
      <c r="F31" s="11"/>
      <c r="G31" s="7"/>
      <c r="H31" s="9"/>
      <c r="I31" s="12"/>
      <c r="J31" s="7"/>
      <c r="K31" s="7"/>
      <c r="L31" s="10"/>
    </row>
    <row r="32" spans="1:12" x14ac:dyDescent="0.2">
      <c r="A32" t="s">
        <v>21</v>
      </c>
      <c r="D32" s="7"/>
      <c r="E32" s="7">
        <f>SUM(E13:E30)</f>
        <v>1263566.25</v>
      </c>
      <c r="F32" s="7"/>
      <c r="G32" s="7"/>
      <c r="H32" s="8">
        <f>SUM(H13:H30)</f>
        <v>1267966.25</v>
      </c>
      <c r="I32" s="8"/>
      <c r="J32" s="7"/>
      <c r="K32" s="7"/>
      <c r="L32" s="7">
        <f>SUM(L13:L30)</f>
        <v>1264766.25</v>
      </c>
    </row>
    <row r="34" spans="1:9" x14ac:dyDescent="0.2">
      <c r="A34" t="s">
        <v>45</v>
      </c>
    </row>
    <row r="35" spans="1:9" x14ac:dyDescent="0.2">
      <c r="A35" t="s">
        <v>46</v>
      </c>
    </row>
    <row r="36" spans="1:9" x14ac:dyDescent="0.2">
      <c r="A36" t="s">
        <v>47</v>
      </c>
    </row>
    <row r="37" spans="1:9" x14ac:dyDescent="0.2">
      <c r="A37" t="s">
        <v>48</v>
      </c>
      <c r="G37" s="14" t="s">
        <v>49</v>
      </c>
      <c r="H37" s="14" t="s">
        <v>50</v>
      </c>
      <c r="I37" s="14" t="s">
        <v>51</v>
      </c>
    </row>
    <row r="38" spans="1:9" x14ac:dyDescent="0.2">
      <c r="G38" s="14"/>
      <c r="H38" s="14"/>
      <c r="I38" s="14"/>
    </row>
    <row r="39" spans="1:9" x14ac:dyDescent="0.2">
      <c r="B39" t="s">
        <v>52</v>
      </c>
      <c r="G39" s="14">
        <v>51</v>
      </c>
      <c r="H39" s="14">
        <v>15</v>
      </c>
      <c r="I39" s="14">
        <v>33</v>
      </c>
    </row>
    <row r="40" spans="1:9" x14ac:dyDescent="0.2">
      <c r="G40" s="14"/>
      <c r="H40" s="14"/>
      <c r="I40" s="14"/>
    </row>
  </sheetData>
  <pageMargins left="0.25" right="0.25" top="1" bottom="1" header="0.5" footer="0.5"/>
  <pageSetup scale="81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Assumptions</vt:lpstr>
      <vt:lpstr>Scenarios</vt:lpstr>
    </vt:vector>
  </TitlesOfParts>
  <Company>ISDA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Lermer</dc:creator>
  <cp:lastModifiedBy>Jan Havlíček</cp:lastModifiedBy>
  <cp:lastPrinted>2000-09-06T21:18:15Z</cp:lastPrinted>
  <dcterms:created xsi:type="dcterms:W3CDTF">2000-07-06T14:22:31Z</dcterms:created>
  <dcterms:modified xsi:type="dcterms:W3CDTF">2023-09-10T18:09:56Z</dcterms:modified>
</cp:coreProperties>
</file>