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4101A5-D238-4149-9560-5BD695925B47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Teams" sheetId="1" state="hidden" r:id="rId1"/>
    <sheet name="Women 2001 NCAA Bracket" sheetId="2" r:id="rId2"/>
  </sheets>
  <definedNames>
    <definedName name="choice">'Women 2001 NCAA Bracket'!$H$6</definedName>
    <definedName name="Choices">Teams!$K$2:$K$3</definedName>
    <definedName name="CopyRange">Teams!$G$1:$G$67</definedName>
    <definedName name="FinalFourRange">Teams!$A$69:$D$72</definedName>
    <definedName name="FinalsScore">'Women 2001 NCAA Bracket'!$H$13</definedName>
    <definedName name="FinalsWinner">'Women 2001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'Women 2001 NCAA Bracket'!$H$1</definedName>
    <definedName name="_xlnm.Print_Area" localSheetId="1">'Women 2001 NCAA Bracket'!$A$1:$O$65</definedName>
    <definedName name="Region12Final">'Women 2001 NCAA Bracket'!$H$31</definedName>
    <definedName name="Region1Final4">'Women 2001 NCAA Bracket'!$F$17</definedName>
    <definedName name="Region1Name">'Women 2001 NCAA Bracket'!$D$1</definedName>
    <definedName name="Region2Final4">'Women 2001 NCAA Bracket'!$F$49</definedName>
    <definedName name="Region2Name">'Women 2001 NCAA Bracket'!$D$33</definedName>
    <definedName name="Region34Final">'Women 2001 NCAA Bracket'!$H$34</definedName>
    <definedName name="Region3Final4">'Women 2001 NCAA Bracket'!$J$17</definedName>
    <definedName name="Region3Name">'Women 2001 NCAA Bracket'!$L$1</definedName>
    <definedName name="Region4Final4">'Women 2001 NCAA Bracket'!$J$49</definedName>
    <definedName name="Region4Name">'Women 2001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G1" i="1" l="1"/>
  <c r="F2" i="1"/>
  <c r="G2" i="1"/>
  <c r="I2" i="1"/>
  <c r="L2" i="1"/>
  <c r="F3" i="1"/>
  <c r="G3" i="1"/>
  <c r="I3" i="1"/>
  <c r="L3" i="1"/>
  <c r="F4" i="1"/>
  <c r="G4" i="1"/>
  <c r="I4" i="1"/>
  <c r="L4" i="1"/>
  <c r="F5" i="1"/>
  <c r="G5" i="1"/>
  <c r="I5" i="1"/>
  <c r="L5" i="1"/>
  <c r="F6" i="1"/>
  <c r="G6" i="1"/>
  <c r="I6" i="1"/>
  <c r="L6" i="1"/>
  <c r="F7" i="1"/>
  <c r="G7" i="1"/>
  <c r="I7" i="1"/>
  <c r="L7" i="1"/>
  <c r="F8" i="1"/>
  <c r="G8" i="1"/>
  <c r="I8" i="1"/>
  <c r="L8" i="1"/>
  <c r="F9" i="1"/>
  <c r="G9" i="1"/>
  <c r="I9" i="1"/>
  <c r="L9" i="1"/>
  <c r="F10" i="1"/>
  <c r="G10" i="1"/>
  <c r="I10" i="1"/>
  <c r="L10" i="1"/>
  <c r="F11" i="1"/>
  <c r="G11" i="1"/>
  <c r="I11" i="1"/>
  <c r="L11" i="1"/>
  <c r="F12" i="1"/>
  <c r="G12" i="1"/>
  <c r="I12" i="1"/>
  <c r="L12" i="1"/>
  <c r="F13" i="1"/>
  <c r="G13" i="1"/>
  <c r="I13" i="1"/>
  <c r="L13" i="1"/>
  <c r="F14" i="1"/>
  <c r="G14" i="1"/>
  <c r="I14" i="1"/>
  <c r="L14" i="1"/>
  <c r="F15" i="1"/>
  <c r="G15" i="1"/>
  <c r="I15" i="1"/>
  <c r="L15" i="1"/>
  <c r="F16" i="1"/>
  <c r="G16" i="1"/>
  <c r="I16" i="1"/>
  <c r="L16" i="1"/>
  <c r="F17" i="1"/>
  <c r="G17" i="1"/>
  <c r="I17" i="1"/>
  <c r="L17" i="1"/>
  <c r="F18" i="1"/>
  <c r="G18" i="1"/>
  <c r="I18" i="1"/>
  <c r="L18" i="1"/>
  <c r="F19" i="1"/>
  <c r="G19" i="1"/>
  <c r="I19" i="1"/>
  <c r="L19" i="1"/>
  <c r="F20" i="1"/>
  <c r="G20" i="1"/>
  <c r="I20" i="1"/>
  <c r="L20" i="1"/>
  <c r="F21" i="1"/>
  <c r="G21" i="1"/>
  <c r="I21" i="1"/>
  <c r="L21" i="1"/>
  <c r="F22" i="1"/>
  <c r="G22" i="1"/>
  <c r="I22" i="1"/>
  <c r="L22" i="1"/>
  <c r="F23" i="1"/>
  <c r="G23" i="1"/>
  <c r="I23" i="1"/>
  <c r="L23" i="1"/>
  <c r="F24" i="1"/>
  <c r="G24" i="1"/>
  <c r="I24" i="1"/>
  <c r="L24" i="1"/>
  <c r="F25" i="1"/>
  <c r="G25" i="1"/>
  <c r="I25" i="1"/>
  <c r="L25" i="1"/>
  <c r="F26" i="1"/>
  <c r="G26" i="1"/>
  <c r="I26" i="1"/>
  <c r="L26" i="1"/>
  <c r="F27" i="1"/>
  <c r="G27" i="1"/>
  <c r="I27" i="1"/>
  <c r="L27" i="1"/>
  <c r="F28" i="1"/>
  <c r="G28" i="1"/>
  <c r="I28" i="1"/>
  <c r="L28" i="1"/>
  <c r="F29" i="1"/>
  <c r="G29" i="1"/>
  <c r="I29" i="1"/>
  <c r="L29" i="1"/>
  <c r="F30" i="1"/>
  <c r="G30" i="1"/>
  <c r="I30" i="1"/>
  <c r="L30" i="1"/>
  <c r="F31" i="1"/>
  <c r="G31" i="1"/>
  <c r="I31" i="1"/>
  <c r="L31" i="1"/>
  <c r="F32" i="1"/>
  <c r="G32" i="1"/>
  <c r="I32" i="1"/>
  <c r="L32" i="1"/>
  <c r="F33" i="1"/>
  <c r="G33" i="1"/>
  <c r="I33" i="1"/>
  <c r="L33" i="1"/>
  <c r="F34" i="1"/>
  <c r="G34" i="1"/>
  <c r="I34" i="1"/>
  <c r="L34" i="1"/>
  <c r="F35" i="1"/>
  <c r="G35" i="1"/>
  <c r="I35" i="1"/>
  <c r="L35" i="1"/>
  <c r="F36" i="1"/>
  <c r="G36" i="1"/>
  <c r="I36" i="1"/>
  <c r="L36" i="1"/>
  <c r="F37" i="1"/>
  <c r="G37" i="1"/>
  <c r="I37" i="1"/>
  <c r="L37" i="1"/>
  <c r="F38" i="1"/>
  <c r="G38" i="1"/>
  <c r="I38" i="1"/>
  <c r="L38" i="1"/>
  <c r="F39" i="1"/>
  <c r="G39" i="1"/>
  <c r="I39" i="1"/>
  <c r="L39" i="1"/>
  <c r="F40" i="1"/>
  <c r="G40" i="1"/>
  <c r="I40" i="1"/>
  <c r="L40" i="1"/>
  <c r="F41" i="1"/>
  <c r="G41" i="1"/>
  <c r="I41" i="1"/>
  <c r="L41" i="1"/>
  <c r="F42" i="1"/>
  <c r="G42" i="1"/>
  <c r="I42" i="1"/>
  <c r="L42" i="1"/>
  <c r="F43" i="1"/>
  <c r="G43" i="1"/>
  <c r="I43" i="1"/>
  <c r="L43" i="1"/>
  <c r="F44" i="1"/>
  <c r="G44" i="1"/>
  <c r="I44" i="1"/>
  <c r="L44" i="1"/>
  <c r="F45" i="1"/>
  <c r="G45" i="1"/>
  <c r="I45" i="1"/>
  <c r="L45" i="1"/>
  <c r="F46" i="1"/>
  <c r="G46" i="1"/>
  <c r="I46" i="1"/>
  <c r="L46" i="1"/>
  <c r="F47" i="1"/>
  <c r="G47" i="1"/>
  <c r="I47" i="1"/>
  <c r="L47" i="1"/>
  <c r="F48" i="1"/>
  <c r="G48" i="1"/>
  <c r="I48" i="1"/>
  <c r="L48" i="1"/>
  <c r="F49" i="1"/>
  <c r="G49" i="1"/>
  <c r="I49" i="1"/>
  <c r="L49" i="1"/>
  <c r="F50" i="1"/>
  <c r="G50" i="1"/>
  <c r="I50" i="1"/>
  <c r="L50" i="1"/>
  <c r="F51" i="1"/>
  <c r="G51" i="1"/>
  <c r="I51" i="1"/>
  <c r="L51" i="1"/>
  <c r="F52" i="1"/>
  <c r="G52" i="1"/>
  <c r="I52" i="1"/>
  <c r="L52" i="1"/>
  <c r="F53" i="1"/>
  <c r="G53" i="1"/>
  <c r="I53" i="1"/>
  <c r="L53" i="1"/>
  <c r="F54" i="1"/>
  <c r="G54" i="1"/>
  <c r="I54" i="1"/>
  <c r="L54" i="1"/>
  <c r="F55" i="1"/>
  <c r="G55" i="1"/>
  <c r="I55" i="1"/>
  <c r="L55" i="1"/>
  <c r="F56" i="1"/>
  <c r="G56" i="1"/>
  <c r="I56" i="1"/>
  <c r="L56" i="1"/>
  <c r="F57" i="1"/>
  <c r="G57" i="1"/>
  <c r="I57" i="1"/>
  <c r="L57" i="1"/>
  <c r="F58" i="1"/>
  <c r="G58" i="1"/>
  <c r="I58" i="1"/>
  <c r="L58" i="1"/>
  <c r="F59" i="1"/>
  <c r="G59" i="1"/>
  <c r="I59" i="1"/>
  <c r="L59" i="1"/>
  <c r="F60" i="1"/>
  <c r="G60" i="1"/>
  <c r="I60" i="1"/>
  <c r="L60" i="1"/>
  <c r="F61" i="1"/>
  <c r="G61" i="1"/>
  <c r="I61" i="1"/>
  <c r="L61" i="1"/>
  <c r="F62" i="1"/>
  <c r="G62" i="1"/>
  <c r="I62" i="1"/>
  <c r="L62" i="1"/>
  <c r="F63" i="1"/>
  <c r="G63" i="1"/>
  <c r="I63" i="1"/>
  <c r="L63" i="1"/>
  <c r="F64" i="1"/>
  <c r="G64" i="1"/>
  <c r="I64" i="1"/>
  <c r="L64" i="1"/>
  <c r="F65" i="1"/>
  <c r="G65" i="1"/>
  <c r="I65" i="1"/>
  <c r="L65" i="1"/>
  <c r="G66" i="1"/>
  <c r="I66" i="1"/>
  <c r="G67" i="1"/>
  <c r="G68" i="1"/>
  <c r="B69" i="1"/>
  <c r="C69" i="1"/>
  <c r="D69" i="1"/>
  <c r="G69" i="1"/>
  <c r="B70" i="1"/>
  <c r="C70" i="1"/>
  <c r="D70" i="1"/>
  <c r="B71" i="1"/>
  <c r="C71" i="1"/>
  <c r="D71" i="1"/>
  <c r="B72" i="1"/>
  <c r="C72" i="1"/>
  <c r="D72" i="1"/>
  <c r="G72" i="1"/>
  <c r="G73" i="1"/>
  <c r="A2" i="2"/>
  <c r="B2" i="2"/>
  <c r="N2" i="2"/>
  <c r="O2" i="2"/>
  <c r="A4" i="2"/>
  <c r="B4" i="2"/>
  <c r="N4" i="2"/>
  <c r="O4" i="2"/>
  <c r="H5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</calcChain>
</file>

<file path=xl/sharedStrings.xml><?xml version="1.0" encoding="utf-8"?>
<sst xmlns="http://schemas.openxmlformats.org/spreadsheetml/2006/main" count="255" uniqueCount="192">
  <si>
    <t>TeamID</t>
  </si>
  <si>
    <t>TeamName</t>
  </si>
  <si>
    <t>Seed</t>
  </si>
  <si>
    <t>Mascot</t>
  </si>
  <si>
    <t>GameID</t>
  </si>
  <si>
    <t>rel winner</t>
  </si>
  <si>
    <t>Tennessee</t>
  </si>
  <si>
    <t>Lady Vols</t>
  </si>
  <si>
    <t>round 1</t>
  </si>
  <si>
    <t>School</t>
  </si>
  <si>
    <t>Austin Peay</t>
  </si>
  <si>
    <t>Governors</t>
  </si>
  <si>
    <t>Texas</t>
  </si>
  <si>
    <t>Longhorns</t>
  </si>
  <si>
    <t>St. Mary's (CA)</t>
  </si>
  <si>
    <t>Lady Gaels</t>
  </si>
  <si>
    <t>Xavier</t>
  </si>
  <si>
    <t>Musketeers</t>
  </si>
  <si>
    <t>Louisville</t>
  </si>
  <si>
    <t>Cardinals</t>
  </si>
  <si>
    <t>Clemson</t>
  </si>
  <si>
    <t>Tigers</t>
  </si>
  <si>
    <t>Chattanooga</t>
  </si>
  <si>
    <t>Lady Mocs</t>
  </si>
  <si>
    <t>Texas Tech</t>
  </si>
  <si>
    <t>Red Raiders</t>
  </si>
  <si>
    <t>Pennsylvania</t>
  </si>
  <si>
    <t>Quakers</t>
  </si>
  <si>
    <t>Virginia Tech</t>
  </si>
  <si>
    <t>Hokies</t>
  </si>
  <si>
    <t>Denver</t>
  </si>
  <si>
    <t>Pioneers</t>
  </si>
  <si>
    <t>Purdue</t>
  </si>
  <si>
    <t>Boilermakers</t>
  </si>
  <si>
    <t>UCSB</t>
  </si>
  <si>
    <t>Gauchos</t>
  </si>
  <si>
    <t>LSU</t>
  </si>
  <si>
    <t>Arizona St.</t>
  </si>
  <si>
    <t>Sun Devils</t>
  </si>
  <si>
    <t>Duke</t>
  </si>
  <si>
    <t>Blue Devils</t>
  </si>
  <si>
    <t>UW - Milwaukee</t>
  </si>
  <si>
    <t>Panthers</t>
  </si>
  <si>
    <t>Baylor</t>
  </si>
  <si>
    <t>Lady Bears</t>
  </si>
  <si>
    <t>Arkansas</t>
  </si>
  <si>
    <t>Razorbacks</t>
  </si>
  <si>
    <t>Rutgers</t>
  </si>
  <si>
    <t>Scarlet Knights</t>
  </si>
  <si>
    <t>Stephen F Austin</t>
  </si>
  <si>
    <t>Ladyjacks</t>
  </si>
  <si>
    <t>SW Mo St.</t>
  </si>
  <si>
    <t>Bears</t>
  </si>
  <si>
    <t>Toledo</t>
  </si>
  <si>
    <t>Rockets</t>
  </si>
  <si>
    <t>Oklahoma</t>
  </si>
  <si>
    <t>Lady Sooners</t>
  </si>
  <si>
    <t>Oral Roberts</t>
  </si>
  <si>
    <t>Eagles</t>
  </si>
  <si>
    <t>Geo Washington</t>
  </si>
  <si>
    <t>Colonials</t>
  </si>
  <si>
    <t>Stanford</t>
  </si>
  <si>
    <t>Cardinal</t>
  </si>
  <si>
    <t>Florida</t>
  </si>
  <si>
    <t>Gators</t>
  </si>
  <si>
    <t>Holy Cross</t>
  </si>
  <si>
    <t>Crusaders</t>
  </si>
  <si>
    <t>Washington</t>
  </si>
  <si>
    <t>Huskies</t>
  </si>
  <si>
    <t>Old Dominion</t>
  </si>
  <si>
    <t>Lady Monarchs</t>
  </si>
  <si>
    <t>Notre Dame</t>
  </si>
  <si>
    <t>Irish</t>
  </si>
  <si>
    <t>round 2</t>
  </si>
  <si>
    <t>Alcorn St.</t>
  </si>
  <si>
    <t>Braves</t>
  </si>
  <si>
    <t>Michigan</t>
  </si>
  <si>
    <t>Wolverines</t>
  </si>
  <si>
    <t>Virginia</t>
  </si>
  <si>
    <t>Cavaliers</t>
  </si>
  <si>
    <t>Iowa</t>
  </si>
  <si>
    <t>Hawkeyes</t>
  </si>
  <si>
    <t>Oregon</t>
  </si>
  <si>
    <t>Ducks</t>
  </si>
  <si>
    <t>Utah</t>
  </si>
  <si>
    <t>Lady Utes</t>
  </si>
  <si>
    <t>Fairfield</t>
  </si>
  <si>
    <t>Stags</t>
  </si>
  <si>
    <t>Iowa St.</t>
  </si>
  <si>
    <t>Cyclones</t>
  </si>
  <si>
    <t>Howard</t>
  </si>
  <si>
    <t>Lady Bison</t>
  </si>
  <si>
    <t>Florida St.</t>
  </si>
  <si>
    <t>Seminoles</t>
  </si>
  <si>
    <t>Tulane</t>
  </si>
  <si>
    <t>Green Wave</t>
  </si>
  <si>
    <t>Vanderbilt</t>
  </si>
  <si>
    <t>Commodores</t>
  </si>
  <si>
    <t>Idaho St.</t>
  </si>
  <si>
    <t>Bengals</t>
  </si>
  <si>
    <t>Colorado</t>
  </si>
  <si>
    <t>Lady Buffaloes</t>
  </si>
  <si>
    <t>Siena</t>
  </si>
  <si>
    <t>Saints</t>
  </si>
  <si>
    <t>Connecticut</t>
  </si>
  <si>
    <t>round 3</t>
  </si>
  <si>
    <t>Long Island</t>
  </si>
  <si>
    <t>Blackbirds</t>
  </si>
  <si>
    <t>Maryland</t>
  </si>
  <si>
    <t>Terrapins</t>
  </si>
  <si>
    <t>Colorado St.</t>
  </si>
  <si>
    <t>Rams</t>
  </si>
  <si>
    <t>NC State</t>
  </si>
  <si>
    <t>Wolfpack</t>
  </si>
  <si>
    <t>Delaware</t>
  </si>
  <si>
    <t>Blue Hens</t>
  </si>
  <si>
    <t>Villanova</t>
  </si>
  <si>
    <t>Wildcats</t>
  </si>
  <si>
    <t>Drake</t>
  </si>
  <si>
    <t>Bulldogs</t>
  </si>
  <si>
    <t>Georgia</t>
  </si>
  <si>
    <t>Lady Bulldogs</t>
  </si>
  <si>
    <t>round 4</t>
  </si>
  <si>
    <t>Liberty</t>
  </si>
  <si>
    <t>Flames</t>
  </si>
  <si>
    <t>Wisconsin</t>
  </si>
  <si>
    <t>Badgers</t>
  </si>
  <si>
    <t>Missouri</t>
  </si>
  <si>
    <t>La Tech</t>
  </si>
  <si>
    <t>Lady Techsters</t>
  </si>
  <si>
    <t>round 5</t>
  </si>
  <si>
    <t>Georgia St.</t>
  </si>
  <si>
    <t>Penn State</t>
  </si>
  <si>
    <t>Nittany Lions</t>
  </si>
  <si>
    <t>round 6</t>
  </si>
  <si>
    <t>TCU</t>
  </si>
  <si>
    <t>Lady Frogs</t>
  </si>
  <si>
    <t>Winner</t>
  </si>
  <si>
    <t>R-U</t>
  </si>
  <si>
    <t>Score</t>
  </si>
  <si>
    <t>Final Four</t>
  </si>
  <si>
    <t>e-mail</t>
  </si>
  <si>
    <t>Town</t>
  </si>
  <si>
    <t>seed</t>
  </si>
  <si>
    <t>MIDEAST</t>
  </si>
  <si>
    <t>NAME:</t>
  </si>
  <si>
    <t>liz sager</t>
  </si>
  <si>
    <t>MIDWEST</t>
  </si>
  <si>
    <t>HOME TOWN:</t>
  </si>
  <si>
    <t>houston</t>
  </si>
  <si>
    <t>E-MAIL:</t>
  </si>
  <si>
    <t>elizabeth.sager@enron.com</t>
  </si>
  <si>
    <t>Knoxville, TN</t>
  </si>
  <si>
    <t>Complete?</t>
  </si>
  <si>
    <t>South Bend, IN</t>
  </si>
  <si>
    <t>Choose by:</t>
  </si>
  <si>
    <t xml:space="preserve">Champion &amp; </t>
  </si>
  <si>
    <t>Total Points in Final Game (both teams)</t>
  </si>
  <si>
    <t>Cincinnati, OH</t>
  </si>
  <si>
    <t>Salt Lake City, UT</t>
  </si>
  <si>
    <t>(for tiebreaker)</t>
  </si>
  <si>
    <t>Birmingham, AL</t>
  </si>
  <si>
    <t>Denver, CO</t>
  </si>
  <si>
    <t>Lubbock, TX</t>
  </si>
  <si>
    <t>Ames, IA</t>
  </si>
  <si>
    <t>Finals</t>
  </si>
  <si>
    <t>St. Louis, MO</t>
  </si>
  <si>
    <t>W. Lafayette, IN</t>
  </si>
  <si>
    <t>Nashville, TN</t>
  </si>
  <si>
    <t>vs.</t>
  </si>
  <si>
    <t>WEST</t>
  </si>
  <si>
    <t>EAST</t>
  </si>
  <si>
    <t>Durham, NC</t>
  </si>
  <si>
    <t>Storrs, CT</t>
  </si>
  <si>
    <t>Piscataway, NJ</t>
  </si>
  <si>
    <t>Raleigh, NC</t>
  </si>
  <si>
    <t>Spokane, WA</t>
  </si>
  <si>
    <t>Pittsburg, PA</t>
  </si>
  <si>
    <t>Norman, OK</t>
  </si>
  <si>
    <t>Points per game:</t>
  </si>
  <si>
    <t>Athens, GA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</si>
  <si>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</si>
  <si>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</si>
  <si>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</si>
  <si>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</si>
  <si>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</si>
  <si>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</si>
  <si>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Bonus Points are awarded for upset picks equal to the difference</t>
  </si>
  <si>
    <t>between the seed of the underdog minus the seed of the team</t>
  </si>
  <si>
    <t>Gainesville, FL</t>
  </si>
  <si>
    <t>expected to win that game times the round in which the game is played.</t>
  </si>
  <si>
    <t>Ruston,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</si>
</sst>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  <font>
      <u/>
      <sz val="6.75"/>
      <color indexed="12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2" applyFont="1" applyFill="1" applyAlignment="1">
      <alignment horizontal="left"/>
    </xf>
    <xf numFmtId="0" fontId="3" fillId="0" borderId="0" xfId="2" applyFont="1" applyFill="1" applyBorder="1"/>
    <xf numFmtId="0" fontId="4" fillId="0" borderId="0" xfId="2" applyFont="1" applyFill="1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4" fillId="0" borderId="0" xfId="2" applyFont="1" applyFill="1" applyBorder="1"/>
    <xf numFmtId="0" fontId="6" fillId="0" borderId="1" xfId="2" applyFont="1" applyFill="1" applyBorder="1" applyProtection="1">
      <protection locked="0"/>
    </xf>
    <xf numFmtId="0" fontId="4" fillId="0" borderId="1" xfId="2" applyFont="1" applyFill="1" applyBorder="1"/>
    <xf numFmtId="0" fontId="5" fillId="0" borderId="0" xfId="2" applyFont="1" applyFill="1" applyAlignment="1">
      <alignment horizontal="right"/>
    </xf>
    <xf numFmtId="0" fontId="3" fillId="0" borderId="0" xfId="2" applyFont="1" applyFill="1" applyBorder="1" applyAlignment="1">
      <alignment horizontal="right"/>
    </xf>
    <xf numFmtId="0" fontId="7" fillId="0" borderId="2" xfId="2" applyFont="1" applyFill="1" applyBorder="1"/>
    <xf numFmtId="0" fontId="3" fillId="0" borderId="0" xfId="2" applyFont="1" applyFill="1"/>
    <xf numFmtId="0" fontId="8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7" fillId="0" borderId="2" xfId="2" applyFont="1" applyFill="1" applyBorder="1" applyAlignment="1">
      <alignment horizontal="right"/>
    </xf>
    <xf numFmtId="0" fontId="3" fillId="0" borderId="3" xfId="2" applyFont="1" applyFill="1" applyBorder="1"/>
    <xf numFmtId="0" fontId="3" fillId="5" borderId="2" xfId="2" applyFont="1" applyFill="1" applyBorder="1" applyProtection="1">
      <protection locked="0"/>
    </xf>
    <xf numFmtId="0" fontId="4" fillId="0" borderId="0" xfId="2" applyFont="1" applyFill="1" applyAlignment="1">
      <alignment horizontal="left"/>
    </xf>
    <xf numFmtId="0" fontId="3" fillId="5" borderId="2" xfId="2" applyFont="1" applyFill="1" applyBorder="1" applyAlignment="1" applyProtection="1">
      <alignment horizontal="right"/>
      <protection locked="0"/>
    </xf>
    <xf numFmtId="0" fontId="7" fillId="0" borderId="4" xfId="2" applyFont="1" applyFill="1" applyBorder="1" applyAlignment="1">
      <alignment horizontal="right"/>
    </xf>
    <xf numFmtId="0" fontId="7" fillId="0" borderId="5" xfId="2" applyFont="1" applyFill="1" applyBorder="1"/>
    <xf numFmtId="0" fontId="3" fillId="0" borderId="4" xfId="2" applyFont="1" applyFill="1" applyBorder="1" applyAlignment="1">
      <alignment horizontal="right"/>
    </xf>
    <xf numFmtId="0" fontId="7" fillId="0" borderId="6" xfId="2" applyFont="1" applyFill="1" applyBorder="1" applyAlignment="1">
      <alignment horizontal="right"/>
    </xf>
    <xf numFmtId="0" fontId="7" fillId="0" borderId="0" xfId="2" applyFont="1" applyFill="1" applyBorder="1"/>
    <xf numFmtId="0" fontId="3" fillId="5" borderId="2" xfId="2" applyFont="1" applyFill="1" applyBorder="1" applyAlignment="1" applyProtection="1">
      <alignment horizontal="left"/>
      <protection locked="0"/>
    </xf>
    <xf numFmtId="0" fontId="7" fillId="0" borderId="0" xfId="2" applyFont="1" applyFill="1" applyBorder="1" applyAlignment="1">
      <alignment horizontal="right"/>
    </xf>
    <xf numFmtId="0" fontId="3" fillId="0" borderId="3" xfId="2" applyFont="1" applyFill="1" applyBorder="1" applyAlignment="1">
      <alignment horizontal="left"/>
    </xf>
    <xf numFmtId="0" fontId="7" fillId="0" borderId="3" xfId="2" applyFont="1" applyFill="1" applyBorder="1"/>
    <xf numFmtId="0" fontId="3" fillId="5" borderId="5" xfId="2" applyFont="1" applyFill="1" applyBorder="1" applyProtection="1">
      <protection locked="0"/>
    </xf>
    <xf numFmtId="0" fontId="3" fillId="5" borderId="6" xfId="2" applyFont="1" applyFill="1" applyBorder="1" applyAlignment="1" applyProtection="1">
      <alignment horizontal="right"/>
      <protection locked="0"/>
    </xf>
    <xf numFmtId="0" fontId="6" fillId="0" borderId="0" xfId="2" applyFont="1" applyFill="1" applyAlignment="1">
      <alignment horizontal="center"/>
    </xf>
    <xf numFmtId="0" fontId="4" fillId="0" borderId="3" xfId="2" applyFont="1" applyFill="1" applyBorder="1"/>
    <xf numFmtId="0" fontId="8" fillId="0" borderId="0" xfId="2" applyFont="1" applyFill="1"/>
    <xf numFmtId="0" fontId="3" fillId="0" borderId="4" xfId="2" applyFont="1" applyFill="1" applyBorder="1"/>
    <xf numFmtId="0" fontId="3" fillId="5" borderId="5" xfId="2" applyFont="1" applyFill="1" applyBorder="1" applyAlignment="1" applyProtection="1">
      <alignment horizontal="left"/>
      <protection locked="0"/>
    </xf>
    <xf numFmtId="0" fontId="3" fillId="5" borderId="6" xfId="2" applyFont="1" applyFill="1" applyBorder="1" applyProtection="1">
      <protection locked="0"/>
    </xf>
    <xf numFmtId="0" fontId="3" fillId="0" borderId="4" xfId="2" applyFont="1" applyFill="1" applyBorder="1" applyProtection="1"/>
    <xf numFmtId="0" fontId="3" fillId="0" borderId="0" xfId="2" applyFont="1" applyFill="1" applyAlignment="1">
      <alignment horizontal="center"/>
    </xf>
    <xf numFmtId="0" fontId="4" fillId="0" borderId="4" xfId="2" applyFont="1" applyFill="1" applyBorder="1" applyProtection="1"/>
    <xf numFmtId="0" fontId="4" fillId="0" borderId="0" xfId="2" applyFont="1" applyFill="1" applyAlignment="1">
      <alignment horizontal="center"/>
    </xf>
    <xf numFmtId="0" fontId="7" fillId="0" borderId="2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4" fillId="0" borderId="4" xfId="2" applyFont="1" applyFill="1" applyBorder="1"/>
    <xf numFmtId="0" fontId="7" fillId="0" borderId="5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2" applyFont="1" applyFill="1" applyBorder="1" applyAlignment="1">
      <alignment horizontal="left"/>
    </xf>
    <xf numFmtId="0" fontId="6" fillId="0" borderId="1" xfId="2" applyFont="1" applyFill="1" applyBorder="1" applyProtection="1"/>
    <xf numFmtId="0" fontId="4" fillId="0" borderId="0" xfId="2" applyFont="1" applyFill="1" applyAlignment="1">
      <alignment horizontal="right"/>
    </xf>
    <xf numFmtId="0" fontId="0" fillId="3" borderId="0" xfId="0" applyFill="1" applyBorder="1"/>
    <xf numFmtId="0" fontId="6" fillId="0" borderId="7" xfId="2" applyFont="1" applyFill="1" applyBorder="1" applyProtection="1">
      <protection locked="0"/>
    </xf>
    <xf numFmtId="0" fontId="6" fillId="0" borderId="7" xfId="2" applyFont="1" applyFill="1" applyBorder="1" applyProtection="1"/>
    <xf numFmtId="0" fontId="10" fillId="0" borderId="0" xfId="2" applyFont="1" applyFill="1"/>
    <xf numFmtId="0" fontId="4" fillId="0" borderId="0" xfId="2" applyFont="1" applyFill="1" applyProtection="1">
      <protection locked="0"/>
    </xf>
    <xf numFmtId="0" fontId="11" fillId="0" borderId="0" xfId="2" applyFont="1" applyFill="1"/>
    <xf numFmtId="0" fontId="9" fillId="0" borderId="1" xfId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Normal_Men's NCAA1998.xl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2" fmlaLink="$C$3" fmlaRange="Teams!$L$2:$L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L$12:$L$13" sel="1" val="0"/>
</file>

<file path=xl/ctrlProps/ctrlProp11.xml><?xml version="1.0" encoding="utf-8"?>
<formControlPr xmlns="http://schemas.microsoft.com/office/spreadsheetml/2009/9/main" objectType="Drop" dropLines="102" dropStyle="combo" dx="22" fmlaLink="$C$27" fmlaRange="Teams!$L$14:$L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L$16:$L$17" sel="1" val="0"/>
</file>

<file path=xl/ctrlProps/ctrlProp13.xml><?xml version="1.0" encoding="utf-8"?>
<formControlPr xmlns="http://schemas.microsoft.com/office/spreadsheetml/2009/9/main" objectType="Drop" dropLines="102" dropStyle="combo" dx="22" fmlaLink="$D$21" fmlaRange="Teams!$L$10:$L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L$14:$L$17" sel="1" val="0"/>
</file>

<file path=xl/ctrlProps/ctrlProp15.xml><?xml version="1.0" encoding="utf-8"?>
<formControlPr xmlns="http://schemas.microsoft.com/office/spreadsheetml/2009/9/main" objectType="Drop" dropLines="102" dropStyle="combo" dx="22" fmlaLink="$E$25" fmlaRange="Teams!$L$10:$L$17" sel="5" val="0"/>
</file>

<file path=xl/ctrlProps/ctrlProp16.xml><?xml version="1.0" encoding="utf-8"?>
<formControlPr xmlns="http://schemas.microsoft.com/office/spreadsheetml/2009/9/main" objectType="Drop" dropLines="102" dropStyle="combo" dx="22" fmlaLink="$C$35" fmlaRange="Teams!$L$18:$L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L$20:$L$21" sel="2" val="0"/>
</file>

<file path=xl/ctrlProps/ctrlProp18.xml><?xml version="1.0" encoding="utf-8"?>
<formControlPr xmlns="http://schemas.microsoft.com/office/spreadsheetml/2009/9/main" objectType="Drop" dropLines="102" dropStyle="combo" dx="22" fmlaLink="$C$43" fmlaRange="Teams!$L$22:$L$23" sel="1" val="0"/>
</file>

<file path=xl/ctrlProps/ctrlProp19.xml><?xml version="1.0" encoding="utf-8"?>
<formControlPr xmlns="http://schemas.microsoft.com/office/spreadsheetml/2009/9/main" objectType="Drop" dropLines="102" dropStyle="combo" dx="22" fmlaLink="$D$37" fmlaRange="Teams!$L$18:$L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L$4:$L$5" sel="1" val="0"/>
</file>

<file path=xl/ctrlProps/ctrlProp20.xml><?xml version="1.0" encoding="utf-8"?>
<formControlPr xmlns="http://schemas.microsoft.com/office/spreadsheetml/2009/9/main" objectType="Drop" dropLines="102" dropStyle="combo" dx="22" fmlaLink="$E$41" fmlaRange="Teams!$L$18:$L$25" sel="1" val="0"/>
</file>

<file path=xl/ctrlProps/ctrlProp21.xml><?xml version="1.0" encoding="utf-8"?>
<formControlPr xmlns="http://schemas.microsoft.com/office/spreadsheetml/2009/9/main" objectType="Drop" dropLines="102" dropStyle="combo" dx="22" fmlaLink="$F$49" fmlaRange="Teams!$L$18:$L$33" sel="9" val="0"/>
</file>

<file path=xl/ctrlProps/ctrlProp22.xml><?xml version="1.0" encoding="utf-8"?>
<formControlPr xmlns="http://schemas.microsoft.com/office/spreadsheetml/2009/9/main" objectType="Drop" dropLines="102" dropStyle="combo" dx="22" fmlaLink="$D$45" fmlaRange="Teams!$L$22:$L$25" sel="1" val="0"/>
</file>

<file path=xl/ctrlProps/ctrlProp23.xml><?xml version="1.0" encoding="utf-8"?>
<formControlPr xmlns="http://schemas.microsoft.com/office/spreadsheetml/2009/9/main" objectType="Drop" dropLines="102" dropStyle="combo" dx="22" fmlaLink="$C$47" fmlaRange="Teams!$L$24:$L$25" sel="1" val="0"/>
</file>

<file path=xl/ctrlProps/ctrlProp24.xml><?xml version="1.0" encoding="utf-8"?>
<formControlPr xmlns="http://schemas.microsoft.com/office/spreadsheetml/2009/9/main" objectType="Drop" dropLines="102" dropStyle="combo" dx="22" fmlaLink="$C$51" fmlaRange="Teams!$L$26:$L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L$28:$L$29" sel="2" val="0"/>
</file>

<file path=xl/ctrlProps/ctrlProp26.xml><?xml version="1.0" encoding="utf-8"?>
<formControlPr xmlns="http://schemas.microsoft.com/office/spreadsheetml/2009/9/main" objectType="Drop" dropLines="102" dropStyle="combo" dx="22" fmlaLink="$C$59" fmlaRange="Teams!$L$30:$L$31" sel="1" val="0"/>
</file>

<file path=xl/ctrlProps/ctrlProp27.xml><?xml version="1.0" encoding="utf-8"?>
<formControlPr xmlns="http://schemas.microsoft.com/office/spreadsheetml/2009/9/main" objectType="Drop" dropLines="102" dropStyle="combo" dx="22" fmlaLink="$C$63" fmlaRange="Teams!$L$32:$L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L$26:$L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L$30:$L$33" sel="1" val="0"/>
</file>

<file path=xl/ctrlProps/ctrlProp3.xml><?xml version="1.0" encoding="utf-8"?>
<formControlPr xmlns="http://schemas.microsoft.com/office/spreadsheetml/2009/9/main" objectType="Drop" dropLines="102" dropStyle="combo" dx="22" fmlaLink="$C$11" fmlaRange="Teams!$L$6:$L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L$26:$L$33" sel="1" val="0"/>
</file>

<file path=xl/ctrlProps/ctrlProp31.xml><?xml version="1.0" encoding="utf-8"?>
<formControlPr xmlns="http://schemas.microsoft.com/office/spreadsheetml/2009/9/main" objectType="Drop" dropLines="102" dropStyle="combo" dx="22" fmlaLink="$M$3" fmlaRange="Teams!$L$34:$L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L$36:$L$37" sel="2" val="0"/>
</file>

<file path=xl/ctrlProps/ctrlProp33.xml><?xml version="1.0" encoding="utf-8"?>
<formControlPr xmlns="http://schemas.microsoft.com/office/spreadsheetml/2009/9/main" objectType="Drop" dropLines="102" dropStyle="combo" dx="22" fmlaLink="$M$11" fmlaRange="Teams!$L$38:$L$39" sel="2" val="0"/>
</file>

<file path=xl/ctrlProps/ctrlProp34.xml><?xml version="1.0" encoding="utf-8"?>
<formControlPr xmlns="http://schemas.microsoft.com/office/spreadsheetml/2009/9/main" objectType="Drop" dropLines="102" dropStyle="combo" dx="22" fmlaLink="$M$15" fmlaRange="Teams!$L$40:$L$41" sel="1" val="0"/>
</file>

<file path=xl/ctrlProps/ctrlProp35.xml><?xml version="1.0" encoding="utf-8"?>
<formControlPr xmlns="http://schemas.microsoft.com/office/spreadsheetml/2009/9/main" objectType="Drop" dropLines="102" dropStyle="combo" dx="22" fmlaLink="$M$19" fmlaRange="Teams!$L$42:$L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L$44:$L$45" sel="2" val="0"/>
</file>

<file path=xl/ctrlProps/ctrlProp37.xml><?xml version="1.0" encoding="utf-8"?>
<formControlPr xmlns="http://schemas.microsoft.com/office/spreadsheetml/2009/9/main" objectType="Drop" dropLines="102" dropStyle="combo" dx="22" fmlaLink="$M$27" fmlaRange="Teams!$L$46:$L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L$48:$L$49" sel="1" val="0"/>
</file>

<file path=xl/ctrlProps/ctrlProp39.xml><?xml version="1.0" encoding="utf-8"?>
<formControlPr xmlns="http://schemas.microsoft.com/office/spreadsheetml/2009/9/main" objectType="Drop" dropLines="102" dropStyle="combo" dx="22" fmlaLink="$M$35" fmlaRange="Teams!$L$50:$L$51" sel="1" val="0"/>
</file>

<file path=xl/ctrlProps/ctrlProp4.xml><?xml version="1.0" encoding="utf-8"?>
<formControlPr xmlns="http://schemas.microsoft.com/office/spreadsheetml/2009/9/main" objectType="Drop" dropLines="91" dropStyle="combo" dx="22" fmlaLink="$D$5" fmlaRange="Teams!$L$2:$L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L$52:$L$53" sel="1" val="0"/>
</file>

<file path=xl/ctrlProps/ctrlProp41.xml><?xml version="1.0" encoding="utf-8"?>
<formControlPr xmlns="http://schemas.microsoft.com/office/spreadsheetml/2009/9/main" objectType="Drop" dropLines="102" dropStyle="combo" dx="22" fmlaLink="$M$43" fmlaRange="Teams!$L$54:$L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L$56:$L$57" sel="1" val="0"/>
</file>

<file path=xl/ctrlProps/ctrlProp43.xml><?xml version="1.0" encoding="utf-8"?>
<formControlPr xmlns="http://schemas.microsoft.com/office/spreadsheetml/2009/9/main" objectType="Drop" dropLines="102" dropStyle="combo" dx="22" fmlaLink="$M$51" fmlaRange="Teams!$L$58:$L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L$60:$L$61" sel="1" val="0"/>
</file>

<file path=xl/ctrlProps/ctrlProp45.xml><?xml version="1.0" encoding="utf-8"?>
<formControlPr xmlns="http://schemas.microsoft.com/office/spreadsheetml/2009/9/main" objectType="Drop" dropLines="102" dropStyle="combo" dx="22" fmlaLink="$L$53" fmlaRange="Teams!$L$58:$L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L$54:$L$57" sel="1" val="0"/>
</file>

<file path=xl/ctrlProps/ctrlProp47.xml><?xml version="1.0" encoding="utf-8"?>
<formControlPr xmlns="http://schemas.microsoft.com/office/spreadsheetml/2009/9/main" objectType="Drop" dropLines="102" dropStyle="combo" dx="22" fmlaLink="$L$37" fmlaRange="Teams!$L$50:$L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L$46:$L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L$42:$L$45" sel="1" val="0"/>
</file>

<file path=xl/ctrlProps/ctrlProp5.xml><?xml version="1.0" encoding="utf-8"?>
<formControlPr xmlns="http://schemas.microsoft.com/office/spreadsheetml/2009/9/main" objectType="Drop" dropLines="91" dropStyle="combo" dx="22" fmlaLink="$E$9" fmlaRange="Teams!$L$2:$L$9" sel="1" val="0"/>
</file>

<file path=xl/ctrlProps/ctrlProp50.xml><?xml version="1.0" encoding="utf-8"?>
<formControlPr xmlns="http://schemas.microsoft.com/office/spreadsheetml/2009/9/main" objectType="Drop" dropLines="102" dropStyle="combo" dx="22" fmlaLink="$L$13" fmlaRange="Teams!$L$38:$L$41" sel="3" val="0"/>
</file>

<file path=xl/ctrlProps/ctrlProp51.xml><?xml version="1.0" encoding="utf-8"?>
<formControlPr xmlns="http://schemas.microsoft.com/office/spreadsheetml/2009/9/main" objectType="Drop" dropLines="102" dropStyle="combo" dx="22" fmlaLink="$L$5" fmlaRange="Teams!$L$34:$L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L$34:$L$41" sel="1" val="0"/>
</file>

<file path=xl/ctrlProps/ctrlProp53.xml><?xml version="1.0" encoding="utf-8"?>
<formControlPr xmlns="http://schemas.microsoft.com/office/spreadsheetml/2009/9/main" objectType="Drop" dropLines="89" dropStyle="combo" dx="22" fmlaLink="$J$17" fmlaRange="Teams!$L$34:$L$49" sel="9" val="0"/>
</file>

<file path=xl/ctrlProps/ctrlProp54.xml><?xml version="1.0" encoding="utf-8"?>
<formControlPr xmlns="http://schemas.microsoft.com/office/spreadsheetml/2009/9/main" objectType="Drop" dropLines="89" dropStyle="combo" dx="22" fmlaLink="$K$25" fmlaRange="Teams!$L$42:$L$49" sel="1" val="0"/>
</file>

<file path=xl/ctrlProps/ctrlProp55.xml><?xml version="1.0" encoding="utf-8"?>
<formControlPr xmlns="http://schemas.microsoft.com/office/spreadsheetml/2009/9/main" objectType="Drop" dropLines="102" dropStyle="combo" dx="22" fmlaLink="$K$41" fmlaRange="Teams!$L$50:$L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L$58:$L$65" sel="1" val="0"/>
</file>

<file path=xl/ctrlProps/ctrlProp57.xml><?xml version="1.0" encoding="utf-8"?>
<formControlPr xmlns="http://schemas.microsoft.com/office/spreadsheetml/2009/9/main" objectType="Drop" dropLines="102" dropStyle="combo" dx="22" fmlaLink="$L$61" fmlaRange="Teams!$L$62:$L$65" sel="1" val="0"/>
</file>

<file path=xl/ctrlProps/ctrlProp58.xml><?xml version="1.0" encoding="utf-8"?>
<formControlPr xmlns="http://schemas.microsoft.com/office/spreadsheetml/2009/9/main" objectType="Drop" dropLines="102" dropStyle="combo" dx="22" fmlaLink="$M$59" fmlaRange="Teams!$L$62:$L$63" sel="1" val="0"/>
</file>

<file path=xl/ctrlProps/ctrlProp59.xml><?xml version="1.0" encoding="utf-8"?>
<formControlPr xmlns="http://schemas.microsoft.com/office/spreadsheetml/2009/9/main" objectType="Drop" dropLines="102" dropStyle="combo" dx="22" fmlaLink="$M$63" fmlaRange="Teams!$L$64:$L$65" sel="2" val="0"/>
</file>

<file path=xl/ctrlProps/ctrlProp6.xml><?xml version="1.0" encoding="utf-8"?>
<formControlPr xmlns="http://schemas.microsoft.com/office/spreadsheetml/2009/9/main" objectType="Drop" dropLines="91" dropStyle="combo" dx="22" fmlaLink="$F$17" fmlaRange="Teams!$L$2:$L$17" sel="1" val="0"/>
</file>

<file path=xl/ctrlProps/ctrlProp60.xml><?xml version="1.0" encoding="utf-8"?>
<formControlPr xmlns="http://schemas.microsoft.com/office/spreadsheetml/2009/9/main" objectType="Drop" dropLines="102" dropStyle="combo" dx="22" fmlaLink="$J$49" fmlaRange="Teams!$L$50:$L$65" sel="1" val="0"/>
</file>

<file path=xl/ctrlProps/ctrlProp61.xml><?xml version="1.0" encoding="utf-8"?>
<formControlPr xmlns="http://schemas.microsoft.com/office/spreadsheetml/2009/9/main" objectType="Drop" dropLines="91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2" fmlaLink="$H$34" fmlaRange="Teams!$B$71:$B$72" sel="2" val="0"/>
</file>

<file path=xl/ctrlProps/ctrlProp63.xml><?xml version="1.0" encoding="utf-8"?>
<formControlPr xmlns="http://schemas.microsoft.com/office/spreadsheetml/2009/9/main" objectType="Drop" dropLines="91" dropStyle="combo" dx="22" fmlaLink="$H$11" fmlaRange="Teams!$B$69:$B$72" sel="1" val="0"/>
</file>

<file path=xl/ctrlProps/ctrlProp64.xml><?xml version="1.0" encoding="utf-8"?>
<formControlPr xmlns="http://schemas.microsoft.com/office/spreadsheetml/2009/9/main" objectType="Spin" dx="16" fmlaLink="$H$13" max="280" min="90" page="10" val="91"/>
</file>

<file path=xl/ctrlProps/ctrlProp65.xml><?xml version="1.0" encoding="utf-8"?>
<formControlPr xmlns="http://schemas.microsoft.com/office/spreadsheetml/2009/9/main" objectType="Drop" dropLines="2" dropStyle="combo" dx="22" fmlaLink="H6" fmlaRange="Choices" noThreeD="1" sel="1" val="0"/>
</file>

<file path=xl/ctrlProps/ctrlProp7.xml><?xml version="1.0" encoding="utf-8"?>
<formControlPr xmlns="http://schemas.microsoft.com/office/spreadsheetml/2009/9/main" objectType="Drop" dropLines="102" dropStyle="combo" dx="22" fmlaLink="$D$13" fmlaRange="Teams!$L$6:$L$9" sel="1" val="0"/>
</file>

<file path=xl/ctrlProps/ctrlProp8.xml><?xml version="1.0" encoding="utf-8"?>
<formControlPr xmlns="http://schemas.microsoft.com/office/spreadsheetml/2009/9/main" objectType="Drop" dropLines="102" dropStyle="combo" dx="22" fmlaLink="$C$15" fmlaRange="Teams!$L$8:$L$9" sel="1" val="0"/>
</file>

<file path=xl/ctrlProps/ctrlProp9.xml><?xml version="1.0" encoding="utf-8"?>
<formControlPr xmlns="http://schemas.microsoft.com/office/spreadsheetml/2009/9/main" objectType="Drop" dropLines="102" dropStyle="combo" dx="22" fmlaLink="$C$19" fmlaRange="Teams!$L$10:$L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228600</xdr:rowOff>
        </xdr:from>
        <xdr:to>
          <xdr:col>3</xdr:col>
          <xdr:colOff>19050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D341156-EF07-3329-BC6F-5DFBAA8C6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EA403BF-8AAD-3E03-54CF-25B15D2E2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1CFE687-2F01-3A20-61E4-D553EE150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ACBDA11-AD6B-E9A1-79EA-A6E4F4E27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0C8AFA1-883B-83B5-4DD9-C99A3E43F5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565D1BF-1E88-F43C-0247-34587A9FF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C8BBC31-B8A1-3357-DD89-5015050C1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1801E76-65B8-CE72-A6D0-D7ECC471A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1E4D4F2-ABE4-9E4A-41E0-047744B49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13FA3CB-41E4-0991-5F98-CC325A385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49E81BA-A33C-9BA8-F072-22E2E82474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F5CFFA5C-673E-958E-D28F-F56665D6D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104EA197-D5FE-5139-964D-824406244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EC13FED-A618-99AC-2D11-F0152F128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0F998FE-EFA4-2AE1-9F34-692CB0F8E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DFB9CA1-4D14-6834-4A3C-5D6849E6B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7DEDB27-E6EF-2674-98F4-82E4F606D4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2ABE98D-8B7D-2AA9-B391-FCE9C0FC6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9ECBA0C5-DAC8-195C-BC56-111F0877E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FDAAB21B-48ED-66DC-91D3-19803E0FD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A5486C1-AE58-D55C-2C06-20EFF35CC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52F1754F-7583-FF8B-1F49-343F21188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BF2F36E-3B8B-00D4-8A9F-49A726FFE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942855D-8971-572B-C935-BE9227710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3E0C6DEE-AB48-B83A-FC2A-9B3F7AA9A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E54E8800-F17E-D90A-8458-4250A14AF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FAC7A7D-AD99-E48C-54C6-C4F6CF290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0FF5F8F-CEC3-830A-03BB-7D997F99F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4036666F-4D21-4507-D701-48F2FA268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55F7F592-2EAE-A2D4-8D55-5701E3DCD9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47625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2FA28AEE-EEE1-AB47-5CAF-E02305B15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200025</xdr:rowOff>
        </xdr:from>
        <xdr:to>
          <xdr:col>13</xdr:col>
          <xdr:colOff>19050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B5896BD3-1CBD-17ED-78AD-3182D2C54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9</xdr:row>
          <xdr:rowOff>200025</xdr:rowOff>
        </xdr:from>
        <xdr:to>
          <xdr:col>13</xdr:col>
          <xdr:colOff>19050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31947D1-D5AB-7E04-10FF-1459B24B39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13</xdr:row>
          <xdr:rowOff>200025</xdr:rowOff>
        </xdr:from>
        <xdr:to>
          <xdr:col>13</xdr:col>
          <xdr:colOff>19050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A8C21127-CBD3-F9A2-C341-CD8A35990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D3947AF2-A8E9-7311-3A82-90C593B613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21</xdr:row>
          <xdr:rowOff>200025</xdr:rowOff>
        </xdr:from>
        <xdr:to>
          <xdr:col>13</xdr:col>
          <xdr:colOff>19050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ECDB5734-974F-11AE-C38C-DE91F314A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E3EC731-F7B6-6471-0FDE-9D7B066CB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73A51497-C5ED-65EA-C4D1-F44343694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F8A0285A-BF67-4B35-9967-DC9B62832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2A4AD2C6-0B39-6AFA-09C4-4087FFA89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6E871B6C-72D8-389E-30F2-EA3CD6F8B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C04CFCC4-3D5C-3DA7-CD6E-4C623D178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738137BD-5E3F-11D1-0979-697E52CD8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54A5245B-D497-4E48-90A6-4C74E1D31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FABE4B9D-A76B-946B-C1EB-0BEE61DB0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19611FEF-2ECF-06AC-62FE-CD67E3011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44951A51-D0A0-A8EC-8F50-CB618ADEF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D8B75BA-1700-1747-0023-1A5C1E06C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29EBEAF8-F117-4A31-D19C-777105F03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333CE8DB-2561-B731-56EB-F3233743C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94B3D27C-B8DB-FF59-7EB4-834354C90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AE5861F9-23E0-25C5-E3B5-25B1DDF1A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2536B53D-1BED-FD0C-CEDF-78820980C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0</xdr:rowOff>
        </xdr:from>
        <xdr:to>
          <xdr:col>10</xdr:col>
          <xdr:colOff>1209675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7A62EEE8-BEC9-221C-434E-C4DC9B7E4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B884C939-55B4-10FF-87E6-C8C98C1A64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14F04877-CF41-2F5D-4880-02AA8F735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3BD41264-D4D2-9AC0-4A72-AEEDB7F31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57</xdr:row>
          <xdr:rowOff>200025</xdr:rowOff>
        </xdr:from>
        <xdr:to>
          <xdr:col>13</xdr:col>
          <xdr:colOff>19050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258A8607-2227-5900-7927-88D745512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61</xdr:row>
          <xdr:rowOff>200025</xdr:rowOff>
        </xdr:from>
        <xdr:to>
          <xdr:col>13</xdr:col>
          <xdr:colOff>19050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76E03C6B-E500-B843-4282-67C3BD462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F20BB10A-01A1-40D0-961F-421FBAA37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76073A6-A260-AF72-7E2C-B48741E25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F08B3685-EBE8-A91A-F03D-04C02609F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200025</xdr:rowOff>
        </xdr:from>
        <xdr:to>
          <xdr:col>8</xdr:col>
          <xdr:colOff>19050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CDAA3298-E29F-82AD-1B49-BEC587980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247650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C20E77C5-14A3-BA5F-46B6-D9EFE11B5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0</xdr:colOff>
          <xdr:row>5</xdr:row>
          <xdr:rowOff>190500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6FF8391B-3A4E-AB54-A703-E42048C4CD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0" workbookViewId="0">
      <selection activeCell="G73" sqref="G73"/>
    </sheetView>
  </sheetViews>
  <sheetFormatPr defaultColWidth="11.42578125" defaultRowHeight="12"/>
  <cols>
    <col min="1" max="1" width="3.85546875" customWidth="1"/>
    <col min="3" max="3" width="4.7109375" customWidth="1"/>
    <col min="5" max="5" width="6.7109375" customWidth="1"/>
    <col min="6" max="6" width="6" customWidth="1"/>
    <col min="7" max="7" width="6.28515625" customWidth="1"/>
    <col min="8" max="8" width="6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tr">
        <f>PlayerName</f>
        <v>liz sager</v>
      </c>
    </row>
    <row r="2" spans="1:12">
      <c r="A2">
        <v>1</v>
      </c>
      <c r="B2" s="1" t="s">
        <v>6</v>
      </c>
      <c r="C2" s="1">
        <v>1</v>
      </c>
      <c r="D2" s="1" t="s">
        <v>7</v>
      </c>
      <c r="E2" s="4">
        <v>1</v>
      </c>
      <c r="F2" s="2">
        <f>'Women 2001 NCAA Bracket'!C3</f>
        <v>1</v>
      </c>
      <c r="G2" s="2">
        <f>IF(F2=0,0,(GameNumber-1)*2+(WinnerNumber))</f>
        <v>1</v>
      </c>
      <c r="H2" s="4" t="s">
        <v>8</v>
      </c>
      <c r="I2" s="2" t="str">
        <f>VLOOKUP(G2,TeamsRange,2)</f>
        <v>Tennessee</v>
      </c>
      <c r="K2" t="s">
        <v>9</v>
      </c>
      <c r="L2" s="2" t="str">
        <f>IF(choice=2,D2,B2)</f>
        <v>Tennessee</v>
      </c>
    </row>
    <row r="3" spans="1:12">
      <c r="A3">
        <v>2</v>
      </c>
      <c r="B3" s="1" t="s">
        <v>10</v>
      </c>
      <c r="C3" s="1">
        <v>16</v>
      </c>
      <c r="D3" s="1" t="s">
        <v>11</v>
      </c>
      <c r="E3" s="4">
        <v>2</v>
      </c>
      <c r="F3" s="2">
        <f>'Women 2001 NCAA Bracket'!C7</f>
        <v>1</v>
      </c>
      <c r="G3" s="2">
        <f t="shared" ref="G3:G33" si="0">IF(F3=0,0,(GameNumber-1)*2+(WinnerNumber))</f>
        <v>3</v>
      </c>
      <c r="H3" s="4" t="s">
        <v>8</v>
      </c>
      <c r="I3" s="2" t="str">
        <f t="shared" ref="I3:I65" si="1">VLOOKUP(G3,TeamsRange,2)</f>
        <v>Texas</v>
      </c>
      <c r="K3" t="s">
        <v>3</v>
      </c>
      <c r="L3" s="2" t="str">
        <f t="shared" ref="L3:L65" si="2">IF(choice=2,D3,B3)</f>
        <v>Austin Peay</v>
      </c>
    </row>
    <row r="4" spans="1:12">
      <c r="A4">
        <v>3</v>
      </c>
      <c r="B4" s="1" t="s">
        <v>12</v>
      </c>
      <c r="C4" s="1">
        <v>8</v>
      </c>
      <c r="D4" s="1" t="s">
        <v>13</v>
      </c>
      <c r="E4" s="4">
        <v>3</v>
      </c>
      <c r="F4" s="2">
        <f>'Women 2001 NCAA Bracket'!C11</f>
        <v>1</v>
      </c>
      <c r="G4" s="2">
        <f t="shared" si="0"/>
        <v>5</v>
      </c>
      <c r="H4" s="4" t="s">
        <v>8</v>
      </c>
      <c r="I4" s="2" t="str">
        <f t="shared" si="1"/>
        <v>Xavier</v>
      </c>
      <c r="L4" s="2" t="str">
        <f t="shared" si="2"/>
        <v>Texas</v>
      </c>
    </row>
    <row r="5" spans="1:12">
      <c r="A5">
        <v>4</v>
      </c>
      <c r="B5" s="1" t="s">
        <v>14</v>
      </c>
      <c r="C5" s="1">
        <v>9</v>
      </c>
      <c r="D5" s="1" t="s">
        <v>15</v>
      </c>
      <c r="E5" s="4">
        <v>4</v>
      </c>
      <c r="F5" s="2">
        <f>'Women 2001 NCAA Bracket'!C15</f>
        <v>1</v>
      </c>
      <c r="G5" s="2">
        <f t="shared" si="0"/>
        <v>7</v>
      </c>
      <c r="H5" s="4" t="s">
        <v>8</v>
      </c>
      <c r="I5" s="2" t="str">
        <f t="shared" si="1"/>
        <v>Clemson</v>
      </c>
      <c r="L5" s="2" t="str">
        <f t="shared" si="2"/>
        <v>St. Mary's (CA)</v>
      </c>
    </row>
    <row r="6" spans="1:12">
      <c r="A6">
        <v>5</v>
      </c>
      <c r="B6" s="1" t="s">
        <v>16</v>
      </c>
      <c r="C6" s="1">
        <v>4</v>
      </c>
      <c r="D6" s="1" t="s">
        <v>17</v>
      </c>
      <c r="E6" s="4">
        <v>5</v>
      </c>
      <c r="F6" s="2">
        <f>'Women 2001 NCAA Bracket'!C19</f>
        <v>1</v>
      </c>
      <c r="G6" s="2">
        <f t="shared" si="0"/>
        <v>9</v>
      </c>
      <c r="H6" s="4" t="s">
        <v>8</v>
      </c>
      <c r="I6" s="2" t="str">
        <f t="shared" si="1"/>
        <v>Texas Tech</v>
      </c>
      <c r="L6" s="2" t="str">
        <f t="shared" si="2"/>
        <v>Xavier</v>
      </c>
    </row>
    <row r="7" spans="1:12">
      <c r="A7">
        <v>6</v>
      </c>
      <c r="B7" s="1" t="s">
        <v>18</v>
      </c>
      <c r="C7" s="1">
        <v>13</v>
      </c>
      <c r="D7" s="1" t="s">
        <v>19</v>
      </c>
      <c r="E7" s="4">
        <v>6</v>
      </c>
      <c r="F7" s="2">
        <f>'Women 2001 NCAA Bracket'!C23</f>
        <v>1</v>
      </c>
      <c r="G7" s="2">
        <f t="shared" si="0"/>
        <v>11</v>
      </c>
      <c r="H7" s="4" t="s">
        <v>8</v>
      </c>
      <c r="I7" s="2" t="str">
        <f t="shared" si="1"/>
        <v>Virginia Tech</v>
      </c>
      <c r="L7" s="2" t="str">
        <f t="shared" si="2"/>
        <v>Louisville</v>
      </c>
    </row>
    <row r="8" spans="1:12">
      <c r="A8">
        <v>7</v>
      </c>
      <c r="B8" s="1" t="s">
        <v>20</v>
      </c>
      <c r="C8" s="1">
        <v>5</v>
      </c>
      <c r="D8" s="1" t="s">
        <v>21</v>
      </c>
      <c r="E8" s="4">
        <v>7</v>
      </c>
      <c r="F8" s="2">
        <f>'Women 2001 NCAA Bracket'!C27</f>
        <v>1</v>
      </c>
      <c r="G8" s="2">
        <f t="shared" si="0"/>
        <v>13</v>
      </c>
      <c r="H8" s="4" t="s">
        <v>8</v>
      </c>
      <c r="I8" s="2" t="str">
        <f t="shared" si="1"/>
        <v>Purdue</v>
      </c>
      <c r="L8" s="2" t="str">
        <f t="shared" si="2"/>
        <v>Clemson</v>
      </c>
    </row>
    <row r="9" spans="1:12">
      <c r="A9">
        <v>8</v>
      </c>
      <c r="B9" s="1" t="s">
        <v>22</v>
      </c>
      <c r="C9" s="1">
        <v>12</v>
      </c>
      <c r="D9" s="1" t="s">
        <v>23</v>
      </c>
      <c r="E9" s="4">
        <v>8</v>
      </c>
      <c r="F9" s="2">
        <f>'Women 2001 NCAA Bracket'!C31</f>
        <v>1</v>
      </c>
      <c r="G9" s="2">
        <f t="shared" si="0"/>
        <v>15</v>
      </c>
      <c r="H9" s="4" t="s">
        <v>8</v>
      </c>
      <c r="I9" s="2" t="str">
        <f t="shared" si="1"/>
        <v>LSU</v>
      </c>
      <c r="L9" s="2" t="str">
        <f t="shared" si="2"/>
        <v>Chattanooga</v>
      </c>
    </row>
    <row r="10" spans="1:12">
      <c r="A10">
        <v>9</v>
      </c>
      <c r="B10" s="1" t="s">
        <v>24</v>
      </c>
      <c r="C10" s="1">
        <v>2</v>
      </c>
      <c r="D10" s="1" t="s">
        <v>25</v>
      </c>
      <c r="E10" s="4">
        <v>9</v>
      </c>
      <c r="F10" s="2">
        <f>'Women 2001 NCAA Bracket'!C35</f>
        <v>1</v>
      </c>
      <c r="G10" s="2">
        <f t="shared" si="0"/>
        <v>17</v>
      </c>
      <c r="H10" s="4" t="s">
        <v>8</v>
      </c>
      <c r="I10" s="2" t="str">
        <f t="shared" si="1"/>
        <v>Duke</v>
      </c>
      <c r="L10" s="2" t="str">
        <f t="shared" si="2"/>
        <v>Texas Tech</v>
      </c>
    </row>
    <row r="11" spans="1:12">
      <c r="A11">
        <v>10</v>
      </c>
      <c r="B11" s="1" t="s">
        <v>26</v>
      </c>
      <c r="C11" s="1">
        <v>15</v>
      </c>
      <c r="D11" s="1" t="s">
        <v>27</v>
      </c>
      <c r="E11" s="4">
        <v>10</v>
      </c>
      <c r="F11" s="2">
        <f>'Women 2001 NCAA Bracket'!C39</f>
        <v>2</v>
      </c>
      <c r="G11" s="2">
        <f t="shared" si="0"/>
        <v>20</v>
      </c>
      <c r="H11" s="4" t="s">
        <v>8</v>
      </c>
      <c r="I11" s="2" t="str">
        <f t="shared" si="1"/>
        <v>Arkansas</v>
      </c>
      <c r="L11" s="2" t="str">
        <f t="shared" si="2"/>
        <v>Pennsylvania</v>
      </c>
    </row>
    <row r="12" spans="1:12">
      <c r="A12">
        <v>11</v>
      </c>
      <c r="B12" s="1" t="s">
        <v>28</v>
      </c>
      <c r="C12" s="1">
        <v>7</v>
      </c>
      <c r="D12" s="1" t="s">
        <v>29</v>
      </c>
      <c r="E12" s="4">
        <v>11</v>
      </c>
      <c r="F12" s="2">
        <f>'Women 2001 NCAA Bracket'!C43</f>
        <v>1</v>
      </c>
      <c r="G12" s="2">
        <f t="shared" si="0"/>
        <v>21</v>
      </c>
      <c r="H12" s="4" t="s">
        <v>8</v>
      </c>
      <c r="I12" s="2" t="str">
        <f t="shared" si="1"/>
        <v>Rutgers</v>
      </c>
      <c r="L12" s="2" t="str">
        <f t="shared" si="2"/>
        <v>Virginia Tech</v>
      </c>
    </row>
    <row r="13" spans="1:12">
      <c r="A13">
        <v>12</v>
      </c>
      <c r="B13" s="1" t="s">
        <v>30</v>
      </c>
      <c r="C13" s="1">
        <v>10</v>
      </c>
      <c r="D13" s="1" t="s">
        <v>31</v>
      </c>
      <c r="E13" s="4">
        <v>12</v>
      </c>
      <c r="F13" s="2">
        <f>'Women 2001 NCAA Bracket'!C47</f>
        <v>1</v>
      </c>
      <c r="G13" s="2">
        <f t="shared" si="0"/>
        <v>23</v>
      </c>
      <c r="H13" s="4" t="s">
        <v>8</v>
      </c>
      <c r="I13" s="2" t="str">
        <f t="shared" si="1"/>
        <v>SW Mo St.</v>
      </c>
      <c r="L13" s="2" t="str">
        <f t="shared" si="2"/>
        <v>Denver</v>
      </c>
    </row>
    <row r="14" spans="1:12">
      <c r="A14">
        <v>13</v>
      </c>
      <c r="B14" s="1" t="s">
        <v>32</v>
      </c>
      <c r="C14" s="1">
        <v>3</v>
      </c>
      <c r="D14" s="1" t="s">
        <v>33</v>
      </c>
      <c r="E14" s="4">
        <v>13</v>
      </c>
      <c r="F14" s="2">
        <f>'Women 2001 NCAA Bracket'!C51</f>
        <v>1</v>
      </c>
      <c r="G14" s="2">
        <f t="shared" si="0"/>
        <v>25</v>
      </c>
      <c r="H14" s="4" t="s">
        <v>8</v>
      </c>
      <c r="I14" s="2" t="str">
        <f t="shared" si="1"/>
        <v>Oklahoma</v>
      </c>
      <c r="L14" s="2" t="str">
        <f t="shared" si="2"/>
        <v>Purdue</v>
      </c>
    </row>
    <row r="15" spans="1:12">
      <c r="A15">
        <v>14</v>
      </c>
      <c r="B15" s="1" t="s">
        <v>34</v>
      </c>
      <c r="C15" s="1">
        <v>14</v>
      </c>
      <c r="D15" s="1" t="s">
        <v>35</v>
      </c>
      <c r="E15" s="4">
        <v>14</v>
      </c>
      <c r="F15" s="2">
        <f>'Women 2001 NCAA Bracket'!C55</f>
        <v>2</v>
      </c>
      <c r="G15" s="2">
        <f t="shared" si="0"/>
        <v>28</v>
      </c>
      <c r="H15" s="4" t="s">
        <v>8</v>
      </c>
      <c r="I15" s="2" t="str">
        <f t="shared" si="1"/>
        <v>Stanford</v>
      </c>
      <c r="L15" s="2" t="str">
        <f t="shared" si="2"/>
        <v>UCSB</v>
      </c>
    </row>
    <row r="16" spans="1:12">
      <c r="A16">
        <v>15</v>
      </c>
      <c r="B16" s="1" t="s">
        <v>36</v>
      </c>
      <c r="C16" s="1">
        <v>6</v>
      </c>
      <c r="D16" s="1" t="s">
        <v>21</v>
      </c>
      <c r="E16" s="4">
        <v>15</v>
      </c>
      <c r="F16" s="2">
        <f>'Women 2001 NCAA Bracket'!C59</f>
        <v>1</v>
      </c>
      <c r="G16" s="2">
        <f t="shared" si="0"/>
        <v>29</v>
      </c>
      <c r="H16" s="4" t="s">
        <v>8</v>
      </c>
      <c r="I16" s="2" t="str">
        <f t="shared" si="1"/>
        <v>Florida</v>
      </c>
      <c r="L16" s="2" t="str">
        <f t="shared" si="2"/>
        <v>LSU</v>
      </c>
    </row>
    <row r="17" spans="1:12">
      <c r="A17" s="53">
        <v>16</v>
      </c>
      <c r="B17" s="54" t="s">
        <v>37</v>
      </c>
      <c r="C17" s="54">
        <v>11</v>
      </c>
      <c r="D17" s="54" t="s">
        <v>38</v>
      </c>
      <c r="E17" s="4">
        <v>16</v>
      </c>
      <c r="F17" s="2">
        <f>'Women 2001 NCAA Bracket'!C63</f>
        <v>2</v>
      </c>
      <c r="G17" s="2">
        <f t="shared" si="0"/>
        <v>32</v>
      </c>
      <c r="H17" s="4" t="s">
        <v>8</v>
      </c>
      <c r="I17" s="2" t="str">
        <f t="shared" si="1"/>
        <v>Old Dominion</v>
      </c>
      <c r="L17" s="2" t="str">
        <f t="shared" si="2"/>
        <v>Arizona St.</v>
      </c>
    </row>
    <row r="18" spans="1:12">
      <c r="A18">
        <v>17</v>
      </c>
      <c r="B18" s="1" t="s">
        <v>39</v>
      </c>
      <c r="C18" s="1">
        <v>1</v>
      </c>
      <c r="D18" s="1" t="s">
        <v>40</v>
      </c>
      <c r="E18" s="4">
        <v>17</v>
      </c>
      <c r="F18" s="2">
        <f>'Women 2001 NCAA Bracket'!M3</f>
        <v>1</v>
      </c>
      <c r="G18" s="2">
        <f t="shared" si="0"/>
        <v>33</v>
      </c>
      <c r="H18" s="4" t="s">
        <v>8</v>
      </c>
      <c r="I18" s="2" t="str">
        <f t="shared" si="1"/>
        <v>Notre Dame</v>
      </c>
      <c r="L18" s="2" t="str">
        <f t="shared" si="2"/>
        <v>Duke</v>
      </c>
    </row>
    <row r="19" spans="1:12">
      <c r="A19">
        <v>18</v>
      </c>
      <c r="B19" s="1" t="s">
        <v>41</v>
      </c>
      <c r="C19" s="1">
        <v>16</v>
      </c>
      <c r="D19" s="1" t="s">
        <v>42</v>
      </c>
      <c r="E19" s="4">
        <v>18</v>
      </c>
      <c r="F19" s="2">
        <f>'Women 2001 NCAA Bracket'!M7</f>
        <v>2</v>
      </c>
      <c r="G19" s="2">
        <f t="shared" si="0"/>
        <v>36</v>
      </c>
      <c r="H19" s="4" t="s">
        <v>8</v>
      </c>
      <c r="I19" s="2" t="str">
        <f t="shared" si="1"/>
        <v>Virginia</v>
      </c>
      <c r="L19" s="2" t="str">
        <f t="shared" si="2"/>
        <v>UW - Milwaukee</v>
      </c>
    </row>
    <row r="20" spans="1:12">
      <c r="A20">
        <v>19</v>
      </c>
      <c r="B20" s="1" t="s">
        <v>43</v>
      </c>
      <c r="C20" s="1">
        <v>8</v>
      </c>
      <c r="D20" s="1" t="s">
        <v>44</v>
      </c>
      <c r="E20" s="4">
        <v>19</v>
      </c>
      <c r="F20" s="2">
        <f>'Women 2001 NCAA Bracket'!M11</f>
        <v>2</v>
      </c>
      <c r="G20" s="2">
        <f t="shared" si="0"/>
        <v>38</v>
      </c>
      <c r="H20" s="4" t="s">
        <v>8</v>
      </c>
      <c r="I20" s="2" t="str">
        <f t="shared" si="1"/>
        <v>Oregon</v>
      </c>
      <c r="L20" s="2" t="str">
        <f t="shared" si="2"/>
        <v>Baylor</v>
      </c>
    </row>
    <row r="21" spans="1:12">
      <c r="A21">
        <v>20</v>
      </c>
      <c r="B21" s="1" t="s">
        <v>45</v>
      </c>
      <c r="C21" s="1">
        <v>9</v>
      </c>
      <c r="D21" s="1" t="s">
        <v>46</v>
      </c>
      <c r="E21" s="4">
        <v>20</v>
      </c>
      <c r="F21" s="2">
        <f>'Women 2001 NCAA Bracket'!M15</f>
        <v>1</v>
      </c>
      <c r="G21" s="2">
        <f t="shared" si="0"/>
        <v>39</v>
      </c>
      <c r="H21" s="4" t="s">
        <v>8</v>
      </c>
      <c r="I21" s="2" t="str">
        <f t="shared" si="1"/>
        <v>Utah</v>
      </c>
      <c r="L21" s="2" t="str">
        <f t="shared" si="2"/>
        <v>Arkansas</v>
      </c>
    </row>
    <row r="22" spans="1:12">
      <c r="A22">
        <v>21</v>
      </c>
      <c r="B22" s="1" t="s">
        <v>47</v>
      </c>
      <c r="C22" s="1">
        <v>4</v>
      </c>
      <c r="D22" s="1" t="s">
        <v>48</v>
      </c>
      <c r="E22" s="4">
        <v>21</v>
      </c>
      <c r="F22" s="2">
        <f>'Women 2001 NCAA Bracket'!M19</f>
        <v>1</v>
      </c>
      <c r="G22" s="2">
        <f t="shared" si="0"/>
        <v>41</v>
      </c>
      <c r="H22" s="4" t="s">
        <v>8</v>
      </c>
      <c r="I22" s="2" t="str">
        <f t="shared" si="1"/>
        <v>Iowa St.</v>
      </c>
      <c r="L22" s="2" t="str">
        <f t="shared" si="2"/>
        <v>Rutgers</v>
      </c>
    </row>
    <row r="23" spans="1:12">
      <c r="A23">
        <v>22</v>
      </c>
      <c r="B23" s="1" t="s">
        <v>49</v>
      </c>
      <c r="C23" s="1">
        <v>13</v>
      </c>
      <c r="D23" s="1" t="s">
        <v>50</v>
      </c>
      <c r="E23" s="4">
        <v>22</v>
      </c>
      <c r="F23" s="2">
        <f>'Women 2001 NCAA Bracket'!M23</f>
        <v>2</v>
      </c>
      <c r="G23" s="2">
        <f t="shared" si="0"/>
        <v>44</v>
      </c>
      <c r="H23" s="4" t="s">
        <v>8</v>
      </c>
      <c r="I23" s="2" t="str">
        <f t="shared" si="1"/>
        <v>Tulane</v>
      </c>
      <c r="L23" s="2" t="str">
        <f t="shared" si="2"/>
        <v>Stephen F Austin</v>
      </c>
    </row>
    <row r="24" spans="1:12">
      <c r="A24">
        <v>23</v>
      </c>
      <c r="B24" s="1" t="s">
        <v>51</v>
      </c>
      <c r="C24" s="1">
        <v>5</v>
      </c>
      <c r="D24" s="1" t="s">
        <v>52</v>
      </c>
      <c r="E24" s="4">
        <v>23</v>
      </c>
      <c r="F24" s="2">
        <f>'Women 2001 NCAA Bracket'!M27</f>
        <v>1</v>
      </c>
      <c r="G24" s="2">
        <f t="shared" si="0"/>
        <v>45</v>
      </c>
      <c r="H24" s="4" t="s">
        <v>8</v>
      </c>
      <c r="I24" s="2" t="str">
        <f t="shared" si="1"/>
        <v>Vanderbilt</v>
      </c>
      <c r="L24" s="2" t="str">
        <f t="shared" si="2"/>
        <v>SW Mo St.</v>
      </c>
    </row>
    <row r="25" spans="1:12">
      <c r="A25">
        <v>24</v>
      </c>
      <c r="B25" s="1" t="s">
        <v>53</v>
      </c>
      <c r="C25" s="1">
        <v>12</v>
      </c>
      <c r="D25" s="1" t="s">
        <v>54</v>
      </c>
      <c r="E25" s="4">
        <v>24</v>
      </c>
      <c r="F25" s="2">
        <f>'Women 2001 NCAA Bracket'!M31</f>
        <v>1</v>
      </c>
      <c r="G25" s="2">
        <f t="shared" si="0"/>
        <v>47</v>
      </c>
      <c r="H25" s="4" t="s">
        <v>8</v>
      </c>
      <c r="I25" s="2" t="str">
        <f t="shared" si="1"/>
        <v>Colorado</v>
      </c>
      <c r="L25" s="2" t="str">
        <f t="shared" si="2"/>
        <v>Toledo</v>
      </c>
    </row>
    <row r="26" spans="1:12">
      <c r="A26">
        <v>25</v>
      </c>
      <c r="B26" s="1" t="s">
        <v>55</v>
      </c>
      <c r="C26" s="1">
        <v>2</v>
      </c>
      <c r="D26" s="1" t="s">
        <v>56</v>
      </c>
      <c r="E26" s="4">
        <v>25</v>
      </c>
      <c r="F26" s="2">
        <f>'Women 2001 NCAA Bracket'!M35</f>
        <v>1</v>
      </c>
      <c r="G26" s="2">
        <f t="shared" si="0"/>
        <v>49</v>
      </c>
      <c r="H26" s="4" t="s">
        <v>8</v>
      </c>
      <c r="I26" s="2" t="str">
        <f t="shared" si="1"/>
        <v>Connecticut</v>
      </c>
      <c r="L26" s="2" t="str">
        <f t="shared" si="2"/>
        <v>Oklahoma</v>
      </c>
    </row>
    <row r="27" spans="1:12">
      <c r="A27">
        <v>26</v>
      </c>
      <c r="B27" s="1" t="s">
        <v>57</v>
      </c>
      <c r="C27" s="1">
        <v>15</v>
      </c>
      <c r="D27" s="1" t="s">
        <v>58</v>
      </c>
      <c r="E27" s="4">
        <v>26</v>
      </c>
      <c r="F27" s="2">
        <f>'Women 2001 NCAA Bracket'!M39</f>
        <v>1</v>
      </c>
      <c r="G27" s="2">
        <f t="shared" si="0"/>
        <v>51</v>
      </c>
      <c r="H27" s="4" t="s">
        <v>8</v>
      </c>
      <c r="I27" s="2" t="str">
        <f t="shared" si="1"/>
        <v>Maryland</v>
      </c>
      <c r="L27" s="2" t="str">
        <f t="shared" si="2"/>
        <v>Oral Roberts</v>
      </c>
    </row>
    <row r="28" spans="1:12">
      <c r="A28">
        <v>27</v>
      </c>
      <c r="B28" s="1" t="s">
        <v>59</v>
      </c>
      <c r="C28" s="1">
        <v>7</v>
      </c>
      <c r="D28" s="1" t="s">
        <v>60</v>
      </c>
      <c r="E28" s="4">
        <v>27</v>
      </c>
      <c r="F28" s="2">
        <f>'Women 2001 NCAA Bracket'!M43</f>
        <v>1</v>
      </c>
      <c r="G28" s="2">
        <f t="shared" si="0"/>
        <v>53</v>
      </c>
      <c r="H28" s="4" t="s">
        <v>8</v>
      </c>
      <c r="I28" s="2" t="str">
        <f t="shared" si="1"/>
        <v>NC State</v>
      </c>
      <c r="L28" s="2" t="str">
        <f t="shared" si="2"/>
        <v>Geo Washington</v>
      </c>
    </row>
    <row r="29" spans="1:12">
      <c r="A29">
        <v>28</v>
      </c>
      <c r="B29" s="1" t="s">
        <v>61</v>
      </c>
      <c r="C29" s="1">
        <v>10</v>
      </c>
      <c r="D29" s="1" t="s">
        <v>62</v>
      </c>
      <c r="E29" s="4">
        <v>28</v>
      </c>
      <c r="F29" s="2">
        <f>'Women 2001 NCAA Bracket'!M47</f>
        <v>1</v>
      </c>
      <c r="G29" s="2">
        <f t="shared" si="0"/>
        <v>55</v>
      </c>
      <c r="H29" s="4" t="s">
        <v>8</v>
      </c>
      <c r="I29" s="2" t="str">
        <f t="shared" si="1"/>
        <v>Villanova</v>
      </c>
      <c r="L29" s="2" t="str">
        <f t="shared" si="2"/>
        <v>Stanford</v>
      </c>
    </row>
    <row r="30" spans="1:12">
      <c r="A30">
        <v>29</v>
      </c>
      <c r="B30" s="1" t="s">
        <v>63</v>
      </c>
      <c r="C30" s="1">
        <v>3</v>
      </c>
      <c r="D30" s="1" t="s">
        <v>64</v>
      </c>
      <c r="E30" s="4">
        <v>29</v>
      </c>
      <c r="F30" s="2">
        <f>'Women 2001 NCAA Bracket'!M51</f>
        <v>1</v>
      </c>
      <c r="G30" s="2">
        <f t="shared" si="0"/>
        <v>57</v>
      </c>
      <c r="H30" s="4" t="s">
        <v>8</v>
      </c>
      <c r="I30" s="2" t="str">
        <f t="shared" si="1"/>
        <v>Georgia</v>
      </c>
      <c r="L30" s="2" t="str">
        <f t="shared" si="2"/>
        <v>Florida</v>
      </c>
    </row>
    <row r="31" spans="1:12">
      <c r="A31">
        <v>30</v>
      </c>
      <c r="B31" s="1" t="s">
        <v>65</v>
      </c>
      <c r="C31" s="1">
        <v>14</v>
      </c>
      <c r="D31" s="1" t="s">
        <v>66</v>
      </c>
      <c r="E31" s="4">
        <v>30</v>
      </c>
      <c r="F31" s="2">
        <f>'Women 2001 NCAA Bracket'!M55</f>
        <v>1</v>
      </c>
      <c r="G31" s="2">
        <f t="shared" si="0"/>
        <v>59</v>
      </c>
      <c r="H31" s="4" t="s">
        <v>8</v>
      </c>
      <c r="I31" s="2" t="str">
        <f t="shared" si="1"/>
        <v>Wisconsin</v>
      </c>
      <c r="L31" s="2" t="str">
        <f t="shared" si="2"/>
        <v>Holy Cross</v>
      </c>
    </row>
    <row r="32" spans="1:12">
      <c r="A32">
        <v>31</v>
      </c>
      <c r="B32" s="1" t="s">
        <v>67</v>
      </c>
      <c r="C32" s="1">
        <v>6</v>
      </c>
      <c r="D32" s="1" t="s">
        <v>68</v>
      </c>
      <c r="E32" s="4">
        <v>31</v>
      </c>
      <c r="F32" s="2">
        <f>'Women 2001 NCAA Bracket'!M59</f>
        <v>1</v>
      </c>
      <c r="G32" s="2">
        <f t="shared" si="0"/>
        <v>61</v>
      </c>
      <c r="H32" s="4" t="s">
        <v>8</v>
      </c>
      <c r="I32" s="2" t="str">
        <f t="shared" si="1"/>
        <v>La Tech</v>
      </c>
      <c r="L32" s="2" t="str">
        <f t="shared" si="2"/>
        <v>Washington</v>
      </c>
    </row>
    <row r="33" spans="1:12">
      <c r="A33" s="53">
        <v>32</v>
      </c>
      <c r="B33" s="54" t="s">
        <v>69</v>
      </c>
      <c r="C33" s="54">
        <v>11</v>
      </c>
      <c r="D33" s="54" t="s">
        <v>70</v>
      </c>
      <c r="E33" s="55">
        <v>32</v>
      </c>
      <c r="F33" s="56">
        <f>'Women 2001 NCAA Bracket'!M63</f>
        <v>2</v>
      </c>
      <c r="G33" s="56">
        <f t="shared" si="0"/>
        <v>64</v>
      </c>
      <c r="H33" s="55" t="s">
        <v>8</v>
      </c>
      <c r="I33" s="56" t="str">
        <f t="shared" si="1"/>
        <v>TCU</v>
      </c>
      <c r="L33" s="60" t="str">
        <f t="shared" si="2"/>
        <v>Old Dominion</v>
      </c>
    </row>
    <row r="34" spans="1:12">
      <c r="A34">
        <v>33</v>
      </c>
      <c r="B34" s="1" t="s">
        <v>71</v>
      </c>
      <c r="C34" s="1">
        <v>1</v>
      </c>
      <c r="D34" s="1" t="s">
        <v>72</v>
      </c>
      <c r="E34" s="4">
        <v>33</v>
      </c>
      <c r="F34" s="2">
        <f>'Women 2001 NCAA Bracket'!D5</f>
        <v>1</v>
      </c>
      <c r="G34" s="2">
        <f>IF(F34=0,0,(GameNumber-33)*4+(WinnerNumber))</f>
        <v>1</v>
      </c>
      <c r="H34" s="4" t="s">
        <v>73</v>
      </c>
      <c r="I34" s="2" t="str">
        <f t="shared" si="1"/>
        <v>Tennessee</v>
      </c>
      <c r="L34" s="60" t="str">
        <f t="shared" si="2"/>
        <v>Notre Dame</v>
      </c>
    </row>
    <row r="35" spans="1:12">
      <c r="A35">
        <v>34</v>
      </c>
      <c r="B35" s="1" t="s">
        <v>74</v>
      </c>
      <c r="C35" s="1">
        <v>16</v>
      </c>
      <c r="D35" s="1" t="s">
        <v>75</v>
      </c>
      <c r="E35" s="4">
        <v>34</v>
      </c>
      <c r="F35" s="2">
        <f>'Women 2001 NCAA Bracket'!D13</f>
        <v>1</v>
      </c>
      <c r="G35" s="2">
        <f t="shared" ref="G35:G49" si="3">IF(F35=0,0,(GameNumber-33)*4+(WinnerNumber))</f>
        <v>5</v>
      </c>
      <c r="H35" s="4" t="s">
        <v>73</v>
      </c>
      <c r="I35" s="2" t="str">
        <f t="shared" si="1"/>
        <v>Xavier</v>
      </c>
      <c r="L35" s="60" t="str">
        <f t="shared" si="2"/>
        <v>Alcorn St.</v>
      </c>
    </row>
    <row r="36" spans="1:12">
      <c r="A36">
        <v>35</v>
      </c>
      <c r="B36" s="1" t="s">
        <v>76</v>
      </c>
      <c r="C36" s="1">
        <v>8</v>
      </c>
      <c r="D36" s="1" t="s">
        <v>77</v>
      </c>
      <c r="E36" s="4">
        <v>35</v>
      </c>
      <c r="F36" s="2">
        <f>'Women 2001 NCAA Bracket'!D21</f>
        <v>1</v>
      </c>
      <c r="G36" s="2">
        <f t="shared" si="3"/>
        <v>9</v>
      </c>
      <c r="H36" s="4" t="s">
        <v>73</v>
      </c>
      <c r="I36" s="2" t="str">
        <f t="shared" si="1"/>
        <v>Texas Tech</v>
      </c>
      <c r="L36" s="60" t="str">
        <f t="shared" si="2"/>
        <v>Michigan</v>
      </c>
    </row>
    <row r="37" spans="1:12">
      <c r="A37">
        <v>36</v>
      </c>
      <c r="B37" s="1" t="s">
        <v>78</v>
      </c>
      <c r="C37" s="1">
        <v>9</v>
      </c>
      <c r="D37" s="1" t="s">
        <v>79</v>
      </c>
      <c r="E37" s="4">
        <v>36</v>
      </c>
      <c r="F37" s="2">
        <f>'Women 2001 NCAA Bracket'!D29</f>
        <v>1</v>
      </c>
      <c r="G37" s="2">
        <f t="shared" si="3"/>
        <v>13</v>
      </c>
      <c r="H37" s="4" t="s">
        <v>73</v>
      </c>
      <c r="I37" s="2" t="str">
        <f t="shared" si="1"/>
        <v>Purdue</v>
      </c>
      <c r="L37" s="60" t="str">
        <f t="shared" si="2"/>
        <v>Virginia</v>
      </c>
    </row>
    <row r="38" spans="1:12">
      <c r="A38">
        <v>37</v>
      </c>
      <c r="B38" s="1" t="s">
        <v>80</v>
      </c>
      <c r="C38" s="1">
        <v>4</v>
      </c>
      <c r="D38" s="1" t="s">
        <v>81</v>
      </c>
      <c r="E38" s="4">
        <v>37</v>
      </c>
      <c r="F38" s="2">
        <f>'Women 2001 NCAA Bracket'!D37</f>
        <v>1</v>
      </c>
      <c r="G38" s="2">
        <f t="shared" si="3"/>
        <v>17</v>
      </c>
      <c r="H38" s="4" t="s">
        <v>73</v>
      </c>
      <c r="I38" s="2" t="str">
        <f t="shared" si="1"/>
        <v>Duke</v>
      </c>
      <c r="L38" s="60" t="str">
        <f t="shared" si="2"/>
        <v>Iowa</v>
      </c>
    </row>
    <row r="39" spans="1:12">
      <c r="A39">
        <v>38</v>
      </c>
      <c r="B39" s="1" t="s">
        <v>82</v>
      </c>
      <c r="C39" s="1">
        <v>13</v>
      </c>
      <c r="D39" s="1" t="s">
        <v>83</v>
      </c>
      <c r="E39" s="4">
        <v>38</v>
      </c>
      <c r="F39" s="2">
        <f>'Women 2001 NCAA Bracket'!D45</f>
        <v>1</v>
      </c>
      <c r="G39" s="2">
        <f t="shared" si="3"/>
        <v>21</v>
      </c>
      <c r="H39" s="4" t="s">
        <v>73</v>
      </c>
      <c r="I39" s="2" t="str">
        <f t="shared" si="1"/>
        <v>Rutgers</v>
      </c>
      <c r="L39" s="60" t="str">
        <f t="shared" si="2"/>
        <v>Oregon</v>
      </c>
    </row>
    <row r="40" spans="1:12">
      <c r="A40">
        <v>39</v>
      </c>
      <c r="B40" s="1" t="s">
        <v>84</v>
      </c>
      <c r="C40" s="1">
        <v>5</v>
      </c>
      <c r="D40" s="1" t="s">
        <v>85</v>
      </c>
      <c r="E40" s="4">
        <v>39</v>
      </c>
      <c r="F40" s="2">
        <f>'Women 2001 NCAA Bracket'!D53</f>
        <v>1</v>
      </c>
      <c r="G40" s="2">
        <f t="shared" si="3"/>
        <v>25</v>
      </c>
      <c r="H40" s="4" t="s">
        <v>73</v>
      </c>
      <c r="I40" s="2" t="str">
        <f t="shared" si="1"/>
        <v>Oklahoma</v>
      </c>
      <c r="L40" s="60" t="str">
        <f t="shared" si="2"/>
        <v>Utah</v>
      </c>
    </row>
    <row r="41" spans="1:12">
      <c r="A41">
        <v>40</v>
      </c>
      <c r="B41" s="1" t="s">
        <v>86</v>
      </c>
      <c r="C41" s="1">
        <v>12</v>
      </c>
      <c r="D41" s="1" t="s">
        <v>87</v>
      </c>
      <c r="E41" s="4">
        <v>40</v>
      </c>
      <c r="F41" s="2">
        <f>'Women 2001 NCAA Bracket'!D61</f>
        <v>1</v>
      </c>
      <c r="G41" s="2">
        <f t="shared" si="3"/>
        <v>29</v>
      </c>
      <c r="H41" s="4" t="s">
        <v>73</v>
      </c>
      <c r="I41" s="2" t="str">
        <f t="shared" si="1"/>
        <v>Florida</v>
      </c>
      <c r="L41" s="60" t="str">
        <f t="shared" si="2"/>
        <v>Fairfield</v>
      </c>
    </row>
    <row r="42" spans="1:12">
      <c r="A42">
        <v>41</v>
      </c>
      <c r="B42" s="1" t="s">
        <v>88</v>
      </c>
      <c r="C42" s="1">
        <v>2</v>
      </c>
      <c r="D42" s="1" t="s">
        <v>89</v>
      </c>
      <c r="E42" s="4">
        <v>41</v>
      </c>
      <c r="F42" s="2">
        <f>'Women 2001 NCAA Bracket'!L5</f>
        <v>1</v>
      </c>
      <c r="G42" s="2">
        <f t="shared" si="3"/>
        <v>33</v>
      </c>
      <c r="H42" s="4" t="s">
        <v>73</v>
      </c>
      <c r="I42" s="2" t="str">
        <f t="shared" si="1"/>
        <v>Notre Dame</v>
      </c>
      <c r="L42" s="60" t="str">
        <f t="shared" si="2"/>
        <v>Iowa St.</v>
      </c>
    </row>
    <row r="43" spans="1:12">
      <c r="A43">
        <v>42</v>
      </c>
      <c r="B43" s="1" t="s">
        <v>90</v>
      </c>
      <c r="C43" s="1">
        <v>15</v>
      </c>
      <c r="D43" s="1" t="s">
        <v>91</v>
      </c>
      <c r="E43" s="4">
        <v>42</v>
      </c>
      <c r="F43" s="2">
        <f>'Women 2001 NCAA Bracket'!L13</f>
        <v>3</v>
      </c>
      <c r="G43" s="2">
        <f t="shared" si="3"/>
        <v>39</v>
      </c>
      <c r="H43" s="4" t="s">
        <v>73</v>
      </c>
      <c r="I43" s="2" t="str">
        <f t="shared" si="1"/>
        <v>Utah</v>
      </c>
      <c r="L43" s="60" t="str">
        <f t="shared" si="2"/>
        <v>Howard</v>
      </c>
    </row>
    <row r="44" spans="1:12">
      <c r="A44">
        <v>43</v>
      </c>
      <c r="B44" s="1" t="s">
        <v>92</v>
      </c>
      <c r="C44" s="1">
        <v>7</v>
      </c>
      <c r="D44" s="1" t="s">
        <v>93</v>
      </c>
      <c r="E44" s="4">
        <v>43</v>
      </c>
      <c r="F44" s="2">
        <f>'Women 2001 NCAA Bracket'!L21</f>
        <v>1</v>
      </c>
      <c r="G44" s="2">
        <f t="shared" si="3"/>
        <v>41</v>
      </c>
      <c r="H44" s="4" t="s">
        <v>73</v>
      </c>
      <c r="I44" s="2" t="str">
        <f t="shared" si="1"/>
        <v>Iowa St.</v>
      </c>
      <c r="L44" s="60" t="str">
        <f t="shared" si="2"/>
        <v>Florida St.</v>
      </c>
    </row>
    <row r="45" spans="1:12">
      <c r="A45">
        <v>44</v>
      </c>
      <c r="B45" s="1" t="s">
        <v>94</v>
      </c>
      <c r="C45" s="1">
        <v>10</v>
      </c>
      <c r="D45" s="1" t="s">
        <v>95</v>
      </c>
      <c r="E45" s="4">
        <v>44</v>
      </c>
      <c r="F45" s="2">
        <f>'Women 2001 NCAA Bracket'!L29</f>
        <v>1</v>
      </c>
      <c r="G45" s="2">
        <f t="shared" si="3"/>
        <v>45</v>
      </c>
      <c r="H45" s="4" t="s">
        <v>73</v>
      </c>
      <c r="I45" s="2" t="str">
        <f t="shared" si="1"/>
        <v>Vanderbilt</v>
      </c>
      <c r="L45" s="60" t="str">
        <f t="shared" si="2"/>
        <v>Tulane</v>
      </c>
    </row>
    <row r="46" spans="1:12">
      <c r="A46">
        <v>45</v>
      </c>
      <c r="B46" s="1" t="s">
        <v>96</v>
      </c>
      <c r="C46" s="1">
        <v>3</v>
      </c>
      <c r="D46" s="1" t="s">
        <v>97</v>
      </c>
      <c r="E46" s="4">
        <v>45</v>
      </c>
      <c r="F46" s="2">
        <f>'Women 2001 NCAA Bracket'!L37</f>
        <v>1</v>
      </c>
      <c r="G46" s="2">
        <f t="shared" si="3"/>
        <v>49</v>
      </c>
      <c r="H46" s="4" t="s">
        <v>73</v>
      </c>
      <c r="I46" s="2" t="str">
        <f t="shared" si="1"/>
        <v>Connecticut</v>
      </c>
      <c r="L46" s="60" t="str">
        <f t="shared" si="2"/>
        <v>Vanderbilt</v>
      </c>
    </row>
    <row r="47" spans="1:12">
      <c r="A47">
        <v>46</v>
      </c>
      <c r="B47" s="1" t="s">
        <v>98</v>
      </c>
      <c r="C47" s="1">
        <v>14</v>
      </c>
      <c r="D47" s="1" t="s">
        <v>99</v>
      </c>
      <c r="E47" s="4">
        <v>46</v>
      </c>
      <c r="F47" s="2">
        <f>'Women 2001 NCAA Bracket'!L45</f>
        <v>1</v>
      </c>
      <c r="G47" s="2">
        <f t="shared" si="3"/>
        <v>53</v>
      </c>
      <c r="H47" s="4" t="s">
        <v>73</v>
      </c>
      <c r="I47" s="2" t="str">
        <f t="shared" si="1"/>
        <v>NC State</v>
      </c>
      <c r="L47" s="60" t="str">
        <f t="shared" si="2"/>
        <v>Idaho St.</v>
      </c>
    </row>
    <row r="48" spans="1:12">
      <c r="A48">
        <v>47</v>
      </c>
      <c r="B48" s="1" t="s">
        <v>100</v>
      </c>
      <c r="C48" s="1">
        <v>6</v>
      </c>
      <c r="D48" s="1" t="s">
        <v>101</v>
      </c>
      <c r="E48" s="4">
        <v>47</v>
      </c>
      <c r="F48" s="2">
        <f>'Women 2001 NCAA Bracket'!L53</f>
        <v>1</v>
      </c>
      <c r="G48" s="2">
        <f t="shared" si="3"/>
        <v>57</v>
      </c>
      <c r="H48" s="4" t="s">
        <v>73</v>
      </c>
      <c r="I48" s="2" t="str">
        <f t="shared" si="1"/>
        <v>Georgia</v>
      </c>
      <c r="L48" s="60" t="str">
        <f t="shared" si="2"/>
        <v>Colorado</v>
      </c>
    </row>
    <row r="49" spans="1:12">
      <c r="A49" s="53">
        <v>48</v>
      </c>
      <c r="B49" s="54" t="s">
        <v>102</v>
      </c>
      <c r="C49" s="54">
        <v>11</v>
      </c>
      <c r="D49" s="54" t="s">
        <v>103</v>
      </c>
      <c r="E49" s="55">
        <v>48</v>
      </c>
      <c r="F49" s="56">
        <f>'Women 2001 NCAA Bracket'!L61</f>
        <v>1</v>
      </c>
      <c r="G49" s="56">
        <f t="shared" si="3"/>
        <v>61</v>
      </c>
      <c r="H49" s="55" t="s">
        <v>73</v>
      </c>
      <c r="I49" s="56" t="str">
        <f t="shared" si="1"/>
        <v>La Tech</v>
      </c>
      <c r="L49" s="60" t="str">
        <f t="shared" si="2"/>
        <v>Siena</v>
      </c>
    </row>
    <row r="50" spans="1:12">
      <c r="A50">
        <v>49</v>
      </c>
      <c r="B50" s="1" t="s">
        <v>104</v>
      </c>
      <c r="C50" s="1">
        <v>1</v>
      </c>
      <c r="D50" s="1" t="s">
        <v>68</v>
      </c>
      <c r="E50" s="4">
        <v>49</v>
      </c>
      <c r="F50" s="2">
        <f>'Women 2001 NCAA Bracket'!E9</f>
        <v>1</v>
      </c>
      <c r="G50" s="2">
        <f>IF(F50=0,0,(GameNumber-49)*8+(WinnerNumber))</f>
        <v>1</v>
      </c>
      <c r="H50" s="4" t="s">
        <v>105</v>
      </c>
      <c r="I50" s="2" t="str">
        <f t="shared" si="1"/>
        <v>Tennessee</v>
      </c>
      <c r="L50" s="60" t="str">
        <f t="shared" si="2"/>
        <v>Connecticut</v>
      </c>
    </row>
    <row r="51" spans="1:12">
      <c r="A51">
        <v>50</v>
      </c>
      <c r="B51" s="1" t="s">
        <v>106</v>
      </c>
      <c r="C51" s="1">
        <v>16</v>
      </c>
      <c r="D51" s="1" t="s">
        <v>107</v>
      </c>
      <c r="E51" s="4">
        <v>50</v>
      </c>
      <c r="F51" s="2">
        <f>'Women 2001 NCAA Bracket'!E25</f>
        <v>5</v>
      </c>
      <c r="G51" s="2">
        <f t="shared" ref="G51:G57" si="4">IF(F51=0,0,(GameNumber-49)*8+(WinnerNumber))</f>
        <v>13</v>
      </c>
      <c r="H51" s="4" t="s">
        <v>105</v>
      </c>
      <c r="I51" s="2" t="str">
        <f t="shared" si="1"/>
        <v>Purdue</v>
      </c>
      <c r="L51" s="60" t="str">
        <f t="shared" si="2"/>
        <v>Long Island</v>
      </c>
    </row>
    <row r="52" spans="1:12">
      <c r="A52">
        <v>51</v>
      </c>
      <c r="B52" s="1" t="s">
        <v>108</v>
      </c>
      <c r="C52" s="1">
        <v>8</v>
      </c>
      <c r="D52" s="1" t="s">
        <v>109</v>
      </c>
      <c r="E52" s="4">
        <v>51</v>
      </c>
      <c r="F52" s="2">
        <f>'Women 2001 NCAA Bracket'!E41</f>
        <v>1</v>
      </c>
      <c r="G52" s="2">
        <f t="shared" si="4"/>
        <v>17</v>
      </c>
      <c r="H52" s="4" t="s">
        <v>105</v>
      </c>
      <c r="I52" s="2" t="str">
        <f t="shared" si="1"/>
        <v>Duke</v>
      </c>
      <c r="L52" s="60" t="str">
        <f t="shared" si="2"/>
        <v>Maryland</v>
      </c>
    </row>
    <row r="53" spans="1:12">
      <c r="A53">
        <v>52</v>
      </c>
      <c r="B53" s="1" t="s">
        <v>110</v>
      </c>
      <c r="C53" s="1">
        <v>9</v>
      </c>
      <c r="D53" s="1" t="s">
        <v>111</v>
      </c>
      <c r="E53" s="4">
        <v>52</v>
      </c>
      <c r="F53" s="2">
        <f>'Women 2001 NCAA Bracket'!E57</f>
        <v>1</v>
      </c>
      <c r="G53" s="2">
        <f t="shared" si="4"/>
        <v>25</v>
      </c>
      <c r="H53" s="4" t="s">
        <v>105</v>
      </c>
      <c r="I53" s="2" t="str">
        <f t="shared" si="1"/>
        <v>Oklahoma</v>
      </c>
      <c r="L53" s="60" t="str">
        <f t="shared" si="2"/>
        <v>Colorado St.</v>
      </c>
    </row>
    <row r="54" spans="1:12">
      <c r="A54">
        <v>53</v>
      </c>
      <c r="B54" s="1" t="s">
        <v>112</v>
      </c>
      <c r="C54" s="1">
        <v>4</v>
      </c>
      <c r="D54" s="1" t="s">
        <v>113</v>
      </c>
      <c r="E54" s="4">
        <v>53</v>
      </c>
      <c r="F54" s="2">
        <f>'Women 2001 NCAA Bracket'!K9</f>
        <v>1</v>
      </c>
      <c r="G54" s="2">
        <f t="shared" si="4"/>
        <v>33</v>
      </c>
      <c r="H54" s="4" t="s">
        <v>105</v>
      </c>
      <c r="I54" s="2" t="str">
        <f t="shared" si="1"/>
        <v>Notre Dame</v>
      </c>
      <c r="L54" s="60" t="str">
        <f t="shared" si="2"/>
        <v>NC State</v>
      </c>
    </row>
    <row r="55" spans="1:12">
      <c r="A55">
        <v>54</v>
      </c>
      <c r="B55" s="1" t="s">
        <v>114</v>
      </c>
      <c r="C55" s="1">
        <v>13</v>
      </c>
      <c r="D55" s="1" t="s">
        <v>115</v>
      </c>
      <c r="E55" s="4">
        <v>54</v>
      </c>
      <c r="F55" s="2">
        <f>'Women 2001 NCAA Bracket'!K25</f>
        <v>1</v>
      </c>
      <c r="G55" s="2">
        <f t="shared" si="4"/>
        <v>41</v>
      </c>
      <c r="H55" s="4" t="s">
        <v>105</v>
      </c>
      <c r="I55" s="2" t="str">
        <f t="shared" si="1"/>
        <v>Iowa St.</v>
      </c>
      <c r="L55" s="60" t="str">
        <f t="shared" si="2"/>
        <v>Delaware</v>
      </c>
    </row>
    <row r="56" spans="1:12">
      <c r="A56">
        <v>55</v>
      </c>
      <c r="B56" s="1" t="s">
        <v>116</v>
      </c>
      <c r="C56" s="1">
        <v>5</v>
      </c>
      <c r="D56" s="1" t="s">
        <v>117</v>
      </c>
      <c r="E56" s="4">
        <v>55</v>
      </c>
      <c r="F56" s="2">
        <f>'Women 2001 NCAA Bracket'!K41</f>
        <v>1</v>
      </c>
      <c r="G56" s="2">
        <f t="shared" si="4"/>
        <v>49</v>
      </c>
      <c r="H56" s="4" t="s">
        <v>105</v>
      </c>
      <c r="I56" s="2" t="str">
        <f t="shared" si="1"/>
        <v>Connecticut</v>
      </c>
      <c r="L56" s="60" t="str">
        <f t="shared" si="2"/>
        <v>Villanova</v>
      </c>
    </row>
    <row r="57" spans="1:12">
      <c r="A57">
        <v>56</v>
      </c>
      <c r="B57" s="1" t="s">
        <v>118</v>
      </c>
      <c r="C57" s="1">
        <v>12</v>
      </c>
      <c r="D57" s="1" t="s">
        <v>119</v>
      </c>
      <c r="E57" s="55">
        <v>56</v>
      </c>
      <c r="F57" s="56">
        <f>'Women 2001 NCAA Bracket'!K57</f>
        <v>1</v>
      </c>
      <c r="G57" s="56">
        <f t="shared" si="4"/>
        <v>57</v>
      </c>
      <c r="H57" s="55" t="s">
        <v>105</v>
      </c>
      <c r="I57" s="56" t="str">
        <f t="shared" si="1"/>
        <v>Georgia</v>
      </c>
      <c r="L57" s="60" t="str">
        <f t="shared" si="2"/>
        <v>Drake</v>
      </c>
    </row>
    <row r="58" spans="1:12">
      <c r="A58">
        <v>57</v>
      </c>
      <c r="B58" s="1" t="s">
        <v>120</v>
      </c>
      <c r="C58" s="1">
        <v>2</v>
      </c>
      <c r="D58" s="1" t="s">
        <v>121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122</v>
      </c>
      <c r="I58" s="2" t="str">
        <f t="shared" si="1"/>
        <v>Tennessee</v>
      </c>
      <c r="L58" s="60" t="str">
        <f t="shared" si="2"/>
        <v>Georgia</v>
      </c>
    </row>
    <row r="59" spans="1:12">
      <c r="A59">
        <v>58</v>
      </c>
      <c r="B59" s="1" t="s">
        <v>123</v>
      </c>
      <c r="C59" s="1">
        <v>15</v>
      </c>
      <c r="D59" s="1" t="s">
        <v>124</v>
      </c>
      <c r="E59" s="4">
        <v>58</v>
      </c>
      <c r="F59" s="2">
        <f>Region2Final4</f>
        <v>9</v>
      </c>
      <c r="G59" s="2">
        <f>IF(F59=0,0,(GameNumber-57)*16+(WinnerNumber))</f>
        <v>25</v>
      </c>
      <c r="H59" s="4" t="s">
        <v>122</v>
      </c>
      <c r="I59" s="2" t="str">
        <f t="shared" si="1"/>
        <v>Oklahoma</v>
      </c>
      <c r="L59" s="60" t="str">
        <f t="shared" si="2"/>
        <v>Liberty</v>
      </c>
    </row>
    <row r="60" spans="1:12">
      <c r="A60">
        <v>59</v>
      </c>
      <c r="B60" s="1" t="s">
        <v>125</v>
      </c>
      <c r="C60" s="1">
        <v>7</v>
      </c>
      <c r="D60" s="1" t="s">
        <v>126</v>
      </c>
      <c r="E60" s="4">
        <v>59</v>
      </c>
      <c r="F60" s="2">
        <f>Region3Final4</f>
        <v>9</v>
      </c>
      <c r="G60" s="2">
        <f>IF(F60=0,0,(GameNumber-57)*16+(WinnerNumber))</f>
        <v>41</v>
      </c>
      <c r="H60" s="4" t="s">
        <v>122</v>
      </c>
      <c r="I60" s="2" t="str">
        <f t="shared" si="1"/>
        <v>Iowa St.</v>
      </c>
      <c r="L60" s="60" t="str">
        <f t="shared" si="2"/>
        <v>Wisconsin</v>
      </c>
    </row>
    <row r="61" spans="1:12">
      <c r="A61">
        <v>60</v>
      </c>
      <c r="B61" s="1" t="s">
        <v>127</v>
      </c>
      <c r="C61" s="1">
        <v>10</v>
      </c>
      <c r="D61" s="1" t="s">
        <v>21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122</v>
      </c>
      <c r="I61" s="56" t="str">
        <f t="shared" si="1"/>
        <v>Connecticut</v>
      </c>
      <c r="L61" s="60" t="str">
        <f t="shared" si="2"/>
        <v>Missouri</v>
      </c>
    </row>
    <row r="62" spans="1:12">
      <c r="A62">
        <v>61</v>
      </c>
      <c r="B62" s="1" t="s">
        <v>128</v>
      </c>
      <c r="C62" s="1">
        <v>3</v>
      </c>
      <c r="D62" s="1" t="s">
        <v>129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130</v>
      </c>
      <c r="I62" s="2" t="str">
        <f t="shared" si="1"/>
        <v>Tennessee</v>
      </c>
      <c r="L62" s="60" t="str">
        <f t="shared" si="2"/>
        <v>La Tech</v>
      </c>
    </row>
    <row r="63" spans="1:12">
      <c r="A63">
        <v>62</v>
      </c>
      <c r="B63" s="1" t="s">
        <v>131</v>
      </c>
      <c r="C63" s="1">
        <v>14</v>
      </c>
      <c r="D63" s="1" t="s">
        <v>42</v>
      </c>
      <c r="E63" s="55">
        <v>62</v>
      </c>
      <c r="F63" s="56">
        <f>Region34Final</f>
        <v>2</v>
      </c>
      <c r="G63" s="56">
        <f>IF(F63=0,0,VLOOKUP(WinnerNumber+2,FinalFourRange,3))</f>
        <v>49</v>
      </c>
      <c r="H63" s="55" t="s">
        <v>130</v>
      </c>
      <c r="I63" s="56" t="str">
        <f t="shared" si="1"/>
        <v>Connecticut</v>
      </c>
      <c r="L63" s="60" t="str">
        <f t="shared" si="2"/>
        <v>Georgia St.</v>
      </c>
    </row>
    <row r="64" spans="1:12">
      <c r="A64">
        <v>63</v>
      </c>
      <c r="B64" s="1" t="s">
        <v>132</v>
      </c>
      <c r="C64" s="1">
        <v>6</v>
      </c>
      <c r="D64" s="1" t="s">
        <v>133</v>
      </c>
      <c r="E64" s="4">
        <v>63</v>
      </c>
      <c r="F64" s="2">
        <f>FinalsWinner</f>
        <v>1</v>
      </c>
      <c r="G64" s="2">
        <f>IF(F64=0,0,VLOOKUP(WinnerNumber,FinalFourRange,3))</f>
        <v>1</v>
      </c>
      <c r="H64" s="4" t="s">
        <v>134</v>
      </c>
      <c r="I64" s="2" t="str">
        <f t="shared" si="1"/>
        <v>Tennessee</v>
      </c>
      <c r="L64" s="60" t="str">
        <f t="shared" si="2"/>
        <v>Penn State</v>
      </c>
    </row>
    <row r="65" spans="1:12">
      <c r="A65">
        <v>64</v>
      </c>
      <c r="B65" s="1" t="s">
        <v>135</v>
      </c>
      <c r="C65" s="1">
        <v>11</v>
      </c>
      <c r="D65" s="1" t="s">
        <v>136</v>
      </c>
      <c r="E65" s="4" t="s">
        <v>137</v>
      </c>
      <c r="F65" s="2">
        <f>FinalsWinner</f>
        <v>1</v>
      </c>
      <c r="G65" s="2">
        <f>IF(F65=0,0,VLOOKUP(WinnerNumber,FinalFourRange,3))</f>
        <v>1</v>
      </c>
      <c r="I65" s="2" t="str">
        <f t="shared" si="1"/>
        <v>Tennessee</v>
      </c>
      <c r="L65" s="60" t="str">
        <f t="shared" si="2"/>
        <v>TCU</v>
      </c>
    </row>
    <row r="66" spans="1:12">
      <c r="E66" s="4" t="s">
        <v>138</v>
      </c>
      <c r="G66" s="2">
        <f>IF(G65=G64,G63,IF(G65=G63,G64,0))</f>
        <v>49</v>
      </c>
      <c r="I66" s="2" t="str">
        <f>VLOOKUP(G66,TeamsRange,2)</f>
        <v>Connecticut</v>
      </c>
    </row>
    <row r="67" spans="1:12">
      <c r="E67" s="4" t="s">
        <v>139</v>
      </c>
      <c r="G67" s="2">
        <f>FinalsScore</f>
        <v>91</v>
      </c>
    </row>
    <row r="68" spans="1:12">
      <c r="B68" t="s">
        <v>140</v>
      </c>
      <c r="E68" s="4" t="s">
        <v>141</v>
      </c>
      <c r="G68" s="2" t="str">
        <f>'Women 2001 NCAA Bracket'!H3</f>
        <v>elizabeth.sager@enron.com</v>
      </c>
    </row>
    <row r="69" spans="1:12">
      <c r="A69" s="4">
        <v>1</v>
      </c>
      <c r="B69" s="2" t="str">
        <f>IF(C69=0,"",INDEX(L$2:L$65,C69))</f>
        <v>Tennessee</v>
      </c>
      <c r="C69" s="3">
        <f>IF(Region1Final4=0,0,Region1Final4)</f>
        <v>1</v>
      </c>
      <c r="D69" s="2" t="str">
        <f>Region1Name</f>
        <v>MIDEAST</v>
      </c>
      <c r="E69" s="4" t="s">
        <v>142</v>
      </c>
      <c r="G69" s="2" t="str">
        <f>'Women 2001 NCAA Bracket'!H2</f>
        <v>houston</v>
      </c>
    </row>
    <row r="70" spans="1:12">
      <c r="A70" s="4">
        <v>2</v>
      </c>
      <c r="B70" s="2" t="str">
        <f>IF(C70=0,"",INDEX(L$2:L$65,C70))</f>
        <v>Oklahoma</v>
      </c>
      <c r="C70" s="3">
        <f>IF(Region2Final4=0,0,Region2Final4+16)</f>
        <v>25</v>
      </c>
      <c r="D70" s="2" t="str">
        <f>Region2Name</f>
        <v>WEST</v>
      </c>
    </row>
    <row r="71" spans="1:12">
      <c r="A71" s="4">
        <v>3</v>
      </c>
      <c r="B71" s="2" t="str">
        <f>IF(C71=0,"",INDEX(L$2:L$65,C71))</f>
        <v>Iowa St.</v>
      </c>
      <c r="C71" s="3">
        <f>IF(Region3Final4=0,0,Region3Final4+32)</f>
        <v>41</v>
      </c>
      <c r="D71" s="2" t="str">
        <f>Region3Name</f>
        <v>MIDWEST</v>
      </c>
    </row>
    <row r="72" spans="1:12">
      <c r="A72" s="4">
        <v>4</v>
      </c>
      <c r="B72" s="2" t="str">
        <f>IF(C72=0,"",INDEX(L$2:L$65,C72))</f>
        <v>Connecticut</v>
      </c>
      <c r="C72" s="3">
        <f>IF(Region4Final4=0,0,Region4Final4+48)</f>
        <v>49</v>
      </c>
      <c r="D72" s="2" t="str">
        <f>Region4Name</f>
        <v>EAST</v>
      </c>
      <c r="G72">
        <f>G67*G66*G65*G64*G63*G62*G61*G60*G59*G58*G57*G56*G55*G54*G53*G52*G51*G50*G49*G48*G47*G46*G45*G44*G43*G42*G41*G40*G39*G38*G37*G36*G35*G34*G33*G32*G31*G30*G29*G28*G27*G26*G25*G24*G23*G22*G21*G20*G19*G18*G17*G16*G15*G14*G13*G12*G11*G10*G9*G8*G7*G6*G5*G4*G3*G2</f>
        <v>1.0333617182969809E+86</v>
      </c>
    </row>
    <row r="73" spans="1:12">
      <c r="G73" t="str">
        <f>IF(OR(G72=0,G68="Type Your e-mail address Here",G69="Type Your Home Town Here",G1="Type Your Full Name Here"),"No","Yes")</f>
        <v>Yes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D1" zoomScale="75" workbookViewId="0">
      <selection activeCell="H3" sqref="H3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28515625" style="10" customWidth="1"/>
    <col min="12" max="12" width="18.28515625" style="18" customWidth="1"/>
    <col min="13" max="13" width="18" style="14" customWidth="1"/>
    <col min="14" max="14" width="20.85546875" style="14" customWidth="1"/>
    <col min="15" max="15" width="3.7109375" style="5" customWidth="1"/>
    <col min="16" max="18" width="12.42578125" style="7"/>
    <col min="19" max="19" width="7.7109375" style="7" customWidth="1"/>
    <col min="20" max="20" width="15.42578125" style="7" customWidth="1"/>
    <col min="21" max="26" width="10.28515625" style="7" customWidth="1"/>
    <col min="27" max="16384" width="12.42578125" style="7"/>
  </cols>
  <sheetData>
    <row r="1" spans="1:15" ht="27" customHeight="1" thickBot="1">
      <c r="A1" s="5" t="s">
        <v>143</v>
      </c>
      <c r="D1" s="8" t="s">
        <v>144</v>
      </c>
      <c r="F1" s="9" t="s">
        <v>145</v>
      </c>
      <c r="G1" s="10"/>
      <c r="H1" s="11" t="s">
        <v>146</v>
      </c>
      <c r="I1" s="12"/>
      <c r="J1" s="12"/>
      <c r="L1" s="13" t="s">
        <v>147</v>
      </c>
      <c r="O1" s="9" t="s">
        <v>143</v>
      </c>
    </row>
    <row r="2" spans="1:15" ht="21" thickTop="1" thickBot="1">
      <c r="A2" s="9">
        <f>Teams!C2</f>
        <v>1</v>
      </c>
      <c r="B2" s="15" t="str">
        <f>Teams!B2</f>
        <v>Tennessee</v>
      </c>
      <c r="C2" s="16"/>
      <c r="D2" s="17"/>
      <c r="F2" s="9" t="s">
        <v>148</v>
      </c>
      <c r="G2" s="10"/>
      <c r="H2" s="11" t="s">
        <v>149</v>
      </c>
      <c r="I2" s="12"/>
      <c r="J2" s="12"/>
      <c r="N2" s="19" t="str">
        <f>Teams!B34</f>
        <v>Notre Dame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150</v>
      </c>
      <c r="G3" s="10"/>
      <c r="H3" s="66" t="s">
        <v>151</v>
      </c>
      <c r="I3" s="58"/>
      <c r="J3" s="58"/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Austin Peay</v>
      </c>
      <c r="C4" s="20"/>
      <c r="F4" s="16"/>
      <c r="H4" s="61"/>
      <c r="I4" s="62"/>
      <c r="J4" s="62"/>
      <c r="M4" s="26"/>
      <c r="N4" s="27" t="str">
        <f>Teams!B35</f>
        <v>Alcorn St.</v>
      </c>
      <c r="O4" s="5">
        <f>Teams!C35</f>
        <v>16</v>
      </c>
    </row>
    <row r="5" spans="1:15" ht="15.95" customHeight="1">
      <c r="B5" s="28"/>
      <c r="C5" s="20" t="s">
        <v>152</v>
      </c>
      <c r="D5" s="29">
        <v>1</v>
      </c>
      <c r="F5" s="59" t="s">
        <v>153</v>
      </c>
      <c r="H5" s="65" t="str">
        <f>Teams!G73</f>
        <v>Yes</v>
      </c>
      <c r="J5" s="6"/>
      <c r="K5" s="6"/>
      <c r="L5" s="23">
        <v>1</v>
      </c>
      <c r="M5" s="26" t="s">
        <v>154</v>
      </c>
      <c r="N5" s="30"/>
    </row>
    <row r="6" spans="1:15" ht="15.95" customHeight="1">
      <c r="A6" s="9">
        <f>Teams!C4</f>
        <v>8</v>
      </c>
      <c r="B6" s="15" t="str">
        <f>Teams!B4</f>
        <v>Texas</v>
      </c>
      <c r="C6" s="20"/>
      <c r="D6" s="31"/>
      <c r="F6" s="59" t="s">
        <v>155</v>
      </c>
      <c r="H6" s="64">
        <v>1</v>
      </c>
      <c r="J6" s="6"/>
      <c r="K6" s="6"/>
      <c r="L6" s="26"/>
      <c r="M6" s="26"/>
      <c r="N6" s="19" t="str">
        <f>Teams!B36</f>
        <v>Michigan</v>
      </c>
      <c r="O6" s="5">
        <f>Teams!C36</f>
        <v>8</v>
      </c>
    </row>
    <row r="7" spans="1:15" ht="15.95" customHeight="1">
      <c r="B7" s="32"/>
      <c r="C7" s="33">
        <v>1</v>
      </c>
      <c r="D7" s="31"/>
      <c r="J7" s="6"/>
      <c r="K7" s="6"/>
      <c r="L7" s="26"/>
      <c r="M7" s="34">
        <v>2</v>
      </c>
      <c r="N7" s="24"/>
    </row>
    <row r="8" spans="1:15" ht="15.95" customHeight="1">
      <c r="A8" s="9">
        <f>Teams!C5</f>
        <v>9</v>
      </c>
      <c r="B8" s="25" t="str">
        <f>Teams!B5</f>
        <v>St. Mary's (CA)</v>
      </c>
      <c r="C8" s="16"/>
      <c r="D8" s="31"/>
      <c r="H8" s="35" t="s">
        <v>156</v>
      </c>
      <c r="J8" s="6"/>
      <c r="K8" s="6"/>
      <c r="L8" s="26"/>
      <c r="N8" s="27" t="str">
        <f>Teams!B37</f>
        <v>Virginia</v>
      </c>
      <c r="O8" s="5">
        <f>Teams!C37</f>
        <v>9</v>
      </c>
    </row>
    <row r="9" spans="1:15" ht="15.95" customHeight="1">
      <c r="B9" s="28"/>
      <c r="C9" s="16"/>
      <c r="D9" s="52"/>
      <c r="E9" s="21">
        <v>1</v>
      </c>
      <c r="H9" s="35" t="s">
        <v>157</v>
      </c>
      <c r="J9" s="6"/>
      <c r="K9" s="21">
        <v>1</v>
      </c>
      <c r="L9" s="57"/>
      <c r="N9" s="30"/>
    </row>
    <row r="10" spans="1:15" ht="15.95" customHeight="1">
      <c r="A10" s="9">
        <f>Teams!C6</f>
        <v>4</v>
      </c>
      <c r="B10" s="15" t="str">
        <f>Teams!B6</f>
        <v>Xavier</v>
      </c>
      <c r="C10" s="16"/>
      <c r="D10" s="31"/>
      <c r="E10" s="20"/>
      <c r="H10" s="37"/>
      <c r="J10" s="6"/>
      <c r="K10" s="38"/>
      <c r="L10" s="26"/>
      <c r="N10" s="19" t="str">
        <f>Teams!B38</f>
        <v>Iowa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1</v>
      </c>
      <c r="J11" s="6"/>
      <c r="K11" s="38"/>
      <c r="L11" s="26"/>
      <c r="M11" s="23">
        <v>2</v>
      </c>
      <c r="N11" s="24"/>
    </row>
    <row r="12" spans="1:15" ht="15.95" customHeight="1">
      <c r="A12" s="9">
        <f>Teams!C7</f>
        <v>13</v>
      </c>
      <c r="B12" s="25" t="str">
        <f>Teams!B7</f>
        <v>Louisville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Oregon</v>
      </c>
      <c r="O12" s="5">
        <f>Teams!C39</f>
        <v>13</v>
      </c>
    </row>
    <row r="13" spans="1:15" ht="15.95" customHeight="1">
      <c r="B13" s="28"/>
      <c r="C13" s="20" t="s">
        <v>158</v>
      </c>
      <c r="D13" s="39">
        <v>1</v>
      </c>
      <c r="E13" s="20"/>
      <c r="H13" s="21">
        <v>91</v>
      </c>
      <c r="J13" s="6"/>
      <c r="K13" s="38"/>
      <c r="L13" s="34">
        <v>3</v>
      </c>
      <c r="M13" s="57" t="s">
        <v>159</v>
      </c>
      <c r="N13" s="30"/>
    </row>
    <row r="14" spans="1:15" ht="15.95" customHeight="1">
      <c r="A14" s="9">
        <f>Teams!C8</f>
        <v>5</v>
      </c>
      <c r="B14" s="15" t="str">
        <f>Teams!B8</f>
        <v>Clemson</v>
      </c>
      <c r="C14" s="20"/>
      <c r="D14" s="5"/>
      <c r="E14" s="20"/>
      <c r="H14" s="42" t="s">
        <v>160</v>
      </c>
      <c r="J14" s="6"/>
      <c r="K14" s="38"/>
      <c r="L14" s="14"/>
      <c r="M14" s="26"/>
      <c r="N14" s="19" t="str">
        <f>Teams!B40</f>
        <v>Utah</v>
      </c>
      <c r="O14" s="5">
        <f>Teams!C40</f>
        <v>5</v>
      </c>
    </row>
    <row r="15" spans="1:15" ht="15.95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5" customHeight="1">
      <c r="A16" s="9">
        <f>Teams!C9</f>
        <v>12</v>
      </c>
      <c r="B16" s="25" t="str">
        <f>Teams!B9</f>
        <v>Chattanooga</v>
      </c>
      <c r="C16" s="16"/>
      <c r="D16" s="5"/>
      <c r="E16" s="20"/>
      <c r="H16" s="16"/>
      <c r="J16" s="6"/>
      <c r="K16" s="38"/>
      <c r="L16" s="14"/>
      <c r="N16" s="27" t="str">
        <f>Teams!B41</f>
        <v>Fairfield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161</v>
      </c>
      <c r="F17" s="21">
        <v>1</v>
      </c>
      <c r="G17" s="10"/>
      <c r="H17" s="16"/>
      <c r="J17" s="21">
        <v>9</v>
      </c>
      <c r="K17" s="38" t="s">
        <v>162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Texas Tech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Iowa St.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Pennsylvania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Howard</v>
      </c>
      <c r="O20" s="5">
        <f>Teams!C43</f>
        <v>15</v>
      </c>
    </row>
    <row r="21" spans="1:15" ht="15.95" customHeight="1">
      <c r="B21" s="28"/>
      <c r="C21" s="20" t="s">
        <v>163</v>
      </c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26" t="s">
        <v>164</v>
      </c>
      <c r="N21" s="30"/>
    </row>
    <row r="22" spans="1:15" ht="15.95" customHeight="1">
      <c r="A22" s="9">
        <f>Teams!C12</f>
        <v>7</v>
      </c>
      <c r="B22" s="15" t="str">
        <f>Teams!B12</f>
        <v>Virginia Tech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Florida St.</v>
      </c>
      <c r="O22" s="5">
        <f>Teams!C44</f>
        <v>7</v>
      </c>
    </row>
    <row r="23" spans="1:15" ht="15.95" customHeight="1">
      <c r="B23" s="32"/>
      <c r="C23" s="33">
        <v>1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5" customHeight="1">
      <c r="A24" s="9">
        <f>Teams!C13</f>
        <v>10</v>
      </c>
      <c r="B24" s="25" t="str">
        <f>Teams!B13</f>
        <v>Denver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Tulane</v>
      </c>
      <c r="O24" s="5">
        <f>Teams!C45</f>
        <v>10</v>
      </c>
    </row>
    <row r="25" spans="1:15" ht="15.95" customHeight="1">
      <c r="B25" s="28"/>
      <c r="C25" s="16"/>
      <c r="D25" s="52"/>
      <c r="E25" s="33">
        <v>5</v>
      </c>
      <c r="F25" s="36"/>
      <c r="G25" s="10"/>
      <c r="H25" s="16"/>
      <c r="J25" s="38"/>
      <c r="K25" s="40">
        <v>1</v>
      </c>
      <c r="L25" s="57"/>
      <c r="N25" s="30"/>
    </row>
    <row r="26" spans="1:15" ht="15.95" customHeight="1">
      <c r="A26" s="9">
        <f>Teams!C14</f>
        <v>3</v>
      </c>
      <c r="B26" s="15" t="str">
        <f>Teams!B14</f>
        <v>Purdue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Vanderbilt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165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UCSB</v>
      </c>
      <c r="C28" s="20"/>
      <c r="D28" s="31"/>
      <c r="F28" s="36"/>
      <c r="G28" s="10"/>
      <c r="H28" s="42" t="s">
        <v>166</v>
      </c>
      <c r="J28" s="38"/>
      <c r="K28" s="6"/>
      <c r="L28" s="26"/>
      <c r="M28" s="26"/>
      <c r="N28" s="27" t="str">
        <f>Teams!B47</f>
        <v>Idaho St.</v>
      </c>
      <c r="O28" s="5">
        <f>Teams!C47</f>
        <v>14</v>
      </c>
    </row>
    <row r="29" spans="1:15" ht="15.95" customHeight="1">
      <c r="B29" s="28"/>
      <c r="C29" s="52" t="s">
        <v>167</v>
      </c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26" t="s">
        <v>168</v>
      </c>
      <c r="N29" s="30"/>
    </row>
    <row r="30" spans="1:15" ht="15.95" customHeight="1">
      <c r="A30" s="9">
        <f>Teams!C16</f>
        <v>6</v>
      </c>
      <c r="B30" s="15" t="str">
        <f>Teams!B16</f>
        <v>LSU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Colorado</v>
      </c>
      <c r="O30" s="5">
        <f>Teams!C48</f>
        <v>6</v>
      </c>
    </row>
    <row r="31" spans="1:15" ht="15.95" customHeight="1">
      <c r="B31" s="32"/>
      <c r="C31" s="33">
        <v>1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5" customHeight="1">
      <c r="A32" s="9">
        <f>Teams!C17</f>
        <v>11</v>
      </c>
      <c r="B32" s="25" t="str">
        <f>Teams!B17</f>
        <v>Arizona St.</v>
      </c>
      <c r="C32" s="16"/>
      <c r="F32" s="36"/>
      <c r="G32" s="10"/>
      <c r="H32" s="42" t="s">
        <v>169</v>
      </c>
      <c r="I32" s="10"/>
      <c r="J32" s="43"/>
      <c r="N32" s="27" t="str">
        <f>Teams!B49</f>
        <v>Siena</v>
      </c>
      <c r="O32" s="5">
        <f>Teams!C49</f>
        <v>11</v>
      </c>
    </row>
    <row r="33" spans="1:26" ht="30" customHeight="1">
      <c r="B33" s="28"/>
      <c r="D33" s="8" t="s">
        <v>170</v>
      </c>
      <c r="F33" s="36"/>
      <c r="G33" s="10"/>
      <c r="H33" s="16"/>
      <c r="I33" s="10"/>
      <c r="J33" s="43"/>
      <c r="L33" s="13" t="s">
        <v>171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Duke</v>
      </c>
      <c r="F34" s="36"/>
      <c r="G34" s="10"/>
      <c r="H34" s="21">
        <v>2</v>
      </c>
      <c r="J34" s="43"/>
      <c r="N34" s="19" t="str">
        <f>Teams!B50</f>
        <v>Connecticut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UW - Milwaukee</v>
      </c>
      <c r="C36" s="20"/>
      <c r="D36" s="5"/>
      <c r="E36" s="16"/>
      <c r="F36" s="36"/>
      <c r="G36" s="10"/>
      <c r="J36" s="47"/>
      <c r="M36" s="26"/>
      <c r="N36" s="27" t="str">
        <f>Teams!B51</f>
        <v>Long Island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20" t="s">
        <v>172</v>
      </c>
      <c r="D37" s="29">
        <v>1</v>
      </c>
      <c r="E37" s="16"/>
      <c r="F37" s="36"/>
      <c r="G37" s="10"/>
      <c r="J37" s="47"/>
      <c r="L37" s="23">
        <v>1</v>
      </c>
      <c r="M37" s="26" t="s">
        <v>173</v>
      </c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Baylor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Maryland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2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Arkansas</v>
      </c>
      <c r="C40" s="16"/>
      <c r="D40" s="31"/>
      <c r="E40" s="16"/>
      <c r="F40" s="36"/>
      <c r="G40" s="10"/>
      <c r="J40" s="47"/>
      <c r="L40" s="50"/>
      <c r="N40" s="27" t="str">
        <f>Teams!B53</f>
        <v>Colorado St.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/>
      <c r="E41" s="21">
        <v>1</v>
      </c>
      <c r="F41" s="20"/>
      <c r="G41" s="10"/>
      <c r="J41" s="47"/>
      <c r="K41" s="21">
        <v>1</v>
      </c>
      <c r="L41" s="57"/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Rutgers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NC State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Stephen F Austin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Delaware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20" t="s">
        <v>174</v>
      </c>
      <c r="D45" s="39">
        <v>1</v>
      </c>
      <c r="E45" s="20"/>
      <c r="F45" s="20"/>
      <c r="G45" s="10"/>
      <c r="J45" s="47"/>
      <c r="K45" s="47"/>
      <c r="L45" s="34">
        <v>1</v>
      </c>
      <c r="M45" s="26" t="s">
        <v>175</v>
      </c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SW Mo St.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Villanova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Toledo</v>
      </c>
      <c r="C48" s="16"/>
      <c r="D48" s="5"/>
      <c r="E48" s="20"/>
      <c r="F48" s="20"/>
      <c r="G48" s="10"/>
      <c r="J48" s="47"/>
      <c r="K48" s="47"/>
      <c r="N48" s="27" t="str">
        <f>Teams!B57</f>
        <v>Drake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 t="s">
        <v>176</v>
      </c>
      <c r="F49" s="33">
        <v>9</v>
      </c>
      <c r="G49" s="10"/>
      <c r="J49" s="40">
        <v>1</v>
      </c>
      <c r="K49" s="57" t="s">
        <v>177</v>
      </c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Oklahoma</v>
      </c>
      <c r="C50" s="16"/>
      <c r="D50" s="5"/>
      <c r="E50" s="20"/>
      <c r="F50" s="16"/>
      <c r="K50" s="47"/>
      <c r="N50" s="19" t="str">
        <f>Teams!B58</f>
        <v>Georgia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Oral Roberts</v>
      </c>
      <c r="C52" s="20"/>
      <c r="D52" s="5"/>
      <c r="E52" s="20"/>
      <c r="F52" s="16"/>
      <c r="K52" s="47"/>
      <c r="M52" s="26"/>
      <c r="N52" s="27" t="str">
        <f>Teams!B59</f>
        <v>Liberty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20" t="s">
        <v>178</v>
      </c>
      <c r="D53" s="29">
        <v>1</v>
      </c>
      <c r="E53" s="20"/>
      <c r="F53" s="16"/>
      <c r="G53" s="16"/>
      <c r="H53" s="16" t="s">
        <v>179</v>
      </c>
      <c r="I53" s="16"/>
      <c r="J53" s="6"/>
      <c r="K53" s="47"/>
      <c r="L53" s="23">
        <v>1</v>
      </c>
      <c r="M53" s="26" t="s">
        <v>180</v>
      </c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Geo Washington</v>
      </c>
      <c r="C54" s="20"/>
      <c r="D54" s="31"/>
      <c r="E54" s="20"/>
      <c r="F54" s="16" t="s">
        <v>181</v>
      </c>
      <c r="G54" s="16"/>
      <c r="H54" s="51" t="s">
        <v>182</v>
      </c>
      <c r="I54" s="16"/>
      <c r="J54" s="51">
        <v>20</v>
      </c>
      <c r="K54" s="47"/>
      <c r="L54" s="50"/>
      <c r="M54" s="26"/>
      <c r="N54" s="19" t="str">
        <f>Teams!B60</f>
        <v>Wisconsin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2</v>
      </c>
      <c r="D55" s="31"/>
      <c r="E55" s="20"/>
      <c r="F55" s="16" t="s">
        <v>183</v>
      </c>
      <c r="G55" s="16"/>
      <c r="H55" s="51" t="s">
        <v>184</v>
      </c>
      <c r="I55" s="16"/>
      <c r="J55" s="51">
        <v>35</v>
      </c>
      <c r="K55" s="47"/>
      <c r="L55" s="50"/>
      <c r="M55" s="34">
        <v>1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Stanford</v>
      </c>
      <c r="C56" s="16"/>
      <c r="D56" s="31"/>
      <c r="E56" s="20"/>
      <c r="F56" s="16" t="s">
        <v>185</v>
      </c>
      <c r="G56" s="16"/>
      <c r="H56" s="51" t="s">
        <v>186</v>
      </c>
      <c r="I56" s="16"/>
      <c r="J56" s="51">
        <v>50</v>
      </c>
      <c r="K56" s="47"/>
      <c r="L56" s="50"/>
      <c r="N56" s="27" t="str">
        <f>Teams!B61</f>
        <v>Missouri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/>
      <c r="E57" s="33">
        <v>1</v>
      </c>
      <c r="H57" s="37"/>
      <c r="J57" s="37"/>
      <c r="K57" s="40">
        <v>1</v>
      </c>
      <c r="L57" s="57"/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Florida</v>
      </c>
      <c r="C58" s="16"/>
      <c r="D58" s="31"/>
      <c r="E58" s="37"/>
      <c r="H58" s="37"/>
      <c r="J58" s="37"/>
      <c r="L58" s="50"/>
      <c r="N58" s="19" t="str">
        <f>Teams!B62</f>
        <v>La Tech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1</v>
      </c>
      <c r="D59" s="31"/>
      <c r="E59" s="37"/>
      <c r="F59" s="63" t="s">
        <v>187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Holy Cross</v>
      </c>
      <c r="C60" s="20"/>
      <c r="D60" s="31"/>
      <c r="E60" s="37"/>
      <c r="F60" s="63" t="s">
        <v>188</v>
      </c>
      <c r="L60" s="50"/>
      <c r="M60" s="26"/>
      <c r="N60" s="27" t="str">
        <f>Teams!B63</f>
        <v>Georgia St.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20" t="s">
        <v>189</v>
      </c>
      <c r="D61" s="39">
        <v>1</v>
      </c>
      <c r="E61" s="37"/>
      <c r="F61" s="63" t="s">
        <v>190</v>
      </c>
      <c r="L61" s="34">
        <v>1</v>
      </c>
      <c r="M61" s="26" t="s">
        <v>191</v>
      </c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Washington</v>
      </c>
      <c r="C62" s="20"/>
      <c r="D62" s="5"/>
      <c r="E62" s="37"/>
      <c r="F62" s="63" t="str">
        <f>CONCATENATE("Example: if ",Teams!B31," beats ",Teams!B30," in round 1 it is worth (14-3)*1 = 11 bonus points,")</f>
        <v>Example: if Holy Cross beats Florida in round 1 it is worth (14-3)*1 = 11 bonus points,</v>
      </c>
      <c r="M62" s="26"/>
      <c r="N62" s="19" t="str">
        <f>Teams!B64</f>
        <v>Penn State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63" t="str">
        <f>CONCATENATE("If they then beat ",Teams!B32," (or ",Teams!B33,") in round 2 it is worth (14-6)*2 = 16 bonus points,")</f>
        <v>If they then beat Washington (or Old Dominion) in round 2 it is worth (14-6)*2 = 16 bonus points,</v>
      </c>
      <c r="M63" s="34">
        <v>2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Old Dominion</v>
      </c>
      <c r="F64" s="37"/>
      <c r="N64" s="27" t="str">
        <f>Teams!B65</f>
        <v>TCU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49" orientation="landscape" horizontalDpi="4294967292" verticalDpi="4294967292" r:id="rId1"/>
  <headerFooter alignWithMargins="0">
    <oddHeader>&amp;C&amp;"Palatino,Regular"&amp;24 &amp;"Palatino,Bold" 2001 March Madness Women's Bracket</oddHeader>
    <oddFooter>&amp;L&amp;"Palatino,Bold"&amp;14Please return to Pete Nevin phone: (512) 425-2223, fax: (512) 719-8225 before noon Thursday, March 15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228600</xdr:rowOff>
                  </from>
                  <to>
                    <xdr:col>3</xdr:col>
                    <xdr:colOff>19050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19050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19050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19050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19050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19050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19050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19050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19050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19050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19050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19050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19050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47625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200025</xdr:rowOff>
                  </from>
                  <to>
                    <xdr:col>13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19050</xdr:colOff>
                    <xdr:row>9</xdr:row>
                    <xdr:rowOff>200025</xdr:rowOff>
                  </from>
                  <to>
                    <xdr:col>13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19050</xdr:colOff>
                    <xdr:row>13</xdr:row>
                    <xdr:rowOff>200025</xdr:rowOff>
                  </from>
                  <to>
                    <xdr:col>13</xdr:col>
                    <xdr:colOff>19050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19050</xdr:colOff>
                    <xdr:row>21</xdr:row>
                    <xdr:rowOff>200025</xdr:rowOff>
                  </from>
                  <to>
                    <xdr:col>13</xdr:col>
                    <xdr:colOff>19050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19050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19050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19050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19050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19050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19050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19050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19050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19050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19050</xdr:colOff>
                    <xdr:row>24</xdr:row>
                    <xdr:rowOff>0</xdr:rowOff>
                  </from>
                  <to>
                    <xdr:col>10</xdr:col>
                    <xdr:colOff>1209675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19050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19050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19050</xdr:colOff>
                    <xdr:row>57</xdr:row>
                    <xdr:rowOff>200025</xdr:rowOff>
                  </from>
                  <to>
                    <xdr:col>13</xdr:col>
                    <xdr:colOff>19050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19050</xdr:colOff>
                    <xdr:row>61</xdr:row>
                    <xdr:rowOff>200025</xdr:rowOff>
                  </from>
                  <to>
                    <xdr:col>13</xdr:col>
                    <xdr:colOff>19050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19050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19050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19050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200025</xdr:rowOff>
                  </from>
                  <to>
                    <xdr:col>8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247650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Drop Down 6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Teams</vt:lpstr>
      <vt:lpstr>Women 2001 NCAA Bracket</vt:lpstr>
      <vt:lpstr>choice</vt:lpstr>
      <vt:lpstr>Choices</vt:lpstr>
      <vt:lpstr>CopyRange</vt:lpstr>
      <vt:lpstr>FinalFourRange</vt:lpstr>
      <vt:lpstr>FinalsScore</vt:lpstr>
      <vt:lpstr>FinalsWinner</vt:lpstr>
      <vt:lpstr>GameNumber</vt:lpstr>
      <vt:lpstr>PlayerName</vt:lpstr>
      <vt:lpstr>'Women 2001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Jan Havlíček</cp:lastModifiedBy>
  <cp:lastPrinted>2001-03-12T06:40:13Z</cp:lastPrinted>
  <dcterms:created xsi:type="dcterms:W3CDTF">1999-03-02T14:46:09Z</dcterms:created>
  <dcterms:modified xsi:type="dcterms:W3CDTF">2023-09-10T18:10:28Z</dcterms:modified>
</cp:coreProperties>
</file>