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DB740D-A1F2-483C-8D3A-A0256D6E2C0A}" xr6:coauthVersionLast="47" xr6:coauthVersionMax="47" xr10:uidLastSave="{00000000-0000-0000-0000-000000000000}"/>
  <bookViews>
    <workbookView xWindow="-120" yWindow="-120" windowWidth="38640" windowHeight="1572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<sst xmlns="http://schemas.openxmlformats.org/spreadsheetml/2006/main" count="911" uniqueCount="222">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</sst>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14</xdr:col>
          <xdr:colOff>28575</xdr:colOff>
          <xdr:row>1</xdr:row>
          <xdr:rowOff>142875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A25A98-9423-FB80-63B3-B702830A8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26</xdr:col>
          <xdr:colOff>342900</xdr:colOff>
          <xdr:row>1</xdr:row>
          <xdr:rowOff>133350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97872CE-9F41-08CE-7133-BD6543443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/>
  </sheetViews>
  <sheetFormatPr defaultRowHeight="13.5" x14ac:dyDescent="0.25"/>
  <cols>
    <col min="1" max="1" width="1.28515625" style="72" customWidth="1"/>
    <col min="2" max="2" width="8.28515625" style="72" bestFit="1" customWidth="1"/>
    <col min="3" max="3" width="5.42578125" style="72" customWidth="1"/>
    <col min="4" max="4" width="5.42578125" style="72" hidden="1" customWidth="1"/>
    <col min="5" max="5" width="6.85546875" style="72" bestFit="1" customWidth="1"/>
    <col min="6" max="6" width="5.5703125" style="72" bestFit="1" customWidth="1"/>
    <col min="7" max="7" width="6" style="72" hidden="1" customWidth="1"/>
    <col min="8" max="8" width="5.140625" style="72" bestFit="1" customWidth="1"/>
    <col min="9" max="9" width="5.5703125" style="72" bestFit="1" customWidth="1"/>
    <col min="10" max="10" width="6.28515625" style="72" hidden="1" customWidth="1"/>
    <col min="11" max="11" width="5.140625" style="72" bestFit="1" customWidth="1"/>
    <col min="12" max="12" width="4.85546875" style="72" bestFit="1" customWidth="1"/>
    <col min="13" max="13" width="6.28515625" style="72" hidden="1" customWidth="1"/>
    <col min="14" max="14" width="5.140625" style="72" bestFit="1" customWidth="1"/>
    <col min="15" max="15" width="4.85546875" style="72" bestFit="1" customWidth="1"/>
    <col min="16" max="16" width="6.28515625" style="72" hidden="1" customWidth="1"/>
    <col min="17" max="17" width="5.140625" style="72" bestFit="1" customWidth="1"/>
    <col min="18" max="18" width="4.85546875" style="72" bestFit="1" customWidth="1"/>
    <col min="19" max="19" width="6.28515625" style="72" hidden="1" customWidth="1"/>
    <col min="20" max="20" width="5.140625" style="72" bestFit="1" customWidth="1"/>
    <col min="21" max="21" width="5.5703125" style="72" bestFit="1" customWidth="1"/>
    <col min="22" max="22" width="6.28515625" style="72" hidden="1" customWidth="1"/>
    <col min="23" max="23" width="5.140625" style="72" bestFit="1" customWidth="1"/>
    <col min="24" max="24" width="5.5703125" style="72" bestFit="1" customWidth="1"/>
    <col min="25" max="25" width="6.28515625" style="72" hidden="1" customWidth="1"/>
    <col min="26" max="26" width="5.140625" style="72" bestFit="1" customWidth="1"/>
    <col min="27" max="27" width="5.5703125" style="72" bestFit="1" customWidth="1"/>
    <col min="28" max="28" width="6.28515625" style="72" hidden="1" customWidth="1"/>
    <col min="29" max="29" width="5.140625" style="72" bestFit="1" customWidth="1"/>
    <col min="30" max="30" width="5.5703125" style="72" customWidth="1"/>
    <col min="31" max="31" width="6.28515625" style="72" hidden="1" customWidth="1"/>
    <col min="32" max="32" width="5.42578125" style="72" bestFit="1" customWidth="1"/>
    <col min="33" max="33" width="5.5703125" style="72" bestFit="1" customWidth="1"/>
    <col min="34" max="34" width="6.28515625" style="72" hidden="1" customWidth="1"/>
    <col min="35" max="35" width="5.140625" style="72" bestFit="1" customWidth="1"/>
    <col min="36" max="36" width="5.5703125" style="72" bestFit="1" customWidth="1"/>
    <col min="37" max="37" width="6.28515625" style="72" hidden="1" customWidth="1"/>
    <col min="38" max="38" width="5.140625" style="72" bestFit="1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5">
      <c r="AR1" s="72">
        <v>1</v>
      </c>
      <c r="BZ1" s="72">
        <v>1</v>
      </c>
    </row>
    <row r="2" spans="1:78" ht="14.25" thickBot="1" x14ac:dyDescent="0.3"/>
    <row r="3" spans="1:78" ht="14.25" x14ac:dyDescent="0.3">
      <c r="A3" s="74"/>
      <c r="B3" s="82" t="s">
        <v>64</v>
      </c>
      <c r="C3" s="83"/>
      <c r="D3" s="83"/>
      <c r="E3" s="83"/>
      <c r="F3" s="189" t="s">
        <v>36</v>
      </c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1" t="s">
        <v>37</v>
      </c>
      <c r="V3" s="192"/>
      <c r="W3" s="192"/>
      <c r="X3" s="192"/>
      <c r="Y3" s="192"/>
      <c r="Z3" s="192"/>
      <c r="AA3" s="192"/>
      <c r="AB3" s="192"/>
      <c r="AC3" s="192"/>
      <c r="AD3" s="191" t="s">
        <v>38</v>
      </c>
      <c r="AE3" s="192"/>
      <c r="AF3" s="192"/>
      <c r="AG3" s="192"/>
      <c r="AH3" s="192"/>
      <c r="AI3" s="193"/>
      <c r="AJ3" s="191" t="s">
        <v>39</v>
      </c>
      <c r="AK3" s="192"/>
      <c r="AL3" s="194"/>
    </row>
    <row r="4" spans="1:78" ht="14.25" x14ac:dyDescent="0.3">
      <c r="A4" s="74"/>
      <c r="B4" s="84"/>
      <c r="C4" s="195" t="s">
        <v>61</v>
      </c>
      <c r="D4" s="196"/>
      <c r="E4" s="197"/>
      <c r="F4" s="196" t="s">
        <v>40</v>
      </c>
      <c r="G4" s="196"/>
      <c r="H4" s="196"/>
      <c r="I4" s="195" t="s">
        <v>9</v>
      </c>
      <c r="J4" s="196"/>
      <c r="K4" s="197"/>
      <c r="L4" s="195" t="s">
        <v>10</v>
      </c>
      <c r="M4" s="196"/>
      <c r="N4" s="197"/>
      <c r="O4" s="195" t="s">
        <v>11</v>
      </c>
      <c r="P4" s="196"/>
      <c r="Q4" s="197"/>
      <c r="R4" s="195" t="s">
        <v>67</v>
      </c>
      <c r="S4" s="196"/>
      <c r="T4" s="197"/>
      <c r="U4" s="195" t="s">
        <v>12</v>
      </c>
      <c r="V4" s="196"/>
      <c r="W4" s="197"/>
      <c r="X4" s="195" t="s">
        <v>13</v>
      </c>
      <c r="Y4" s="196"/>
      <c r="Z4" s="197"/>
      <c r="AA4" s="195" t="s">
        <v>14</v>
      </c>
      <c r="AB4" s="196"/>
      <c r="AC4" s="197"/>
      <c r="AD4" s="195" t="s">
        <v>15</v>
      </c>
      <c r="AE4" s="196"/>
      <c r="AF4" s="197"/>
      <c r="AG4" s="195" t="s">
        <v>16</v>
      </c>
      <c r="AH4" s="196"/>
      <c r="AI4" s="197"/>
      <c r="AJ4" s="196" t="s">
        <v>17</v>
      </c>
      <c r="AK4" s="196"/>
      <c r="AL4" s="198"/>
    </row>
    <row r="5" spans="1:78" s="75" customFormat="1" x14ac:dyDescent="0.25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ht="14.25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>
        <f>Data!J2</f>
        <v>27.25</v>
      </c>
      <c r="G6" s="165">
        <f>VLOOKUP($B6,'Daily Peak Curve'!$Q$3:$AE$40,2,FALSE)</f>
        <v>35</v>
      </c>
      <c r="H6" s="89">
        <f>IF(ISERROR(F6-G6),"",IF(F6=0,"",(F6-G6)))</f>
        <v>-7.75</v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>
        <f>Data!J6</f>
        <v>18.475000000000001</v>
      </c>
      <c r="V6" s="165">
        <f>VLOOKUP($B6,'Daily Peak Curve'!$Q$3:$AE$40,7,FALSE)</f>
        <v>20.65</v>
      </c>
      <c r="W6" s="89">
        <f>IF(ISERROR(U6-V6),"",IF(U6=0,"",(U6-V6)))</f>
        <v>-2.1749999999999972</v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>
        <f>Data!J8</f>
        <v>18.25</v>
      </c>
      <c r="AB6" s="165">
        <f>VLOOKUP($B6,'Daily Peak Curve'!$Q$3:$AE$40,9,FALSE)</f>
        <v>18.25</v>
      </c>
      <c r="AC6" s="89">
        <f>IF(ISERROR(AA6-AB6),"",IF(AA6=0,"",(AA6-AB6)))</f>
        <v>0</v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>
        <f>Data!J11</f>
        <v>22.6</v>
      </c>
      <c r="AK6" s="165">
        <f>VLOOKUP($B6,'Daily Peak Curve'!$Q$3:$AE$40,12,FALSE)</f>
        <v>19.25</v>
      </c>
      <c r="AL6" s="85">
        <f>IF(ISERROR(AJ6-AK6),"",IF(AJ6=0,"",(AJ6-AK6)))</f>
        <v>3.3500000000000014</v>
      </c>
    </row>
    <row r="7" spans="1:78" ht="14.25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>
        <f>Data!J18</f>
        <v>17.55</v>
      </c>
      <c r="Y7" s="171">
        <v>18.649999999999999</v>
      </c>
      <c r="Z7" s="130">
        <f>IF(ISERROR(X7-Y7),"",IF(X7=0,"",(X7-Y7)))</f>
        <v>-1.0999999999999979</v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>
        <f>Data!J20</f>
        <v>20.100000000000001</v>
      </c>
      <c r="AE7" s="171">
        <v>21</v>
      </c>
      <c r="AF7" s="130">
        <f>IF(ISERROR(AD7-AE7),"",IF(AD7=0,"",(AD7-AE7)))</f>
        <v>-0.89999999999999858</v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ht="14.25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ht="14.25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ht="14.25" x14ac:dyDescent="0.3">
      <c r="A11" s="74"/>
      <c r="B11" s="125">
        <v>37226</v>
      </c>
      <c r="C11" s="100">
        <f>Data!J218</f>
        <v>2.59</v>
      </c>
      <c r="D11" s="162">
        <f>'Forward Peak Curve'!G167</f>
        <v>2.6960000000000002</v>
      </c>
      <c r="E11" s="88">
        <f>IF(ISERROR(C11-D11),"",(C11-D11))</f>
        <v>-0.10600000000000032</v>
      </c>
      <c r="F11" s="80">
        <f>Data!J54</f>
        <v>34.75</v>
      </c>
      <c r="G11" s="168">
        <f>'Forward Peak Curve'!G107</f>
        <v>36</v>
      </c>
      <c r="H11" s="89">
        <f t="shared" ref="H11:H27" si="0">IF(ISERROR(F11-G11),"",(F11-G11))</f>
        <v>-1.25</v>
      </c>
      <c r="I11" s="106">
        <f>Data!J70</f>
        <v>26.074999999999999</v>
      </c>
      <c r="J11" s="168">
        <f>'Forward Peak Curve'!G122</f>
        <v>26.649997711181602</v>
      </c>
      <c r="K11" s="89">
        <f>IF(ISERROR(I11-J11),"",(I11-J11))</f>
        <v>-0.57499771118160226</v>
      </c>
      <c r="L11" s="106">
        <f>Data!J174</f>
        <v>27.2</v>
      </c>
      <c r="M11" s="168">
        <f>'Forward Peak Curve'!G62</f>
        <v>28.300006866455099</v>
      </c>
      <c r="N11" s="89">
        <f>IF(ISERROR(L11-M11),"",(L11-M11))</f>
        <v>-1.1000068664551002</v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>
        <f>Data!J86</f>
        <v>23.1</v>
      </c>
      <c r="V11" s="168">
        <f>'Forward Peak Curve'!G2</f>
        <v>24</v>
      </c>
      <c r="W11" s="89">
        <f>IF(ISERROR(U11-V11),"",(U11-V11))</f>
        <v>-0.89999999999999858</v>
      </c>
      <c r="X11" s="106">
        <f>Data!J102</f>
        <v>21.75</v>
      </c>
      <c r="Y11" s="168">
        <f>'Forward Peak Curve'!G47</f>
        <v>22.5</v>
      </c>
      <c r="Z11" s="89">
        <f>IF(ISERROR(X11-Y11),"",(X11-Y11))</f>
        <v>-0.75</v>
      </c>
      <c r="AA11" s="106">
        <f>Data!J118</f>
        <v>21.95</v>
      </c>
      <c r="AB11" s="168">
        <f>'Forward Peak Curve'!G32</f>
        <v>22.600004196166999</v>
      </c>
      <c r="AC11" s="89">
        <f>IF(ISERROR(AA11-AB11),"",(AA11-AB11))</f>
        <v>-0.650004196167</v>
      </c>
      <c r="AD11" s="106">
        <f>Data!J154</f>
        <v>23.8</v>
      </c>
      <c r="AE11" s="168">
        <f>'Forward Peak Curve'!G152</f>
        <v>24.7325038909912</v>
      </c>
      <c r="AF11" s="89">
        <f>IF(ISERROR(AD11-AE11),"",(AD11-AE11))</f>
        <v>-0.93250389099119957</v>
      </c>
      <c r="AG11" s="106">
        <f>Data!J35</f>
        <v>22.1</v>
      </c>
      <c r="AH11" s="168">
        <f>'Forward Peak Curve'!G17</f>
        <v>22.649995803833001</v>
      </c>
      <c r="AI11" s="91">
        <f>IF(ISERROR(AG11-AH11),"",(AG11-AH11))</f>
        <v>-0.54999580383299929</v>
      </c>
      <c r="AJ11" s="80">
        <f>Data!J135</f>
        <v>22.6</v>
      </c>
      <c r="AK11" s="168">
        <f>'Forward Peak Curve'!G137</f>
        <v>22.830999374389599</v>
      </c>
      <c r="AL11" s="85">
        <f>IF(ISERROR(AJ11-AK11),"",(AJ11-AK11))</f>
        <v>-0.23099937438959728</v>
      </c>
    </row>
    <row r="12" spans="1:78" ht="14.25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ht="14.25" x14ac:dyDescent="0.3">
      <c r="A13" s="74"/>
      <c r="B13" s="140" t="s">
        <v>45</v>
      </c>
      <c r="C13" s="137">
        <f>AVERAGE(Data!J219:J220)</f>
        <v>2.933125</v>
      </c>
      <c r="D13" s="172">
        <f>'Forward Peak Curve'!G168</f>
        <v>2.9584999999999999</v>
      </c>
      <c r="E13" s="128">
        <f t="shared" ref="E13:E28" si="1">IF(ISERROR(C13-D13),"",(C13-D13))</f>
        <v>-2.5374999999999925E-2</v>
      </c>
      <c r="F13" s="141">
        <f>Data!J55</f>
        <v>42.424999999999997</v>
      </c>
      <c r="G13" s="173">
        <f>'Forward Peak Curve'!G108</f>
        <v>43.2</v>
      </c>
      <c r="H13" s="130">
        <f t="shared" si="0"/>
        <v>-0.77500000000000568</v>
      </c>
      <c r="I13" s="142">
        <f>Data!J71</f>
        <v>29.95</v>
      </c>
      <c r="J13" s="173">
        <f>'Forward Peak Curve'!G123</f>
        <v>30.5</v>
      </c>
      <c r="K13" s="130">
        <f t="shared" ref="K13:K28" si="2">IF(ISERROR(I13-J13),"",(I13-J13))</f>
        <v>-0.55000000000000071</v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>
        <f>Data!J192</f>
        <v>41.25</v>
      </c>
      <c r="P13" s="173">
        <f>'Forward Peak Curve'!G78</f>
        <v>42</v>
      </c>
      <c r="Q13" s="130">
        <f t="shared" ref="Q13:Q28" si="4">IF(ISERROR(O13-P13),"",(O13-P13))</f>
        <v>-0.75</v>
      </c>
      <c r="R13" s="142">
        <f>Data!J209</f>
        <v>46.5</v>
      </c>
      <c r="S13" s="173">
        <f>'Forward Peak Curve'!G93</f>
        <v>47.25</v>
      </c>
      <c r="T13" s="130">
        <f t="shared" ref="T13:T28" si="5">IF(ISERROR(R13-S13),"",(R13-S13))</f>
        <v>-0.75</v>
      </c>
      <c r="U13" s="142">
        <f>Data!J87</f>
        <v>26.200000000000003</v>
      </c>
      <c r="V13" s="173">
        <f>'Forward Peak Curve'!G3</f>
        <v>26.795000000000002</v>
      </c>
      <c r="W13" s="130">
        <f t="shared" ref="W13:W20" si="6">IF(ISERROR(U13-V13),"",(U13-V13))</f>
        <v>-0.59499999999999886</v>
      </c>
      <c r="X13" s="142">
        <f>Data!J103</f>
        <v>24.1</v>
      </c>
      <c r="Y13" s="173">
        <f>'Forward Peak Curve'!G48</f>
        <v>24.395</v>
      </c>
      <c r="Z13" s="130">
        <f t="shared" ref="Z13:Z28" si="7">IF(ISERROR(X13-Y13),"",(X13-Y13))</f>
        <v>-0.29499999999999815</v>
      </c>
      <c r="AA13" s="142">
        <f>Data!J119</f>
        <v>25.75</v>
      </c>
      <c r="AB13" s="173">
        <f>'Forward Peak Curve'!G33</f>
        <v>26.545000000000002</v>
      </c>
      <c r="AC13" s="130">
        <f t="shared" ref="AC13:AC28" si="8">IF(ISERROR(AA13-AB13),"",(AA13-AB13))</f>
        <v>-0.79500000000000171</v>
      </c>
      <c r="AD13" s="142">
        <f>Data!J156</f>
        <v>27.65</v>
      </c>
      <c r="AE13" s="173">
        <f>'Forward Peak Curve'!G153</f>
        <v>28</v>
      </c>
      <c r="AF13" s="130">
        <f t="shared" ref="AF13:AF20" si="9">IF(ISERROR(AD13-AE13),"",(AD13-AE13))</f>
        <v>-0.35000000000000142</v>
      </c>
      <c r="AG13" s="142">
        <f>Data!J36</f>
        <v>23.2</v>
      </c>
      <c r="AH13" s="173">
        <f>'Forward Peak Curve'!G18</f>
        <v>23.65</v>
      </c>
      <c r="AI13" s="132">
        <f t="shared" ref="AI13:AI20" si="10">IF(ISERROR(AG13-AH13),"",(AG13-AH13))</f>
        <v>-0.44999999999999929</v>
      </c>
      <c r="AJ13" s="141">
        <f>Data!J136</f>
        <v>24.6</v>
      </c>
      <c r="AK13" s="173">
        <f>'Forward Peak Curve'!G138</f>
        <v>24.945</v>
      </c>
      <c r="AL13" s="134">
        <f t="shared" ref="AL13:AL20" si="11">IF(ISERROR(AJ13-AK13),"",(AJ13-AK13))</f>
        <v>-0.34499999999999886</v>
      </c>
    </row>
    <row r="14" spans="1:78" ht="14.25" x14ac:dyDescent="0.3">
      <c r="A14" s="74"/>
      <c r="B14" s="125" t="s">
        <v>46</v>
      </c>
      <c r="C14" s="100">
        <f>D14/$D$20*Data!$J$222</f>
        <v>2.8829538258211955</v>
      </c>
      <c r="D14" s="162">
        <f>'Forward Peak Curve'!G169</f>
        <v>2.9085000000000001</v>
      </c>
      <c r="E14" s="88">
        <f t="shared" si="1"/>
        <v>-2.5546174178804559E-2</v>
      </c>
      <c r="F14" s="80">
        <f>Data!J56</f>
        <v>36.6</v>
      </c>
      <c r="G14" s="168">
        <f>'Forward Peak Curve'!G109</f>
        <v>37.1</v>
      </c>
      <c r="H14" s="89">
        <f t="shared" si="0"/>
        <v>-0.5</v>
      </c>
      <c r="I14" s="106">
        <f>Data!J72</f>
        <v>28.4</v>
      </c>
      <c r="J14" s="168">
        <f>'Forward Peak Curve'!G124</f>
        <v>28.9</v>
      </c>
      <c r="K14" s="89">
        <f t="shared" si="2"/>
        <v>-0.5</v>
      </c>
      <c r="L14" s="106">
        <f>Data!J176</f>
        <v>30.4</v>
      </c>
      <c r="M14" s="168">
        <f>'Forward Peak Curve'!G64</f>
        <v>30.75</v>
      </c>
      <c r="N14" s="89">
        <f t="shared" si="3"/>
        <v>-0.35000000000000142</v>
      </c>
      <c r="O14" s="106">
        <f>Data!J193</f>
        <v>37.849999999999994</v>
      </c>
      <c r="P14" s="168">
        <f>'Forward Peak Curve'!G79</f>
        <v>38.5</v>
      </c>
      <c r="Q14" s="89">
        <f t="shared" si="4"/>
        <v>-0.65000000000000568</v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>
        <f>Data!J88</f>
        <v>25.1</v>
      </c>
      <c r="V14" s="168">
        <f>'Forward Peak Curve'!G4</f>
        <v>25.204999999999998</v>
      </c>
      <c r="W14" s="89">
        <f t="shared" si="6"/>
        <v>-0.10499999999999687</v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>
        <f>Data!J157</f>
        <v>25.65</v>
      </c>
      <c r="AE14" s="168">
        <f>'Forward Peak Curve'!G154</f>
        <v>25.9</v>
      </c>
      <c r="AF14" s="89">
        <f t="shared" si="9"/>
        <v>-0.25</v>
      </c>
      <c r="AG14" s="106">
        <f>Data!J37</f>
        <v>22.35</v>
      </c>
      <c r="AH14" s="168">
        <f>'Forward Peak Curve'!G19</f>
        <v>22.7</v>
      </c>
      <c r="AI14" s="91">
        <f t="shared" si="10"/>
        <v>-0.34999999999999787</v>
      </c>
      <c r="AJ14" s="80">
        <f>Data!J137</f>
        <v>24.45</v>
      </c>
      <c r="AK14" s="168">
        <f>'Forward Peak Curve'!G139</f>
        <v>24.6</v>
      </c>
      <c r="AL14" s="85">
        <f t="shared" si="11"/>
        <v>-0.15000000000000213</v>
      </c>
    </row>
    <row r="15" spans="1:78" ht="14.25" x14ac:dyDescent="0.3">
      <c r="A15" s="74"/>
      <c r="B15" s="140">
        <v>37377</v>
      </c>
      <c r="C15" s="137">
        <f>D15/$D$20*Data!$J$222</f>
        <v>2.8874143010545446</v>
      </c>
      <c r="D15" s="172">
        <f>'Forward Peak Curve'!G170</f>
        <v>2.9129999999999998</v>
      </c>
      <c r="E15" s="128">
        <f t="shared" si="1"/>
        <v>-2.558569894545526E-2</v>
      </c>
      <c r="F15" s="141">
        <f>Data!J57</f>
        <v>37.85</v>
      </c>
      <c r="G15" s="173">
        <f>'Forward Peak Curve'!G110</f>
        <v>38.5</v>
      </c>
      <c r="H15" s="130">
        <f t="shared" si="0"/>
        <v>-0.64999999999999858</v>
      </c>
      <c r="I15" s="142">
        <f>Data!J73</f>
        <v>31.15</v>
      </c>
      <c r="J15" s="173">
        <f>'Forward Peak Curve'!G125</f>
        <v>31.75</v>
      </c>
      <c r="K15" s="130">
        <f t="shared" si="2"/>
        <v>-0.60000000000000142</v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>
        <f>Data!J194</f>
        <v>39.4</v>
      </c>
      <c r="P15" s="173">
        <f>'Forward Peak Curve'!G80</f>
        <v>39.25</v>
      </c>
      <c r="Q15" s="130">
        <f t="shared" si="4"/>
        <v>0.14999999999999858</v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>
        <f>Data!J89</f>
        <v>26.65</v>
      </c>
      <c r="V15" s="173">
        <f>'Forward Peak Curve'!G5</f>
        <v>26.95</v>
      </c>
      <c r="W15" s="130">
        <f t="shared" si="6"/>
        <v>-0.30000000000000071</v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>
        <f>Data!J158</f>
        <v>28.15</v>
      </c>
      <c r="AE15" s="173">
        <f>'Forward Peak Curve'!G155</f>
        <v>28.45</v>
      </c>
      <c r="AF15" s="130">
        <f t="shared" si="9"/>
        <v>-0.30000000000000071</v>
      </c>
      <c r="AG15" s="142">
        <f>Data!J38</f>
        <v>24.85</v>
      </c>
      <c r="AH15" s="173">
        <f>'Forward Peak Curve'!G20</f>
        <v>25.1</v>
      </c>
      <c r="AI15" s="132">
        <f t="shared" si="10"/>
        <v>-0.25</v>
      </c>
      <c r="AJ15" s="141">
        <f>Data!J138</f>
        <v>26.6</v>
      </c>
      <c r="AK15" s="173">
        <f>'Forward Peak Curve'!G140</f>
        <v>26.795000000000002</v>
      </c>
      <c r="AL15" s="134">
        <f t="shared" si="11"/>
        <v>-0.19500000000000028</v>
      </c>
    </row>
    <row r="16" spans="1:78" ht="14.25" x14ac:dyDescent="0.3">
      <c r="A16" s="74"/>
      <c r="B16" s="125">
        <v>37408</v>
      </c>
      <c r="C16" s="100">
        <f>D16/$D$20*Data!$J$222</f>
        <v>2.9270629697954238</v>
      </c>
      <c r="D16" s="162">
        <f>'Forward Peak Curve'!G171</f>
        <v>2.9529999999999998</v>
      </c>
      <c r="E16" s="88">
        <f t="shared" si="1"/>
        <v>-2.593703020457605E-2</v>
      </c>
      <c r="F16" s="80">
        <f>Data!J58</f>
        <v>43.25</v>
      </c>
      <c r="G16" s="168">
        <f>'Forward Peak Curve'!G111</f>
        <v>44</v>
      </c>
      <c r="H16" s="89">
        <f t="shared" si="0"/>
        <v>-0.75</v>
      </c>
      <c r="I16" s="106">
        <f>Data!J74</f>
        <v>41.05</v>
      </c>
      <c r="J16" s="168">
        <f>'Forward Peak Curve'!G126</f>
        <v>41.75</v>
      </c>
      <c r="K16" s="89">
        <f t="shared" si="2"/>
        <v>-0.70000000000000284</v>
      </c>
      <c r="L16" s="106">
        <f>Data!J178</f>
        <v>41.2</v>
      </c>
      <c r="M16" s="168">
        <f>'Forward Peak Curve'!G66</f>
        <v>41.75</v>
      </c>
      <c r="N16" s="89">
        <f t="shared" si="3"/>
        <v>-0.54999999999999716</v>
      </c>
      <c r="O16" s="106">
        <f>Data!J195</f>
        <v>50.5</v>
      </c>
      <c r="P16" s="168">
        <f>'Forward Peak Curve'!G81</f>
        <v>51</v>
      </c>
      <c r="Q16" s="89">
        <f t="shared" si="4"/>
        <v>-0.5</v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>
        <f>Data!J90</f>
        <v>35.6</v>
      </c>
      <c r="V16" s="168">
        <f>'Forward Peak Curve'!G6</f>
        <v>36.204999999999998</v>
      </c>
      <c r="W16" s="89">
        <f t="shared" si="6"/>
        <v>-0.60499999999999687</v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>
        <f>Data!J159</f>
        <v>36.950000000000003</v>
      </c>
      <c r="AE16" s="168">
        <f>'Forward Peak Curve'!G156</f>
        <v>37.200000000000003</v>
      </c>
      <c r="AF16" s="89">
        <f t="shared" si="9"/>
        <v>-0.25</v>
      </c>
      <c r="AG16" s="106">
        <f>Data!J39</f>
        <v>31.950000000000003</v>
      </c>
      <c r="AH16" s="168">
        <f>'Forward Peak Curve'!G21</f>
        <v>32.200000000000003</v>
      </c>
      <c r="AI16" s="91">
        <f t="shared" si="10"/>
        <v>-0.25</v>
      </c>
      <c r="AJ16" s="80">
        <f>Data!J139</f>
        <v>30.35</v>
      </c>
      <c r="AK16" s="168">
        <f>'Forward Peak Curve'!G141</f>
        <v>30.45</v>
      </c>
      <c r="AL16" s="85">
        <f t="shared" si="11"/>
        <v>-9.9999999999997868E-2</v>
      </c>
    </row>
    <row r="17" spans="2:38" ht="14.25" x14ac:dyDescent="0.3">
      <c r="B17" s="143" t="s">
        <v>47</v>
      </c>
      <c r="C17" s="144">
        <f>D17/$D$20*Data!$J$222</f>
        <v>2.9800930642363501</v>
      </c>
      <c r="D17" s="174">
        <f>'Forward Peak Curve'!G172</f>
        <v>3.0065</v>
      </c>
      <c r="E17" s="128">
        <f t="shared" si="1"/>
        <v>-2.640693576364983E-2</v>
      </c>
      <c r="F17" s="145">
        <f>Data!J59</f>
        <v>53.65</v>
      </c>
      <c r="G17" s="175">
        <f>'Forward Peak Curve'!G112</f>
        <v>54.25</v>
      </c>
      <c r="H17" s="130">
        <f t="shared" si="0"/>
        <v>-0.60000000000000142</v>
      </c>
      <c r="I17" s="146">
        <f>Data!J75</f>
        <v>53</v>
      </c>
      <c r="J17" s="175">
        <f>'Forward Peak Curve'!G127</f>
        <v>53.5</v>
      </c>
      <c r="K17" s="130">
        <f t="shared" si="2"/>
        <v>-0.5</v>
      </c>
      <c r="L17" s="146">
        <f>Data!J179</f>
        <v>53.25</v>
      </c>
      <c r="M17" s="175">
        <f>'Forward Peak Curve'!G67</f>
        <v>53.75</v>
      </c>
      <c r="N17" s="130">
        <f t="shared" si="3"/>
        <v>-0.5</v>
      </c>
      <c r="O17" s="146">
        <f>Data!J196</f>
        <v>70.25</v>
      </c>
      <c r="P17" s="175">
        <f>'Forward Peak Curve'!G82</f>
        <v>70.5</v>
      </c>
      <c r="Q17" s="130">
        <f t="shared" si="4"/>
        <v>-0.25</v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>
        <f>Data!J91</f>
        <v>46</v>
      </c>
      <c r="V17" s="175">
        <f>'Forward Peak Curve'!G7</f>
        <v>46.51</v>
      </c>
      <c r="W17" s="130">
        <f t="shared" si="6"/>
        <v>-0.50999999999999801</v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>
        <f>Data!J160</f>
        <v>49.25</v>
      </c>
      <c r="AE17" s="175">
        <f>'Forward Peak Curve'!G157</f>
        <v>49.55</v>
      </c>
      <c r="AF17" s="130">
        <f t="shared" si="9"/>
        <v>-0.29999999999999716</v>
      </c>
      <c r="AG17" s="146">
        <f>Data!J40</f>
        <v>40.5</v>
      </c>
      <c r="AH17" s="175">
        <f>'Forward Peak Curve'!G22</f>
        <v>41.002000000000002</v>
      </c>
      <c r="AI17" s="132">
        <f t="shared" si="10"/>
        <v>-0.50200000000000244</v>
      </c>
      <c r="AJ17" s="145">
        <f>Data!J140</f>
        <v>38.15</v>
      </c>
      <c r="AK17" s="175">
        <f>'Forward Peak Curve'!G142</f>
        <v>38.35</v>
      </c>
      <c r="AL17" s="134">
        <f t="shared" si="11"/>
        <v>-0.20000000000000284</v>
      </c>
    </row>
    <row r="18" spans="2:38" ht="14.25" x14ac:dyDescent="0.3">
      <c r="B18" s="125">
        <v>37500</v>
      </c>
      <c r="C18" s="100">
        <f>D18/$D$20*Data!$J$222</f>
        <v>2.9994217902475286</v>
      </c>
      <c r="D18" s="162">
        <f>'Forward Peak Curve'!G173</f>
        <v>3.0259999999999998</v>
      </c>
      <c r="E18" s="88">
        <f t="shared" si="1"/>
        <v>-2.657820975247116E-2</v>
      </c>
      <c r="F18" s="80">
        <f>Data!J60</f>
        <v>36.549999999999997</v>
      </c>
      <c r="G18" s="168">
        <f>'Forward Peak Curve'!G113</f>
        <v>37.1</v>
      </c>
      <c r="H18" s="89">
        <f t="shared" si="0"/>
        <v>-0.55000000000000426</v>
      </c>
      <c r="I18" s="106">
        <f>Data!J76</f>
        <v>27.95</v>
      </c>
      <c r="J18" s="168">
        <f>'Forward Peak Curve'!G128</f>
        <v>28.5</v>
      </c>
      <c r="K18" s="89">
        <f t="shared" si="2"/>
        <v>-0.55000000000000071</v>
      </c>
      <c r="L18" s="106">
        <f>Data!J180</f>
        <v>30.55</v>
      </c>
      <c r="M18" s="168">
        <f>'Forward Peak Curve'!G68</f>
        <v>31</v>
      </c>
      <c r="N18" s="89">
        <f t="shared" si="3"/>
        <v>-0.44999999999999929</v>
      </c>
      <c r="O18" s="106">
        <f>Data!J197</f>
        <v>38.200000000000003</v>
      </c>
      <c r="P18" s="168">
        <f>'Forward Peak Curve'!G83</f>
        <v>38.5</v>
      </c>
      <c r="Q18" s="89">
        <f t="shared" si="4"/>
        <v>-0.29999999999999716</v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>
        <f>Data!J161</f>
        <v>26.4</v>
      </c>
      <c r="AE18" s="168">
        <f>'Forward Peak Curve'!G158</f>
        <v>26.6</v>
      </c>
      <c r="AF18" s="89">
        <f t="shared" si="9"/>
        <v>-0.20000000000000284</v>
      </c>
      <c r="AG18" s="106">
        <f>Data!J41</f>
        <v>22.6</v>
      </c>
      <c r="AH18" s="168">
        <f>'Forward Peak Curve'!G23</f>
        <v>22.75</v>
      </c>
      <c r="AI18" s="91">
        <f t="shared" si="10"/>
        <v>-0.14999999999999858</v>
      </c>
      <c r="AJ18" s="80">
        <f>Data!J141</f>
        <v>27.2</v>
      </c>
      <c r="AK18" s="168">
        <f>'Forward Peak Curve'!G143</f>
        <v>27.5</v>
      </c>
      <c r="AL18" s="85">
        <f t="shared" si="11"/>
        <v>-0.30000000000000071</v>
      </c>
    </row>
    <row r="19" spans="2:38" ht="15" thickBot="1" x14ac:dyDescent="0.35">
      <c r="B19" s="140" t="s">
        <v>48</v>
      </c>
      <c r="C19" s="137">
        <f>D19/$D$20*Data!$J$222</f>
        <v>3.1983259450976078</v>
      </c>
      <c r="D19" s="172">
        <f>'Forward Peak Curve'!G174</f>
        <v>3.226666666666667</v>
      </c>
      <c r="E19" s="128">
        <f t="shared" si="1"/>
        <v>-2.8340721569059202E-2</v>
      </c>
      <c r="F19" s="141">
        <f>Data!J61</f>
        <v>36.549999999999997</v>
      </c>
      <c r="G19" s="173">
        <f>'Forward Peak Curve'!G114</f>
        <v>37.25</v>
      </c>
      <c r="H19" s="130">
        <f t="shared" si="0"/>
        <v>-0.70000000000000284</v>
      </c>
      <c r="I19" s="142">
        <f>Data!J77</f>
        <v>27.9</v>
      </c>
      <c r="J19" s="173">
        <f>'Forward Peak Curve'!G129</f>
        <v>28.5</v>
      </c>
      <c r="K19" s="130">
        <f t="shared" si="2"/>
        <v>-0.60000000000000142</v>
      </c>
      <c r="L19" s="142">
        <f>Data!J181</f>
        <v>30.5</v>
      </c>
      <c r="M19" s="173">
        <f>'Forward Peak Curve'!G69</f>
        <v>31</v>
      </c>
      <c r="N19" s="130">
        <f t="shared" si="3"/>
        <v>-0.5</v>
      </c>
      <c r="O19" s="142">
        <f>Data!J198</f>
        <v>38.200000000000003</v>
      </c>
      <c r="P19" s="173">
        <f>'Forward Peak Curve'!G84</f>
        <v>38.5</v>
      </c>
      <c r="Q19" s="130">
        <f t="shared" si="4"/>
        <v>-0.29999999999999716</v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>
        <f>Data!J162</f>
        <v>26.9</v>
      </c>
      <c r="AE19" s="173">
        <f>'Forward Peak Curve'!G159</f>
        <v>27.1</v>
      </c>
      <c r="AF19" s="130">
        <f t="shared" si="9"/>
        <v>-0.20000000000000284</v>
      </c>
      <c r="AG19" s="142">
        <f>Data!J42</f>
        <v>23.75</v>
      </c>
      <c r="AH19" s="173">
        <f>'Forward Peak Curve'!G24</f>
        <v>24</v>
      </c>
      <c r="AI19" s="132">
        <f t="shared" si="10"/>
        <v>-0.25</v>
      </c>
      <c r="AJ19" s="141">
        <f>Data!J142</f>
        <v>26.5</v>
      </c>
      <c r="AK19" s="173">
        <f>'Forward Peak Curve'!G144</f>
        <v>26.546666666666667</v>
      </c>
      <c r="AL19" s="134">
        <f t="shared" si="11"/>
        <v>-4.6666666666666856E-2</v>
      </c>
    </row>
    <row r="20" spans="2:38" ht="15" thickBot="1" x14ac:dyDescent="0.35">
      <c r="B20" s="179" t="s">
        <v>65</v>
      </c>
      <c r="C20" s="180">
        <f>Data!J222</f>
        <v>3</v>
      </c>
      <c r="D20" s="181">
        <f>(D13*2+D14*2+D15+D16+D17*2+D18+D19*3)/12</f>
        <v>3.0265833333333334</v>
      </c>
      <c r="E20" s="182">
        <f t="shared" si="1"/>
        <v>-2.6583333333333403E-2</v>
      </c>
      <c r="F20" s="183">
        <f>IF(ISERROR(Data!G61),"",Data!G61)</f>
        <v>41.114313725490184</v>
      </c>
      <c r="G20" s="184">
        <f>(G13*672+G14*688+G15*352+G16*320+G17*704+G18*320+G19*1024)/4080</f>
        <v>41.763529411764708</v>
      </c>
      <c r="H20" s="185">
        <f t="shared" si="0"/>
        <v>-0.64921568627452331</v>
      </c>
      <c r="I20" s="186">
        <f>IF(ISERROR(Data!G77),"",Data!G77)</f>
        <v>33.968627450980392</v>
      </c>
      <c r="J20" s="184">
        <f>(J13*672+J14*688+J15*352+J16*320+J17*704+J18*320+J19*1024)/4080</f>
        <v>34.530196078431374</v>
      </c>
      <c r="K20" s="185">
        <f t="shared" si="2"/>
        <v>-0.56156862745098124</v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>
        <f>IF(ISERROR(Data!G198),"",Data!G198)</f>
        <v>45.241764705882346</v>
      </c>
      <c r="P20" s="184">
        <f>(P13*672+P14*688+P15*352+P16*320+P17*704+P18*320+P19*1024)/4080</f>
        <v>45.643137254901958</v>
      </c>
      <c r="Q20" s="185">
        <f t="shared" si="4"/>
        <v>-0.40137254901961228</v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>
        <f>IF(ISERROR(Data!G162),"",Data!G162)</f>
        <v>31.526078431372547</v>
      </c>
      <c r="AE20" s="184">
        <f>(AE13*672+AE14*688+AE15*352+AE16*320+AE17*704+AE18*320+AE19*1024)/4080</f>
        <v>31.789019607843134</v>
      </c>
      <c r="AF20" s="185">
        <f t="shared" si="9"/>
        <v>-0.26294117647058712</v>
      </c>
      <c r="AG20" s="186">
        <f>IF(ISERROR(Data!G42),"",Data!G42)</f>
        <v>26.961372549019607</v>
      </c>
      <c r="AH20" s="184">
        <f>(AH13*672+AH14*688+AH15*352+AH16*320+AH17*704+AH18*320+AH19*1024)/4080</f>
        <v>27.29681568627451</v>
      </c>
      <c r="AI20" s="187">
        <f t="shared" si="10"/>
        <v>-0.33544313725490227</v>
      </c>
      <c r="AJ20" s="183">
        <f>IF(ISERROR(Data!G142),"",Data!G142)</f>
        <v>28.217058823529413</v>
      </c>
      <c r="AK20" s="184">
        <f>(AK13*672+AK14*688+AK15*352+AK16*320+AK17*704+AK18*320+AK19*1024)/4080</f>
        <v>28.393594771241826</v>
      </c>
      <c r="AL20" s="188">
        <f t="shared" si="11"/>
        <v>-0.17653594771241288</v>
      </c>
    </row>
    <row r="21" spans="2:38" ht="14.25" x14ac:dyDescent="0.3">
      <c r="B21" s="140" t="s">
        <v>49</v>
      </c>
      <c r="C21" s="137">
        <f>D21/$D$28*Data!$J$223</f>
        <v>3.4623806908945687</v>
      </c>
      <c r="D21" s="172">
        <f>'Forward Peak Curve'!G175</f>
        <v>3.4740000000000002</v>
      </c>
      <c r="E21" s="128">
        <f t="shared" si="1"/>
        <v>-1.1619309105431519E-2</v>
      </c>
      <c r="F21" s="141">
        <f>Data!J63</f>
        <v>42.95</v>
      </c>
      <c r="G21" s="173">
        <f>'Forward Peak Curve'!G115</f>
        <v>43.5</v>
      </c>
      <c r="H21" s="130">
        <f t="shared" si="0"/>
        <v>-0.54999999999999716</v>
      </c>
      <c r="I21" s="142">
        <f>Data!J79</f>
        <v>33.15</v>
      </c>
      <c r="J21" s="173">
        <f>'Forward Peak Curve'!G130</f>
        <v>33.75</v>
      </c>
      <c r="K21" s="130">
        <f t="shared" si="2"/>
        <v>-0.60000000000000142</v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>
        <f>Data!J95</f>
        <v>27.85</v>
      </c>
      <c r="V21" s="173">
        <f>'Forward Peak Curve'!G10</f>
        <v>28.13</v>
      </c>
      <c r="W21" s="130">
        <f t="shared" ref="W21:W28" si="12">IF(ISERROR(U21-V21),"",(U21-V21))</f>
        <v>-0.27999999999999758</v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>
        <f>Data!J164</f>
        <v>28.9</v>
      </c>
      <c r="AE21" s="173">
        <f>'Forward Peak Curve'!G160</f>
        <v>29</v>
      </c>
      <c r="AF21" s="130">
        <f t="shared" ref="AF21:AF28" si="13">IF(ISERROR(AD21-AE21),"",(AD21-AE21))</f>
        <v>-0.10000000000000142</v>
      </c>
      <c r="AG21" s="142">
        <f>Data!J44</f>
        <v>26.7</v>
      </c>
      <c r="AH21" s="173">
        <f>'Forward Peak Curve'!G25</f>
        <v>26.951000000000001</v>
      </c>
      <c r="AI21" s="132">
        <f t="shared" ref="AI21:AI28" si="14">IF(ISERROR(AG21-AH21),"",(AG21-AH21))</f>
        <v>-0.25100000000000122</v>
      </c>
      <c r="AJ21" s="141">
        <f>Data!J144</f>
        <v>28.4</v>
      </c>
      <c r="AK21" s="173">
        <f>'Forward Peak Curve'!G145</f>
        <v>28.315000000000001</v>
      </c>
      <c r="AL21" s="134">
        <f t="shared" ref="AL21:AL28" si="15">IF(ISERROR(AJ21-AK21),"",(AJ21-AK21))</f>
        <v>8.49999999999973E-2</v>
      </c>
    </row>
    <row r="22" spans="2:38" ht="14.25" x14ac:dyDescent="0.3">
      <c r="B22" s="125" t="s">
        <v>50</v>
      </c>
      <c r="C22" s="100">
        <f>D22/$D$28*Data!$J$223</f>
        <v>3.2480997903354627</v>
      </c>
      <c r="D22" s="162">
        <f>'Forward Peak Curve'!G176</f>
        <v>3.2589999999999999</v>
      </c>
      <c r="E22" s="88">
        <f t="shared" si="1"/>
        <v>-1.0900209664537197E-2</v>
      </c>
      <c r="F22" s="80">
        <f>Data!J64</f>
        <v>35.200000000000003</v>
      </c>
      <c r="G22" s="168">
        <f>'Forward Peak Curve'!G116</f>
        <v>35.75</v>
      </c>
      <c r="H22" s="89">
        <f t="shared" si="0"/>
        <v>-0.54999999999999716</v>
      </c>
      <c r="I22" s="106">
        <f>Data!J80</f>
        <v>30.45</v>
      </c>
      <c r="J22" s="168">
        <f>'Forward Peak Curve'!G131</f>
        <v>31</v>
      </c>
      <c r="K22" s="89">
        <f t="shared" si="2"/>
        <v>-0.55000000000000071</v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>
        <f>Data!J96</f>
        <v>26.9</v>
      </c>
      <c r="V22" s="168">
        <f>'Forward Peak Curve'!G11</f>
        <v>26.95</v>
      </c>
      <c r="W22" s="89">
        <f t="shared" si="12"/>
        <v>-5.0000000000000711E-2</v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>
        <f>Data!J165</f>
        <v>26.75</v>
      </c>
      <c r="AE22" s="168">
        <f>'Forward Peak Curve'!G161</f>
        <v>27.45</v>
      </c>
      <c r="AF22" s="89">
        <f t="shared" si="13"/>
        <v>-0.69999999999999929</v>
      </c>
      <c r="AG22" s="106">
        <f>Data!J45</f>
        <v>25.3</v>
      </c>
      <c r="AH22" s="168">
        <f>'Forward Peak Curve'!G26</f>
        <v>25.550999999999998</v>
      </c>
      <c r="AI22" s="91">
        <f t="shared" si="14"/>
        <v>-0.25099999999999767</v>
      </c>
      <c r="AJ22" s="80">
        <f>Data!J145</f>
        <v>26.85</v>
      </c>
      <c r="AK22" s="168">
        <f>'Forward Peak Curve'!G146</f>
        <v>26.827999999999999</v>
      </c>
      <c r="AL22" s="85">
        <f t="shared" si="15"/>
        <v>2.2000000000002018E-2</v>
      </c>
    </row>
    <row r="23" spans="2:38" ht="14.25" x14ac:dyDescent="0.3">
      <c r="B23" s="140">
        <v>37742</v>
      </c>
      <c r="C23" s="137">
        <f>D23/$D$28*Data!$J$223</f>
        <v>3.1793305710862616</v>
      </c>
      <c r="D23" s="172">
        <f>'Forward Peak Curve'!G177</f>
        <v>3.19</v>
      </c>
      <c r="E23" s="128">
        <f t="shared" si="1"/>
        <v>-1.0669428913738344E-2</v>
      </c>
      <c r="F23" s="141">
        <f>Data!J65</f>
        <v>35.35</v>
      </c>
      <c r="G23" s="173">
        <f>'Forward Peak Curve'!G117</f>
        <v>36</v>
      </c>
      <c r="H23" s="130">
        <f t="shared" si="0"/>
        <v>-0.64999999999999858</v>
      </c>
      <c r="I23" s="142">
        <f>Data!J81</f>
        <v>32.450000000000003</v>
      </c>
      <c r="J23" s="173">
        <f>'Forward Peak Curve'!G132</f>
        <v>33</v>
      </c>
      <c r="K23" s="130">
        <f t="shared" si="2"/>
        <v>-0.54999999999999716</v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>
        <f>Data!J97</f>
        <v>28.200000000000003</v>
      </c>
      <c r="V23" s="173">
        <f>'Forward Peak Curve'!G12</f>
        <v>28.45</v>
      </c>
      <c r="W23" s="130">
        <f t="shared" si="12"/>
        <v>-0.24999999999999645</v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>
        <f>Data!J166</f>
        <v>29.2</v>
      </c>
      <c r="AE23" s="173">
        <f>'Forward Peak Curve'!G162</f>
        <v>29.45</v>
      </c>
      <c r="AF23" s="130">
        <f t="shared" si="13"/>
        <v>-0.25</v>
      </c>
      <c r="AG23" s="142">
        <f>Data!J46</f>
        <v>27</v>
      </c>
      <c r="AH23" s="173">
        <f>'Forward Peak Curve'!G27</f>
        <v>27.251000000000001</v>
      </c>
      <c r="AI23" s="132">
        <f t="shared" si="14"/>
        <v>-0.25100000000000122</v>
      </c>
      <c r="AJ23" s="141">
        <f>Data!J146</f>
        <v>29.5</v>
      </c>
      <c r="AK23" s="173">
        <f>'Forward Peak Curve'!G147</f>
        <v>29.5</v>
      </c>
      <c r="AL23" s="134">
        <f t="shared" si="15"/>
        <v>0</v>
      </c>
    </row>
    <row r="24" spans="2:38" ht="14.25" x14ac:dyDescent="0.3">
      <c r="B24" s="125">
        <v>37773</v>
      </c>
      <c r="C24" s="100">
        <f>D24/$D$28*Data!$J$223</f>
        <v>3.2092302316293928</v>
      </c>
      <c r="D24" s="162">
        <f>'Forward Peak Curve'!G178</f>
        <v>3.22</v>
      </c>
      <c r="E24" s="88">
        <f t="shared" si="1"/>
        <v>-1.0769768370607391E-2</v>
      </c>
      <c r="F24" s="80">
        <f>Data!J66</f>
        <v>39.6</v>
      </c>
      <c r="G24" s="168">
        <f>'Forward Peak Curve'!G118</f>
        <v>39.85</v>
      </c>
      <c r="H24" s="89">
        <f t="shared" si="0"/>
        <v>-0.25</v>
      </c>
      <c r="I24" s="106">
        <f>Data!J82</f>
        <v>42.45</v>
      </c>
      <c r="J24" s="168">
        <f>'Forward Peak Curve'!G133</f>
        <v>43</v>
      </c>
      <c r="K24" s="89">
        <f t="shared" si="2"/>
        <v>-0.54999999999999716</v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>
        <f>Data!J98</f>
        <v>35.875</v>
      </c>
      <c r="V24" s="168">
        <f>'Forward Peak Curve'!G13</f>
        <v>36.344999999999999</v>
      </c>
      <c r="W24" s="89">
        <f t="shared" si="12"/>
        <v>-0.46999999999999886</v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>
        <f>Data!J167</f>
        <v>36.85</v>
      </c>
      <c r="AE24" s="168">
        <f>'Forward Peak Curve'!G163</f>
        <v>37</v>
      </c>
      <c r="AF24" s="89">
        <f t="shared" si="13"/>
        <v>-0.14999999999999858</v>
      </c>
      <c r="AG24" s="106">
        <f>Data!J47</f>
        <v>35.950000000000003</v>
      </c>
      <c r="AH24" s="168">
        <f>'Forward Peak Curve'!G28</f>
        <v>36.201000000000001</v>
      </c>
      <c r="AI24" s="91">
        <f t="shared" si="14"/>
        <v>-0.25099999999999767</v>
      </c>
      <c r="AJ24" s="80">
        <f>Data!J147</f>
        <v>33.049999999999997</v>
      </c>
      <c r="AK24" s="168">
        <f>'Forward Peak Curve'!G148</f>
        <v>33.049999999999997</v>
      </c>
      <c r="AL24" s="85">
        <f t="shared" si="15"/>
        <v>0</v>
      </c>
    </row>
    <row r="25" spans="2:38" ht="14.25" x14ac:dyDescent="0.3">
      <c r="B25" s="143" t="s">
        <v>51</v>
      </c>
      <c r="C25" s="144">
        <f>D25/$D$28*Data!$J$223</f>
        <v>3.2540797224440894</v>
      </c>
      <c r="D25" s="174">
        <f>'Forward Peak Curve'!G179</f>
        <v>3.2650000000000001</v>
      </c>
      <c r="E25" s="128">
        <f t="shared" si="1"/>
        <v>-1.092027755591074E-2</v>
      </c>
      <c r="F25" s="145">
        <f>Data!J67</f>
        <v>48.7</v>
      </c>
      <c r="G25" s="175">
        <f>'Forward Peak Curve'!G119</f>
        <v>48.75</v>
      </c>
      <c r="H25" s="130">
        <f t="shared" si="0"/>
        <v>-4.9999999999997158E-2</v>
      </c>
      <c r="I25" s="146">
        <f>Data!J83</f>
        <v>51.5</v>
      </c>
      <c r="J25" s="175">
        <f>'Forward Peak Curve'!G134</f>
        <v>52.25</v>
      </c>
      <c r="K25" s="130">
        <f t="shared" si="2"/>
        <v>-0.75</v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>
        <f>Data!J99</f>
        <v>45.125</v>
      </c>
      <c r="V25" s="175">
        <f>'Forward Peak Curve'!G14</f>
        <v>45.25</v>
      </c>
      <c r="W25" s="130">
        <f t="shared" si="12"/>
        <v>-0.125</v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>
        <f>Data!J168</f>
        <v>45.9</v>
      </c>
      <c r="AE25" s="175">
        <f>'Forward Peak Curve'!G164</f>
        <v>46.05</v>
      </c>
      <c r="AF25" s="130">
        <f t="shared" si="13"/>
        <v>-0.14999999999999858</v>
      </c>
      <c r="AG25" s="146">
        <f>Data!J48</f>
        <v>39.75</v>
      </c>
      <c r="AH25" s="175">
        <f>'Forward Peak Curve'!G29</f>
        <v>40.000999999999998</v>
      </c>
      <c r="AI25" s="132">
        <f t="shared" si="14"/>
        <v>-0.25099999999999767</v>
      </c>
      <c r="AJ25" s="145">
        <f>Data!J148</f>
        <v>41.85</v>
      </c>
      <c r="AK25" s="175">
        <f>'Forward Peak Curve'!G149</f>
        <v>41.84</v>
      </c>
      <c r="AL25" s="134">
        <f t="shared" si="15"/>
        <v>9.9999999999980105E-3</v>
      </c>
    </row>
    <row r="26" spans="2:38" ht="14.25" x14ac:dyDescent="0.3">
      <c r="B26" s="125">
        <v>37865</v>
      </c>
      <c r="C26" s="100">
        <f>D26/$D$28*Data!$J$223</f>
        <v>3.2700262080670925</v>
      </c>
      <c r="D26" s="162">
        <f>'Forward Peak Curve'!G180</f>
        <v>3.2810000000000001</v>
      </c>
      <c r="E26" s="88">
        <f t="shared" si="1"/>
        <v>-1.0973791932907595E-2</v>
      </c>
      <c r="F26" s="80">
        <f>Data!J68</f>
        <v>34.799999999999997</v>
      </c>
      <c r="G26" s="168">
        <f>'Forward Peak Curve'!G120</f>
        <v>35</v>
      </c>
      <c r="H26" s="89">
        <f t="shared" si="0"/>
        <v>-0.20000000000000284</v>
      </c>
      <c r="I26" s="106">
        <f>Data!J84</f>
        <v>30.8</v>
      </c>
      <c r="J26" s="168">
        <f>'Forward Peak Curve'!G135</f>
        <v>31.25</v>
      </c>
      <c r="K26" s="89">
        <f t="shared" si="2"/>
        <v>-0.44999999999999929</v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>
        <f>Data!J169</f>
        <v>27.1</v>
      </c>
      <c r="AE26" s="168">
        <f>'Forward Peak Curve'!G165</f>
        <v>27.25</v>
      </c>
      <c r="AF26" s="89">
        <f t="shared" si="13"/>
        <v>-0.14999999999999858</v>
      </c>
      <c r="AG26" s="106">
        <f>Data!J49</f>
        <v>25.3</v>
      </c>
      <c r="AH26" s="168">
        <f>'Forward Peak Curve'!G30</f>
        <v>25.550999999999998</v>
      </c>
      <c r="AI26" s="91">
        <f t="shared" si="14"/>
        <v>-0.25099999999999767</v>
      </c>
      <c r="AJ26" s="80">
        <f>Data!J149</f>
        <v>30.25</v>
      </c>
      <c r="AK26" s="168">
        <f>'Forward Peak Curve'!G150</f>
        <v>30.25</v>
      </c>
      <c r="AL26" s="85">
        <f t="shared" si="15"/>
        <v>0</v>
      </c>
    </row>
    <row r="27" spans="2:38" ht="15" thickBot="1" x14ac:dyDescent="0.35">
      <c r="B27" s="149" t="s">
        <v>52</v>
      </c>
      <c r="C27" s="150">
        <f>D27/$D$28*Data!$J$223</f>
        <v>3.4474308606230033</v>
      </c>
      <c r="D27" s="176">
        <f>'Forward Peak Curve'!G181</f>
        <v>3.4590000000000001</v>
      </c>
      <c r="E27" s="151">
        <f t="shared" si="1"/>
        <v>-1.1569139376996773E-2</v>
      </c>
      <c r="F27" s="152">
        <f>Data!J69</f>
        <v>35.950000000000003</v>
      </c>
      <c r="G27" s="177">
        <f>'Forward Peak Curve'!G121</f>
        <v>36</v>
      </c>
      <c r="H27" s="153">
        <f t="shared" si="0"/>
        <v>-4.9999999999997158E-2</v>
      </c>
      <c r="I27" s="154">
        <f>Data!J85</f>
        <v>30.8</v>
      </c>
      <c r="J27" s="177">
        <f>'Forward Peak Curve'!G136</f>
        <v>31.25</v>
      </c>
      <c r="K27" s="153">
        <f t="shared" si="2"/>
        <v>-0.44999999999999929</v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>
        <f>Data!J170</f>
        <v>27.9</v>
      </c>
      <c r="AE27" s="177">
        <f>'Forward Peak Curve'!G166</f>
        <v>28.25</v>
      </c>
      <c r="AF27" s="153">
        <f t="shared" si="13"/>
        <v>-0.35000000000000142</v>
      </c>
      <c r="AG27" s="154">
        <f>Data!J50</f>
        <v>26.9</v>
      </c>
      <c r="AH27" s="177">
        <f>'Forward Peak Curve'!G31</f>
        <v>27.151</v>
      </c>
      <c r="AI27" s="155">
        <f t="shared" si="14"/>
        <v>-0.25100000000000122</v>
      </c>
      <c r="AJ27" s="152">
        <f>Data!J150</f>
        <v>28.55</v>
      </c>
      <c r="AK27" s="177">
        <f>'Forward Peak Curve'!G151</f>
        <v>28.203333333333333</v>
      </c>
      <c r="AL27" s="157">
        <f t="shared" si="15"/>
        <v>0.34666666666666757</v>
      </c>
    </row>
    <row r="28" spans="2:38" ht="15" thickBot="1" x14ac:dyDescent="0.35">
      <c r="B28" s="179" t="s">
        <v>66</v>
      </c>
      <c r="C28" s="180">
        <f>Data!J223</f>
        <v>3.3274999999999997</v>
      </c>
      <c r="D28" s="181">
        <f>(D21*2+D22*2+D23+D24+D25*2+D26+D27*3)/12</f>
        <v>3.3386666666666667</v>
      </c>
      <c r="E28" s="182">
        <f t="shared" si="1"/>
        <v>-1.1166666666666991E-2</v>
      </c>
      <c r="F28" s="183">
        <f>IF(ISERROR(Data!G69),"",Data!G69)</f>
        <v>39.282941176470587</v>
      </c>
      <c r="G28" s="184">
        <f>(G21*672+G22*688+G23*336+G24*336+G25*688+G26*336+G27*1024)/4080</f>
        <v>39.577843137254902</v>
      </c>
      <c r="H28" s="185">
        <f>IF(ISERROR(F28-G28),"",(F28-G28))</f>
        <v>-0.29490196078431552</v>
      </c>
      <c r="I28" s="186">
        <f>IF(ISERROR(Data!G85),"",Data!G85)</f>
        <v>35.713921568627448</v>
      </c>
      <c r="J28" s="184">
        <f>(J21*672+J22*688+J23*336+J24*336+J25*688+J26*336+J27*1024)/4080</f>
        <v>36.272549019607844</v>
      </c>
      <c r="K28" s="185">
        <f t="shared" si="2"/>
        <v>-0.55862745098039568</v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>
        <f>IF(ISERROR(Data!G170),"",Data!G170)</f>
        <v>31.684313725490195</v>
      </c>
      <c r="AE28" s="184">
        <f>(AE21*672+AE22*688+AE23*336+AE24*336+AE25*688+AE26*336+AE27*1024)/4080</f>
        <v>31.977254901960784</v>
      </c>
      <c r="AF28" s="185">
        <f t="shared" si="13"/>
        <v>-0.29294117647058826</v>
      </c>
      <c r="AG28" s="186">
        <f>IF(ISERROR(Data!G50),"",Data!G50)</f>
        <v>29.385882352941174</v>
      </c>
      <c r="AH28" s="184">
        <f>(AH21*672+AH22*688+AH23*336+AH24*336+AH25*688+AH26*336+AH27*1024)/4080</f>
        <v>29.636882352941175</v>
      </c>
      <c r="AI28" s="187">
        <f t="shared" si="14"/>
        <v>-0.25100000000000122</v>
      </c>
      <c r="AJ28" s="183">
        <f>IF(ISERROR(Data!G150),"",Data!G150)</f>
        <v>31.070196078431373</v>
      </c>
      <c r="AK28" s="184">
        <f>(AK21*672+AK22*688+AK23*336+AK24*336+AK25*688+AK26*336+AK27*1024)/4080</f>
        <v>30.963793464052287</v>
      </c>
      <c r="AL28" s="188">
        <f t="shared" si="15"/>
        <v>0.10640261437908549</v>
      </c>
    </row>
    <row r="31" spans="2:38" ht="14.25" customHeight="1" x14ac:dyDescent="0.25"/>
    <row r="32" spans="2:38" ht="16.5" customHeight="1" x14ac:dyDescent="0.25">
      <c r="C32" s="78"/>
      <c r="D32" s="78"/>
    </row>
    <row r="33" spans="2:79" ht="13.5" customHeight="1" thickBot="1" x14ac:dyDescent="0.3"/>
    <row r="34" spans="2:79" ht="14.25" customHeight="1" x14ac:dyDescent="0.3">
      <c r="B34" s="82" t="s">
        <v>63</v>
      </c>
      <c r="C34" s="83"/>
      <c r="D34" s="83"/>
      <c r="E34" s="83"/>
      <c r="F34" s="189" t="s">
        <v>36</v>
      </c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1" t="s">
        <v>37</v>
      </c>
      <c r="V34" s="192"/>
      <c r="W34" s="192"/>
      <c r="X34" s="192"/>
      <c r="Y34" s="192"/>
      <c r="Z34" s="192"/>
      <c r="AA34" s="192"/>
      <c r="AB34" s="192"/>
      <c r="AC34" s="192"/>
      <c r="AD34" s="191" t="s">
        <v>38</v>
      </c>
      <c r="AE34" s="192"/>
      <c r="AF34" s="192"/>
      <c r="AG34" s="192"/>
      <c r="AH34" s="192"/>
      <c r="AI34" s="193"/>
      <c r="AJ34" s="191" t="s">
        <v>39</v>
      </c>
      <c r="AK34" s="192"/>
      <c r="AL34" s="194"/>
    </row>
    <row r="35" spans="2:79" ht="14.25" x14ac:dyDescent="0.3">
      <c r="B35" s="84"/>
      <c r="C35" s="195" t="s">
        <v>61</v>
      </c>
      <c r="D35" s="196"/>
      <c r="E35" s="197"/>
      <c r="F35" s="196" t="s">
        <v>40</v>
      </c>
      <c r="G35" s="196"/>
      <c r="H35" s="196"/>
      <c r="I35" s="195" t="s">
        <v>9</v>
      </c>
      <c r="J35" s="196"/>
      <c r="K35" s="197"/>
      <c r="L35" s="195" t="s">
        <v>10</v>
      </c>
      <c r="M35" s="196"/>
      <c r="N35" s="197"/>
      <c r="O35" s="195" t="s">
        <v>11</v>
      </c>
      <c r="P35" s="196"/>
      <c r="Q35" s="197"/>
      <c r="R35" s="195" t="s">
        <v>67</v>
      </c>
      <c r="S35" s="196"/>
      <c r="T35" s="197"/>
      <c r="U35" s="195" t="s">
        <v>12</v>
      </c>
      <c r="V35" s="196"/>
      <c r="W35" s="197"/>
      <c r="X35" s="195" t="s">
        <v>13</v>
      </c>
      <c r="Y35" s="196"/>
      <c r="Z35" s="197"/>
      <c r="AA35" s="195" t="s">
        <v>14</v>
      </c>
      <c r="AB35" s="196"/>
      <c r="AC35" s="197"/>
      <c r="AD35" s="195" t="s">
        <v>15</v>
      </c>
      <c r="AE35" s="196"/>
      <c r="AF35" s="197"/>
      <c r="AG35" s="195" t="s">
        <v>16</v>
      </c>
      <c r="AH35" s="196"/>
      <c r="AI35" s="197"/>
      <c r="AJ35" s="196" t="s">
        <v>17</v>
      </c>
      <c r="AK35" s="196"/>
      <c r="AL35" s="198"/>
    </row>
    <row r="36" spans="2:79" x14ac:dyDescent="0.25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ht="14.25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ht="14.25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ht="14.25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ht="14.25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ht="14.25" x14ac:dyDescent="0.3">
      <c r="B42" s="125">
        <v>37226</v>
      </c>
      <c r="C42" s="100">
        <f>C11</f>
        <v>2.59</v>
      </c>
      <c r="D42" s="162">
        <f>D11</f>
        <v>2.6960000000000002</v>
      </c>
      <c r="E42" s="88">
        <f>IF(ISERROR(C42-D42),"",(C42-D42))</f>
        <v>-0.10600000000000032</v>
      </c>
      <c r="F42" s="80">
        <f>IF(ISERROR(F11/$C42),"",F11/$C42)</f>
        <v>13.416988416988417</v>
      </c>
      <c r="G42" s="168">
        <f>G11/$D42</f>
        <v>13.353115727002967</v>
      </c>
      <c r="H42" s="89">
        <f t="shared" ref="H42:H58" si="16">IF(ISERROR(F42-G42),"",(F42-G42))</f>
        <v>6.3872689985450037E-2</v>
      </c>
      <c r="I42" s="106">
        <f>IF(ISERROR(I11/$C42),"",I11/$C42)</f>
        <v>10.067567567567568</v>
      </c>
      <c r="J42" s="168">
        <f>J11/$D42</f>
        <v>9.8850139878270031</v>
      </c>
      <c r="K42" s="89">
        <f t="shared" ref="K42:K58" si="17">IF(ISERROR(I42-J42),"",(I42-J42))</f>
        <v>0.1825535797405653</v>
      </c>
      <c r="L42" s="106">
        <f>IF(ISERROR(L11/$C42),"",L11/$C42)</f>
        <v>10.501930501930502</v>
      </c>
      <c r="M42" s="168">
        <f>M11/$D42</f>
        <v>10.497035187854264</v>
      </c>
      <c r="N42" s="89">
        <f t="shared" ref="N42:N58" si="18">IF(ISERROR(L42-M42),"",(L42-M42))</f>
        <v>4.8953140762382219E-3</v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>
        <f>IF(ISERROR(U11/$C42),"",U11/$C42)</f>
        <v>8.9189189189189193</v>
      </c>
      <c r="V42" s="168">
        <f>V11/$D42</f>
        <v>8.9020771513353107</v>
      </c>
      <c r="W42" s="89">
        <f t="shared" ref="W42:W58" si="21">IF(ISERROR(U42-V42),"",(U42-V42))</f>
        <v>1.6841767583608558E-2</v>
      </c>
      <c r="X42" s="106">
        <f>IF(ISERROR(X11/$C42),"",X11/$C42)</f>
        <v>8.397683397683398</v>
      </c>
      <c r="Y42" s="168">
        <f>Y11/$D42</f>
        <v>8.3456973293768542</v>
      </c>
      <c r="Z42" s="89">
        <f t="shared" ref="Z42:Z58" si="22">IF(ISERROR(X42-Y42),"",(X42-Y42))</f>
        <v>5.1986068306543842E-2</v>
      </c>
      <c r="AA42" s="106">
        <f>IF(ISERROR(AA11/$C42),"",AA11/$C42)</f>
        <v>8.474903474903476</v>
      </c>
      <c r="AB42" s="168">
        <f>AB11/$D42</f>
        <v>8.3827908739491832</v>
      </c>
      <c r="AC42" s="89">
        <f t="shared" ref="AC42:AC58" si="23">IF(ISERROR(AA42-AB42),"",(AA42-AB42))</f>
        <v>9.2112600954292745E-2</v>
      </c>
      <c r="AD42" s="106">
        <f>IF(ISERROR(AD11/$C42),"",AD11/$C42)</f>
        <v>9.1891891891891895</v>
      </c>
      <c r="AE42" s="168">
        <f>AE11/$D42</f>
        <v>9.1737774076376848</v>
      </c>
      <c r="AF42" s="89">
        <f t="shared" ref="AF42:AF58" si="24">IF(ISERROR(AD42-AE42),"",(AD42-AE42))</f>
        <v>1.5411781551504689E-2</v>
      </c>
      <c r="AG42" s="106">
        <f>IF(ISERROR(AG11/$C42),"",AG11/$C42)</f>
        <v>8.5328185328185331</v>
      </c>
      <c r="AH42" s="168">
        <f>AH11/$D42</f>
        <v>8.4013337551309348</v>
      </c>
      <c r="AI42" s="91">
        <f t="shared" ref="AI42:AI58" si="25">IF(ISERROR(AG42-AH42),"",(AG42-AH42))</f>
        <v>0.13148477768759825</v>
      </c>
      <c r="AJ42" s="80">
        <f>IF(ISERROR(AJ11/$C42),"",AJ11/$C42)</f>
        <v>8.7258687258687271</v>
      </c>
      <c r="AK42" s="168">
        <f>AK11/$D42</f>
        <v>8.4684715780376845</v>
      </c>
      <c r="AL42" s="85">
        <f t="shared" ref="AL42:AL58" si="26">IF(ISERROR(AJ42-AK42),"",(AJ42-AK42))</f>
        <v>0.25739714783104262</v>
      </c>
    </row>
    <row r="43" spans="2:79" ht="14.25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ht="14.25" x14ac:dyDescent="0.3">
      <c r="B44" s="140" t="s">
        <v>45</v>
      </c>
      <c r="C44" s="137">
        <f t="shared" ref="C44:D59" si="27">C13</f>
        <v>2.933125</v>
      </c>
      <c r="D44" s="172">
        <f t="shared" si="27"/>
        <v>2.9584999999999999</v>
      </c>
      <c r="E44" s="128">
        <f t="shared" ref="E44:E59" si="28">IF(ISERROR(C44-D44),"",(C44-D44))</f>
        <v>-2.5374999999999925E-2</v>
      </c>
      <c r="F44" s="141">
        <f t="shared" ref="F44:F59" si="29">IF(ISERROR(F13/$C44),"",F13/$C44)</f>
        <v>14.464095461325376</v>
      </c>
      <c r="G44" s="173">
        <f t="shared" ref="G44:G59" si="30">G13/$D44</f>
        <v>14.601994253844856</v>
      </c>
      <c r="H44" s="130">
        <f t="shared" si="16"/>
        <v>-0.13789879251947923</v>
      </c>
      <c r="I44" s="142">
        <f t="shared" ref="I44:I59" si="31">IF(ISERROR(I13/$C44),"",I13/$C44)</f>
        <v>10.210952482420627</v>
      </c>
      <c r="J44" s="173">
        <f t="shared" ref="J44:J59" si="32">J13/$D44</f>
        <v>10.309278350515465</v>
      </c>
      <c r="K44" s="130">
        <f t="shared" si="17"/>
        <v>-9.8325868094837787E-2</v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>
        <f t="shared" ref="O44:O59" si="35">IF(ISERROR(O13/$C44),"",O13/$C44)</f>
        <v>14.063498828041764</v>
      </c>
      <c r="P44" s="173">
        <f t="shared" ref="P44:P59" si="36">P13/$D44</f>
        <v>14.196383302349163</v>
      </c>
      <c r="Q44" s="130">
        <f t="shared" si="19"/>
        <v>-0.13288447430739936</v>
      </c>
      <c r="R44" s="142">
        <f t="shared" ref="R44:R59" si="37">IF(ISERROR(R13/$C44),"",R13/$C44)</f>
        <v>15.853398678883444</v>
      </c>
      <c r="S44" s="173">
        <f t="shared" ref="S44:S59" si="38">S13/$D44</f>
        <v>15.970931215142809</v>
      </c>
      <c r="T44" s="130">
        <f t="shared" si="20"/>
        <v>-0.11753253625936466</v>
      </c>
      <c r="U44" s="142">
        <f t="shared" ref="U44:U59" si="39">IF(ISERROR(U13/$C44),"",U13/$C44)</f>
        <v>8.9324525889622848</v>
      </c>
      <c r="V44" s="173">
        <f t="shared" ref="V44:V59" si="40">V13/$D44</f>
        <v>9.0569545377725209</v>
      </c>
      <c r="W44" s="130">
        <f t="shared" si="21"/>
        <v>-0.12450194881023613</v>
      </c>
      <c r="X44" s="142">
        <f t="shared" ref="X44:X59" si="41">IF(ISERROR(X13/$C44),"",X13/$C44)</f>
        <v>8.2164926486256125</v>
      </c>
      <c r="Y44" s="173">
        <f t="shared" ref="Y44:Y59" si="42">Y13/$D44</f>
        <v>8.2457326347811399</v>
      </c>
      <c r="Z44" s="130">
        <f t="shared" si="22"/>
        <v>-2.9239986155527475E-2</v>
      </c>
      <c r="AA44" s="142">
        <f t="shared" ref="AA44:AA59" si="43">IF(ISERROR(AA13/$C44),"",AA13/$C44)</f>
        <v>8.7790326017472839</v>
      </c>
      <c r="AB44" s="173">
        <f t="shared" ref="AB44:AB59" si="44">AB13/$D44</f>
        <v>8.9724522562109179</v>
      </c>
      <c r="AC44" s="130">
        <f t="shared" si="23"/>
        <v>-0.19341965446363396</v>
      </c>
      <c r="AD44" s="142">
        <f t="shared" ref="AD44:AD59" si="45">IF(ISERROR(AD13/$C44),"",AD13/$C44)</f>
        <v>9.4268058810995097</v>
      </c>
      <c r="AE44" s="173">
        <f t="shared" ref="AE44:AE59" si="46">AE13/$D44</f>
        <v>9.4642555348994417</v>
      </c>
      <c r="AF44" s="130">
        <f t="shared" si="24"/>
        <v>-3.7449653799932037E-2</v>
      </c>
      <c r="AG44" s="142">
        <f t="shared" ref="AG44:AG59" si="47">IF(ISERROR(AG13/$C44),"",AG13/$C44)</f>
        <v>7.9096526741956099</v>
      </c>
      <c r="AH44" s="173">
        <f t="shared" ref="AH44:AH59" si="48">AH13/$D44</f>
        <v>7.9939158357275648</v>
      </c>
      <c r="AI44" s="132">
        <f t="shared" si="25"/>
        <v>-8.42631615319549E-2</v>
      </c>
      <c r="AJ44" s="141">
        <f t="shared" ref="AJ44:AJ59" si="49">IF(ISERROR(AJ13/$C44),"",AJ13/$C44)</f>
        <v>8.3869593010867263</v>
      </c>
      <c r="AK44" s="173">
        <f t="shared" ref="AK44:AK59" si="50">AK13/$D44</f>
        <v>8.4316376542166633</v>
      </c>
      <c r="AL44" s="134">
        <f t="shared" si="26"/>
        <v>-4.4678353129937065E-2</v>
      </c>
    </row>
    <row r="45" spans="2:79" ht="14.25" x14ac:dyDescent="0.3">
      <c r="B45" s="125" t="s">
        <v>46</v>
      </c>
      <c r="C45" s="100">
        <f t="shared" si="27"/>
        <v>2.8829538258211955</v>
      </c>
      <c r="D45" s="162">
        <f t="shared" si="27"/>
        <v>2.9085000000000001</v>
      </c>
      <c r="E45" s="88">
        <f t="shared" si="28"/>
        <v>-2.5546174178804559E-2</v>
      </c>
      <c r="F45" s="80">
        <f t="shared" si="29"/>
        <v>12.695312589536417</v>
      </c>
      <c r="G45" s="168">
        <f t="shared" si="30"/>
        <v>12.755716004813477</v>
      </c>
      <c r="H45" s="89">
        <f t="shared" si="16"/>
        <v>-6.0403415277059835E-2</v>
      </c>
      <c r="I45" s="106">
        <f t="shared" si="31"/>
        <v>9.8510075831375463</v>
      </c>
      <c r="J45" s="168">
        <f t="shared" si="32"/>
        <v>9.9363933298951341</v>
      </c>
      <c r="K45" s="89">
        <f t="shared" si="17"/>
        <v>-8.538574675758781E-2</v>
      </c>
      <c r="L45" s="106">
        <f t="shared" si="33"/>
        <v>10.544740511527515</v>
      </c>
      <c r="M45" s="168">
        <f t="shared" si="34"/>
        <v>10.572460030943786</v>
      </c>
      <c r="N45" s="89">
        <f t="shared" si="18"/>
        <v>-2.7719519416271154E-2</v>
      </c>
      <c r="O45" s="106">
        <f t="shared" si="35"/>
        <v>13.128895669780144</v>
      </c>
      <c r="P45" s="168">
        <f t="shared" si="36"/>
        <v>13.237063778580024</v>
      </c>
      <c r="Q45" s="89">
        <f t="shared" si="19"/>
        <v>-0.10816810879988026</v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>
        <f t="shared" si="39"/>
        <v>8.7063482512941004</v>
      </c>
      <c r="V45" s="168">
        <f t="shared" si="40"/>
        <v>8.6659790269898558</v>
      </c>
      <c r="W45" s="89">
        <f t="shared" si="21"/>
        <v>4.0369224304244611E-2</v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>
        <f t="shared" si="45"/>
        <v>8.8971248066013402</v>
      </c>
      <c r="AE45" s="168">
        <f t="shared" si="46"/>
        <v>8.9049338146811063</v>
      </c>
      <c r="AF45" s="89">
        <f t="shared" si="24"/>
        <v>-7.8090080797661443E-3</v>
      </c>
      <c r="AG45" s="106">
        <f t="shared" si="47"/>
        <v>7.7524654747578943</v>
      </c>
      <c r="AH45" s="168">
        <f t="shared" si="48"/>
        <v>7.8047103317861435</v>
      </c>
      <c r="AI45" s="91">
        <f t="shared" si="25"/>
        <v>-5.2244857028249214E-2</v>
      </c>
      <c r="AJ45" s="80">
        <f t="shared" si="49"/>
        <v>8.4808850495673589</v>
      </c>
      <c r="AK45" s="168">
        <f t="shared" si="50"/>
        <v>8.4579680247550293</v>
      </c>
      <c r="AL45" s="85">
        <f t="shared" si="26"/>
        <v>2.2917024812329601E-2</v>
      </c>
    </row>
    <row r="46" spans="2:79" ht="14.25" x14ac:dyDescent="0.3">
      <c r="B46" s="140">
        <v>37377</v>
      </c>
      <c r="C46" s="137">
        <f t="shared" si="27"/>
        <v>2.8874143010545446</v>
      </c>
      <c r="D46" s="172">
        <f t="shared" si="27"/>
        <v>2.9129999999999998</v>
      </c>
      <c r="E46" s="128">
        <f t="shared" si="28"/>
        <v>-2.558569894545526E-2</v>
      </c>
      <c r="F46" s="141">
        <f t="shared" si="29"/>
        <v>13.108614162566274</v>
      </c>
      <c r="G46" s="173">
        <f t="shared" si="30"/>
        <v>13.216615173360797</v>
      </c>
      <c r="H46" s="130">
        <f t="shared" si="16"/>
        <v>-0.1080010107945224</v>
      </c>
      <c r="I46" s="142">
        <f t="shared" si="31"/>
        <v>10.7881989739482</v>
      </c>
      <c r="J46" s="173">
        <f t="shared" si="32"/>
        <v>10.899416409200137</v>
      </c>
      <c r="K46" s="130">
        <f t="shared" si="17"/>
        <v>-0.1112174352519375</v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>
        <f t="shared" si="35"/>
        <v>13.645426631574932</v>
      </c>
      <c r="P46" s="173">
        <f t="shared" si="36"/>
        <v>13.474081702711981</v>
      </c>
      <c r="Q46" s="130">
        <f t="shared" si="19"/>
        <v>0.1713449288629505</v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>
        <f t="shared" si="39"/>
        <v>9.2297111606972564</v>
      </c>
      <c r="V46" s="173">
        <f t="shared" si="40"/>
        <v>9.2516306213525574</v>
      </c>
      <c r="W46" s="130">
        <f t="shared" si="21"/>
        <v>-2.1919460655301037E-2</v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>
        <f t="shared" si="45"/>
        <v>9.7492070984475721</v>
      </c>
      <c r="AE46" s="173">
        <f t="shared" si="46"/>
        <v>9.7665636800549258</v>
      </c>
      <c r="AF46" s="130">
        <f t="shared" si="24"/>
        <v>-1.735658160735376E-2</v>
      </c>
      <c r="AG46" s="142">
        <f t="shared" si="47"/>
        <v>8.6063160353968797</v>
      </c>
      <c r="AH46" s="173">
        <f t="shared" si="48"/>
        <v>8.6165465156196372</v>
      </c>
      <c r="AI46" s="132">
        <f t="shared" si="25"/>
        <v>-1.0230480222757521E-2</v>
      </c>
      <c r="AJ46" s="141">
        <f t="shared" si="49"/>
        <v>9.2123946294389132</v>
      </c>
      <c r="AK46" s="173">
        <f t="shared" si="50"/>
        <v>9.1984208719533136</v>
      </c>
      <c r="AL46" s="134">
        <f t="shared" si="26"/>
        <v>1.3973757485599592E-2</v>
      </c>
    </row>
    <row r="47" spans="2:79" ht="14.25" x14ac:dyDescent="0.3">
      <c r="B47" s="125">
        <v>37408</v>
      </c>
      <c r="C47" s="100">
        <f t="shared" si="27"/>
        <v>2.9270629697954238</v>
      </c>
      <c r="D47" s="162">
        <f t="shared" si="27"/>
        <v>2.9529999999999998</v>
      </c>
      <c r="E47" s="88">
        <f t="shared" si="28"/>
        <v>-2.593703020457605E-2</v>
      </c>
      <c r="F47" s="80">
        <f t="shared" si="29"/>
        <v>14.775903506791588</v>
      </c>
      <c r="G47" s="168">
        <f t="shared" si="30"/>
        <v>14.900101591601763</v>
      </c>
      <c r="H47" s="89">
        <f t="shared" si="16"/>
        <v>-0.12419808481017469</v>
      </c>
      <c r="I47" s="106">
        <f t="shared" si="31"/>
        <v>14.024296854422996</v>
      </c>
      <c r="J47" s="168">
        <f t="shared" si="32"/>
        <v>14.138164578394854</v>
      </c>
      <c r="K47" s="89">
        <f t="shared" si="17"/>
        <v>-0.11386772397185752</v>
      </c>
      <c r="L47" s="106">
        <f t="shared" si="33"/>
        <v>14.075542762539039</v>
      </c>
      <c r="M47" s="168">
        <f t="shared" si="34"/>
        <v>14.138164578394854</v>
      </c>
      <c r="N47" s="89">
        <f t="shared" si="18"/>
        <v>-6.2621815855814944E-2</v>
      </c>
      <c r="O47" s="106">
        <f t="shared" si="35"/>
        <v>17.252789065733531</v>
      </c>
      <c r="P47" s="168">
        <f t="shared" si="36"/>
        <v>17.270572299356587</v>
      </c>
      <c r="Q47" s="89">
        <f t="shared" si="19"/>
        <v>-1.778323362305656E-2</v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>
        <f t="shared" si="39"/>
        <v>12.162362192873537</v>
      </c>
      <c r="V47" s="168">
        <f t="shared" si="40"/>
        <v>12.260413139180494</v>
      </c>
      <c r="W47" s="89">
        <f t="shared" si="21"/>
        <v>-9.8050946306956988E-2</v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>
        <f t="shared" si="45"/>
        <v>12.623575365917901</v>
      </c>
      <c r="AE47" s="168">
        <f t="shared" si="46"/>
        <v>12.597358618354217</v>
      </c>
      <c r="AF47" s="89">
        <f t="shared" si="24"/>
        <v>2.621674756368364E-2</v>
      </c>
      <c r="AG47" s="106">
        <f t="shared" si="47"/>
        <v>10.915378428716561</v>
      </c>
      <c r="AH47" s="168">
        <f t="shared" si="48"/>
        <v>10.904165255672199</v>
      </c>
      <c r="AI47" s="91">
        <f t="shared" si="25"/>
        <v>1.1213173044362534E-2</v>
      </c>
      <c r="AJ47" s="80">
        <f t="shared" si="49"/>
        <v>10.368755408812131</v>
      </c>
      <c r="AK47" s="168">
        <f t="shared" si="50"/>
        <v>10.311547578733492</v>
      </c>
      <c r="AL47" s="85">
        <f t="shared" si="26"/>
        <v>5.7207830078638722E-2</v>
      </c>
    </row>
    <row r="48" spans="2:79" ht="14.25" x14ac:dyDescent="0.3">
      <c r="B48" s="143" t="s">
        <v>47</v>
      </c>
      <c r="C48" s="144">
        <f t="shared" si="27"/>
        <v>2.9800930642363501</v>
      </c>
      <c r="D48" s="174">
        <f t="shared" si="27"/>
        <v>3.0065</v>
      </c>
      <c r="E48" s="128">
        <f t="shared" si="28"/>
        <v>-2.640693576364983E-2</v>
      </c>
      <c r="F48" s="145">
        <f t="shared" si="29"/>
        <v>18.002793484487313</v>
      </c>
      <c r="G48" s="175">
        <f t="shared" si="30"/>
        <v>18.044237485448196</v>
      </c>
      <c r="H48" s="130">
        <f t="shared" si="16"/>
        <v>-4.1444000960883187E-2</v>
      </c>
      <c r="I48" s="146">
        <f t="shared" si="31"/>
        <v>17.784679490733041</v>
      </c>
      <c r="J48" s="175">
        <f t="shared" si="32"/>
        <v>17.794777981041079</v>
      </c>
      <c r="K48" s="130">
        <f t="shared" si="17"/>
        <v>-1.0098490308038777E-2</v>
      </c>
      <c r="L48" s="146">
        <f t="shared" si="33"/>
        <v>17.868569488330838</v>
      </c>
      <c r="M48" s="175">
        <f t="shared" si="34"/>
        <v>17.877931149176785</v>
      </c>
      <c r="N48" s="130">
        <f t="shared" si="18"/>
        <v>-9.3616608459470285E-3</v>
      </c>
      <c r="O48" s="146">
        <f t="shared" si="35"/>
        <v>23.573089324981058</v>
      </c>
      <c r="P48" s="175">
        <f t="shared" si="36"/>
        <v>23.449193414269082</v>
      </c>
      <c r="Q48" s="130">
        <f t="shared" si="19"/>
        <v>0.12389591071197614</v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>
        <f t="shared" si="39"/>
        <v>15.435759557994714</v>
      </c>
      <c r="V48" s="175">
        <f t="shared" si="40"/>
        <v>15.469815399966738</v>
      </c>
      <c r="W48" s="130">
        <f t="shared" si="21"/>
        <v>-3.405584197202316E-2</v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>
        <f t="shared" si="45"/>
        <v>16.52632952676608</v>
      </c>
      <c r="AE48" s="175">
        <f t="shared" si="46"/>
        <v>16.480957924496924</v>
      </c>
      <c r="AF48" s="130">
        <f t="shared" si="24"/>
        <v>4.5371602269156597E-2</v>
      </c>
      <c r="AG48" s="146">
        <f t="shared" si="47"/>
        <v>13.590179610843172</v>
      </c>
      <c r="AH48" s="175">
        <f t="shared" si="48"/>
        <v>13.637784799600865</v>
      </c>
      <c r="AI48" s="132">
        <f t="shared" si="25"/>
        <v>-4.7605188757692929E-2</v>
      </c>
      <c r="AJ48" s="145">
        <f t="shared" si="49"/>
        <v>12.801613633423877</v>
      </c>
      <c r="AK48" s="175">
        <f t="shared" si="50"/>
        <v>12.755695992017296</v>
      </c>
      <c r="AL48" s="134">
        <f t="shared" si="26"/>
        <v>4.5917641406580501E-2</v>
      </c>
    </row>
    <row r="49" spans="2:38" ht="14.25" x14ac:dyDescent="0.3">
      <c r="B49" s="125">
        <v>37500</v>
      </c>
      <c r="C49" s="100">
        <f t="shared" si="27"/>
        <v>2.9994217902475286</v>
      </c>
      <c r="D49" s="162">
        <f t="shared" si="27"/>
        <v>3.0259999999999998</v>
      </c>
      <c r="E49" s="88">
        <f t="shared" si="28"/>
        <v>-2.657820975247116E-2</v>
      </c>
      <c r="F49" s="80">
        <f t="shared" si="29"/>
        <v>12.185681960049937</v>
      </c>
      <c r="G49" s="168">
        <f t="shared" si="30"/>
        <v>12.260409781890285</v>
      </c>
      <c r="H49" s="89">
        <f t="shared" si="16"/>
        <v>-7.4727821840347985E-2</v>
      </c>
      <c r="I49" s="106">
        <f t="shared" si="31"/>
        <v>9.3184626753323059</v>
      </c>
      <c r="J49" s="168">
        <f t="shared" si="32"/>
        <v>9.4183740912095182</v>
      </c>
      <c r="K49" s="89">
        <f t="shared" si="17"/>
        <v>-9.9911415877212306E-2</v>
      </c>
      <c r="L49" s="106">
        <f t="shared" si="33"/>
        <v>10.185296412572521</v>
      </c>
      <c r="M49" s="168">
        <f t="shared" si="34"/>
        <v>10.24454725710509</v>
      </c>
      <c r="N49" s="89">
        <f t="shared" si="18"/>
        <v>-5.9250844532568792E-2</v>
      </c>
      <c r="O49" s="106">
        <f t="shared" si="35"/>
        <v>12.73578798560623</v>
      </c>
      <c r="P49" s="168">
        <f t="shared" si="36"/>
        <v>12.723066754791805</v>
      </c>
      <c r="Q49" s="89">
        <f t="shared" si="19"/>
        <v>1.2721230814424445E-2</v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>
        <f t="shared" si="45"/>
        <v>8.8016964089006393</v>
      </c>
      <c r="AE49" s="168">
        <f t="shared" si="46"/>
        <v>8.7904824851288836</v>
      </c>
      <c r="AF49" s="89">
        <f t="shared" si="24"/>
        <v>1.1213923771755674E-2</v>
      </c>
      <c r="AG49" s="106">
        <f t="shared" si="47"/>
        <v>7.5347855621649416</v>
      </c>
      <c r="AH49" s="168">
        <f t="shared" si="48"/>
        <v>7.5181758096497031</v>
      </c>
      <c r="AI49" s="91">
        <f t="shared" si="25"/>
        <v>1.6609752515238441E-2</v>
      </c>
      <c r="AJ49" s="80">
        <f t="shared" si="49"/>
        <v>9.0684144818976282</v>
      </c>
      <c r="AK49" s="168">
        <f t="shared" si="50"/>
        <v>9.0879048248512895</v>
      </c>
      <c r="AL49" s="85">
        <f t="shared" si="26"/>
        <v>-1.9490342953661255E-2</v>
      </c>
    </row>
    <row r="50" spans="2:38" ht="15" thickBot="1" x14ac:dyDescent="0.35">
      <c r="B50" s="140" t="s">
        <v>48</v>
      </c>
      <c r="C50" s="137">
        <f t="shared" si="27"/>
        <v>3.1983259450976078</v>
      </c>
      <c r="D50" s="172">
        <f t="shared" si="27"/>
        <v>3.226666666666667</v>
      </c>
      <c r="E50" s="128">
        <f t="shared" si="28"/>
        <v>-2.8340721569059202E-2</v>
      </c>
      <c r="F50" s="141">
        <f t="shared" si="29"/>
        <v>11.427853391873276</v>
      </c>
      <c r="G50" s="173">
        <f t="shared" si="30"/>
        <v>11.544421487603305</v>
      </c>
      <c r="H50" s="130">
        <f t="shared" si="16"/>
        <v>-0.11656809573002924</v>
      </c>
      <c r="I50" s="142">
        <f t="shared" si="31"/>
        <v>8.7233135330578495</v>
      </c>
      <c r="J50" s="173">
        <f t="shared" si="32"/>
        <v>8.8326446280991728</v>
      </c>
      <c r="K50" s="130">
        <f t="shared" si="17"/>
        <v>-0.10933109504132332</v>
      </c>
      <c r="L50" s="142">
        <f t="shared" si="33"/>
        <v>9.5362388085399434</v>
      </c>
      <c r="M50" s="173">
        <f t="shared" si="34"/>
        <v>9.6074380165289242</v>
      </c>
      <c r="N50" s="130">
        <f t="shared" si="18"/>
        <v>-7.1199207988980717E-2</v>
      </c>
      <c r="O50" s="142">
        <f t="shared" si="35"/>
        <v>11.943748278236914</v>
      </c>
      <c r="P50" s="173">
        <f t="shared" si="36"/>
        <v>11.93181818181818</v>
      </c>
      <c r="Q50" s="130">
        <f t="shared" si="19"/>
        <v>1.1930096418733882E-2</v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>
        <f t="shared" si="45"/>
        <v>8.4106499655647369</v>
      </c>
      <c r="AE50" s="173">
        <f t="shared" si="46"/>
        <v>8.3987603305785115</v>
      </c>
      <c r="AF50" s="130">
        <f t="shared" si="24"/>
        <v>1.1889634986225417E-2</v>
      </c>
      <c r="AG50" s="142">
        <f t="shared" si="47"/>
        <v>7.4257597279614309</v>
      </c>
      <c r="AH50" s="173">
        <f t="shared" si="48"/>
        <v>7.438016528925619</v>
      </c>
      <c r="AI50" s="132">
        <f t="shared" si="25"/>
        <v>-1.225680096418813E-2</v>
      </c>
      <c r="AJ50" s="141">
        <f t="shared" si="49"/>
        <v>8.2855845385674911</v>
      </c>
      <c r="AK50" s="173">
        <f t="shared" si="50"/>
        <v>8.2272727272727266</v>
      </c>
      <c r="AL50" s="134">
        <f t="shared" si="26"/>
        <v>5.8311811294764482E-2</v>
      </c>
    </row>
    <row r="51" spans="2:38" ht="15" thickBot="1" x14ac:dyDescent="0.35">
      <c r="B51" s="179" t="s">
        <v>19</v>
      </c>
      <c r="C51" s="180">
        <f t="shared" si="27"/>
        <v>3</v>
      </c>
      <c r="D51" s="181">
        <f t="shared" si="27"/>
        <v>3.0265833333333334</v>
      </c>
      <c r="E51" s="182">
        <f t="shared" si="28"/>
        <v>-2.6583333333333403E-2</v>
      </c>
      <c r="F51" s="183">
        <f t="shared" si="29"/>
        <v>13.704771241830061</v>
      </c>
      <c r="G51" s="184">
        <f t="shared" si="30"/>
        <v>13.79890285914195</v>
      </c>
      <c r="H51" s="185">
        <f t="shared" si="16"/>
        <v>-9.413161731188957E-2</v>
      </c>
      <c r="I51" s="186">
        <f t="shared" si="31"/>
        <v>11.322875816993465</v>
      </c>
      <c r="J51" s="184">
        <f t="shared" si="32"/>
        <v>11.408969215594496</v>
      </c>
      <c r="K51" s="185">
        <f t="shared" si="17"/>
        <v>-8.6093398601031268E-2</v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>
        <f t="shared" si="35"/>
        <v>15.080588235294115</v>
      </c>
      <c r="P51" s="184">
        <f t="shared" si="36"/>
        <v>15.080746910950838</v>
      </c>
      <c r="Q51" s="185">
        <f t="shared" si="19"/>
        <v>-1.5867565672245121E-4</v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>
        <f t="shared" si="45"/>
        <v>10.508692810457516</v>
      </c>
      <c r="AE51" s="184">
        <f t="shared" si="46"/>
        <v>10.503269233572444</v>
      </c>
      <c r="AF51" s="185">
        <f t="shared" si="24"/>
        <v>5.4235768850716681E-3</v>
      </c>
      <c r="AG51" s="186">
        <f t="shared" si="47"/>
        <v>8.9871241830065358</v>
      </c>
      <c r="AH51" s="184">
        <f t="shared" si="48"/>
        <v>9.0190200235494942</v>
      </c>
      <c r="AI51" s="187">
        <f t="shared" si="25"/>
        <v>-3.1895840542958354E-2</v>
      </c>
      <c r="AJ51" s="183">
        <f t="shared" si="49"/>
        <v>9.4056862745098044</v>
      </c>
      <c r="AK51" s="184">
        <f t="shared" si="50"/>
        <v>9.3814019453977782</v>
      </c>
      <c r="AL51" s="188">
        <f t="shared" si="26"/>
        <v>2.4284329112026271E-2</v>
      </c>
    </row>
    <row r="52" spans="2:38" ht="14.25" x14ac:dyDescent="0.3">
      <c r="B52" s="140" t="s">
        <v>49</v>
      </c>
      <c r="C52" s="137">
        <f t="shared" si="27"/>
        <v>3.4623806908945687</v>
      </c>
      <c r="D52" s="172">
        <f t="shared" si="27"/>
        <v>3.4740000000000002</v>
      </c>
      <c r="E52" s="128">
        <f t="shared" si="28"/>
        <v>-1.1619309105431519E-2</v>
      </c>
      <c r="F52" s="141">
        <f t="shared" si="29"/>
        <v>12.404759567008529</v>
      </c>
      <c r="G52" s="173">
        <f t="shared" si="30"/>
        <v>12.521588946459412</v>
      </c>
      <c r="H52" s="130">
        <f t="shared" si="16"/>
        <v>-0.11682937945088234</v>
      </c>
      <c r="I52" s="142">
        <f t="shared" si="31"/>
        <v>9.5743371279704945</v>
      </c>
      <c r="J52" s="173">
        <f t="shared" si="32"/>
        <v>9.7150259067357503</v>
      </c>
      <c r="K52" s="130">
        <f t="shared" si="17"/>
        <v>-0.14068877876525576</v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>
        <f t="shared" si="39"/>
        <v>8.0435984619601282</v>
      </c>
      <c r="V52" s="173">
        <f t="shared" si="40"/>
        <v>8.0972941853770859</v>
      </c>
      <c r="W52" s="130">
        <f t="shared" si="21"/>
        <v>-5.3695723416957719E-2</v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>
        <f t="shared" si="45"/>
        <v>8.3468580089999183</v>
      </c>
      <c r="AE52" s="173">
        <f t="shared" si="46"/>
        <v>8.3477259643062744</v>
      </c>
      <c r="AF52" s="130">
        <f t="shared" si="24"/>
        <v>-8.67955306356194E-4</v>
      </c>
      <c r="AG52" s="142">
        <f t="shared" si="47"/>
        <v>7.7114570532975018</v>
      </c>
      <c r="AH52" s="173">
        <f t="shared" si="48"/>
        <v>7.7579159470351176</v>
      </c>
      <c r="AI52" s="132">
        <f t="shared" si="25"/>
        <v>-4.6458893737615803E-2</v>
      </c>
      <c r="AJ52" s="141">
        <f t="shared" si="49"/>
        <v>8.2024487008857321</v>
      </c>
      <c r="AK52" s="173">
        <f t="shared" si="50"/>
        <v>8.1505469199769713</v>
      </c>
      <c r="AL52" s="134">
        <f t="shared" si="26"/>
        <v>5.1901780908760742E-2</v>
      </c>
    </row>
    <row r="53" spans="2:38" ht="14.25" x14ac:dyDescent="0.3">
      <c r="B53" s="125" t="s">
        <v>50</v>
      </c>
      <c r="C53" s="100">
        <f t="shared" si="27"/>
        <v>3.2480997903354627</v>
      </c>
      <c r="D53" s="162">
        <f t="shared" si="27"/>
        <v>3.2589999999999999</v>
      </c>
      <c r="E53" s="88">
        <f t="shared" si="28"/>
        <v>-1.0900209664537197E-2</v>
      </c>
      <c r="F53" s="80">
        <f t="shared" si="29"/>
        <v>10.837105468475942</v>
      </c>
      <c r="G53" s="168">
        <f t="shared" si="30"/>
        <v>10.969622583614607</v>
      </c>
      <c r="H53" s="89">
        <f t="shared" si="16"/>
        <v>-0.13251711513866482</v>
      </c>
      <c r="I53" s="106">
        <f t="shared" si="31"/>
        <v>9.3747119748605794</v>
      </c>
      <c r="J53" s="168">
        <f t="shared" si="32"/>
        <v>9.5121202822951822</v>
      </c>
      <c r="K53" s="89">
        <f t="shared" si="17"/>
        <v>-0.13740830743460286</v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>
        <f t="shared" si="39"/>
        <v>8.2817652585796253</v>
      </c>
      <c r="V53" s="168">
        <f t="shared" si="40"/>
        <v>8.2694077938017791</v>
      </c>
      <c r="W53" s="89">
        <f t="shared" si="21"/>
        <v>1.2357464777846161E-2</v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>
        <f t="shared" si="45"/>
        <v>8.2355844114128249</v>
      </c>
      <c r="AE53" s="168">
        <f t="shared" si="46"/>
        <v>8.4228290886775081</v>
      </c>
      <c r="AF53" s="89">
        <f t="shared" si="24"/>
        <v>-0.18724467726468319</v>
      </c>
      <c r="AG53" s="106">
        <f t="shared" si="47"/>
        <v>7.7891695554670823</v>
      </c>
      <c r="AH53" s="168">
        <f t="shared" si="48"/>
        <v>7.8401350107394903</v>
      </c>
      <c r="AI53" s="91">
        <f t="shared" si="25"/>
        <v>-5.0965455272407922E-2</v>
      </c>
      <c r="AJ53" s="80">
        <f t="shared" si="49"/>
        <v>8.2663716428573579</v>
      </c>
      <c r="AK53" s="168">
        <f t="shared" si="50"/>
        <v>8.2319729978521021</v>
      </c>
      <c r="AL53" s="85">
        <f t="shared" si="26"/>
        <v>3.4398645005255801E-2</v>
      </c>
    </row>
    <row r="54" spans="2:38" ht="14.25" x14ac:dyDescent="0.3">
      <c r="B54" s="140">
        <v>37742</v>
      </c>
      <c r="C54" s="137">
        <f t="shared" si="27"/>
        <v>3.1793305710862616</v>
      </c>
      <c r="D54" s="172">
        <f t="shared" si="27"/>
        <v>3.19</v>
      </c>
      <c r="E54" s="128">
        <f t="shared" si="28"/>
        <v>-1.0669428913738344E-2</v>
      </c>
      <c r="F54" s="141">
        <f t="shared" si="29"/>
        <v>11.118692822156644</v>
      </c>
      <c r="G54" s="173">
        <f t="shared" si="30"/>
        <v>11.285266457680251</v>
      </c>
      <c r="H54" s="130">
        <f t="shared" si="16"/>
        <v>-0.16657363552360671</v>
      </c>
      <c r="I54" s="142">
        <f t="shared" si="31"/>
        <v>10.206551119631772</v>
      </c>
      <c r="J54" s="173">
        <f t="shared" si="32"/>
        <v>10.344827586206897</v>
      </c>
      <c r="K54" s="130">
        <f t="shared" si="17"/>
        <v>-0.1382764665751246</v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>
        <f t="shared" si="39"/>
        <v>8.8697917280004912</v>
      </c>
      <c r="V54" s="173">
        <f t="shared" si="40"/>
        <v>8.9184952978056433</v>
      </c>
      <c r="W54" s="130">
        <f t="shared" si="21"/>
        <v>-4.8703569805152114E-2</v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>
        <f t="shared" si="45"/>
        <v>9.1843233495607919</v>
      </c>
      <c r="AE54" s="173">
        <f t="shared" si="46"/>
        <v>9.2319749216300941</v>
      </c>
      <c r="AF54" s="130">
        <f t="shared" si="24"/>
        <v>-4.7651572069302262E-2</v>
      </c>
      <c r="AG54" s="142">
        <f t="shared" si="47"/>
        <v>8.492353782128129</v>
      </c>
      <c r="AH54" s="173">
        <f t="shared" si="48"/>
        <v>8.5426332288401259</v>
      </c>
      <c r="AI54" s="132">
        <f t="shared" si="25"/>
        <v>-5.0279446711996911E-2</v>
      </c>
      <c r="AJ54" s="141">
        <f t="shared" si="49"/>
        <v>9.2786828360288816</v>
      </c>
      <c r="AK54" s="173">
        <f t="shared" si="50"/>
        <v>9.2476489028213162</v>
      </c>
      <c r="AL54" s="134">
        <f t="shared" si="26"/>
        <v>3.1033933207565312E-2</v>
      </c>
    </row>
    <row r="55" spans="2:38" ht="14.25" x14ac:dyDescent="0.3">
      <c r="B55" s="125">
        <v>37773</v>
      </c>
      <c r="C55" s="100">
        <f t="shared" si="27"/>
        <v>3.2092302316293928</v>
      </c>
      <c r="D55" s="162">
        <f t="shared" si="27"/>
        <v>3.22</v>
      </c>
      <c r="E55" s="88">
        <f t="shared" si="28"/>
        <v>-1.0769768370607391E-2</v>
      </c>
      <c r="F55" s="80">
        <f t="shared" si="29"/>
        <v>12.339407627945178</v>
      </c>
      <c r="G55" s="168">
        <f t="shared" si="30"/>
        <v>12.375776397515528</v>
      </c>
      <c r="H55" s="89">
        <f t="shared" si="16"/>
        <v>-3.6368769570350068E-2</v>
      </c>
      <c r="I55" s="106">
        <f t="shared" si="31"/>
        <v>13.227471055713961</v>
      </c>
      <c r="J55" s="168">
        <f t="shared" si="32"/>
        <v>13.354037267080745</v>
      </c>
      <c r="K55" s="89">
        <f t="shared" si="17"/>
        <v>-0.12656621136678403</v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>
        <f t="shared" si="39"/>
        <v>11.178693147791243</v>
      </c>
      <c r="V55" s="168">
        <f t="shared" si="40"/>
        <v>11.287267080745341</v>
      </c>
      <c r="W55" s="89">
        <f t="shared" si="21"/>
        <v>-0.10857393295409778</v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>
        <f t="shared" si="45"/>
        <v>11.482504320448985</v>
      </c>
      <c r="AE55" s="168">
        <f t="shared" si="46"/>
        <v>11.490683229813664</v>
      </c>
      <c r="AF55" s="89">
        <f t="shared" si="24"/>
        <v>-8.1789093646786881E-3</v>
      </c>
      <c r="AG55" s="106">
        <f t="shared" si="47"/>
        <v>11.202063237995686</v>
      </c>
      <c r="AH55" s="168">
        <f t="shared" si="48"/>
        <v>11.242546583850931</v>
      </c>
      <c r="AI55" s="91">
        <f t="shared" si="25"/>
        <v>-4.0483345855244934E-2</v>
      </c>
      <c r="AJ55" s="80">
        <f t="shared" si="49"/>
        <v>10.298419750090609</v>
      </c>
      <c r="AK55" s="168">
        <f t="shared" si="50"/>
        <v>10.263975155279502</v>
      </c>
      <c r="AL55" s="85">
        <f t="shared" si="26"/>
        <v>3.4444594811107621E-2</v>
      </c>
    </row>
    <row r="56" spans="2:38" ht="14.25" x14ac:dyDescent="0.3">
      <c r="B56" s="143" t="s">
        <v>51</v>
      </c>
      <c r="C56" s="144">
        <f t="shared" si="27"/>
        <v>3.2540797224440894</v>
      </c>
      <c r="D56" s="174">
        <f t="shared" si="27"/>
        <v>3.2650000000000001</v>
      </c>
      <c r="E56" s="128">
        <f t="shared" si="28"/>
        <v>-1.092027755591074E-2</v>
      </c>
      <c r="F56" s="145">
        <f t="shared" si="29"/>
        <v>14.965828791503048</v>
      </c>
      <c r="G56" s="175">
        <f t="shared" si="30"/>
        <v>14.931087289433384</v>
      </c>
      <c r="H56" s="130">
        <f t="shared" si="16"/>
        <v>3.4741502069664421E-2</v>
      </c>
      <c r="I56" s="146">
        <f t="shared" si="31"/>
        <v>15.826287120377966</v>
      </c>
      <c r="J56" s="175">
        <f t="shared" si="32"/>
        <v>16.003062787136294</v>
      </c>
      <c r="K56" s="130">
        <f t="shared" si="17"/>
        <v>-0.17677566675832779</v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>
        <f t="shared" si="39"/>
        <v>13.867207889457394</v>
      </c>
      <c r="V56" s="175">
        <f t="shared" si="40"/>
        <v>13.859111791730474</v>
      </c>
      <c r="W56" s="130">
        <f t="shared" si="21"/>
        <v>8.096097726919993E-3</v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>
        <f t="shared" si="45"/>
        <v>14.105370462628128</v>
      </c>
      <c r="AE56" s="175">
        <f t="shared" si="46"/>
        <v>14.104134762633995</v>
      </c>
      <c r="AF56" s="130">
        <f t="shared" si="24"/>
        <v>1.2356999941331992E-3</v>
      </c>
      <c r="AG56" s="146">
        <f t="shared" si="47"/>
        <v>12.215435204563576</v>
      </c>
      <c r="AH56" s="175">
        <f t="shared" si="48"/>
        <v>12.251454823889738</v>
      </c>
      <c r="AI56" s="132">
        <f t="shared" si="25"/>
        <v>-3.6019619326161489E-2</v>
      </c>
      <c r="AJ56" s="145">
        <f t="shared" si="49"/>
        <v>12.860778951219766</v>
      </c>
      <c r="AK56" s="175">
        <f t="shared" si="50"/>
        <v>12.814701378254211</v>
      </c>
      <c r="AL56" s="134">
        <f t="shared" si="26"/>
        <v>4.6077572965554481E-2</v>
      </c>
    </row>
    <row r="57" spans="2:38" ht="14.25" x14ac:dyDescent="0.3">
      <c r="B57" s="125">
        <v>37865</v>
      </c>
      <c r="C57" s="100">
        <f t="shared" si="27"/>
        <v>3.2700262080670925</v>
      </c>
      <c r="D57" s="162">
        <f t="shared" si="27"/>
        <v>3.2810000000000001</v>
      </c>
      <c r="E57" s="88">
        <f t="shared" si="28"/>
        <v>-1.0973791932907595E-2</v>
      </c>
      <c r="F57" s="80">
        <f t="shared" si="29"/>
        <v>10.642116541497147</v>
      </c>
      <c r="G57" s="168">
        <f t="shared" si="30"/>
        <v>10.667479427003961</v>
      </c>
      <c r="H57" s="89">
        <f t="shared" si="16"/>
        <v>-2.5362885506813981E-2</v>
      </c>
      <c r="I57" s="106">
        <f t="shared" si="31"/>
        <v>9.4188847551181656</v>
      </c>
      <c r="J57" s="168">
        <f t="shared" si="32"/>
        <v>9.5245352026821095</v>
      </c>
      <c r="K57" s="89">
        <f t="shared" si="17"/>
        <v>-0.10565044756394393</v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>
        <f t="shared" si="45"/>
        <v>8.2873953527176063</v>
      </c>
      <c r="AE57" s="168">
        <f t="shared" si="46"/>
        <v>8.3053946967387979</v>
      </c>
      <c r="AF57" s="89">
        <f t="shared" si="24"/>
        <v>-1.7999344021191632E-2</v>
      </c>
      <c r="AG57" s="106">
        <f t="shared" si="47"/>
        <v>7.7369410488470649</v>
      </c>
      <c r="AH57" s="168">
        <f t="shared" si="48"/>
        <v>7.7875647668393775</v>
      </c>
      <c r="AI57" s="91">
        <f t="shared" si="25"/>
        <v>-5.0623717992312578E-2</v>
      </c>
      <c r="AJ57" s="80">
        <f t="shared" si="49"/>
        <v>9.2506903844910546</v>
      </c>
      <c r="AK57" s="168">
        <f t="shared" si="50"/>
        <v>9.2197500761962807</v>
      </c>
      <c r="AL57" s="85">
        <f t="shared" si="26"/>
        <v>3.0940308294773899E-2</v>
      </c>
    </row>
    <row r="58" spans="2:38" ht="15" thickBot="1" x14ac:dyDescent="0.35">
      <c r="B58" s="149" t="s">
        <v>52</v>
      </c>
      <c r="C58" s="150">
        <f t="shared" si="27"/>
        <v>3.4474308606230033</v>
      </c>
      <c r="D58" s="176">
        <f t="shared" si="27"/>
        <v>3.4590000000000001</v>
      </c>
      <c r="E58" s="151">
        <f t="shared" si="28"/>
        <v>-1.1569139376996773E-2</v>
      </c>
      <c r="F58" s="152">
        <f t="shared" si="29"/>
        <v>10.428055399348398</v>
      </c>
      <c r="G58" s="177">
        <f t="shared" si="30"/>
        <v>10.407632263660018</v>
      </c>
      <c r="H58" s="153">
        <f t="shared" si="16"/>
        <v>2.0423135688380611E-2</v>
      </c>
      <c r="I58" s="154">
        <f t="shared" si="31"/>
        <v>8.9341893268409081</v>
      </c>
      <c r="J58" s="177">
        <f t="shared" si="32"/>
        <v>9.0344030066493204</v>
      </c>
      <c r="K58" s="153">
        <f t="shared" si="17"/>
        <v>-0.10021367980841234</v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>
        <f t="shared" si="45"/>
        <v>8.0929831889240678</v>
      </c>
      <c r="AE58" s="177">
        <f t="shared" si="46"/>
        <v>8.167100318010986</v>
      </c>
      <c r="AF58" s="153">
        <f t="shared" si="24"/>
        <v>-7.4117129086918254E-2</v>
      </c>
      <c r="AG58" s="154">
        <f t="shared" si="47"/>
        <v>7.8029121068837792</v>
      </c>
      <c r="AH58" s="177">
        <f t="shared" si="48"/>
        <v>7.8493784330731424</v>
      </c>
      <c r="AI58" s="155">
        <f t="shared" si="25"/>
        <v>-4.6466326189363194E-2</v>
      </c>
      <c r="AJ58" s="152">
        <f t="shared" si="49"/>
        <v>8.2815293922502562</v>
      </c>
      <c r="AK58" s="177">
        <f t="shared" si="50"/>
        <v>8.1536089428543885</v>
      </c>
      <c r="AL58" s="157">
        <f t="shared" si="26"/>
        <v>0.12792044939586766</v>
      </c>
    </row>
    <row r="59" spans="2:38" ht="15" thickBot="1" x14ac:dyDescent="0.35">
      <c r="B59" s="179" t="s">
        <v>42</v>
      </c>
      <c r="C59" s="180">
        <f t="shared" si="27"/>
        <v>3.3274999999999997</v>
      </c>
      <c r="D59" s="181">
        <f t="shared" si="27"/>
        <v>3.3386666666666667</v>
      </c>
      <c r="E59" s="182">
        <f t="shared" si="28"/>
        <v>-1.1166666666666991E-2</v>
      </c>
      <c r="F59" s="183">
        <f t="shared" si="29"/>
        <v>11.805542051531358</v>
      </c>
      <c r="G59" s="184">
        <f t="shared" si="30"/>
        <v>11.854385923698553</v>
      </c>
      <c r="H59" s="185">
        <f>IF(ISERROR(F59-G59),"",(F59-G59))</f>
        <v>-4.8843872167195101E-2</v>
      </c>
      <c r="I59" s="186">
        <f t="shared" si="31"/>
        <v>10.732959149099159</v>
      </c>
      <c r="J59" s="184">
        <f t="shared" si="32"/>
        <v>10.864381695170081</v>
      </c>
      <c r="K59" s="185">
        <f>IF(ISERROR(I59-J59),"",(I59-J59))</f>
        <v>-0.13142254607092241</v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>
        <f t="shared" si="45"/>
        <v>9.5219575433479182</v>
      </c>
      <c r="AE59" s="184">
        <f t="shared" si="46"/>
        <v>9.5778519075361768</v>
      </c>
      <c r="AF59" s="185">
        <f>IF(ISERROR(AD59-AE59),"",(AD59-AE59))</f>
        <v>-5.589436418825855E-2</v>
      </c>
      <c r="AG59" s="186">
        <f t="shared" si="47"/>
        <v>8.831219339726875</v>
      </c>
      <c r="AH59" s="184">
        <f t="shared" si="48"/>
        <v>8.8768617271189623</v>
      </c>
      <c r="AI59" s="187">
        <f>IF(ISERROR(AG59-AH59),"",(AG59-AH59))</f>
        <v>-4.5642387392087258E-2</v>
      </c>
      <c r="AJ59" s="183">
        <f t="shared" si="49"/>
        <v>9.3373992722558601</v>
      </c>
      <c r="AK59" s="184">
        <f t="shared" si="50"/>
        <v>9.2742991605587921</v>
      </c>
      <c r="AL59" s="188">
        <f>IF(ISERROR(AJ59-AK59),"",(AJ59-AK59))</f>
        <v>6.3100111697067973E-2</v>
      </c>
    </row>
  </sheetData>
  <mergeCells count="32">
    <mergeCell ref="AD35:AF35"/>
    <mergeCell ref="AG35:AI35"/>
    <mergeCell ref="AJ35:AL35"/>
    <mergeCell ref="U3:AC3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AA4:AC4"/>
    <mergeCell ref="F34:T34"/>
    <mergeCell ref="U34:AC34"/>
    <mergeCell ref="AD34:AI34"/>
    <mergeCell ref="AJ34:AL34"/>
    <mergeCell ref="C4:E4"/>
    <mergeCell ref="L4:N4"/>
    <mergeCell ref="O4:Q4"/>
    <mergeCell ref="R4:T4"/>
    <mergeCell ref="X4:Z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266700</xdr:colOff>
                <xdr:row>0</xdr:row>
                <xdr:rowOff>47625</xdr:rowOff>
              </from>
              <to>
                <xdr:col>26</xdr:col>
                <xdr:colOff>342900</xdr:colOff>
                <xdr:row>1</xdr:row>
                <xdr:rowOff>133350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14</xdr:col>
                <xdr:colOff>28575</xdr:colOff>
                <xdr:row>1</xdr:row>
                <xdr:rowOff>142875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37222.511746296295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>
        <v>27</v>
      </c>
      <c r="C2" s="29">
        <v>27.5</v>
      </c>
      <c r="E2" s="26">
        <v>1006871058382</v>
      </c>
      <c r="F2" s="30">
        <v>37222.350208333337</v>
      </c>
      <c r="H2" s="26" t="s">
        <v>8</v>
      </c>
      <c r="I2" s="64" t="s">
        <v>7</v>
      </c>
      <c r="J2" s="67">
        <f>IF(B2&gt;0,AVERAGE(B2:C2),"")</f>
        <v>27.25</v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18.350000000000001</v>
      </c>
      <c r="C6" s="29">
        <v>18.600000000000001</v>
      </c>
      <c r="E6" s="26">
        <v>1006870204867</v>
      </c>
      <c r="F6" s="30">
        <v>37222.340324074074</v>
      </c>
      <c r="H6" s="26" t="s">
        <v>12</v>
      </c>
      <c r="I6" s="65" t="s">
        <v>7</v>
      </c>
      <c r="J6" s="67">
        <f t="shared" si="1"/>
        <v>18.475000000000001</v>
      </c>
      <c r="K6" s="26">
        <f t="shared" ca="1" si="0"/>
        <v>1</v>
      </c>
      <c r="L6" s="29"/>
    </row>
    <row r="7" spans="1:22" x14ac:dyDescent="0.25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18</v>
      </c>
      <c r="C8" s="29">
        <v>18.5</v>
      </c>
      <c r="E8" s="26">
        <v>1006871138456</v>
      </c>
      <c r="F8" s="30">
        <v>37222.351134259261</v>
      </c>
      <c r="H8" s="26" t="s">
        <v>14</v>
      </c>
      <c r="I8" s="65" t="s">
        <v>7</v>
      </c>
      <c r="J8" s="67">
        <f t="shared" si="1"/>
        <v>18.25</v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>
        <v>21.1</v>
      </c>
      <c r="C11" s="29">
        <v>24.1</v>
      </c>
      <c r="E11" s="26">
        <v>1006870889990</v>
      </c>
      <c r="F11" s="30">
        <v>37222.348321759258</v>
      </c>
      <c r="H11" s="26" t="s">
        <v>17</v>
      </c>
      <c r="I11" s="65" t="s">
        <v>7</v>
      </c>
      <c r="J11" s="67">
        <f t="shared" si="1"/>
        <v>22.6</v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25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25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25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25">
      <c r="A18" s="62">
        <v>29064</v>
      </c>
      <c r="B18" s="29">
        <v>17.3</v>
      </c>
      <c r="C18" s="29">
        <v>17.8</v>
      </c>
      <c r="E18" s="26">
        <v>1006871041747</v>
      </c>
      <c r="F18" s="30">
        <v>37222.350023148145</v>
      </c>
      <c r="H18" s="26" t="s">
        <v>13</v>
      </c>
      <c r="I18" s="65" t="s">
        <v>18</v>
      </c>
      <c r="J18" s="67">
        <f t="shared" si="1"/>
        <v>17.55</v>
      </c>
      <c r="K18" s="26">
        <f t="shared" ca="1" si="2"/>
        <v>1</v>
      </c>
    </row>
    <row r="19" spans="1:11" x14ac:dyDescent="0.25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25">
      <c r="A20" s="62">
        <v>52076</v>
      </c>
      <c r="B20" s="29">
        <v>19.850000000000001</v>
      </c>
      <c r="C20" s="29">
        <v>20.350000000000001</v>
      </c>
      <c r="E20" s="26">
        <v>1006870853628</v>
      </c>
      <c r="F20" s="30">
        <v>37222.34784722222</v>
      </c>
      <c r="H20" s="26" t="s">
        <v>15</v>
      </c>
      <c r="I20" s="65" t="s">
        <v>18</v>
      </c>
      <c r="J20" s="67">
        <f t="shared" si="1"/>
        <v>20.100000000000001</v>
      </c>
      <c r="K20" s="26">
        <f t="shared" ca="1" si="2"/>
        <v>1</v>
      </c>
    </row>
    <row r="21" spans="1:11" x14ac:dyDescent="0.25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1006870890427</v>
      </c>
      <c r="F22" s="30">
        <v>37222.348321759258</v>
      </c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>
        <v>22</v>
      </c>
      <c r="C35" s="29">
        <v>22.2</v>
      </c>
      <c r="E35" s="26">
        <v>1006870902366</v>
      </c>
      <c r="F35" s="30">
        <v>37222.348553240743</v>
      </c>
      <c r="H35" s="32" t="s">
        <v>16</v>
      </c>
      <c r="I35" s="55" t="s">
        <v>35</v>
      </c>
      <c r="J35" s="67">
        <f>IF(B35&gt;0,AVERAGE(B35:C35),"")</f>
        <v>22.1</v>
      </c>
      <c r="K35" s="26">
        <f ca="1">IF(ABS($L$1-F35)&lt;$N$1,0,1)</f>
        <v>1</v>
      </c>
    </row>
    <row r="36" spans="1:15" x14ac:dyDescent="0.25">
      <c r="A36" s="26">
        <v>33296</v>
      </c>
      <c r="B36" s="29">
        <v>23</v>
      </c>
      <c r="C36" s="29">
        <v>23.4</v>
      </c>
      <c r="E36" s="26">
        <v>1006870902914</v>
      </c>
      <c r="F36" s="30">
        <v>37222.348553240743</v>
      </c>
      <c r="G36" s="33" t="s">
        <v>31</v>
      </c>
      <c r="H36" s="34" t="s">
        <v>16</v>
      </c>
      <c r="I36" s="31" t="s">
        <v>24</v>
      </c>
      <c r="J36" s="67">
        <f>IF(B36&gt;0,AVERAGE(B36:C36),"")</f>
        <v>23.2</v>
      </c>
      <c r="K36" s="26">
        <f ca="1">IF(ABS($L$1-F36)&lt;$N$1,0,1)</f>
        <v>1</v>
      </c>
      <c r="L36" s="26">
        <f ca="1">IF(ABS($L$1-F36)&lt;$O$1,0,1)</f>
        <v>0</v>
      </c>
      <c r="M36" s="26">
        <v>672</v>
      </c>
    </row>
    <row r="37" spans="1:15" x14ac:dyDescent="0.25">
      <c r="A37" s="26">
        <v>43346</v>
      </c>
      <c r="B37" s="29">
        <v>22.15</v>
      </c>
      <c r="C37" s="29">
        <v>22.55</v>
      </c>
      <c r="E37" s="26">
        <v>1006870903374</v>
      </c>
      <c r="F37" s="30">
        <v>37222.348564814813</v>
      </c>
      <c r="H37" s="34" t="s">
        <v>16</v>
      </c>
      <c r="I37" s="31" t="s">
        <v>25</v>
      </c>
      <c r="J37" s="67">
        <f t="shared" si="1"/>
        <v>22.35</v>
      </c>
      <c r="K37" s="26">
        <f t="shared" ref="K37:K42" ca="1" si="4">IF(ABS($L$1-F37)&lt;$N$1,0,1)</f>
        <v>1</v>
      </c>
      <c r="L37" s="26">
        <f t="shared" ref="L37:L42" ca="1" si="5">IF(ABS($L$1-F37)&lt;$O$1,0,1)</f>
        <v>0</v>
      </c>
      <c r="M37" s="26">
        <v>688</v>
      </c>
    </row>
    <row r="38" spans="1:15" x14ac:dyDescent="0.25">
      <c r="A38" s="26">
        <v>48490</v>
      </c>
      <c r="B38" s="29">
        <v>24.65</v>
      </c>
      <c r="C38" s="29">
        <v>25.05</v>
      </c>
      <c r="E38" s="26">
        <v>1006870903822</v>
      </c>
      <c r="F38" s="30">
        <v>37222.348564814813</v>
      </c>
      <c r="H38" s="34" t="s">
        <v>16</v>
      </c>
      <c r="I38" s="31" t="s">
        <v>26</v>
      </c>
      <c r="J38" s="67">
        <f t="shared" si="1"/>
        <v>24.85</v>
      </c>
      <c r="K38" s="26">
        <f t="shared" ca="1" si="4"/>
        <v>1</v>
      </c>
      <c r="L38" s="26">
        <f t="shared" ca="1" si="5"/>
        <v>0</v>
      </c>
      <c r="M38" s="26">
        <v>352</v>
      </c>
    </row>
    <row r="39" spans="1:15" x14ac:dyDescent="0.25">
      <c r="A39" s="26">
        <v>48492</v>
      </c>
      <c r="B39" s="29">
        <v>31.7</v>
      </c>
      <c r="C39" s="29">
        <v>32.200000000000003</v>
      </c>
      <c r="E39" s="26">
        <v>1006870904291</v>
      </c>
      <c r="F39" s="30">
        <v>37222.348576388889</v>
      </c>
      <c r="H39" s="34" t="s">
        <v>16</v>
      </c>
      <c r="I39" s="31" t="s">
        <v>27</v>
      </c>
      <c r="J39" s="67">
        <f t="shared" si="1"/>
        <v>31.950000000000003</v>
      </c>
      <c r="K39" s="26">
        <f t="shared" ca="1" si="4"/>
        <v>1</v>
      </c>
      <c r="L39" s="26">
        <f t="shared" ca="1" si="5"/>
        <v>0</v>
      </c>
      <c r="M39" s="26">
        <v>320</v>
      </c>
    </row>
    <row r="40" spans="1:15" x14ac:dyDescent="0.25">
      <c r="A40" s="26">
        <v>31711</v>
      </c>
      <c r="B40" s="29">
        <v>40.25</v>
      </c>
      <c r="C40" s="29">
        <v>40.75</v>
      </c>
      <c r="E40" s="26">
        <v>1006870904732</v>
      </c>
      <c r="F40" s="30">
        <v>37222.348576388889</v>
      </c>
      <c r="H40" s="34" t="s">
        <v>16</v>
      </c>
      <c r="I40" s="31" t="s">
        <v>28</v>
      </c>
      <c r="J40" s="67">
        <f t="shared" si="1"/>
        <v>40.5</v>
      </c>
      <c r="K40" s="26">
        <f t="shared" ca="1" si="4"/>
        <v>1</v>
      </c>
      <c r="L40" s="26">
        <f t="shared" ca="1" si="5"/>
        <v>0</v>
      </c>
      <c r="M40" s="26">
        <v>704</v>
      </c>
    </row>
    <row r="41" spans="1:15" x14ac:dyDescent="0.25">
      <c r="A41" s="26">
        <v>48494</v>
      </c>
      <c r="B41" s="29">
        <v>22.45</v>
      </c>
      <c r="C41" s="29">
        <v>22.75</v>
      </c>
      <c r="E41" s="26">
        <v>1006870905187</v>
      </c>
      <c r="F41" s="30">
        <v>37222.348587962966</v>
      </c>
      <c r="H41" s="34" t="s">
        <v>16</v>
      </c>
      <c r="I41" s="31" t="s">
        <v>30</v>
      </c>
      <c r="J41" s="67">
        <f t="shared" si="1"/>
        <v>22.6</v>
      </c>
      <c r="K41" s="26">
        <f t="shared" ca="1" si="4"/>
        <v>1</v>
      </c>
      <c r="L41" s="26">
        <f t="shared" ca="1" si="5"/>
        <v>0</v>
      </c>
      <c r="M41" s="26">
        <v>320</v>
      </c>
    </row>
    <row r="42" spans="1:15" ht="14.25" x14ac:dyDescent="0.3">
      <c r="A42" s="26">
        <v>48496</v>
      </c>
      <c r="B42" s="29">
        <v>23.55</v>
      </c>
      <c r="C42" s="29">
        <v>23.95</v>
      </c>
      <c r="E42" s="26">
        <v>1006870905640</v>
      </c>
      <c r="F42" s="30">
        <v>37222.348587962966</v>
      </c>
      <c r="G42" s="35">
        <f>SUMPRODUCT(M36:M42*J36:J42)/SUM(M36:M42)</f>
        <v>26.961372549019607</v>
      </c>
      <c r="H42" s="34" t="s">
        <v>16</v>
      </c>
      <c r="I42" s="31" t="s">
        <v>29</v>
      </c>
      <c r="J42" s="67">
        <f>IF(B42&gt;0,AVERAGE(B42:C42),"")</f>
        <v>23.75</v>
      </c>
      <c r="K42" s="26">
        <f t="shared" ca="1" si="4"/>
        <v>1</v>
      </c>
      <c r="L42" s="26">
        <f t="shared" ca="1" si="5"/>
        <v>0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>
        <v>26.45</v>
      </c>
      <c r="C44" s="29">
        <v>26.95</v>
      </c>
      <c r="E44" s="26">
        <v>1006870906058</v>
      </c>
      <c r="F44" s="30">
        <v>37222.348599537036</v>
      </c>
      <c r="G44" s="33" t="s">
        <v>42</v>
      </c>
      <c r="H44" s="34" t="s">
        <v>16</v>
      </c>
      <c r="I44" s="31" t="s">
        <v>24</v>
      </c>
      <c r="J44" s="67">
        <f t="shared" ref="J44:J50" si="6">IF(B44&gt;0,AVERAGE(B44:C44),"")</f>
        <v>26.7</v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>
        <v>25.05</v>
      </c>
      <c r="C45" s="29">
        <v>25.55</v>
      </c>
      <c r="E45" s="26">
        <v>1006870906476</v>
      </c>
      <c r="F45" s="30">
        <v>37222.348599537036</v>
      </c>
      <c r="H45" s="34" t="s">
        <v>16</v>
      </c>
      <c r="I45" s="31" t="s">
        <v>25</v>
      </c>
      <c r="J45" s="67">
        <f t="shared" si="6"/>
        <v>25.3</v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>
        <v>26.75</v>
      </c>
      <c r="C46" s="29">
        <v>27.25</v>
      </c>
      <c r="E46" s="26">
        <v>1006870906909</v>
      </c>
      <c r="F46" s="30">
        <v>37222.348611111112</v>
      </c>
      <c r="H46" s="34" t="s">
        <v>16</v>
      </c>
      <c r="I46" s="31" t="s">
        <v>26</v>
      </c>
      <c r="J46" s="67">
        <f t="shared" si="6"/>
        <v>27</v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>
        <v>35.700000000000003</v>
      </c>
      <c r="C47" s="29">
        <v>36.200000000000003</v>
      </c>
      <c r="E47" s="26">
        <v>1006870907367</v>
      </c>
      <c r="F47" s="30">
        <v>37222.348611111112</v>
      </c>
      <c r="H47" s="34" t="s">
        <v>16</v>
      </c>
      <c r="I47" s="31" t="s">
        <v>27</v>
      </c>
      <c r="J47" s="67">
        <f t="shared" si="6"/>
        <v>35.950000000000003</v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>
        <v>39.450000000000003</v>
      </c>
      <c r="C48" s="29">
        <v>40.049999999999997</v>
      </c>
      <c r="E48" s="26">
        <v>1006870907759</v>
      </c>
      <c r="F48" s="30">
        <v>37222.348611111112</v>
      </c>
      <c r="H48" s="34" t="s">
        <v>16</v>
      </c>
      <c r="I48" s="31" t="s">
        <v>28</v>
      </c>
      <c r="J48" s="67">
        <f t="shared" si="6"/>
        <v>39.75</v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>
        <v>25.05</v>
      </c>
      <c r="C49" s="29">
        <v>25.55</v>
      </c>
      <c r="E49" s="26">
        <v>1006870908153</v>
      </c>
      <c r="F49" s="30">
        <v>37222.348622685182</v>
      </c>
      <c r="H49" s="34" t="s">
        <v>16</v>
      </c>
      <c r="I49" s="31" t="s">
        <v>30</v>
      </c>
      <c r="J49" s="67">
        <f t="shared" si="6"/>
        <v>25.3</v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>
        <v>26.65</v>
      </c>
      <c r="C50" s="29">
        <v>27.15</v>
      </c>
      <c r="E50" s="26">
        <v>1006870908612</v>
      </c>
      <c r="F50" s="30">
        <v>37222.348622685182</v>
      </c>
      <c r="G50" s="35">
        <f>SUMPRODUCT(M44:M50*J44:J50)/SUM(M44:M50)</f>
        <v>29.385882352941174</v>
      </c>
      <c r="H50" s="34" t="s">
        <v>16</v>
      </c>
      <c r="I50" s="31" t="s">
        <v>29</v>
      </c>
      <c r="J50" s="67">
        <f t="shared" si="6"/>
        <v>26.9</v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>
        <v>30.3</v>
      </c>
      <c r="C52" s="29">
        <v>32.299999999999997</v>
      </c>
      <c r="E52" s="26">
        <v>1006870909067</v>
      </c>
      <c r="F52" s="30">
        <v>37222.348622685182</v>
      </c>
      <c r="G52" s="33" t="s">
        <v>43</v>
      </c>
      <c r="H52" s="34" t="s">
        <v>16</v>
      </c>
      <c r="J52" s="67">
        <f>IF(B52&gt;0,AVERAGE(B52:C52),"")</f>
        <v>31.299999999999997</v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>
        <v>31.1</v>
      </c>
      <c r="C53" s="29">
        <v>33.1</v>
      </c>
      <c r="E53" s="26">
        <v>1006870909513</v>
      </c>
      <c r="F53" s="30">
        <v>37222.348634259259</v>
      </c>
      <c r="G53" s="33" t="s">
        <v>44</v>
      </c>
      <c r="H53" s="34" t="s">
        <v>16</v>
      </c>
      <c r="I53" s="65"/>
      <c r="J53" s="67">
        <f>IF(B53&gt;0,AVERAGE(B53:C53),"")</f>
        <v>32.1</v>
      </c>
      <c r="K53" s="26">
        <f ca="1">IF(ABS($L$1-F53)&lt;$N$1,0,1)</f>
        <v>1</v>
      </c>
    </row>
    <row r="54" spans="1:14" x14ac:dyDescent="0.25">
      <c r="A54" s="26">
        <v>36470</v>
      </c>
      <c r="B54" s="29">
        <v>34.6</v>
      </c>
      <c r="C54" s="29">
        <v>34.9</v>
      </c>
      <c r="E54" s="26">
        <v>1006870792488</v>
      </c>
      <c r="F54" s="30">
        <v>37222.347233796296</v>
      </c>
      <c r="H54" s="32" t="s">
        <v>8</v>
      </c>
      <c r="I54" s="55" t="s">
        <v>35</v>
      </c>
      <c r="J54" s="67">
        <f>IF(B54&gt;0,AVERAGE(B54:C54),"")</f>
        <v>34.75</v>
      </c>
      <c r="K54" s="26">
        <f ca="1">IF(ABS($L$1-F54)&lt;$N$1,0,1)</f>
        <v>1</v>
      </c>
    </row>
    <row r="55" spans="1:14" x14ac:dyDescent="0.25">
      <c r="A55" s="26">
        <v>33302</v>
      </c>
      <c r="B55" s="29">
        <v>42.25</v>
      </c>
      <c r="C55" s="29">
        <v>42.6</v>
      </c>
      <c r="E55" s="26">
        <v>1006870929921</v>
      </c>
      <c r="F55" s="30">
        <v>37222.34878472222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42.424999999999997</v>
      </c>
      <c r="K55" s="26">
        <f ca="1">IF(ABS($L$1-F55)&lt;$N$1,0,1)</f>
        <v>1</v>
      </c>
      <c r="L55" s="26">
        <f t="shared" ref="L55:L61" ca="1" si="8">IF(ABS($L$1-F55)&lt;$O$1,0,1)</f>
        <v>0</v>
      </c>
      <c r="M55" s="26">
        <v>672</v>
      </c>
    </row>
    <row r="56" spans="1:14" x14ac:dyDescent="0.25">
      <c r="A56" s="26">
        <v>48660</v>
      </c>
      <c r="B56" s="29">
        <v>36.35</v>
      </c>
      <c r="C56" s="29">
        <v>36.85</v>
      </c>
      <c r="E56" s="26">
        <v>1006870930364</v>
      </c>
      <c r="F56" s="30">
        <v>37222.348796296297</v>
      </c>
      <c r="H56" s="34" t="s">
        <v>8</v>
      </c>
      <c r="I56" s="31" t="s">
        <v>25</v>
      </c>
      <c r="J56" s="67">
        <f t="shared" ref="J56:J61" si="9">IF(B56&gt;0,AVERAGE(B56:C56),"")</f>
        <v>36.6</v>
      </c>
      <c r="K56" s="26">
        <f t="shared" ref="K56:K61" ca="1" si="10">IF(ABS($L$1-F56)&lt;$N$1,0,1)</f>
        <v>1</v>
      </c>
      <c r="L56" s="26">
        <f t="shared" ca="1" si="8"/>
        <v>0</v>
      </c>
      <c r="M56" s="26">
        <v>688</v>
      </c>
    </row>
    <row r="57" spans="1:14" x14ac:dyDescent="0.25">
      <c r="A57" s="26">
        <v>48662</v>
      </c>
      <c r="B57" s="29">
        <v>37.6</v>
      </c>
      <c r="C57" s="29">
        <v>38.1</v>
      </c>
      <c r="E57" s="26">
        <v>1006870930767</v>
      </c>
      <c r="F57" s="30">
        <v>37222.348796296297</v>
      </c>
      <c r="H57" s="34" t="s">
        <v>8</v>
      </c>
      <c r="I57" s="31" t="s">
        <v>26</v>
      </c>
      <c r="J57" s="67">
        <f t="shared" si="9"/>
        <v>37.85</v>
      </c>
      <c r="K57" s="26">
        <f t="shared" ca="1" si="10"/>
        <v>1</v>
      </c>
      <c r="L57" s="26">
        <f t="shared" ca="1" si="8"/>
        <v>0</v>
      </c>
      <c r="M57" s="26">
        <v>352</v>
      </c>
    </row>
    <row r="58" spans="1:14" x14ac:dyDescent="0.25">
      <c r="A58" s="26">
        <v>48664</v>
      </c>
      <c r="B58" s="29">
        <v>43</v>
      </c>
      <c r="C58" s="29">
        <v>43.5</v>
      </c>
      <c r="E58" s="26">
        <v>1006871033049</v>
      </c>
      <c r="F58" s="30">
        <v>37222.349930555552</v>
      </c>
      <c r="H58" s="34" t="s">
        <v>8</v>
      </c>
      <c r="I58" s="31" t="s">
        <v>27</v>
      </c>
      <c r="J58" s="67">
        <f t="shared" si="9"/>
        <v>43.25</v>
      </c>
      <c r="K58" s="26">
        <f t="shared" ca="1" si="10"/>
        <v>1</v>
      </c>
      <c r="L58" s="26">
        <f t="shared" ca="1" si="8"/>
        <v>0</v>
      </c>
      <c r="M58" s="26">
        <v>320</v>
      </c>
    </row>
    <row r="59" spans="1:14" x14ac:dyDescent="0.25">
      <c r="A59" s="26">
        <v>33303</v>
      </c>
      <c r="B59" s="29">
        <v>53.25</v>
      </c>
      <c r="C59" s="29">
        <v>54.05</v>
      </c>
      <c r="E59" s="26">
        <v>1006870931612</v>
      </c>
      <c r="F59" s="30">
        <v>37222.348819444444</v>
      </c>
      <c r="H59" s="34" t="s">
        <v>8</v>
      </c>
      <c r="I59" s="31" t="s">
        <v>28</v>
      </c>
      <c r="J59" s="67">
        <f t="shared" si="9"/>
        <v>53.65</v>
      </c>
      <c r="K59" s="26">
        <f t="shared" ca="1" si="10"/>
        <v>1</v>
      </c>
      <c r="L59" s="26">
        <f t="shared" ca="1" si="8"/>
        <v>0</v>
      </c>
      <c r="M59" s="26">
        <v>704</v>
      </c>
    </row>
    <row r="60" spans="1:14" x14ac:dyDescent="0.25">
      <c r="A60" s="26">
        <v>48666</v>
      </c>
      <c r="B60" s="29">
        <v>36.299999999999997</v>
      </c>
      <c r="C60" s="29">
        <v>36.799999999999997</v>
      </c>
      <c r="E60" s="26">
        <v>1006870932076</v>
      </c>
      <c r="F60" s="30">
        <v>37222.348819444444</v>
      </c>
      <c r="H60" s="34" t="s">
        <v>8</v>
      </c>
      <c r="I60" s="31" t="s">
        <v>30</v>
      </c>
      <c r="J60" s="67">
        <f t="shared" si="9"/>
        <v>36.549999999999997</v>
      </c>
      <c r="K60" s="26">
        <f t="shared" ca="1" si="10"/>
        <v>1</v>
      </c>
      <c r="L60" s="26">
        <f t="shared" ca="1" si="8"/>
        <v>0</v>
      </c>
      <c r="M60" s="26">
        <v>320</v>
      </c>
      <c r="N60" s="36"/>
    </row>
    <row r="61" spans="1:14" ht="14.25" x14ac:dyDescent="0.3">
      <c r="A61" s="26">
        <v>48668</v>
      </c>
      <c r="B61" s="29">
        <v>36.299999999999997</v>
      </c>
      <c r="C61" s="29">
        <v>36.799999999999997</v>
      </c>
      <c r="E61" s="26">
        <v>1006870932530</v>
      </c>
      <c r="F61" s="30">
        <v>37222.34883101852</v>
      </c>
      <c r="G61" s="35">
        <f>SUMPRODUCT(M55:M61*J55:J61)/SUM(M55:M61)</f>
        <v>41.114313725490184</v>
      </c>
      <c r="H61" s="34" t="s">
        <v>8</v>
      </c>
      <c r="I61" s="31" t="s">
        <v>29</v>
      </c>
      <c r="J61" s="67">
        <f t="shared" si="9"/>
        <v>36.549999999999997</v>
      </c>
      <c r="K61" s="26">
        <f t="shared" ca="1" si="10"/>
        <v>1</v>
      </c>
      <c r="L61" s="26">
        <f t="shared" ca="1" si="8"/>
        <v>0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>
        <v>42.7</v>
      </c>
      <c r="C63" s="29">
        <v>43.2</v>
      </c>
      <c r="E63" s="26">
        <v>1006870932966</v>
      </c>
      <c r="F63" s="30">
        <v>37222.34884259259</v>
      </c>
      <c r="G63" s="33" t="s">
        <v>42</v>
      </c>
      <c r="H63" s="34" t="s">
        <v>8</v>
      </c>
      <c r="I63" s="31" t="s">
        <v>24</v>
      </c>
      <c r="J63" s="67">
        <f>IF(B63&gt;0,AVERAGE(B63:C63),"")</f>
        <v>42.95</v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>
        <v>34.950000000000003</v>
      </c>
      <c r="C64" s="29">
        <v>35.450000000000003</v>
      </c>
      <c r="E64" s="26">
        <v>1006870933384</v>
      </c>
      <c r="F64" s="30">
        <v>37222.34884259259</v>
      </c>
      <c r="H64" s="34" t="s">
        <v>8</v>
      </c>
      <c r="I64" s="31" t="s">
        <v>25</v>
      </c>
      <c r="J64" s="67">
        <f t="shared" ref="J64:J69" si="12">IF(B64&gt;0,AVERAGE(B64:C64),"")</f>
        <v>35.200000000000003</v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>
        <v>35.1</v>
      </c>
      <c r="C65" s="29">
        <v>35.6</v>
      </c>
      <c r="E65" s="26">
        <v>1006870933856</v>
      </c>
      <c r="F65" s="30">
        <v>37222.34884259259</v>
      </c>
      <c r="H65" s="34" t="s">
        <v>8</v>
      </c>
      <c r="I65" s="31" t="s">
        <v>26</v>
      </c>
      <c r="J65" s="67">
        <f t="shared" si="12"/>
        <v>35.35</v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>
        <v>39.35</v>
      </c>
      <c r="C66" s="29">
        <v>39.85</v>
      </c>
      <c r="E66" s="26">
        <v>1006870934301</v>
      </c>
      <c r="F66" s="30">
        <v>37222.348854166667</v>
      </c>
      <c r="H66" s="34" t="s">
        <v>8</v>
      </c>
      <c r="I66" s="31" t="s">
        <v>27</v>
      </c>
      <c r="J66" s="67">
        <f t="shared" si="12"/>
        <v>39.6</v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>
        <v>48.2</v>
      </c>
      <c r="C67" s="29">
        <v>49.2</v>
      </c>
      <c r="E67" s="26">
        <v>1006870934703</v>
      </c>
      <c r="F67" s="30">
        <v>37222.348865740743</v>
      </c>
      <c r="H67" s="34" t="s">
        <v>8</v>
      </c>
      <c r="I67" s="31" t="s">
        <v>28</v>
      </c>
      <c r="J67" s="67">
        <f t="shared" si="12"/>
        <v>48.7</v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>
        <v>34.549999999999997</v>
      </c>
      <c r="C68" s="29">
        <v>35.049999999999997</v>
      </c>
      <c r="E68" s="26">
        <v>1006870935141</v>
      </c>
      <c r="F68" s="30">
        <v>37222.348865740743</v>
      </c>
      <c r="H68" s="34" t="s">
        <v>8</v>
      </c>
      <c r="I68" s="31" t="s">
        <v>30</v>
      </c>
      <c r="J68" s="67">
        <f t="shared" si="12"/>
        <v>34.799999999999997</v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>
        <v>35.700000000000003</v>
      </c>
      <c r="C69" s="29">
        <v>36.200000000000003</v>
      </c>
      <c r="E69" s="26">
        <v>1006870935566</v>
      </c>
      <c r="F69" s="30">
        <v>37222.348865740743</v>
      </c>
      <c r="G69" s="35">
        <f>SUMPRODUCT(M63:M69*J63:J69)/SUM(M63:M69)</f>
        <v>39.282941176470587</v>
      </c>
      <c r="H69" s="34" t="s">
        <v>8</v>
      </c>
      <c r="I69" s="31" t="s">
        <v>29</v>
      </c>
      <c r="J69" s="67">
        <f t="shared" si="12"/>
        <v>35.950000000000003</v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25.95</v>
      </c>
      <c r="C70" s="29">
        <v>26.2</v>
      </c>
      <c r="E70" s="26">
        <v>1006870402160</v>
      </c>
      <c r="F70" s="30">
        <v>37222.342627314814</v>
      </c>
      <c r="H70" s="32" t="s">
        <v>41</v>
      </c>
      <c r="I70" s="55" t="s">
        <v>35</v>
      </c>
      <c r="J70" s="67">
        <f>IF(B70&gt;0,AVERAGE(B70:C70),"")</f>
        <v>26.074999999999999</v>
      </c>
      <c r="K70" s="26">
        <f ca="1">IF(ABS($L$1-F70)&lt;$N$1,0,1)</f>
        <v>1</v>
      </c>
      <c r="N70" s="37"/>
    </row>
    <row r="71" spans="1:14" x14ac:dyDescent="0.25">
      <c r="A71" s="26">
        <v>33032</v>
      </c>
      <c r="B71" s="29">
        <v>29.75</v>
      </c>
      <c r="C71" s="29">
        <v>30.15</v>
      </c>
      <c r="E71" s="26">
        <v>1006870574912</v>
      </c>
      <c r="F71" s="30">
        <v>37222.344618055555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29.95</v>
      </c>
      <c r="K71" s="26">
        <f ca="1">IF(ABS($L$1-F71)&lt;$N$1,0,1)</f>
        <v>1</v>
      </c>
      <c r="L71" s="26">
        <f t="shared" ref="L71:L77" ca="1" si="13">IF(ABS($L$1-F71)&lt;$O$1,0,1)</f>
        <v>0</v>
      </c>
      <c r="M71" s="26">
        <v>672</v>
      </c>
      <c r="N71" s="37"/>
    </row>
    <row r="72" spans="1:14" x14ac:dyDescent="0.25">
      <c r="A72" s="26">
        <v>48656</v>
      </c>
      <c r="B72" s="29">
        <v>28.15</v>
      </c>
      <c r="C72" s="29">
        <v>28.65</v>
      </c>
      <c r="E72" s="26">
        <v>1006870548848</v>
      </c>
      <c r="F72" s="30">
        <v>37222.344444444447</v>
      </c>
      <c r="H72" s="34" t="s">
        <v>41</v>
      </c>
      <c r="I72" s="31" t="s">
        <v>25</v>
      </c>
      <c r="J72" s="67">
        <f t="shared" ref="J72:J77" si="14">IF(B72&gt;0,AVERAGE(B72:C72),"")</f>
        <v>28.4</v>
      </c>
      <c r="K72" s="26">
        <f t="shared" ref="K72:K77" ca="1" si="15">IF(ABS($L$1-F72)&lt;$N$1,0,1)</f>
        <v>1</v>
      </c>
      <c r="L72" s="26">
        <f t="shared" ca="1" si="13"/>
        <v>0</v>
      </c>
      <c r="M72" s="26">
        <v>688</v>
      </c>
      <c r="N72" s="37"/>
    </row>
    <row r="73" spans="1:14" x14ac:dyDescent="0.25">
      <c r="A73" s="26">
        <v>48050</v>
      </c>
      <c r="B73" s="29">
        <v>30.9</v>
      </c>
      <c r="C73" s="29">
        <v>31.4</v>
      </c>
      <c r="E73" s="26">
        <v>1006871085494</v>
      </c>
      <c r="F73" s="30">
        <v>37222.350532407407</v>
      </c>
      <c r="H73" s="34" t="s">
        <v>41</v>
      </c>
      <c r="I73" s="31" t="s">
        <v>26</v>
      </c>
      <c r="J73" s="67">
        <f t="shared" si="14"/>
        <v>31.15</v>
      </c>
      <c r="K73" s="26">
        <f t="shared" ca="1" si="15"/>
        <v>1</v>
      </c>
      <c r="L73" s="26">
        <f t="shared" ca="1" si="13"/>
        <v>0</v>
      </c>
      <c r="M73" s="26">
        <v>352</v>
      </c>
      <c r="N73" s="37"/>
    </row>
    <row r="74" spans="1:14" x14ac:dyDescent="0.25">
      <c r="A74" s="26">
        <v>45311</v>
      </c>
      <c r="B74" s="29">
        <v>40.799999999999997</v>
      </c>
      <c r="C74" s="29">
        <v>41.3</v>
      </c>
      <c r="E74" s="26">
        <v>1006871082966</v>
      </c>
      <c r="F74" s="30">
        <v>37222.350497685184</v>
      </c>
      <c r="H74" s="34" t="s">
        <v>41</v>
      </c>
      <c r="I74" s="31" t="s">
        <v>27</v>
      </c>
      <c r="J74" s="67">
        <f t="shared" si="14"/>
        <v>41.05</v>
      </c>
      <c r="K74" s="26">
        <f t="shared" ca="1" si="15"/>
        <v>1</v>
      </c>
      <c r="L74" s="26">
        <f t="shared" ca="1" si="13"/>
        <v>0</v>
      </c>
      <c r="M74" s="26">
        <v>320</v>
      </c>
      <c r="N74" s="36"/>
    </row>
    <row r="75" spans="1:14" x14ac:dyDescent="0.25">
      <c r="A75" s="26">
        <v>33033</v>
      </c>
      <c r="B75" s="29">
        <v>52.7</v>
      </c>
      <c r="C75" s="29">
        <v>53.3</v>
      </c>
      <c r="E75" s="26">
        <v>1006871087016</v>
      </c>
      <c r="F75" s="30">
        <v>37222.350543981483</v>
      </c>
      <c r="H75" s="34" t="s">
        <v>41</v>
      </c>
      <c r="I75" s="31" t="s">
        <v>28</v>
      </c>
      <c r="J75" s="67">
        <f t="shared" si="14"/>
        <v>53</v>
      </c>
      <c r="K75" s="26">
        <f t="shared" ca="1" si="15"/>
        <v>1</v>
      </c>
      <c r="L75" s="26">
        <f t="shared" ca="1" si="13"/>
        <v>0</v>
      </c>
      <c r="M75" s="26">
        <v>704</v>
      </c>
    </row>
    <row r="76" spans="1:14" x14ac:dyDescent="0.25">
      <c r="A76" s="26">
        <v>48658</v>
      </c>
      <c r="B76" s="29">
        <v>27.75</v>
      </c>
      <c r="C76" s="29">
        <v>28.15</v>
      </c>
      <c r="E76" s="26">
        <v>1006871089513</v>
      </c>
      <c r="F76" s="30">
        <v>37222.35056712963</v>
      </c>
      <c r="H76" s="34" t="s">
        <v>41</v>
      </c>
      <c r="I76" s="31" t="s">
        <v>30</v>
      </c>
      <c r="J76" s="67">
        <f t="shared" si="14"/>
        <v>27.95</v>
      </c>
      <c r="K76" s="26">
        <f t="shared" ca="1" si="15"/>
        <v>1</v>
      </c>
      <c r="L76" s="26">
        <f t="shared" ca="1" si="13"/>
        <v>0</v>
      </c>
      <c r="M76" s="26">
        <v>320</v>
      </c>
    </row>
    <row r="77" spans="1:14" ht="14.25" x14ac:dyDescent="0.3">
      <c r="A77" s="26">
        <v>45219</v>
      </c>
      <c r="B77" s="29">
        <v>27.7</v>
      </c>
      <c r="C77" s="29">
        <v>28.1</v>
      </c>
      <c r="E77" s="26">
        <v>1006871091279</v>
      </c>
      <c r="F77" s="30">
        <v>37222.350590277776</v>
      </c>
      <c r="G77" s="35">
        <f>SUMPRODUCT(M71:M77*J71:J77)/SUM(M71:M77)</f>
        <v>33.968627450980392</v>
      </c>
      <c r="H77" s="34" t="s">
        <v>41</v>
      </c>
      <c r="I77" s="31" t="s">
        <v>29</v>
      </c>
      <c r="J77" s="67">
        <f t="shared" si="14"/>
        <v>27.9</v>
      </c>
      <c r="K77" s="26">
        <f t="shared" ca="1" si="15"/>
        <v>1</v>
      </c>
      <c r="L77" s="26">
        <f t="shared" ca="1" si="13"/>
        <v>0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32.9</v>
      </c>
      <c r="C79" s="29">
        <v>33.4</v>
      </c>
      <c r="E79" s="26">
        <v>1006870608712</v>
      </c>
      <c r="F79" s="30">
        <v>37222.345000000001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33.15</v>
      </c>
      <c r="K79" s="26">
        <f t="shared" ref="K79:K84" ca="1" si="16">IF(ABS($L$1-F79)&lt;$N$1,0,1)</f>
        <v>1</v>
      </c>
      <c r="M79" s="26">
        <v>672</v>
      </c>
    </row>
    <row r="80" spans="1:14" x14ac:dyDescent="0.25">
      <c r="A80" s="26">
        <v>55274</v>
      </c>
      <c r="B80" s="29">
        <v>30.15</v>
      </c>
      <c r="C80" s="29">
        <v>30.75</v>
      </c>
      <c r="E80" s="26">
        <v>1006870614744</v>
      </c>
      <c r="F80" s="30">
        <v>37222.345069444447</v>
      </c>
      <c r="H80" s="34" t="s">
        <v>41</v>
      </c>
      <c r="I80" s="31" t="s">
        <v>25</v>
      </c>
      <c r="J80" s="67">
        <f t="shared" ref="J80:J85" si="17">IF(B80&gt;0,AVERAGE(B80:C80),"")</f>
        <v>30.45</v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32.15</v>
      </c>
      <c r="C81" s="29">
        <v>32.75</v>
      </c>
      <c r="E81" s="26">
        <v>1006870845061</v>
      </c>
      <c r="F81" s="30">
        <v>37222.347743055558</v>
      </c>
      <c r="H81" s="34" t="s">
        <v>41</v>
      </c>
      <c r="I81" s="31" t="s">
        <v>26</v>
      </c>
      <c r="J81" s="67">
        <f t="shared" si="17"/>
        <v>32.450000000000003</v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>
        <v>42.15</v>
      </c>
      <c r="C82" s="29">
        <v>42.75</v>
      </c>
      <c r="E82" s="26">
        <v>1006870847304</v>
      </c>
      <c r="F82" s="30">
        <v>37222.347777777781</v>
      </c>
      <c r="H82" s="34" t="s">
        <v>41</v>
      </c>
      <c r="I82" s="31" t="s">
        <v>27</v>
      </c>
      <c r="J82" s="67">
        <f t="shared" si="17"/>
        <v>42.45</v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1006870451896</v>
      </c>
      <c r="F84" s="30">
        <v>37222.343194444446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>
        <v>30.5</v>
      </c>
      <c r="C85" s="29">
        <v>31.1</v>
      </c>
      <c r="E85" s="26">
        <v>1006870852354</v>
      </c>
      <c r="F85" s="30">
        <v>37222.347824074073</v>
      </c>
      <c r="G85" s="35">
        <f>SUMPRODUCT(M79:M85*J79:J85)/SUM(M79:M85)</f>
        <v>35.713921568627448</v>
      </c>
      <c r="H85" s="34" t="s">
        <v>41</v>
      </c>
      <c r="I85" s="31" t="s">
        <v>29</v>
      </c>
      <c r="J85" s="67">
        <f t="shared" si="17"/>
        <v>30.8</v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>
        <v>23</v>
      </c>
      <c r="C86" s="29">
        <v>23.2</v>
      </c>
      <c r="E86" s="26">
        <v>1006870853364</v>
      </c>
      <c r="F86" s="30">
        <v>37222.34783564815</v>
      </c>
      <c r="H86" s="32" t="s">
        <v>12</v>
      </c>
      <c r="I86" s="55" t="s">
        <v>35</v>
      </c>
      <c r="J86" s="67">
        <f>IF(B86&gt;0,AVERAGE(B86:C86),"")</f>
        <v>23.1</v>
      </c>
      <c r="K86" s="26">
        <f ca="1">IF(ABS($L$1-F86)&lt;$N$1,0,1)</f>
        <v>1</v>
      </c>
    </row>
    <row r="87" spans="1:13" x14ac:dyDescent="0.25">
      <c r="A87" s="26">
        <v>33288</v>
      </c>
      <c r="B87" s="29">
        <v>26.1</v>
      </c>
      <c r="C87" s="29">
        <v>26.3</v>
      </c>
      <c r="E87" s="26">
        <v>1006870899571</v>
      </c>
      <c r="F87" s="30">
        <v>37222.34851851852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26.200000000000003</v>
      </c>
      <c r="K87" s="26">
        <f ca="1">IF(ABS($L$1-F87)&lt;$N$1,0,1)</f>
        <v>1</v>
      </c>
      <c r="M87" s="26">
        <v>672</v>
      </c>
    </row>
    <row r="88" spans="1:13" x14ac:dyDescent="0.25">
      <c r="A88" s="26">
        <v>48648</v>
      </c>
      <c r="B88" s="29">
        <v>25</v>
      </c>
      <c r="C88" s="29">
        <v>25.2</v>
      </c>
      <c r="E88" s="26">
        <v>1006870925577</v>
      </c>
      <c r="F88" s="30">
        <v>37222.348726851851</v>
      </c>
      <c r="H88" s="34" t="s">
        <v>12</v>
      </c>
      <c r="I88" s="31" t="s">
        <v>25</v>
      </c>
      <c r="J88" s="67">
        <f t="shared" ref="J88:J93" si="18">IF(B88&gt;0,AVERAGE(B88:C88),"")</f>
        <v>25.1</v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>
        <v>26.55</v>
      </c>
      <c r="C89" s="29">
        <v>26.75</v>
      </c>
      <c r="E89" s="26">
        <v>1006870735800</v>
      </c>
      <c r="F89" s="30">
        <v>37222.34648148148</v>
      </c>
      <c r="H89" s="34" t="s">
        <v>12</v>
      </c>
      <c r="I89" s="31" t="s">
        <v>26</v>
      </c>
      <c r="J89" s="67">
        <f t="shared" si="18"/>
        <v>26.65</v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>
        <v>35.35</v>
      </c>
      <c r="C90" s="29">
        <v>35.85</v>
      </c>
      <c r="E90" s="26">
        <v>1006870736101</v>
      </c>
      <c r="F90" s="30">
        <v>37222.346493055556</v>
      </c>
      <c r="H90" s="34" t="s">
        <v>12</v>
      </c>
      <c r="I90" s="31" t="s">
        <v>27</v>
      </c>
      <c r="J90" s="67">
        <f t="shared" si="18"/>
        <v>35.6</v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>
        <v>45.75</v>
      </c>
      <c r="C91" s="29">
        <v>46.25</v>
      </c>
      <c r="E91" s="26">
        <v>1006871073305</v>
      </c>
      <c r="F91" s="30">
        <v>37222.350381944445</v>
      </c>
      <c r="H91" s="34" t="s">
        <v>12</v>
      </c>
      <c r="I91" s="31" t="s">
        <v>28</v>
      </c>
      <c r="J91" s="67">
        <f t="shared" si="18"/>
        <v>46</v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27.55</v>
      </c>
      <c r="C95" s="29">
        <v>28.15</v>
      </c>
      <c r="E95" s="26">
        <v>1006870899764</v>
      </c>
      <c r="F95" s="30">
        <v>37222.348506944443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27.85</v>
      </c>
      <c r="K95" s="26">
        <f t="shared" ref="K95:K100" ca="1" si="21">IF(ABS($L$1-F95)&lt;$N$1,0,1)</f>
        <v>1</v>
      </c>
      <c r="M95" s="26">
        <v>672</v>
      </c>
    </row>
    <row r="96" spans="1:13" x14ac:dyDescent="0.25">
      <c r="A96" s="26">
        <v>55262</v>
      </c>
      <c r="B96" s="29">
        <v>26.45</v>
      </c>
      <c r="C96" s="29">
        <v>27.35</v>
      </c>
      <c r="E96" s="26">
        <v>1006870925664</v>
      </c>
      <c r="F96" s="30">
        <v>37222.348715277774</v>
      </c>
      <c r="H96" s="34" t="s">
        <v>12</v>
      </c>
      <c r="I96" s="31" t="s">
        <v>25</v>
      </c>
      <c r="J96" s="67">
        <f t="shared" si="20"/>
        <v>26.9</v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>
        <v>28.05</v>
      </c>
      <c r="C97" s="29">
        <v>28.35</v>
      </c>
      <c r="E97" s="26">
        <v>1006870735897</v>
      </c>
      <c r="F97" s="30">
        <v>37222.34648148148</v>
      </c>
      <c r="H97" s="34" t="s">
        <v>12</v>
      </c>
      <c r="I97" s="31" t="s">
        <v>26</v>
      </c>
      <c r="J97" s="67">
        <f t="shared" si="20"/>
        <v>28.200000000000003</v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>
        <v>35.450000000000003</v>
      </c>
      <c r="C98" s="29">
        <v>36.299999999999997</v>
      </c>
      <c r="E98" s="26">
        <v>1006870736348</v>
      </c>
      <c r="F98" s="30">
        <v>37222.34648148148</v>
      </c>
      <c r="H98" s="34" t="s">
        <v>12</v>
      </c>
      <c r="I98" s="31" t="s">
        <v>27</v>
      </c>
      <c r="J98" s="67">
        <f t="shared" si="20"/>
        <v>35.875</v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>
        <v>44.75</v>
      </c>
      <c r="C99" s="29">
        <v>45.5</v>
      </c>
      <c r="E99" s="26">
        <v>1006871074222</v>
      </c>
      <c r="F99" s="30">
        <v>37222.350393518522</v>
      </c>
      <c r="H99" s="34" t="s">
        <v>12</v>
      </c>
      <c r="I99" s="31" t="s">
        <v>28</v>
      </c>
      <c r="J99" s="67">
        <f t="shared" si="20"/>
        <v>45.125</v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1006870302541</v>
      </c>
      <c r="F102" s="30">
        <v>37222.341458333336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25">
      <c r="A103" s="26">
        <v>33279</v>
      </c>
      <c r="B103" s="29">
        <v>23.95</v>
      </c>
      <c r="C103" s="29">
        <v>24.25</v>
      </c>
      <c r="E103" s="26">
        <v>1006870899751</v>
      </c>
      <c r="F103" s="30">
        <v>37222.34851851852</v>
      </c>
      <c r="G103" s="26" t="s">
        <v>31</v>
      </c>
      <c r="H103" s="34" t="s">
        <v>13</v>
      </c>
      <c r="I103" s="31" t="s">
        <v>24</v>
      </c>
      <c r="J103" s="67">
        <f t="shared" si="20"/>
        <v>24.1</v>
      </c>
      <c r="K103" s="26">
        <f ca="1">IF(ABS($L$1-F103)&lt;$N$1,0,1)</f>
        <v>1</v>
      </c>
      <c r="M103" s="26">
        <v>672</v>
      </c>
    </row>
    <row r="104" spans="1:13" ht="14.25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21.75</v>
      </c>
      <c r="C118" s="29">
        <v>22.15</v>
      </c>
      <c r="E118" s="26">
        <v>1006870317216</v>
      </c>
      <c r="F118" s="30">
        <v>37222.341631944444</v>
      </c>
      <c r="G118" s="35"/>
      <c r="H118" s="34" t="s">
        <v>14</v>
      </c>
      <c r="I118" s="55" t="s">
        <v>35</v>
      </c>
      <c r="J118" s="67">
        <f>IF(B118&gt;0,AVERAGE(B118:C118),"")</f>
        <v>21.95</v>
      </c>
      <c r="K118" s="26">
        <f ca="1">IF(ABS($L$1-F118)&lt;$N$1,0,1)</f>
        <v>1</v>
      </c>
    </row>
    <row r="119" spans="1:13" x14ac:dyDescent="0.25">
      <c r="A119" s="26">
        <v>33314</v>
      </c>
      <c r="B119" s="29">
        <v>25.5</v>
      </c>
      <c r="C119" s="29">
        <v>26</v>
      </c>
      <c r="E119" s="26">
        <v>1006870899776</v>
      </c>
      <c r="F119" s="30">
        <v>37222.348506944443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25.75</v>
      </c>
      <c r="K119" s="26">
        <f ca="1">IF(ABS($L$1-F119)&lt;$N$1,0,1)</f>
        <v>1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22.35</v>
      </c>
      <c r="C135" s="29">
        <v>22.85</v>
      </c>
      <c r="E135" s="26">
        <v>1006870890841</v>
      </c>
      <c r="F135" s="30">
        <v>37222.348333333335</v>
      </c>
      <c r="H135" s="32" t="s">
        <v>17</v>
      </c>
      <c r="I135" s="65" t="s">
        <v>35</v>
      </c>
      <c r="J135" s="67">
        <f t="shared" ref="J135:J142" si="30">IF(B135&gt;0,AVERAGE(B135:C135),"")</f>
        <v>22.6</v>
      </c>
      <c r="K135" s="26">
        <f ca="1">IF(ABS($L$1-F135)&lt;$N$1,0,1)</f>
        <v>1</v>
      </c>
    </row>
    <row r="136" spans="1:13" x14ac:dyDescent="0.25">
      <c r="A136" s="26">
        <v>56337</v>
      </c>
      <c r="B136" s="29">
        <v>24.4</v>
      </c>
      <c r="C136" s="29">
        <v>24.8</v>
      </c>
      <c r="E136" s="26">
        <v>1006870891263</v>
      </c>
      <c r="F136" s="30">
        <v>37222.348344907405</v>
      </c>
      <c r="G136" s="33" t="s">
        <v>31</v>
      </c>
      <c r="H136" s="34" t="s">
        <v>17</v>
      </c>
      <c r="I136" s="31" t="s">
        <v>24</v>
      </c>
      <c r="J136" s="67">
        <f t="shared" si="30"/>
        <v>24.6</v>
      </c>
      <c r="K136" s="26">
        <f ca="1">IF(ABS($L$1-F136)&lt;$N$1,0,1)</f>
        <v>1</v>
      </c>
      <c r="M136" s="26">
        <v>672</v>
      </c>
    </row>
    <row r="137" spans="1:13" x14ac:dyDescent="0.25">
      <c r="A137" s="26">
        <v>56345</v>
      </c>
      <c r="B137" s="29">
        <v>24.2</v>
      </c>
      <c r="C137" s="29">
        <v>24.7</v>
      </c>
      <c r="E137" s="26">
        <v>1006870892079</v>
      </c>
      <c r="F137" s="30">
        <v>37222.348368055558</v>
      </c>
      <c r="H137" s="34" t="s">
        <v>17</v>
      </c>
      <c r="I137" s="31" t="s">
        <v>25</v>
      </c>
      <c r="J137" s="67">
        <f t="shared" si="30"/>
        <v>24.45</v>
      </c>
      <c r="K137" s="26">
        <f t="shared" ref="K137:K142" ca="1" si="31">IF(ABS($L$1-F137)&lt;$N$1,0,1)</f>
        <v>1</v>
      </c>
      <c r="M137" s="26">
        <v>688</v>
      </c>
    </row>
    <row r="138" spans="1:13" x14ac:dyDescent="0.25">
      <c r="A138" s="26">
        <v>56347</v>
      </c>
      <c r="B138" s="29">
        <v>26.35</v>
      </c>
      <c r="C138" s="29">
        <v>26.85</v>
      </c>
      <c r="E138" s="26">
        <v>1006870892497</v>
      </c>
      <c r="F138" s="30">
        <v>37222.348368055558</v>
      </c>
      <c r="H138" s="34" t="s">
        <v>17</v>
      </c>
      <c r="I138" s="31" t="s">
        <v>26</v>
      </c>
      <c r="J138" s="67">
        <f t="shared" si="30"/>
        <v>26.6</v>
      </c>
      <c r="K138" s="26">
        <f t="shared" ca="1" si="31"/>
        <v>1</v>
      </c>
      <c r="M138" s="26">
        <v>352</v>
      </c>
    </row>
    <row r="139" spans="1:13" x14ac:dyDescent="0.25">
      <c r="A139" s="26">
        <v>56343</v>
      </c>
      <c r="B139" s="29">
        <v>30.1</v>
      </c>
      <c r="C139" s="29">
        <v>30.6</v>
      </c>
      <c r="E139" s="26">
        <v>1006870892878</v>
      </c>
      <c r="F139" s="30">
        <v>37222.348391203705</v>
      </c>
      <c r="H139" s="34" t="s">
        <v>17</v>
      </c>
      <c r="I139" s="31" t="s">
        <v>27</v>
      </c>
      <c r="J139" s="67">
        <f t="shared" si="30"/>
        <v>30.35</v>
      </c>
      <c r="K139" s="26">
        <f t="shared" ca="1" si="31"/>
        <v>1</v>
      </c>
      <c r="M139" s="26">
        <v>320</v>
      </c>
    </row>
    <row r="140" spans="1:13" x14ac:dyDescent="0.25">
      <c r="A140" s="26">
        <v>56339</v>
      </c>
      <c r="B140" s="29">
        <v>37.9</v>
      </c>
      <c r="C140" s="29">
        <v>38.4</v>
      </c>
      <c r="E140" s="26">
        <v>1006870893261</v>
      </c>
      <c r="F140" s="30">
        <v>37222.348391203705</v>
      </c>
      <c r="H140" s="34" t="s">
        <v>17</v>
      </c>
      <c r="I140" s="31" t="s">
        <v>28</v>
      </c>
      <c r="J140" s="67">
        <f t="shared" si="30"/>
        <v>38.15</v>
      </c>
      <c r="K140" s="26">
        <f t="shared" ca="1" si="31"/>
        <v>1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1006870893646</v>
      </c>
      <c r="F141" s="30">
        <v>37222.348402777781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1</v>
      </c>
      <c r="M141" s="26">
        <v>320</v>
      </c>
    </row>
    <row r="142" spans="1:13" ht="14.25" x14ac:dyDescent="0.3">
      <c r="A142" s="26">
        <v>56353</v>
      </c>
      <c r="B142" s="29">
        <v>26.25</v>
      </c>
      <c r="C142" s="29">
        <v>26.75</v>
      </c>
      <c r="E142" s="26">
        <v>1006870894046</v>
      </c>
      <c r="F142" s="30">
        <v>37222.348414351851</v>
      </c>
      <c r="G142" s="35">
        <f>SUMPRODUCT(M136:M142*J136:J142)/SUM(M136:M142)</f>
        <v>28.217058823529413</v>
      </c>
      <c r="H142" s="34" t="s">
        <v>17</v>
      </c>
      <c r="I142" s="31" t="s">
        <v>29</v>
      </c>
      <c r="J142" s="67">
        <f t="shared" si="30"/>
        <v>26.5</v>
      </c>
      <c r="K142" s="26">
        <f t="shared" ca="1" si="31"/>
        <v>1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28.15</v>
      </c>
      <c r="C144" s="29">
        <v>28.65</v>
      </c>
      <c r="E144" s="26">
        <v>1006870894447</v>
      </c>
      <c r="F144" s="30">
        <v>37222.348425925928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28.4</v>
      </c>
      <c r="K144" s="26">
        <f t="shared" ref="K144:K149" ca="1" si="32">IF(ABS($L$1-F144)&lt;$N$1,0,1)</f>
        <v>1</v>
      </c>
      <c r="M144" s="26">
        <v>672</v>
      </c>
    </row>
    <row r="145" spans="1:13" x14ac:dyDescent="0.25">
      <c r="A145" s="26">
        <v>62223</v>
      </c>
      <c r="B145" s="29">
        <v>26.6</v>
      </c>
      <c r="C145" s="29">
        <v>27.1</v>
      </c>
      <c r="E145" s="26">
        <v>1006870895218</v>
      </c>
      <c r="F145" s="30">
        <v>37222.348425925928</v>
      </c>
      <c r="H145" s="34" t="s">
        <v>17</v>
      </c>
      <c r="I145" s="31" t="s">
        <v>25</v>
      </c>
      <c r="J145" s="67">
        <f t="shared" ref="J145:J150" si="33">IF(B145&gt;0,AVERAGE(B145:C145),"")</f>
        <v>26.85</v>
      </c>
      <c r="K145" s="26">
        <f t="shared" ca="1" si="32"/>
        <v>1</v>
      </c>
      <c r="M145" s="26">
        <v>688</v>
      </c>
    </row>
    <row r="146" spans="1:13" x14ac:dyDescent="0.25">
      <c r="A146" s="26">
        <v>62225</v>
      </c>
      <c r="B146" s="29">
        <v>29.25</v>
      </c>
      <c r="C146" s="29">
        <v>29.75</v>
      </c>
      <c r="E146" s="26">
        <v>1006870895602</v>
      </c>
      <c r="F146" s="30">
        <v>37222.348437499997</v>
      </c>
      <c r="H146" s="34" t="s">
        <v>17</v>
      </c>
      <c r="I146" s="31" t="s">
        <v>26</v>
      </c>
      <c r="J146" s="67">
        <f t="shared" si="33"/>
        <v>29.5</v>
      </c>
      <c r="K146" s="26">
        <f t="shared" ca="1" si="32"/>
        <v>1</v>
      </c>
      <c r="M146" s="26">
        <v>336</v>
      </c>
    </row>
    <row r="147" spans="1:13" x14ac:dyDescent="0.25">
      <c r="A147" s="26">
        <v>62227</v>
      </c>
      <c r="B147" s="29">
        <v>32.799999999999997</v>
      </c>
      <c r="C147" s="29">
        <v>33.299999999999997</v>
      </c>
      <c r="E147" s="26">
        <v>1006870896159</v>
      </c>
      <c r="F147" s="30">
        <v>37222.348449074074</v>
      </c>
      <c r="H147" s="34" t="s">
        <v>17</v>
      </c>
      <c r="I147" s="31" t="s">
        <v>27</v>
      </c>
      <c r="J147" s="67">
        <f t="shared" si="33"/>
        <v>33.049999999999997</v>
      </c>
      <c r="K147" s="26">
        <f t="shared" ca="1" si="32"/>
        <v>1</v>
      </c>
      <c r="M147" s="26">
        <v>336</v>
      </c>
    </row>
    <row r="148" spans="1:13" x14ac:dyDescent="0.25">
      <c r="A148" s="26">
        <v>56341</v>
      </c>
      <c r="B148" s="29">
        <v>41.6</v>
      </c>
      <c r="C148" s="29">
        <v>42.1</v>
      </c>
      <c r="E148" s="26">
        <v>1006870896550</v>
      </c>
      <c r="F148" s="30">
        <v>37222.348449074074</v>
      </c>
      <c r="H148" s="34" t="s">
        <v>17</v>
      </c>
      <c r="I148" s="31" t="s">
        <v>28</v>
      </c>
      <c r="J148" s="67">
        <f t="shared" si="33"/>
        <v>41.85</v>
      </c>
      <c r="K148" s="26">
        <f t="shared" ca="1" si="32"/>
        <v>1</v>
      </c>
      <c r="M148" s="26">
        <v>688</v>
      </c>
    </row>
    <row r="149" spans="1:13" x14ac:dyDescent="0.25">
      <c r="A149" s="26">
        <v>62229</v>
      </c>
      <c r="B149" s="29">
        <v>30</v>
      </c>
      <c r="C149" s="29">
        <v>30.5</v>
      </c>
      <c r="E149" s="26">
        <v>1006870896972</v>
      </c>
      <c r="F149" s="30">
        <v>37222.348460648151</v>
      </c>
      <c r="H149" s="34" t="s">
        <v>17</v>
      </c>
      <c r="I149" s="31" t="s">
        <v>30</v>
      </c>
      <c r="J149" s="67">
        <f t="shared" si="33"/>
        <v>30.25</v>
      </c>
      <c r="K149" s="26">
        <f t="shared" ca="1" si="32"/>
        <v>1</v>
      </c>
      <c r="M149" s="26">
        <v>336</v>
      </c>
    </row>
    <row r="150" spans="1:13" ht="14.25" x14ac:dyDescent="0.3">
      <c r="A150" s="26">
        <v>62231</v>
      </c>
      <c r="B150" s="29">
        <v>28.3</v>
      </c>
      <c r="C150" s="29">
        <v>28.8</v>
      </c>
      <c r="E150" s="26">
        <v>1006870897374</v>
      </c>
      <c r="F150" s="30">
        <v>37222.34847222222</v>
      </c>
      <c r="G150" s="35">
        <f>SUMPRODUCT(M144:M150*J144:J150)/SUM(M144:M150)</f>
        <v>31.070196078431373</v>
      </c>
      <c r="H150" s="34" t="s">
        <v>17</v>
      </c>
      <c r="I150" s="31" t="s">
        <v>29</v>
      </c>
      <c r="J150" s="67">
        <f t="shared" si="33"/>
        <v>28.55</v>
      </c>
      <c r="K150" s="26">
        <f ca="1">IF(ABS($L$1-F150)&lt;$N$1,0,1)</f>
        <v>1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30.95</v>
      </c>
      <c r="C152" s="26">
        <v>31.95</v>
      </c>
      <c r="E152" s="26">
        <v>1006870897802</v>
      </c>
      <c r="F152" s="30">
        <v>37222.348483796297</v>
      </c>
      <c r="G152" s="33" t="s">
        <v>43</v>
      </c>
      <c r="H152" s="34" t="s">
        <v>17</v>
      </c>
      <c r="J152" s="67">
        <f>IF(B152&gt;0,AVERAGE(B152:C152),"")</f>
        <v>31.45</v>
      </c>
      <c r="K152" s="26">
        <f ca="1">IF(ABS($L$1-F152)&lt;$N$1,0,1)</f>
        <v>1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1006870898204</v>
      </c>
      <c r="F153" s="30">
        <v>37222.348483796297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1</v>
      </c>
    </row>
    <row r="154" spans="1:13" x14ac:dyDescent="0.25">
      <c r="A154" s="26">
        <v>56802</v>
      </c>
      <c r="B154" s="29">
        <v>23.55</v>
      </c>
      <c r="C154" s="29">
        <v>24.05</v>
      </c>
      <c r="E154" s="26">
        <v>1006870798595</v>
      </c>
      <c r="F154" s="30">
        <v>37222.347384259258</v>
      </c>
      <c r="H154" s="32" t="s">
        <v>15</v>
      </c>
      <c r="I154" s="65" t="s">
        <v>35</v>
      </c>
      <c r="J154" s="67">
        <f>IF(B154&gt;0,AVERAGE(B154:C154),"")</f>
        <v>23.8</v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>
        <v>27.5</v>
      </c>
      <c r="C156" s="29">
        <v>27.8</v>
      </c>
      <c r="E156" s="26">
        <v>1006870904418</v>
      </c>
      <c r="F156" s="30">
        <v>37222.348576388889</v>
      </c>
      <c r="G156" s="33" t="s">
        <v>31</v>
      </c>
      <c r="H156" s="34" t="s">
        <v>15</v>
      </c>
      <c r="I156" s="31" t="s">
        <v>24</v>
      </c>
      <c r="J156" s="67">
        <f>IF(B156&gt;0,AVERAGE(B156:C156),"")</f>
        <v>27.65</v>
      </c>
      <c r="K156" s="26">
        <f ca="1">IF(ABS($L$1-F156)&lt;$N$1,0,1)</f>
        <v>1</v>
      </c>
      <c r="L156" s="26">
        <f t="shared" ref="L156:L162" ca="1" si="34">IF(ABS($L$1-F156)&lt;$O$1,0,1)</f>
        <v>0</v>
      </c>
      <c r="M156" s="26">
        <v>672</v>
      </c>
    </row>
    <row r="157" spans="1:13" x14ac:dyDescent="0.25">
      <c r="A157" s="26">
        <v>51068</v>
      </c>
      <c r="B157" s="29">
        <v>25.5</v>
      </c>
      <c r="C157" s="29">
        <v>25.8</v>
      </c>
      <c r="E157" s="26">
        <v>1006870799466</v>
      </c>
      <c r="F157" s="30">
        <v>37222.347395833334</v>
      </c>
      <c r="H157" s="34" t="s">
        <v>15</v>
      </c>
      <c r="I157" s="31" t="s">
        <v>25</v>
      </c>
      <c r="J157" s="67">
        <f t="shared" ref="J157:J162" si="35">IF(B157&gt;0,AVERAGE(B157:C157),"")</f>
        <v>25.65</v>
      </c>
      <c r="K157" s="26">
        <f t="shared" ref="K157:K162" ca="1" si="36">IF(ABS($L$1-F157)&lt;$N$1,0,1)</f>
        <v>1</v>
      </c>
      <c r="L157" s="26">
        <f t="shared" ca="1" si="34"/>
        <v>0</v>
      </c>
      <c r="M157" s="26">
        <v>688</v>
      </c>
    </row>
    <row r="158" spans="1:13" x14ac:dyDescent="0.25">
      <c r="A158" s="26">
        <v>51074</v>
      </c>
      <c r="B158" s="29">
        <v>28</v>
      </c>
      <c r="C158" s="29">
        <v>28.3</v>
      </c>
      <c r="E158" s="26">
        <v>1006870799846</v>
      </c>
      <c r="F158" s="30">
        <v>37222.347407407404</v>
      </c>
      <c r="H158" s="34" t="s">
        <v>15</v>
      </c>
      <c r="I158" s="31" t="s">
        <v>26</v>
      </c>
      <c r="J158" s="67">
        <f t="shared" si="35"/>
        <v>28.15</v>
      </c>
      <c r="K158" s="26">
        <f t="shared" ca="1" si="36"/>
        <v>1</v>
      </c>
      <c r="L158" s="26">
        <f t="shared" ca="1" si="34"/>
        <v>0</v>
      </c>
      <c r="M158" s="26">
        <v>352</v>
      </c>
    </row>
    <row r="159" spans="1:13" x14ac:dyDescent="0.25">
      <c r="A159" s="26">
        <v>51078</v>
      </c>
      <c r="B159" s="29">
        <v>36.799999999999997</v>
      </c>
      <c r="C159" s="29">
        <v>37.1</v>
      </c>
      <c r="E159" s="26">
        <v>1006870800299</v>
      </c>
      <c r="F159" s="30">
        <v>37222.347418981481</v>
      </c>
      <c r="H159" s="34" t="s">
        <v>15</v>
      </c>
      <c r="I159" s="31" t="s">
        <v>27</v>
      </c>
      <c r="J159" s="67">
        <f t="shared" si="35"/>
        <v>36.950000000000003</v>
      </c>
      <c r="K159" s="26">
        <f t="shared" ca="1" si="36"/>
        <v>1</v>
      </c>
      <c r="L159" s="26">
        <f t="shared" ca="1" si="34"/>
        <v>0</v>
      </c>
      <c r="M159" s="26">
        <v>320</v>
      </c>
    </row>
    <row r="160" spans="1:13" x14ac:dyDescent="0.25">
      <c r="A160" s="26">
        <v>51084</v>
      </c>
      <c r="B160" s="29">
        <v>49</v>
      </c>
      <c r="C160" s="29">
        <v>49.5</v>
      </c>
      <c r="E160" s="26">
        <v>1006870800821</v>
      </c>
      <c r="F160" s="30">
        <v>37222.347418981481</v>
      </c>
      <c r="H160" s="34" t="s">
        <v>15</v>
      </c>
      <c r="I160" s="31" t="s">
        <v>28</v>
      </c>
      <c r="J160" s="67">
        <f t="shared" si="35"/>
        <v>49.25</v>
      </c>
      <c r="K160" s="26">
        <f t="shared" ca="1" si="36"/>
        <v>1</v>
      </c>
      <c r="L160" s="26">
        <f t="shared" ca="1" si="34"/>
        <v>0</v>
      </c>
      <c r="M160" s="26">
        <v>704</v>
      </c>
    </row>
    <row r="161" spans="1:13" x14ac:dyDescent="0.25">
      <c r="A161" s="26">
        <v>51100</v>
      </c>
      <c r="B161" s="29">
        <v>26.25</v>
      </c>
      <c r="C161" s="29">
        <v>26.55</v>
      </c>
      <c r="E161" s="26">
        <v>1006870801302</v>
      </c>
      <c r="F161" s="30">
        <v>37222.347430555557</v>
      </c>
      <c r="H161" s="34" t="s">
        <v>15</v>
      </c>
      <c r="I161" s="31" t="s">
        <v>30</v>
      </c>
      <c r="J161" s="67">
        <f t="shared" si="35"/>
        <v>26.4</v>
      </c>
      <c r="K161" s="26">
        <f t="shared" ca="1" si="36"/>
        <v>1</v>
      </c>
      <c r="L161" s="26">
        <f t="shared" ca="1" si="34"/>
        <v>0</v>
      </c>
      <c r="M161" s="26">
        <v>320</v>
      </c>
    </row>
    <row r="162" spans="1:13" ht="14.25" x14ac:dyDescent="0.3">
      <c r="A162" s="26">
        <v>51102</v>
      </c>
      <c r="B162" s="29">
        <v>26.75</v>
      </c>
      <c r="C162" s="29">
        <v>27.05</v>
      </c>
      <c r="E162" s="26">
        <v>1006870801758</v>
      </c>
      <c r="F162" s="30">
        <v>37222.347442129627</v>
      </c>
      <c r="G162" s="35">
        <f>SUMPRODUCT(M156:M162*J156:J162)/SUM(M156:M162)</f>
        <v>31.526078431372547</v>
      </c>
      <c r="H162" s="34" t="s">
        <v>15</v>
      </c>
      <c r="I162" s="31" t="s">
        <v>29</v>
      </c>
      <c r="J162" s="67">
        <f t="shared" si="35"/>
        <v>26.9</v>
      </c>
      <c r="K162" s="26">
        <f t="shared" ca="1" si="36"/>
        <v>1</v>
      </c>
      <c r="L162" s="26">
        <f t="shared" ca="1" si="34"/>
        <v>0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>
        <v>28.65</v>
      </c>
      <c r="C164" s="29">
        <v>29.15</v>
      </c>
      <c r="E164" s="26">
        <v>1006870802220</v>
      </c>
      <c r="F164" s="30">
        <v>37222.347442129627</v>
      </c>
      <c r="G164" s="33" t="s">
        <v>32</v>
      </c>
      <c r="H164" s="34" t="s">
        <v>15</v>
      </c>
      <c r="I164" s="31" t="s">
        <v>24</v>
      </c>
      <c r="J164" s="67">
        <f t="shared" ref="J164:J170" si="37">IF(B164&gt;0,AVERAGE(B164:C164),"")</f>
        <v>28.9</v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0</v>
      </c>
      <c r="M164" s="26">
        <v>672</v>
      </c>
    </row>
    <row r="165" spans="1:13" x14ac:dyDescent="0.25">
      <c r="A165" s="26">
        <v>51114</v>
      </c>
      <c r="B165" s="29">
        <v>26.5</v>
      </c>
      <c r="C165" s="29">
        <v>27</v>
      </c>
      <c r="E165" s="26">
        <v>1006870802673</v>
      </c>
      <c r="F165" s="30">
        <v>37222.347453703704</v>
      </c>
      <c r="H165" s="34" t="s">
        <v>15</v>
      </c>
      <c r="I165" s="31" t="s">
        <v>25</v>
      </c>
      <c r="J165" s="67">
        <f t="shared" si="37"/>
        <v>26.75</v>
      </c>
      <c r="K165" s="26">
        <f t="shared" ca="1" si="38"/>
        <v>1</v>
      </c>
      <c r="L165" s="26">
        <f t="shared" ca="1" si="39"/>
        <v>0</v>
      </c>
      <c r="M165" s="26">
        <v>688</v>
      </c>
    </row>
    <row r="166" spans="1:13" x14ac:dyDescent="0.25">
      <c r="A166" s="26">
        <v>51116</v>
      </c>
      <c r="B166" s="29">
        <v>28.95</v>
      </c>
      <c r="C166" s="29">
        <v>29.45</v>
      </c>
      <c r="E166" s="26">
        <v>1006870803153</v>
      </c>
      <c r="F166" s="30">
        <v>37222.347453703704</v>
      </c>
      <c r="H166" s="34" t="s">
        <v>15</v>
      </c>
      <c r="I166" s="31" t="s">
        <v>26</v>
      </c>
      <c r="J166" s="67">
        <f t="shared" si="37"/>
        <v>29.2</v>
      </c>
      <c r="K166" s="26">
        <f t="shared" ca="1" si="38"/>
        <v>1</v>
      </c>
      <c r="L166" s="26">
        <f t="shared" ca="1" si="39"/>
        <v>0</v>
      </c>
      <c r="M166" s="26">
        <v>336</v>
      </c>
    </row>
    <row r="167" spans="1:13" x14ac:dyDescent="0.25">
      <c r="A167" s="26">
        <v>51118</v>
      </c>
      <c r="B167" s="29">
        <v>36.6</v>
      </c>
      <c r="C167" s="29">
        <v>37.1</v>
      </c>
      <c r="E167" s="26">
        <v>1006870803633</v>
      </c>
      <c r="F167" s="30">
        <v>37222.347453703704</v>
      </c>
      <c r="H167" s="34" t="s">
        <v>15</v>
      </c>
      <c r="I167" s="31" t="s">
        <v>27</v>
      </c>
      <c r="J167" s="67">
        <f t="shared" si="37"/>
        <v>36.85</v>
      </c>
      <c r="K167" s="26">
        <f t="shared" ca="1" si="38"/>
        <v>1</v>
      </c>
      <c r="L167" s="26">
        <f t="shared" ca="1" si="39"/>
        <v>0</v>
      </c>
      <c r="M167" s="26">
        <v>336</v>
      </c>
    </row>
    <row r="168" spans="1:13" x14ac:dyDescent="0.25">
      <c r="A168" s="26">
        <v>51122</v>
      </c>
      <c r="B168" s="29">
        <v>45.65</v>
      </c>
      <c r="C168" s="29">
        <v>46.15</v>
      </c>
      <c r="E168" s="26">
        <v>1006870804026</v>
      </c>
      <c r="F168" s="30">
        <v>37222.34746527778</v>
      </c>
      <c r="H168" s="34" t="s">
        <v>15</v>
      </c>
      <c r="I168" s="31" t="s">
        <v>28</v>
      </c>
      <c r="J168" s="67">
        <f t="shared" si="37"/>
        <v>45.9</v>
      </c>
      <c r="K168" s="26">
        <f t="shared" ca="1" si="38"/>
        <v>1</v>
      </c>
      <c r="L168" s="26">
        <f t="shared" ca="1" si="39"/>
        <v>0</v>
      </c>
      <c r="M168" s="26">
        <v>688</v>
      </c>
    </row>
    <row r="169" spans="1:13" x14ac:dyDescent="0.25">
      <c r="A169" s="26">
        <v>51126</v>
      </c>
      <c r="B169" s="29">
        <v>26.85</v>
      </c>
      <c r="C169" s="29">
        <v>27.35</v>
      </c>
      <c r="E169" s="26">
        <v>1006870804406</v>
      </c>
      <c r="F169" s="30">
        <v>37222.34746527778</v>
      </c>
      <c r="H169" s="34" t="s">
        <v>15</v>
      </c>
      <c r="I169" s="31" t="s">
        <v>30</v>
      </c>
      <c r="J169" s="67">
        <f t="shared" si="37"/>
        <v>27.1</v>
      </c>
      <c r="K169" s="26">
        <f t="shared" ca="1" si="38"/>
        <v>1</v>
      </c>
      <c r="L169" s="26">
        <f t="shared" ca="1" si="39"/>
        <v>0</v>
      </c>
      <c r="M169" s="26">
        <v>336</v>
      </c>
    </row>
    <row r="170" spans="1:13" ht="14.25" x14ac:dyDescent="0.3">
      <c r="A170" s="26">
        <v>51128</v>
      </c>
      <c r="B170" s="29">
        <v>27.65</v>
      </c>
      <c r="C170" s="29">
        <v>28.15</v>
      </c>
      <c r="E170" s="26">
        <v>1006870804805</v>
      </c>
      <c r="F170" s="30">
        <v>37222.34747685185</v>
      </c>
      <c r="G170" s="35">
        <f>SUMPRODUCT(M164:M170*J164:J170)/SUM(M164:M170)</f>
        <v>31.684313725490195</v>
      </c>
      <c r="H170" s="34" t="s">
        <v>15</v>
      </c>
      <c r="I170" s="31" t="s">
        <v>29</v>
      </c>
      <c r="J170" s="67">
        <f t="shared" si="37"/>
        <v>27.9</v>
      </c>
      <c r="K170" s="26">
        <f t="shared" ca="1" si="38"/>
        <v>1</v>
      </c>
      <c r="L170" s="26">
        <f t="shared" ca="1" si="39"/>
        <v>0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>
        <v>27</v>
      </c>
      <c r="C174" s="29">
        <v>27.4</v>
      </c>
      <c r="E174" s="26">
        <v>1006870775031</v>
      </c>
      <c r="F174" s="30">
        <v>37222.346932870372</v>
      </c>
      <c r="H174" s="39" t="s">
        <v>68</v>
      </c>
      <c r="I174" s="31" t="s">
        <v>35</v>
      </c>
      <c r="J174" s="67">
        <f>IF(B174&gt;0,AVERAGE(B174:C174),"")</f>
        <v>27.2</v>
      </c>
      <c r="K174" s="26">
        <f ca="1">IF(ABS($L$1-F174)&lt;$N$1,0,1)</f>
        <v>1</v>
      </c>
    </row>
    <row r="175" spans="1:13" x14ac:dyDescent="0.25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1006870135035</v>
      </c>
      <c r="F176" s="30">
        <v>37222.339525462965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40.9</v>
      </c>
      <c r="C178" s="29">
        <v>41.5</v>
      </c>
      <c r="E178" s="26">
        <v>1006870474199</v>
      </c>
      <c r="F178" s="30">
        <v>37222.343460648146</v>
      </c>
      <c r="H178" s="39" t="s">
        <v>68</v>
      </c>
      <c r="I178" s="40" t="s">
        <v>81</v>
      </c>
      <c r="J178" s="67">
        <f t="shared" si="40"/>
        <v>41.2</v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>
        <v>52.9</v>
      </c>
      <c r="C179" s="29">
        <v>53.6</v>
      </c>
      <c r="E179" s="26">
        <v>1006870476265</v>
      </c>
      <c r="F179" s="30">
        <v>37222.3434837963</v>
      </c>
      <c r="H179" s="39" t="s">
        <v>68</v>
      </c>
      <c r="I179" s="31" t="s">
        <v>71</v>
      </c>
      <c r="J179" s="67">
        <f t="shared" si="40"/>
        <v>53.25</v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>
        <v>30.25</v>
      </c>
      <c r="C180" s="29">
        <v>30.85</v>
      </c>
      <c r="E180" s="26">
        <v>1006870478876</v>
      </c>
      <c r="F180" s="30">
        <v>37222.343506944446</v>
      </c>
      <c r="H180" s="39" t="s">
        <v>68</v>
      </c>
      <c r="I180" s="40" t="s">
        <v>75</v>
      </c>
      <c r="J180" s="67">
        <f t="shared" si="40"/>
        <v>30.55</v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>
        <v>30.2</v>
      </c>
      <c r="C181" s="29">
        <v>30.8</v>
      </c>
      <c r="E181" s="26">
        <v>1006870479823</v>
      </c>
      <c r="F181" s="30">
        <v>37222.343518518515</v>
      </c>
      <c r="G181" s="35" t="e">
        <f>SUMPRODUCT(M175:M181*J175:J181)/SUM(M175:M181)</f>
        <v>#VALUE!</v>
      </c>
      <c r="H181" s="39" t="s">
        <v>68</v>
      </c>
      <c r="I181" s="31" t="s">
        <v>48</v>
      </c>
      <c r="J181" s="67">
        <f t="shared" si="40"/>
        <v>30.5</v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25">
      <c r="A192" s="26">
        <v>32219</v>
      </c>
      <c r="B192" s="29">
        <v>41</v>
      </c>
      <c r="C192" s="29">
        <v>41.5</v>
      </c>
      <c r="E192" s="26">
        <v>1006869948899</v>
      </c>
      <c r="F192" s="30">
        <v>37222.337372685186</v>
      </c>
      <c r="G192" s="33" t="s">
        <v>31</v>
      </c>
      <c r="H192" s="39" t="s">
        <v>79</v>
      </c>
      <c r="I192" s="31" t="s">
        <v>69</v>
      </c>
      <c r="J192" s="67">
        <f t="shared" si="40"/>
        <v>41.25</v>
      </c>
      <c r="K192" s="26">
        <f t="shared" ca="1" si="41"/>
        <v>1</v>
      </c>
      <c r="M192" s="26">
        <v>672</v>
      </c>
    </row>
    <row r="193" spans="1:13" x14ac:dyDescent="0.25">
      <c r="A193" s="26">
        <v>32221</v>
      </c>
      <c r="B193" s="29">
        <v>37.549999999999997</v>
      </c>
      <c r="C193" s="29">
        <v>38.15</v>
      </c>
      <c r="E193" s="26">
        <v>1006870009185</v>
      </c>
      <c r="F193" s="30">
        <v>37222.338067129633</v>
      </c>
      <c r="H193" s="39" t="s">
        <v>79</v>
      </c>
      <c r="I193" s="31" t="s">
        <v>70</v>
      </c>
      <c r="J193" s="67">
        <f t="shared" si="40"/>
        <v>37.849999999999994</v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>
        <v>39</v>
      </c>
      <c r="C194" s="29">
        <v>39.799999999999997</v>
      </c>
      <c r="E194" s="26">
        <v>1006870586286</v>
      </c>
      <c r="F194" s="30">
        <v>37222.34474537037</v>
      </c>
      <c r="H194" s="39" t="s">
        <v>79</v>
      </c>
      <c r="I194" s="40" t="s">
        <v>80</v>
      </c>
      <c r="J194" s="67">
        <f t="shared" si="40"/>
        <v>39.4</v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>
        <v>50</v>
      </c>
      <c r="C195" s="29">
        <v>51</v>
      </c>
      <c r="E195" s="26">
        <v>1006870590348</v>
      </c>
      <c r="F195" s="30">
        <v>37222.34479166667</v>
      </c>
      <c r="H195" s="39" t="s">
        <v>79</v>
      </c>
      <c r="I195" s="40" t="s">
        <v>81</v>
      </c>
      <c r="J195" s="67">
        <f t="shared" si="40"/>
        <v>50.5</v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>
        <v>69.75</v>
      </c>
      <c r="C196" s="29">
        <v>70.75</v>
      </c>
      <c r="E196" s="26">
        <v>1006870593388</v>
      </c>
      <c r="F196" s="30">
        <v>37222.344826388886</v>
      </c>
      <c r="H196" s="39" t="s">
        <v>79</v>
      </c>
      <c r="I196" s="31" t="s">
        <v>71</v>
      </c>
      <c r="J196" s="67">
        <f t="shared" si="40"/>
        <v>70.25</v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37.9</v>
      </c>
      <c r="C197" s="29">
        <v>38.5</v>
      </c>
      <c r="E197" s="26">
        <v>1006870465621</v>
      </c>
      <c r="F197" s="30">
        <v>37222.343356481484</v>
      </c>
      <c r="H197" s="39" t="s">
        <v>79</v>
      </c>
      <c r="I197" s="40" t="s">
        <v>75</v>
      </c>
      <c r="J197" s="67">
        <f t="shared" si="40"/>
        <v>38.200000000000003</v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>
        <v>37.9</v>
      </c>
      <c r="C198" s="29">
        <v>38.5</v>
      </c>
      <c r="E198" s="26">
        <v>1006870467549</v>
      </c>
      <c r="F198" s="30">
        <v>37222.343368055554</v>
      </c>
      <c r="G198" s="35">
        <f>SUMPRODUCT(M192:M198*J192:J198)/SUM(M192:M198)</f>
        <v>45.241764705882346</v>
      </c>
      <c r="H198" s="39" t="s">
        <v>79</v>
      </c>
      <c r="I198" s="31" t="s">
        <v>48</v>
      </c>
      <c r="J198" s="67">
        <f t="shared" si="40"/>
        <v>38.200000000000003</v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25">
      <c r="A209" s="26">
        <v>32249</v>
      </c>
      <c r="B209" s="29">
        <v>46.25</v>
      </c>
      <c r="C209" s="29">
        <v>46.75</v>
      </c>
      <c r="E209" s="26">
        <v>1006869951705</v>
      </c>
      <c r="F209" s="30">
        <v>37222.337395833332</v>
      </c>
      <c r="G209" s="33" t="s">
        <v>31</v>
      </c>
      <c r="H209" s="39" t="s">
        <v>84</v>
      </c>
      <c r="I209" s="31" t="s">
        <v>69</v>
      </c>
      <c r="J209" s="67">
        <f t="shared" si="40"/>
        <v>46.5</v>
      </c>
      <c r="K209" s="26">
        <f t="shared" ca="1" si="41"/>
        <v>1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2.585</v>
      </c>
      <c r="C218" s="44">
        <v>2.5950000000000002</v>
      </c>
      <c r="D218" s="45"/>
      <c r="E218" s="45">
        <v>1006871159664</v>
      </c>
      <c r="F218" s="46">
        <v>37222.351388888892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2.59</v>
      </c>
      <c r="K218" s="69">
        <f t="shared" ref="K218:K223" ca="1" si="43">IF(ABS($L$1-F218)&lt;$N$1,0,1)</f>
        <v>1</v>
      </c>
      <c r="L218" s="49"/>
      <c r="M218" s="68"/>
      <c r="N218" s="50"/>
    </row>
    <row r="219" spans="1:14" x14ac:dyDescent="0.25">
      <c r="A219" s="3">
        <v>58076</v>
      </c>
      <c r="B219" s="49">
        <v>2.9</v>
      </c>
      <c r="C219" s="49">
        <v>2.91</v>
      </c>
      <c r="D219" s="50"/>
      <c r="E219" s="50">
        <v>1006871099341</v>
      </c>
      <c r="F219" s="51">
        <v>37222.350682870368</v>
      </c>
      <c r="G219" s="50"/>
      <c r="H219" s="34" t="s">
        <v>55</v>
      </c>
      <c r="I219" s="52" t="s">
        <v>56</v>
      </c>
      <c r="J219" s="53">
        <f t="shared" si="42"/>
        <v>2.9050000000000002</v>
      </c>
      <c r="K219" s="70">
        <f t="shared" ca="1" si="43"/>
        <v>1</v>
      </c>
      <c r="L219" s="49"/>
      <c r="M219" s="68"/>
      <c r="N219" s="50"/>
    </row>
    <row r="220" spans="1:14" x14ac:dyDescent="0.25">
      <c r="A220" s="3">
        <v>58078</v>
      </c>
      <c r="B220" s="49">
        <v>2.9550000000000001</v>
      </c>
      <c r="C220" s="49">
        <v>2.9674999999999998</v>
      </c>
      <c r="D220" s="50"/>
      <c r="E220" s="50">
        <v>1006871099630</v>
      </c>
      <c r="F220" s="51">
        <v>37222.350694444445</v>
      </c>
      <c r="G220" s="50"/>
      <c r="H220" s="34" t="s">
        <v>55</v>
      </c>
      <c r="I220" s="54" t="s">
        <v>57</v>
      </c>
      <c r="J220" s="53">
        <f t="shared" si="42"/>
        <v>2.9612499999999997</v>
      </c>
      <c r="K220" s="70">
        <f t="shared" ca="1" si="43"/>
        <v>1</v>
      </c>
      <c r="L220" s="49"/>
      <c r="M220" s="68"/>
      <c r="N220" s="50"/>
    </row>
    <row r="221" spans="1:14" x14ac:dyDescent="0.25">
      <c r="A221" s="3">
        <v>54674</v>
      </c>
      <c r="B221" s="49">
        <v>2.9449999999999998</v>
      </c>
      <c r="C221" s="49">
        <v>2.9550000000000001</v>
      </c>
      <c r="D221" s="50"/>
      <c r="E221" s="50">
        <v>1006871033634</v>
      </c>
      <c r="F221" s="51">
        <v>37222.349953703706</v>
      </c>
      <c r="G221" s="50"/>
      <c r="H221" s="34" t="s">
        <v>55</v>
      </c>
      <c r="I221" s="55" t="s">
        <v>58</v>
      </c>
      <c r="J221" s="53">
        <f t="shared" si="42"/>
        <v>2.95</v>
      </c>
      <c r="K221" s="70">
        <f t="shared" ca="1" si="43"/>
        <v>1</v>
      </c>
      <c r="L221" s="49"/>
      <c r="M221" s="68"/>
      <c r="N221" s="50"/>
    </row>
    <row r="222" spans="1:14" x14ac:dyDescent="0.25">
      <c r="A222" s="3">
        <v>48724</v>
      </c>
      <c r="B222" s="49">
        <v>2.9950000000000001</v>
      </c>
      <c r="C222" s="49">
        <v>3.0049999999999999</v>
      </c>
      <c r="D222" s="50"/>
      <c r="E222" s="50">
        <v>1006871033287</v>
      </c>
      <c r="F222" s="51">
        <v>37222.349942129629</v>
      </c>
      <c r="G222" s="50"/>
      <c r="H222" s="34" t="s">
        <v>55</v>
      </c>
      <c r="I222" s="55" t="s">
        <v>59</v>
      </c>
      <c r="J222" s="53">
        <f t="shared" si="42"/>
        <v>3</v>
      </c>
      <c r="K222" s="70">
        <f t="shared" ca="1" si="43"/>
        <v>1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3.32</v>
      </c>
      <c r="C223" s="57">
        <v>3.335</v>
      </c>
      <c r="D223" s="58"/>
      <c r="E223" s="58">
        <v>1006871033546</v>
      </c>
      <c r="F223" s="59">
        <v>37222.349953703706</v>
      </c>
      <c r="G223" s="58"/>
      <c r="H223" s="38" t="s">
        <v>55</v>
      </c>
      <c r="I223" s="60" t="s">
        <v>60</v>
      </c>
      <c r="J223" s="61">
        <f t="shared" si="42"/>
        <v>3.3274999999999997</v>
      </c>
      <c r="K223" s="71">
        <f t="shared" ca="1" si="43"/>
        <v>1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2001-11-26T13:41:17Z</cp:lastPrinted>
  <dcterms:created xsi:type="dcterms:W3CDTF">2001-10-01T13:04:15Z</dcterms:created>
  <dcterms:modified xsi:type="dcterms:W3CDTF">2023-09-10T18:39:24Z</dcterms:modified>
</cp:coreProperties>
</file>