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54FE10-199D-4FC4-A6D5-01908EFF2531}" xr6:coauthVersionLast="47" xr6:coauthVersionMax="47" xr10:uidLastSave="{00000000-0000-0000-0000-000000000000}"/>
  <bookViews>
    <workbookView xWindow="-120" yWindow="-120" windowWidth="38640" windowHeight="15720"/>
  </bookViews>
  <sheets>
    <sheet name="Income  Quarters (3 Yrs)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K5" i="1"/>
  <c r="P5" i="1"/>
  <c r="F6" i="1"/>
  <c r="K6" i="1"/>
  <c r="P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F8" i="1"/>
  <c r="K8" i="1"/>
  <c r="P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F35" i="1"/>
  <c r="K35" i="1"/>
  <c r="P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</calcChain>
</file>

<file path=xl/sharedStrings.xml><?xml version="1.0" encoding="utf-8"?>
<sst xmlns="http://schemas.openxmlformats.org/spreadsheetml/2006/main" count="62" uniqueCount="39">
  <si>
    <t>REVENUE</t>
  </si>
  <si>
    <t>Q1</t>
  </si>
  <si>
    <t>Q2</t>
  </si>
  <si>
    <t>Q3</t>
  </si>
  <si>
    <t>Q4</t>
  </si>
  <si>
    <t>FY1</t>
  </si>
  <si>
    <t>FY2</t>
  </si>
  <si>
    <t>Streaming Services Division @ 50%</t>
  </si>
  <si>
    <t>EXPENSES</t>
  </si>
  <si>
    <t>SUMMARY - PROJECTED REVENUE AND EXPENSES</t>
  </si>
  <si>
    <t>Total Administration Expenses</t>
  </si>
  <si>
    <t xml:space="preserve">Total Sales Division Expenses </t>
  </si>
  <si>
    <t xml:space="preserve">Total Marketing Division Expenses </t>
  </si>
  <si>
    <t>ADMINISTRATION</t>
  </si>
  <si>
    <t>MARKETING</t>
  </si>
  <si>
    <t>SALES</t>
  </si>
  <si>
    <t xml:space="preserve">NOTES: </t>
  </si>
  <si>
    <t>Toronto (see Schedule B1)</t>
  </si>
  <si>
    <t>E-commerce/Streaming Marketing (see Schedule C1)</t>
  </si>
  <si>
    <t>E-commerce (see Schedule D1)</t>
  </si>
  <si>
    <t xml:space="preserve"> </t>
  </si>
  <si>
    <t xml:space="preserve">  </t>
  </si>
  <si>
    <t xml:space="preserve">Total Technology Expenses </t>
  </si>
  <si>
    <t xml:space="preserve">Total Expenses </t>
  </si>
  <si>
    <t xml:space="preserve">Net Income (loss) </t>
  </si>
  <si>
    <t xml:space="preserve">Total Production </t>
  </si>
  <si>
    <t xml:space="preserve">Revenue </t>
  </si>
  <si>
    <t xml:space="preserve">Total Revenue </t>
  </si>
  <si>
    <t>Cost-of-Sales Streaming)</t>
  </si>
  <si>
    <t>Vidigo Corporation</t>
  </si>
  <si>
    <t>Compression</t>
  </si>
  <si>
    <t xml:space="preserve">Streaming Services </t>
  </si>
  <si>
    <t>Production Services</t>
  </si>
  <si>
    <r>
      <t xml:space="preserve">TECHNOLOGY </t>
    </r>
    <r>
      <rPr>
        <b/>
        <vertAlign val="superscript"/>
        <sz val="9"/>
        <rFont val="Arial"/>
        <family val="2"/>
      </rPr>
      <t xml:space="preserve"> </t>
    </r>
  </si>
  <si>
    <t>Systems Administration</t>
  </si>
  <si>
    <t>Technology incorporates Production, Development, Quality Assurance, internal Network Operations, and Support.</t>
  </si>
  <si>
    <t>Development</t>
  </si>
  <si>
    <t>FY3</t>
  </si>
  <si>
    <t>iCommercial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</si>
</sst>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164" formatCode="&quot;$&quot;#,##0"/>
  </numFmts>
  <fonts count="13" x14ac:knownFonts="1">
    <font>
      <sz val="10"/>
      <name val="Arial"/>
    </font>
    <font>
      <sz val="8"/>
      <name val="Arial"/>
      <family val="2"/>
    </font>
    <font>
      <i/>
      <sz val="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24"/>
      <color indexed="12"/>
      <name val="Arial"/>
      <family val="2"/>
    </font>
    <font>
      <i/>
      <sz val="8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1" fillId="0" borderId="1" xfId="0" applyFont="1" applyBorder="1"/>
    <xf numFmtId="0" fontId="4" fillId="2" borderId="2" xfId="0" applyFont="1" applyFill="1" applyBorder="1"/>
    <xf numFmtId="164" fontId="1" fillId="0" borderId="3" xfId="0" applyNumberFormat="1" applyFont="1" applyBorder="1"/>
    <xf numFmtId="0" fontId="4" fillId="2" borderId="3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Fill="1" applyBorder="1"/>
    <xf numFmtId="164" fontId="1" fillId="0" borderId="3" xfId="0" applyNumberFormat="1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ill="1"/>
    <xf numFmtId="0" fontId="0" fillId="0" borderId="0" xfId="0" applyFill="1" applyBorder="1"/>
    <xf numFmtId="164" fontId="1" fillId="0" borderId="2" xfId="0" applyNumberFormat="1" applyFont="1" applyFill="1" applyBorder="1"/>
    <xf numFmtId="164" fontId="1" fillId="0" borderId="0" xfId="0" applyNumberFormat="1" applyFont="1" applyBorder="1"/>
    <xf numFmtId="0" fontId="4" fillId="2" borderId="0" xfId="0" applyFont="1" applyFill="1" applyBorder="1"/>
    <xf numFmtId="42" fontId="6" fillId="3" borderId="3" xfId="0" applyNumberFormat="1" applyFont="1" applyFill="1" applyBorder="1"/>
    <xf numFmtId="42" fontId="6" fillId="3" borderId="0" xfId="0" applyNumberFormat="1" applyFont="1" applyFill="1" applyBorder="1"/>
    <xf numFmtId="42" fontId="6" fillId="3" borderId="2" xfId="0" applyNumberFormat="1" applyFont="1" applyFill="1" applyBorder="1"/>
    <xf numFmtId="42" fontId="1" fillId="0" borderId="3" xfId="0" applyNumberFormat="1" applyFont="1" applyBorder="1"/>
    <xf numFmtId="0" fontId="9" fillId="0" borderId="0" xfId="0" applyFont="1" applyFill="1" applyBorder="1"/>
    <xf numFmtId="0" fontId="10" fillId="0" borderId="0" xfId="0" applyFont="1" applyFill="1" applyBorder="1"/>
    <xf numFmtId="0" fontId="7" fillId="0" borderId="5" xfId="0" applyFont="1" applyBorder="1"/>
    <xf numFmtId="0" fontId="1" fillId="0" borderId="5" xfId="0" applyFont="1" applyBorder="1"/>
    <xf numFmtId="0" fontId="2" fillId="0" borderId="5" xfId="0" applyFont="1" applyFill="1" applyBorder="1"/>
    <xf numFmtId="0" fontId="6" fillId="3" borderId="5" xfId="0" applyFont="1" applyFill="1" applyBorder="1"/>
    <xf numFmtId="0" fontId="7" fillId="0" borderId="5" xfId="0" applyFont="1" applyFill="1" applyBorder="1"/>
    <xf numFmtId="42" fontId="1" fillId="0" borderId="2" xfId="0" applyNumberFormat="1" applyFont="1" applyFill="1" applyBorder="1"/>
    <xf numFmtId="0" fontId="1" fillId="0" borderId="6" xfId="0" applyFont="1" applyBorder="1"/>
    <xf numFmtId="42" fontId="1" fillId="0" borderId="7" xfId="0" applyNumberFormat="1" applyFont="1" applyBorder="1"/>
    <xf numFmtId="42" fontId="1" fillId="0" borderId="7" xfId="0" applyNumberFormat="1" applyFont="1" applyFill="1" applyBorder="1"/>
    <xf numFmtId="0" fontId="6" fillId="3" borderId="8" xfId="0" applyFont="1" applyFill="1" applyBorder="1"/>
    <xf numFmtId="164" fontId="6" fillId="3" borderId="9" xfId="0" applyNumberFormat="1" applyFont="1" applyFill="1" applyBorder="1"/>
    <xf numFmtId="164" fontId="6" fillId="3" borderId="10" xfId="0" applyNumberFormat="1" applyFont="1" applyFill="1" applyBorder="1"/>
    <xf numFmtId="0" fontId="6" fillId="3" borderId="11" xfId="0" applyFont="1" applyFill="1" applyBorder="1"/>
    <xf numFmtId="0" fontId="1" fillId="0" borderId="12" xfId="0" applyFont="1" applyBorder="1"/>
    <xf numFmtId="164" fontId="1" fillId="0" borderId="7" xfId="0" applyNumberFormat="1" applyFont="1" applyBorder="1"/>
    <xf numFmtId="0" fontId="11" fillId="0" borderId="0" xfId="0" applyFont="1"/>
    <xf numFmtId="164" fontId="1" fillId="0" borderId="2" xfId="0" applyNumberFormat="1" applyFont="1" applyBorder="1"/>
    <xf numFmtId="41" fontId="1" fillId="2" borderId="11" xfId="0" applyNumberFormat="1" applyFont="1" applyFill="1" applyBorder="1"/>
    <xf numFmtId="41" fontId="1" fillId="2" borderId="13" xfId="0" applyNumberFormat="1" applyFont="1" applyFill="1" applyBorder="1"/>
    <xf numFmtId="0" fontId="12" fillId="2" borderId="1" xfId="0" applyFont="1" applyFill="1" applyBorder="1"/>
    <xf numFmtId="0" fontId="1" fillId="0" borderId="3" xfId="0" applyFont="1" applyBorder="1"/>
    <xf numFmtId="42" fontId="6" fillId="3" borderId="3" xfId="0" applyNumberFormat="1" applyFont="1" applyFill="1" applyBorder="1" applyAlignment="1">
      <alignment horizontal="center"/>
    </xf>
    <xf numFmtId="42" fontId="1" fillId="0" borderId="3" xfId="0" applyNumberFormat="1" applyFont="1" applyFill="1" applyBorder="1"/>
    <xf numFmtId="164" fontId="1" fillId="0" borderId="1" xfId="0" applyNumberFormat="1" applyFont="1" applyBorder="1"/>
    <xf numFmtId="164" fontId="6" fillId="3" borderId="14" xfId="0" applyNumberFormat="1" applyFont="1" applyFill="1" applyBorder="1"/>
    <xf numFmtId="164" fontId="1" fillId="0" borderId="12" xfId="0" applyNumberFormat="1" applyFont="1" applyBorder="1"/>
    <xf numFmtId="164" fontId="6" fillId="3" borderId="13" xfId="0" applyNumberFormat="1" applyFont="1" applyFill="1" applyBorder="1"/>
    <xf numFmtId="164" fontId="1" fillId="0" borderId="1" xfId="0" applyNumberFormat="1" applyFont="1" applyFill="1" applyBorder="1"/>
    <xf numFmtId="0" fontId="4" fillId="2" borderId="1" xfId="0" applyFont="1" applyFill="1" applyBorder="1"/>
    <xf numFmtId="42" fontId="1" fillId="0" borderId="12" xfId="0" applyNumberFormat="1" applyFont="1" applyBorder="1"/>
    <xf numFmtId="42" fontId="6" fillId="3" borderId="1" xfId="0" applyNumberFormat="1" applyFont="1" applyFill="1" applyBorder="1"/>
    <xf numFmtId="42" fontId="1" fillId="0" borderId="1" xfId="0" applyNumberFormat="1" applyFont="1" applyFill="1" applyBorder="1"/>
    <xf numFmtId="42" fontId="1" fillId="0" borderId="1" xfId="0" applyNumberFormat="1" applyFont="1" applyBorder="1"/>
    <xf numFmtId="164" fontId="1" fillId="0" borderId="15" xfId="0" applyNumberFormat="1" applyFont="1" applyBorder="1"/>
    <xf numFmtId="42" fontId="1" fillId="0" borderId="15" xfId="0" applyNumberFormat="1" applyFont="1" applyBorder="1"/>
    <xf numFmtId="42" fontId="1" fillId="0" borderId="2" xfId="0" applyNumberFormat="1" applyFont="1" applyBorder="1"/>
    <xf numFmtId="164" fontId="1" fillId="3" borderId="16" xfId="0" applyNumberFormat="1" applyFont="1" applyFill="1" applyBorder="1"/>
    <xf numFmtId="164" fontId="1" fillId="3" borderId="17" xfId="0" applyNumberFormat="1" applyFont="1" applyFill="1" applyBorder="1"/>
    <xf numFmtId="164" fontId="6" fillId="3" borderId="18" xfId="0" applyNumberFormat="1" applyFont="1" applyFill="1" applyBorder="1"/>
    <xf numFmtId="41" fontId="1" fillId="2" borderId="19" xfId="0" applyNumberFormat="1" applyFont="1" applyFill="1" applyBorder="1"/>
    <xf numFmtId="164" fontId="1" fillId="3" borderId="20" xfId="0" applyNumberFormat="1" applyFont="1" applyFill="1" applyBorder="1"/>
    <xf numFmtId="164" fontId="6" fillId="3" borderId="19" xfId="0" applyNumberFormat="1" applyFont="1" applyFill="1" applyBorder="1"/>
    <xf numFmtId="164" fontId="1" fillId="0" borderId="17" xfId="0" applyNumberFormat="1" applyFont="1" applyFill="1" applyBorder="1"/>
    <xf numFmtId="0" fontId="4" fillId="2" borderId="17" xfId="0" applyFont="1" applyFill="1" applyBorder="1"/>
    <xf numFmtId="42" fontId="6" fillId="3" borderId="20" xfId="0" applyNumberFormat="1" applyFont="1" applyFill="1" applyBorder="1"/>
    <xf numFmtId="42" fontId="6" fillId="3" borderId="21" xfId="0" applyNumberFormat="1" applyFont="1" applyFill="1" applyBorder="1"/>
    <xf numFmtId="42" fontId="1" fillId="0" borderId="17" xfId="0" applyNumberFormat="1" applyFont="1" applyFill="1" applyBorder="1"/>
    <xf numFmtId="42" fontId="6" fillId="3" borderId="17" xfId="0" applyNumberFormat="1" applyFont="1" applyFill="1" applyBorder="1"/>
    <xf numFmtId="42" fontId="1" fillId="3" borderId="17" xfId="0" applyNumberFormat="1" applyFont="1" applyFill="1" applyBorder="1"/>
    <xf numFmtId="42" fontId="1" fillId="3" borderId="20" xfId="0" applyNumberFormat="1" applyFont="1" applyFill="1" applyBorder="1"/>
    <xf numFmtId="42" fontId="6" fillId="3" borderId="1" xfId="0" applyNumberFormat="1" applyFont="1" applyFill="1" applyBorder="1" applyAlignment="1">
      <alignment horizontal="center"/>
    </xf>
    <xf numFmtId="42" fontId="0" fillId="0" borderId="17" xfId="0" applyNumberFormat="1" applyBorder="1"/>
    <xf numFmtId="6" fontId="1" fillId="0" borderId="3" xfId="0" applyNumberFormat="1" applyFont="1" applyBorder="1"/>
    <xf numFmtId="6" fontId="1" fillId="0" borderId="1" xfId="0" applyNumberFormat="1" applyFont="1" applyBorder="1"/>
    <xf numFmtId="6" fontId="1" fillId="0" borderId="2" xfId="0" applyNumberFormat="1" applyFont="1" applyBorder="1"/>
    <xf numFmtId="6" fontId="6" fillId="3" borderId="17" xfId="0" applyNumberFormat="1" applyFont="1" applyFill="1" applyBorder="1"/>
    <xf numFmtId="0" fontId="6" fillId="4" borderId="22" xfId="0" applyFont="1" applyFill="1" applyBorder="1"/>
    <xf numFmtId="42" fontId="6" fillId="4" borderId="23" xfId="0" applyNumberFormat="1" applyFont="1" applyFill="1" applyBorder="1"/>
    <xf numFmtId="42" fontId="6" fillId="4" borderId="24" xfId="0" applyNumberFormat="1" applyFont="1" applyFill="1" applyBorder="1"/>
    <xf numFmtId="42" fontId="6" fillId="4" borderId="25" xfId="0" applyNumberFormat="1" applyFont="1" applyFill="1" applyBorder="1"/>
    <xf numFmtId="42" fontId="6" fillId="4" borderId="26" xfId="0" applyNumberFormat="1" applyFont="1" applyFill="1" applyBorder="1"/>
    <xf numFmtId="0" fontId="6" fillId="5" borderId="5" xfId="0" applyFont="1" applyFill="1" applyBorder="1"/>
    <xf numFmtId="5" fontId="6" fillId="5" borderId="27" xfId="0" applyNumberFormat="1" applyFont="1" applyFill="1" applyBorder="1"/>
    <xf numFmtId="5" fontId="6" fillId="5" borderId="28" xfId="0" applyNumberFormat="1" applyFont="1" applyFill="1" applyBorder="1"/>
    <xf numFmtId="5" fontId="6" fillId="5" borderId="29" xfId="0" applyNumberFormat="1" applyFont="1" applyFill="1" applyBorder="1"/>
    <xf numFmtId="5" fontId="6" fillId="5" borderId="30" xfId="0" applyNumberFormat="1" applyFont="1" applyFill="1" applyBorder="1"/>
    <xf numFmtId="0" fontId="6" fillId="4" borderId="24" xfId="0" applyFont="1" applyFill="1" applyBorder="1"/>
    <xf numFmtId="164" fontId="6" fillId="4" borderId="23" xfId="0" applyNumberFormat="1" applyFont="1" applyFill="1" applyBorder="1"/>
    <xf numFmtId="164" fontId="6" fillId="4" borderId="26" xfId="0" applyNumberFormat="1" applyFont="1" applyFill="1" applyBorder="1"/>
    <xf numFmtId="164" fontId="6" fillId="4" borderId="31" xfId="0" applyNumberFormat="1" applyFont="1" applyFill="1" applyBorder="1"/>
    <xf numFmtId="164" fontId="6" fillId="4" borderId="25" xfId="0" applyNumberFormat="1" applyFont="1" applyFill="1" applyBorder="1"/>
    <xf numFmtId="164" fontId="1" fillId="0" borderId="32" xfId="0" applyNumberFormat="1" applyFont="1" applyFill="1" applyBorder="1"/>
    <xf numFmtId="164" fontId="1" fillId="0" borderId="33" xfId="0" applyNumberFormat="1" applyFont="1" applyFill="1" applyBorder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rross/LOCALS~1/Temp/Marketing%20Budg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rross/LOCALS~1/Temp/Technology%20Budget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rross/LOCALS~1/Temp/E-commerce%20Sales%20Yr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rross/LOCALS~1/Temp/E-commerce%20Sales%20Yr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rross/LOCALS~1/Temp/Administration%20Budget-Year%2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rross/LOCALS~1/Temp/Administration%20Budget-Year%202&amp;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amson/My%20Documents/Streaming%20volume%20rat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rross/LOCALS~1/Temp/Streaming%20volume%20ra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pt. P&amp;L - Y1"/>
      <sheetName val="Personnel - Y1"/>
      <sheetName val="Operating - Y1"/>
      <sheetName val="Dept. P&amp;L - Y2"/>
      <sheetName val="Personnel - Y2"/>
      <sheetName val="Operating - Y2"/>
      <sheetName val="Dept. P&amp;L - Y3"/>
      <sheetName val="Personnel - Y3"/>
      <sheetName val="Operating - Y3"/>
    </sheetNames>
    <sheetDataSet>
      <sheetData sheetId="0">
        <row r="33">
          <cell r="G33">
            <v>35336.500000000007</v>
          </cell>
          <cell r="K33">
            <v>37336.5</v>
          </cell>
          <cell r="O33">
            <v>53336.5</v>
          </cell>
          <cell r="S33">
            <v>49336.5</v>
          </cell>
        </row>
      </sheetData>
      <sheetData sheetId="1"/>
      <sheetData sheetId="2"/>
      <sheetData sheetId="3">
        <row r="33">
          <cell r="G33">
            <v>56586.500000000007</v>
          </cell>
          <cell r="K33">
            <v>57586.500000000007</v>
          </cell>
          <cell r="O33">
            <v>61586.500000000007</v>
          </cell>
          <cell r="S33">
            <v>62586.500000000007</v>
          </cell>
        </row>
      </sheetData>
      <sheetData sheetId="4"/>
      <sheetData sheetId="5"/>
      <sheetData sheetId="6">
        <row r="33">
          <cell r="G33">
            <v>97961.5</v>
          </cell>
          <cell r="K33">
            <v>97336.5</v>
          </cell>
          <cell r="O33">
            <v>101336.5</v>
          </cell>
          <cell r="S33">
            <v>97336.5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pt. P&amp;L - Y1"/>
      <sheetName val="Personnel - Y1 "/>
      <sheetName val="Dept. P&amp;L - Y2"/>
      <sheetName val="Personnel - Y2"/>
      <sheetName val="Dept. P&amp;L - Y3"/>
      <sheetName val="Personnel - Y3"/>
    </sheetNames>
    <sheetDataSet>
      <sheetData sheetId="0">
        <row r="34">
          <cell r="G34">
            <v>180247.59999999998</v>
          </cell>
          <cell r="K34">
            <v>182447.59999999998</v>
          </cell>
          <cell r="O34">
            <v>200342.59999999998</v>
          </cell>
          <cell r="S34">
            <v>208834.39999999997</v>
          </cell>
        </row>
      </sheetData>
      <sheetData sheetId="1"/>
      <sheetData sheetId="2">
        <row r="34">
          <cell r="G34">
            <v>227900</v>
          </cell>
          <cell r="K34">
            <v>229500</v>
          </cell>
          <cell r="O34">
            <v>229250</v>
          </cell>
          <cell r="S34">
            <v>229250</v>
          </cell>
        </row>
      </sheetData>
      <sheetData sheetId="3"/>
      <sheetData sheetId="4">
        <row r="34">
          <cell r="G34">
            <v>326100</v>
          </cell>
          <cell r="K34">
            <v>351100</v>
          </cell>
          <cell r="O34">
            <v>351100</v>
          </cell>
          <cell r="S34">
            <v>326100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pt. P&amp;L"/>
      <sheetName val="Personnel"/>
    </sheetNames>
    <sheetDataSet>
      <sheetData sheetId="0">
        <row r="33">
          <cell r="G33">
            <v>66075</v>
          </cell>
          <cell r="K33">
            <v>66175</v>
          </cell>
          <cell r="O33">
            <v>71175</v>
          </cell>
          <cell r="S33">
            <v>66175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pt. P&amp;L Yr2"/>
      <sheetName val="Personnel Yr2"/>
      <sheetName val="Dept. P&amp;L Yr3"/>
      <sheetName val="Personnel Yr3"/>
    </sheetNames>
    <sheetDataSet>
      <sheetData sheetId="0">
        <row r="33">
          <cell r="G33">
            <v>302300</v>
          </cell>
          <cell r="K33">
            <v>364300</v>
          </cell>
          <cell r="O33">
            <v>400550</v>
          </cell>
          <cell r="S33">
            <v>419950</v>
          </cell>
        </row>
      </sheetData>
      <sheetData sheetId="1"/>
      <sheetData sheetId="2">
        <row r="33">
          <cell r="G33">
            <v>433100</v>
          </cell>
          <cell r="K33">
            <v>448870</v>
          </cell>
          <cell r="O33">
            <v>483430</v>
          </cell>
          <cell r="S33">
            <v>546740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pt. P&amp;L"/>
      <sheetName val="Personnel"/>
    </sheetNames>
    <sheetDataSet>
      <sheetData sheetId="0">
        <row r="34">
          <cell r="G34">
            <v>288375</v>
          </cell>
          <cell r="K34">
            <v>385560</v>
          </cell>
          <cell r="O34">
            <v>390560</v>
          </cell>
          <cell r="S34">
            <v>385560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pt. P&amp;L Yr2"/>
      <sheetName val="Personnel Yr2"/>
      <sheetName val="Dept. P&amp;L Yr3  "/>
      <sheetName val="Personnel Yr3"/>
    </sheetNames>
    <sheetDataSet>
      <sheetData sheetId="0">
        <row r="34">
          <cell r="G34">
            <v>457537.49999999994</v>
          </cell>
          <cell r="K34">
            <v>458737.49999999994</v>
          </cell>
          <cell r="O34">
            <v>458737.49999999994</v>
          </cell>
          <cell r="S34">
            <v>458737.49999999994</v>
          </cell>
        </row>
      </sheetData>
      <sheetData sheetId="1"/>
      <sheetData sheetId="2">
        <row r="34">
          <cell r="G34">
            <v>461712.5</v>
          </cell>
          <cell r="K34">
            <v>463412.5</v>
          </cell>
          <cell r="O34">
            <v>468412.5</v>
          </cell>
          <cell r="S34">
            <v>468412.5</v>
          </cell>
        </row>
      </sheetData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3">
          <cell r="I13">
            <v>126000</v>
          </cell>
          <cell r="J13">
            <v>432000</v>
          </cell>
          <cell r="K13">
            <v>918000</v>
          </cell>
          <cell r="L13">
            <v>1386000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6">
          <cell r="J16">
            <v>1836000</v>
          </cell>
          <cell r="K16">
            <v>2430000</v>
          </cell>
          <cell r="L16">
            <v>3132000</v>
          </cell>
          <cell r="M16">
            <v>3924000</v>
          </cell>
        </row>
        <row r="19">
          <cell r="J19">
            <v>4626000</v>
          </cell>
          <cell r="K19">
            <v>5328000</v>
          </cell>
          <cell r="L19">
            <v>6030000</v>
          </cell>
          <cell r="M19">
            <v>6732000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tabSelected="1" topLeftCell="D12" workbookViewId="0">
      <selection activeCell="F13" sqref="B13:F13"/>
    </sheetView>
  </sheetViews>
  <sheetFormatPr defaultRowHeight="12.75" x14ac:dyDescent="0.2"/>
  <cols>
    <col min="1" max="1" width="42.85546875" bestFit="1" customWidth="1"/>
    <col min="2" max="2" width="11.7109375" bestFit="1" customWidth="1"/>
    <col min="3" max="10" width="9.7109375" customWidth="1"/>
    <col min="11" max="11" width="10.85546875" customWidth="1"/>
    <col min="12" max="15" width="9.7109375" customWidth="1"/>
    <col min="16" max="16" width="10.85546875" customWidth="1"/>
  </cols>
  <sheetData>
    <row r="1" spans="1:16" s="1" customFormat="1" ht="30" x14ac:dyDescent="0.4">
      <c r="A1" s="41" t="s">
        <v>29</v>
      </c>
    </row>
    <row r="2" spans="1:16" s="1" customFormat="1" ht="11.25" x14ac:dyDescent="0.2">
      <c r="A2" s="13" t="s">
        <v>9</v>
      </c>
    </row>
    <row r="3" spans="1:16" s="1" customFormat="1" x14ac:dyDescent="0.2">
      <c r="A3" s="12" t="s">
        <v>20</v>
      </c>
      <c r="H3" s="14" t="s">
        <v>20</v>
      </c>
    </row>
    <row r="4" spans="1:16" x14ac:dyDescent="0.2">
      <c r="A4" s="9" t="s">
        <v>0</v>
      </c>
      <c r="B4" s="6" t="s">
        <v>1</v>
      </c>
      <c r="C4" s="7" t="s">
        <v>2</v>
      </c>
      <c r="D4" s="7" t="s">
        <v>3</v>
      </c>
      <c r="E4" s="7" t="s">
        <v>4</v>
      </c>
      <c r="F4" s="8" t="s">
        <v>5</v>
      </c>
      <c r="G4" s="7" t="s">
        <v>1</v>
      </c>
      <c r="H4" s="7" t="s">
        <v>2</v>
      </c>
      <c r="I4" s="7" t="s">
        <v>3</v>
      </c>
      <c r="J4" s="7" t="s">
        <v>4</v>
      </c>
      <c r="K4" s="8" t="s">
        <v>6</v>
      </c>
      <c r="L4" s="7" t="s">
        <v>1</v>
      </c>
      <c r="M4" s="7" t="s">
        <v>2</v>
      </c>
      <c r="N4" s="7" t="s">
        <v>3</v>
      </c>
      <c r="O4" s="7" t="s">
        <v>4</v>
      </c>
      <c r="P4" s="8" t="s">
        <v>37</v>
      </c>
    </row>
    <row r="5" spans="1:16" x14ac:dyDescent="0.2">
      <c r="A5" s="2" t="s">
        <v>30</v>
      </c>
      <c r="B5" s="4">
        <v>40000</v>
      </c>
      <c r="C5" s="4">
        <v>160000</v>
      </c>
      <c r="D5" s="4">
        <v>240000</v>
      </c>
      <c r="E5" s="49">
        <v>460000</v>
      </c>
      <c r="F5" s="62">
        <f>SUM(B5:E5)</f>
        <v>900000</v>
      </c>
      <c r="G5" s="42">
        <v>475000</v>
      </c>
      <c r="H5" s="4">
        <v>490000</v>
      </c>
      <c r="I5" s="4">
        <v>505000</v>
      </c>
      <c r="J5" s="49">
        <v>520000</v>
      </c>
      <c r="K5" s="62">
        <f>SUM(G5:J5)</f>
        <v>1990000</v>
      </c>
      <c r="L5" s="42">
        <v>580000</v>
      </c>
      <c r="M5" s="4">
        <v>640000</v>
      </c>
      <c r="N5" s="4">
        <v>700000</v>
      </c>
      <c r="O5" s="49">
        <v>760000</v>
      </c>
      <c r="P5" s="62">
        <f>SUM(L5:O5)</f>
        <v>2680000</v>
      </c>
    </row>
    <row r="6" spans="1:16" x14ac:dyDescent="0.2">
      <c r="A6" s="46" t="s">
        <v>31</v>
      </c>
      <c r="B6" s="4">
        <v>27000</v>
      </c>
      <c r="C6" s="4">
        <v>105745</v>
      </c>
      <c r="D6" s="4">
        <v>270000</v>
      </c>
      <c r="E6" s="49">
        <v>765000</v>
      </c>
      <c r="F6" s="63">
        <f>SUM(B6:E6)</f>
        <v>1167745</v>
      </c>
      <c r="G6" s="42">
        <v>945000</v>
      </c>
      <c r="H6" s="4">
        <v>1147500</v>
      </c>
      <c r="I6" s="4">
        <v>1350000</v>
      </c>
      <c r="J6" s="49">
        <v>1620000</v>
      </c>
      <c r="K6" s="63">
        <f>SUM(G6:J6)</f>
        <v>5062500</v>
      </c>
      <c r="L6" s="42">
        <v>2025000</v>
      </c>
      <c r="M6" s="4">
        <v>2700000</v>
      </c>
      <c r="N6" s="4">
        <v>3375000</v>
      </c>
      <c r="O6" s="49">
        <v>4050000</v>
      </c>
      <c r="P6" s="63">
        <f>SUM(L6:O6)</f>
        <v>12150000</v>
      </c>
    </row>
    <row r="7" spans="1:16" x14ac:dyDescent="0.2">
      <c r="A7" s="2" t="s">
        <v>38</v>
      </c>
      <c r="B7" s="99">
        <f>[7]Sheet1!$I$13</f>
        <v>126000</v>
      </c>
      <c r="C7" s="99">
        <f>[7]Sheet1!$J$13</f>
        <v>432000</v>
      </c>
      <c r="D7" s="99">
        <f>[7]Sheet1!$K$13</f>
        <v>918000</v>
      </c>
      <c r="E7" s="99">
        <f>[7]Sheet1!$L$13</f>
        <v>1386000</v>
      </c>
      <c r="F7" s="63">
        <f>SUM(B7:E7)</f>
        <v>2862000</v>
      </c>
      <c r="G7" s="42">
        <f>[8]Sheet1!$J$16</f>
        <v>1836000</v>
      </c>
      <c r="H7" s="42">
        <f>[8]Sheet1!$K$16</f>
        <v>2430000</v>
      </c>
      <c r="I7" s="42">
        <f>[8]Sheet1!$L$16</f>
        <v>3132000</v>
      </c>
      <c r="J7" s="18">
        <f>[8]Sheet1!$M$16</f>
        <v>3924000</v>
      </c>
      <c r="K7" s="63">
        <f>SUM(G7:J7)</f>
        <v>11322000</v>
      </c>
      <c r="L7" s="42">
        <f>[8]Sheet1!$J$19</f>
        <v>4626000</v>
      </c>
      <c r="M7" s="42">
        <f>[8]Sheet1!$K$19</f>
        <v>5328000</v>
      </c>
      <c r="N7" s="42">
        <f>[8]Sheet1!$L$19</f>
        <v>6030000</v>
      </c>
      <c r="O7" s="18">
        <f>[8]Sheet1!$M$19</f>
        <v>6732000</v>
      </c>
      <c r="P7" s="63">
        <f>SUM(L7:O7)</f>
        <v>22716000</v>
      </c>
    </row>
    <row r="8" spans="1:16" x14ac:dyDescent="0.2">
      <c r="A8" s="2" t="s">
        <v>32</v>
      </c>
      <c r="B8" s="4">
        <v>40000</v>
      </c>
      <c r="C8" s="42">
        <v>80000</v>
      </c>
      <c r="D8" s="42">
        <v>160000</v>
      </c>
      <c r="E8" s="18">
        <v>275000</v>
      </c>
      <c r="F8" s="63">
        <f>SUM(B8:E8)</f>
        <v>555000</v>
      </c>
      <c r="G8" s="42">
        <v>285000</v>
      </c>
      <c r="H8" s="42">
        <v>290000</v>
      </c>
      <c r="I8" s="42">
        <v>295000</v>
      </c>
      <c r="J8" s="18">
        <v>300000</v>
      </c>
      <c r="K8" s="63">
        <f>SUM(G8:J8)</f>
        <v>1170000</v>
      </c>
      <c r="L8" s="42">
        <v>310000</v>
      </c>
      <c r="M8" s="42">
        <v>325000</v>
      </c>
      <c r="N8" s="42">
        <v>340000</v>
      </c>
      <c r="O8" s="18">
        <v>350000</v>
      </c>
      <c r="P8" s="63">
        <f>SUM(L8:O8)</f>
        <v>1325000</v>
      </c>
    </row>
    <row r="9" spans="1:16" ht="13.5" thickBot="1" x14ac:dyDescent="0.25">
      <c r="A9" s="35" t="s">
        <v>26</v>
      </c>
      <c r="B9" s="36">
        <f t="shared" ref="B9:J9" si="0">SUM(B5:B8)</f>
        <v>233000</v>
      </c>
      <c r="C9" s="37">
        <f t="shared" si="0"/>
        <v>777745</v>
      </c>
      <c r="D9" s="37">
        <f t="shared" si="0"/>
        <v>1588000</v>
      </c>
      <c r="E9" s="50">
        <f t="shared" si="0"/>
        <v>2886000</v>
      </c>
      <c r="F9" s="64">
        <f t="shared" si="0"/>
        <v>5484745</v>
      </c>
      <c r="G9" s="37">
        <f t="shared" si="0"/>
        <v>3541000</v>
      </c>
      <c r="H9" s="37">
        <f t="shared" si="0"/>
        <v>4357500</v>
      </c>
      <c r="I9" s="37">
        <f t="shared" si="0"/>
        <v>5282000</v>
      </c>
      <c r="J9" s="50">
        <f t="shared" si="0"/>
        <v>6364000</v>
      </c>
      <c r="K9" s="64">
        <f t="shared" ref="K9:P9" si="1">SUM(K5:K8)</f>
        <v>19544500</v>
      </c>
      <c r="L9" s="37">
        <f t="shared" si="1"/>
        <v>7541000</v>
      </c>
      <c r="M9" s="37">
        <f t="shared" si="1"/>
        <v>8993000</v>
      </c>
      <c r="N9" s="37">
        <f t="shared" si="1"/>
        <v>10445000</v>
      </c>
      <c r="O9" s="50">
        <f t="shared" si="1"/>
        <v>11892000</v>
      </c>
      <c r="P9" s="64">
        <f t="shared" si="1"/>
        <v>38871000</v>
      </c>
    </row>
    <row r="10" spans="1:16" s="15" customFormat="1" x14ac:dyDescent="0.2">
      <c r="A10" s="45" t="s">
        <v>28</v>
      </c>
      <c r="B10" s="43"/>
      <c r="C10" s="44"/>
      <c r="D10" s="44"/>
      <c r="E10" s="44"/>
      <c r="F10" s="65"/>
      <c r="G10" s="44"/>
      <c r="H10" s="44"/>
      <c r="I10" s="44"/>
      <c r="J10" s="44"/>
      <c r="K10" s="65"/>
      <c r="L10" s="44"/>
      <c r="M10" s="44"/>
      <c r="N10" s="44"/>
      <c r="O10" s="44"/>
      <c r="P10" s="65"/>
    </row>
    <row r="11" spans="1:16" ht="13.5" thickBot="1" x14ac:dyDescent="0.25">
      <c r="A11" s="39" t="s">
        <v>7</v>
      </c>
      <c r="B11" s="40">
        <f>B6*0.5</f>
        <v>13500</v>
      </c>
      <c r="C11" s="40">
        <f t="shared" ref="C11:O11" si="2">C6*0.5</f>
        <v>52872.5</v>
      </c>
      <c r="D11" s="40">
        <f t="shared" si="2"/>
        <v>135000</v>
      </c>
      <c r="E11" s="51">
        <f t="shared" si="2"/>
        <v>382500</v>
      </c>
      <c r="F11" s="66">
        <f>SUM(B11:E11)</f>
        <v>583872.5</v>
      </c>
      <c r="G11" s="59">
        <f t="shared" si="2"/>
        <v>472500</v>
      </c>
      <c r="H11" s="40">
        <f t="shared" si="2"/>
        <v>573750</v>
      </c>
      <c r="I11" s="40">
        <f t="shared" si="2"/>
        <v>675000</v>
      </c>
      <c r="J11" s="51">
        <f t="shared" si="2"/>
        <v>810000</v>
      </c>
      <c r="K11" s="66">
        <f>SUM(G11:J11)</f>
        <v>2531250</v>
      </c>
      <c r="L11" s="59">
        <f t="shared" si="2"/>
        <v>1012500</v>
      </c>
      <c r="M11" s="40">
        <f t="shared" si="2"/>
        <v>1350000</v>
      </c>
      <c r="N11" s="40">
        <f t="shared" si="2"/>
        <v>1687500</v>
      </c>
      <c r="O11" s="51">
        <f t="shared" si="2"/>
        <v>2025000</v>
      </c>
      <c r="P11" s="66">
        <f>SUM(L11:O11)</f>
        <v>6075000</v>
      </c>
    </row>
    <row r="12" spans="1:16" x14ac:dyDescent="0.2">
      <c r="A12" s="2" t="s">
        <v>38</v>
      </c>
      <c r="B12" s="4">
        <f>B7*0.33</f>
        <v>41580</v>
      </c>
      <c r="C12" s="4">
        <f t="shared" ref="C12:J12" si="3">C7*0.33</f>
        <v>142560</v>
      </c>
      <c r="D12" s="4">
        <f t="shared" si="3"/>
        <v>302940</v>
      </c>
      <c r="E12" s="4">
        <f t="shared" si="3"/>
        <v>457380</v>
      </c>
      <c r="F12" s="4">
        <f t="shared" si="3"/>
        <v>944460</v>
      </c>
      <c r="G12" s="4">
        <f t="shared" si="3"/>
        <v>605880</v>
      </c>
      <c r="H12" s="4">
        <f t="shared" si="3"/>
        <v>801900</v>
      </c>
      <c r="I12" s="4">
        <f t="shared" si="3"/>
        <v>1033560</v>
      </c>
      <c r="J12" s="4">
        <f t="shared" si="3"/>
        <v>1294920</v>
      </c>
      <c r="K12" s="4">
        <f t="shared" ref="K12:P12" si="4">K7*0.33</f>
        <v>3736260</v>
      </c>
      <c r="L12" s="4">
        <f t="shared" si="4"/>
        <v>1526580</v>
      </c>
      <c r="M12" s="4">
        <f t="shared" si="4"/>
        <v>1758240</v>
      </c>
      <c r="N12" s="4">
        <f t="shared" si="4"/>
        <v>1989900</v>
      </c>
      <c r="O12" s="4">
        <f t="shared" si="4"/>
        <v>2221560</v>
      </c>
      <c r="P12" s="4">
        <f t="shared" si="4"/>
        <v>7496280</v>
      </c>
    </row>
    <row r="13" spans="1:16" x14ac:dyDescent="0.2">
      <c r="A13" s="38" t="s">
        <v>25</v>
      </c>
      <c r="B13" s="52">
        <f t="shared" ref="B13:O13" si="5">SUM(B11:B12)</f>
        <v>55080</v>
      </c>
      <c r="C13" s="52">
        <f t="shared" si="5"/>
        <v>195432.5</v>
      </c>
      <c r="D13" s="52">
        <f t="shared" si="5"/>
        <v>437940</v>
      </c>
      <c r="E13" s="52">
        <f t="shared" si="5"/>
        <v>839880</v>
      </c>
      <c r="F13" s="52">
        <f t="shared" si="5"/>
        <v>1528332.5</v>
      </c>
      <c r="G13" s="52">
        <f t="shared" si="5"/>
        <v>1078380</v>
      </c>
      <c r="H13" s="52">
        <f t="shared" si="5"/>
        <v>1375650</v>
      </c>
      <c r="I13" s="52">
        <f t="shared" si="5"/>
        <v>1708560</v>
      </c>
      <c r="J13" s="52">
        <f t="shared" si="5"/>
        <v>2104920</v>
      </c>
      <c r="K13" s="52">
        <f t="shared" si="5"/>
        <v>6267510</v>
      </c>
      <c r="L13" s="52">
        <f t="shared" si="5"/>
        <v>2539080</v>
      </c>
      <c r="M13" s="52">
        <f t="shared" si="5"/>
        <v>3108240</v>
      </c>
      <c r="N13" s="52">
        <f t="shared" si="5"/>
        <v>3677400</v>
      </c>
      <c r="O13" s="52">
        <f t="shared" si="5"/>
        <v>4246560</v>
      </c>
      <c r="P13" s="67">
        <f>SUM(L13:O13)</f>
        <v>13571280</v>
      </c>
    </row>
    <row r="14" spans="1:16" ht="13.5" thickBot="1" x14ac:dyDescent="0.25">
      <c r="A14" s="92" t="s">
        <v>27</v>
      </c>
      <c r="B14" s="93">
        <f>+B9-B13</f>
        <v>177920</v>
      </c>
      <c r="C14" s="94">
        <f>+C9-C13</f>
        <v>582312.5</v>
      </c>
      <c r="D14" s="94">
        <f>+D9-D13</f>
        <v>1150060</v>
      </c>
      <c r="E14" s="95">
        <f>+E9-E13</f>
        <v>2046120</v>
      </c>
      <c r="F14" s="96">
        <f>SUM(B14:E14)</f>
        <v>3956412.5</v>
      </c>
      <c r="G14" s="94">
        <f>+G9-G13</f>
        <v>2462620</v>
      </c>
      <c r="H14" s="94">
        <f>+H9-H13</f>
        <v>2981850</v>
      </c>
      <c r="I14" s="94">
        <f>+I9-I13</f>
        <v>3573440</v>
      </c>
      <c r="J14" s="95">
        <f>+J9-J13</f>
        <v>4259080</v>
      </c>
      <c r="K14" s="96">
        <f>SUM(G14:J14)</f>
        <v>13276990</v>
      </c>
      <c r="L14" s="94">
        <f>+L9-L13</f>
        <v>5001920</v>
      </c>
      <c r="M14" s="94">
        <f>+M9-M13</f>
        <v>5884760</v>
      </c>
      <c r="N14" s="94">
        <f>+N9-N13</f>
        <v>6767600</v>
      </c>
      <c r="O14" s="95">
        <f>+O9-O13</f>
        <v>7645440</v>
      </c>
      <c r="P14" s="96">
        <f>SUM(L14:O14)</f>
        <v>25299720</v>
      </c>
    </row>
    <row r="15" spans="1:16" s="15" customFormat="1" ht="13.5" thickTop="1" x14ac:dyDescent="0.2">
      <c r="A15" s="10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8"/>
      <c r="P15" s="68"/>
    </row>
    <row r="16" spans="1:16" x14ac:dyDescent="0.2">
      <c r="A16" s="9" t="s">
        <v>8</v>
      </c>
      <c r="B16" s="3"/>
      <c r="C16" s="5"/>
      <c r="D16" s="5"/>
      <c r="E16" s="54"/>
      <c r="F16" s="69"/>
      <c r="G16" s="3"/>
      <c r="H16" s="5"/>
      <c r="I16" s="5"/>
      <c r="J16" s="54"/>
      <c r="K16" s="69"/>
      <c r="L16" s="3"/>
      <c r="M16" s="5"/>
      <c r="N16" s="5"/>
      <c r="O16" s="54"/>
      <c r="P16" s="69"/>
    </row>
    <row r="17" spans="1:16" x14ac:dyDescent="0.2">
      <c r="A17" s="9"/>
      <c r="B17" s="19"/>
      <c r="C17" s="19"/>
      <c r="D17" s="19"/>
      <c r="E17" s="19"/>
      <c r="F17" s="69"/>
      <c r="G17" s="19"/>
      <c r="H17" s="19"/>
      <c r="I17" s="19"/>
      <c r="J17" s="19"/>
      <c r="K17" s="69"/>
      <c r="L17" s="19"/>
      <c r="M17" s="19"/>
      <c r="N17" s="19"/>
      <c r="O17" s="19"/>
      <c r="P17" s="69"/>
    </row>
    <row r="18" spans="1:16" x14ac:dyDescent="0.2">
      <c r="A18" s="26" t="s">
        <v>13</v>
      </c>
      <c r="B18" s="4"/>
      <c r="C18" s="4"/>
      <c r="D18" s="4"/>
      <c r="E18" s="49"/>
      <c r="F18" s="68"/>
      <c r="G18" s="17"/>
      <c r="H18" s="11"/>
      <c r="I18" s="11"/>
      <c r="J18" s="53"/>
      <c r="K18" s="68"/>
      <c r="L18" s="17"/>
      <c r="M18" s="11"/>
      <c r="N18" s="11"/>
      <c r="O18" s="53"/>
      <c r="P18" s="68"/>
    </row>
    <row r="19" spans="1:16" x14ac:dyDescent="0.2">
      <c r="A19" s="27" t="s">
        <v>17</v>
      </c>
      <c r="B19" s="78">
        <f>'[5]Dept. P&amp;L'!$G$34</f>
        <v>288375</v>
      </c>
      <c r="C19" s="78">
        <f>'[5]Dept. P&amp;L'!$K$34</f>
        <v>385560</v>
      </c>
      <c r="D19" s="78">
        <f>'[5]Dept. P&amp;L'!$O$34</f>
        <v>390560</v>
      </c>
      <c r="E19" s="79">
        <f>'[5]Dept. P&amp;L'!$S$34</f>
        <v>385560</v>
      </c>
      <c r="F19" s="73">
        <f>SUM(B19:E19)</f>
        <v>1450055</v>
      </c>
      <c r="G19" s="80">
        <f>'[6]Dept. P&amp;L Yr2'!$G$34</f>
        <v>457537.49999999994</v>
      </c>
      <c r="H19" s="78">
        <f>'[6]Dept. P&amp;L Yr2'!$K$34</f>
        <v>458737.49999999994</v>
      </c>
      <c r="I19" s="78">
        <f>'[6]Dept. P&amp;L Yr2'!$O$34</f>
        <v>458737.49999999994</v>
      </c>
      <c r="J19" s="79">
        <f>'[6]Dept. P&amp;L Yr2'!$S$34</f>
        <v>458737.49999999994</v>
      </c>
      <c r="K19" s="73">
        <f>SUM(G19:J19)</f>
        <v>1833749.9999999998</v>
      </c>
      <c r="L19" s="80">
        <f>'[6]Dept. P&amp;L Yr3  '!$G$34</f>
        <v>461712.5</v>
      </c>
      <c r="M19" s="78">
        <f>'[6]Dept. P&amp;L Yr3  '!$K$34</f>
        <v>463412.5</v>
      </c>
      <c r="N19" s="78">
        <f>'[6]Dept. P&amp;L Yr3  '!$O$34</f>
        <v>468412.5</v>
      </c>
      <c r="O19" s="79">
        <f>'[6]Dept. P&amp;L Yr3  '!$S$34</f>
        <v>468412.5</v>
      </c>
      <c r="P19" s="81">
        <f>SUM(L19:O19)</f>
        <v>1861950</v>
      </c>
    </row>
    <row r="20" spans="1:16" ht="13.5" thickBot="1" x14ac:dyDescent="0.25">
      <c r="A20" s="32" t="s">
        <v>20</v>
      </c>
      <c r="B20" s="33" t="s">
        <v>20</v>
      </c>
      <c r="C20" s="33" t="s">
        <v>20</v>
      </c>
      <c r="D20" s="33" t="s">
        <v>20</v>
      </c>
      <c r="E20" s="55" t="s">
        <v>20</v>
      </c>
      <c r="F20" s="70" t="s">
        <v>21</v>
      </c>
      <c r="G20" s="60" t="s">
        <v>20</v>
      </c>
      <c r="H20" s="33" t="s">
        <v>20</v>
      </c>
      <c r="I20" s="33" t="s">
        <v>20</v>
      </c>
      <c r="J20" s="55" t="s">
        <v>20</v>
      </c>
      <c r="K20" s="70"/>
      <c r="L20" s="60"/>
      <c r="M20" s="33"/>
      <c r="N20" s="33"/>
      <c r="O20" s="55"/>
      <c r="P20" s="70"/>
    </row>
    <row r="21" spans="1:16" x14ac:dyDescent="0.2">
      <c r="A21" s="29" t="s">
        <v>10</v>
      </c>
      <c r="B21" s="20">
        <f>SUM(B19:B20)</f>
        <v>288375</v>
      </c>
      <c r="C21" s="20">
        <f>SUM(C19:C20)</f>
        <v>385560</v>
      </c>
      <c r="D21" s="20">
        <f>SUM(D19:D20)</f>
        <v>390560</v>
      </c>
      <c r="E21" s="56">
        <f>SUM(E19:E20)</f>
        <v>385560</v>
      </c>
      <c r="F21" s="71">
        <f>SUM(B21:E21)</f>
        <v>1450055</v>
      </c>
      <c r="G21" s="22">
        <f>SUM(G19:G20)</f>
        <v>457537.49999999994</v>
      </c>
      <c r="H21" s="20">
        <f>SUM(H19:H20)</f>
        <v>458737.49999999994</v>
      </c>
      <c r="I21" s="20">
        <f>SUM(I19:I20)</f>
        <v>458737.49999999994</v>
      </c>
      <c r="J21" s="56">
        <f>SUM(J19:J20)</f>
        <v>458737.49999999994</v>
      </c>
      <c r="K21" s="73">
        <f>SUM(G21:J21)</f>
        <v>1833749.9999999998</v>
      </c>
      <c r="L21" s="22">
        <f>SUM(L19:L20)</f>
        <v>461712.5</v>
      </c>
      <c r="M21" s="20">
        <f>SUM(M19:M20)</f>
        <v>463412.5</v>
      </c>
      <c r="N21" s="20">
        <f>SUM(N19:N20)</f>
        <v>468412.5</v>
      </c>
      <c r="O21" s="56">
        <f>SUM(O19:O20)</f>
        <v>468412.5</v>
      </c>
      <c r="P21" s="73">
        <f>SUM(L21:O21)</f>
        <v>1861950</v>
      </c>
    </row>
    <row r="22" spans="1:16" s="16" customFormat="1" x14ac:dyDescent="0.2">
      <c r="A22" s="28"/>
      <c r="B22" s="48"/>
      <c r="C22" s="48"/>
      <c r="D22" s="48"/>
      <c r="E22" s="57"/>
      <c r="F22" s="72"/>
      <c r="G22" s="31"/>
      <c r="H22" s="48"/>
      <c r="I22" s="48"/>
      <c r="J22" s="57"/>
      <c r="K22" s="72"/>
      <c r="L22" s="31"/>
      <c r="M22" s="48"/>
      <c r="N22" s="48"/>
      <c r="O22" s="57"/>
      <c r="P22" s="72"/>
    </row>
    <row r="23" spans="1:16" x14ac:dyDescent="0.2">
      <c r="A23" s="26" t="s">
        <v>14</v>
      </c>
      <c r="B23" s="48"/>
      <c r="C23" s="48"/>
      <c r="D23" s="48"/>
      <c r="E23" s="57"/>
      <c r="F23" s="72"/>
      <c r="G23" s="31"/>
      <c r="H23" s="48"/>
      <c r="I23" s="48"/>
      <c r="J23" s="57"/>
      <c r="K23" s="72"/>
      <c r="L23" s="31"/>
      <c r="M23" s="48"/>
      <c r="N23" s="48"/>
      <c r="O23" s="57"/>
      <c r="P23" s="72"/>
    </row>
    <row r="24" spans="1:16" x14ac:dyDescent="0.2">
      <c r="A24" s="27" t="s">
        <v>18</v>
      </c>
      <c r="B24" s="78">
        <f>'[1]Dept. P&amp;L - Y1'!$G$33</f>
        <v>35336.500000000007</v>
      </c>
      <c r="C24" s="78">
        <f>'[1]Dept. P&amp;L - Y1'!$K$33</f>
        <v>37336.5</v>
      </c>
      <c r="D24" s="78">
        <f>'[1]Dept. P&amp;L - Y1'!$O$33</f>
        <v>53336.5</v>
      </c>
      <c r="E24" s="79">
        <f>'[1]Dept. P&amp;L - Y1'!$S$33</f>
        <v>49336.5</v>
      </c>
      <c r="F24" s="73">
        <f>SUM(B24:E24)</f>
        <v>175346</v>
      </c>
      <c r="G24" s="80">
        <f>'[1]Dept. P&amp;L - Y2'!$G$33</f>
        <v>56586.500000000007</v>
      </c>
      <c r="H24" s="78">
        <f>'[1]Dept. P&amp;L - Y2'!$K$33</f>
        <v>57586.500000000007</v>
      </c>
      <c r="I24" s="78">
        <f>'[1]Dept. P&amp;L - Y2'!$O$33</f>
        <v>61586.500000000007</v>
      </c>
      <c r="J24" s="79">
        <f>'[1]Dept. P&amp;L - Y2'!$S$33</f>
        <v>62586.500000000007</v>
      </c>
      <c r="K24" s="73">
        <f>SUM(G24:J24)</f>
        <v>238346.00000000003</v>
      </c>
      <c r="L24" s="80">
        <f>'[1]Dept. P&amp;L - Y3'!$G$33</f>
        <v>97961.5</v>
      </c>
      <c r="M24" s="78">
        <f>'[1]Dept. P&amp;L - Y3'!$K$33</f>
        <v>97336.5</v>
      </c>
      <c r="N24" s="78">
        <f>'[1]Dept. P&amp;L - Y3'!$O$33</f>
        <v>101336.5</v>
      </c>
      <c r="O24" s="79">
        <f>'[1]Dept. P&amp;L - Y3'!$S$33</f>
        <v>97336.5</v>
      </c>
      <c r="P24" s="81">
        <f>SUM(L24:O24)</f>
        <v>393971</v>
      </c>
    </row>
    <row r="25" spans="1:16" x14ac:dyDescent="0.2">
      <c r="A25" s="29" t="s">
        <v>12</v>
      </c>
      <c r="B25" s="20">
        <f>SUM(B24)</f>
        <v>35336.500000000007</v>
      </c>
      <c r="C25" s="20">
        <f>SUM(C24)</f>
        <v>37336.5</v>
      </c>
      <c r="D25" s="20">
        <f>SUM(D24)</f>
        <v>53336.5</v>
      </c>
      <c r="E25" s="56">
        <f>SUM(E24)</f>
        <v>49336.5</v>
      </c>
      <c r="F25" s="73">
        <f>SUM(B25:E25)</f>
        <v>175346</v>
      </c>
      <c r="G25" s="22">
        <f>SUM(G24)</f>
        <v>56586.500000000007</v>
      </c>
      <c r="H25" s="20">
        <f>SUM(H24)</f>
        <v>57586.500000000007</v>
      </c>
      <c r="I25" s="20">
        <f>SUM(I24)</f>
        <v>61586.500000000007</v>
      </c>
      <c r="J25" s="56">
        <f>SUM(J24)</f>
        <v>62586.500000000007</v>
      </c>
      <c r="K25" s="73">
        <f>SUM(G25:J25)</f>
        <v>238346.00000000003</v>
      </c>
      <c r="L25" s="22">
        <f>SUM(L24)</f>
        <v>97961.5</v>
      </c>
      <c r="M25" s="20">
        <f>SUM(M24)</f>
        <v>97336.5</v>
      </c>
      <c r="N25" s="20">
        <f>SUM(N24)</f>
        <v>101336.5</v>
      </c>
      <c r="O25" s="56">
        <f>SUM(O24)</f>
        <v>97336.5</v>
      </c>
      <c r="P25" s="73">
        <f>SUM(L25:O25)</f>
        <v>393971</v>
      </c>
    </row>
    <row r="26" spans="1:16" s="16" customFormat="1" x14ac:dyDescent="0.2">
      <c r="A26" s="28"/>
      <c r="B26" s="48"/>
      <c r="C26" s="48"/>
      <c r="D26" s="48"/>
      <c r="E26" s="57"/>
      <c r="F26" s="72"/>
      <c r="G26" s="31"/>
      <c r="H26" s="48"/>
      <c r="I26" s="48"/>
      <c r="J26" s="57"/>
      <c r="K26" s="72"/>
      <c r="L26" s="31"/>
      <c r="M26" s="48"/>
      <c r="N26" s="48"/>
      <c r="O26" s="57"/>
      <c r="P26" s="72"/>
    </row>
    <row r="27" spans="1:16" x14ac:dyDescent="0.2">
      <c r="A27" s="26" t="s">
        <v>15</v>
      </c>
      <c r="B27" s="23"/>
      <c r="C27" s="23"/>
      <c r="D27" s="23"/>
      <c r="E27" s="58"/>
      <c r="F27" s="72"/>
      <c r="G27" s="61"/>
      <c r="H27" s="23"/>
      <c r="I27" s="23"/>
      <c r="J27" s="58"/>
      <c r="K27" s="77"/>
      <c r="L27" s="61"/>
      <c r="M27" s="23"/>
      <c r="N27" s="23"/>
      <c r="O27" s="58"/>
      <c r="P27" s="77"/>
    </row>
    <row r="28" spans="1:16" x14ac:dyDescent="0.2">
      <c r="A28" s="27" t="s">
        <v>19</v>
      </c>
      <c r="B28" s="78">
        <f>'[3]Dept. P&amp;L'!$G$33</f>
        <v>66075</v>
      </c>
      <c r="C28" s="78">
        <f>'[3]Dept. P&amp;L'!$K$33</f>
        <v>66175</v>
      </c>
      <c r="D28" s="78">
        <f>'[3]Dept. P&amp;L'!$O$33</f>
        <v>71175</v>
      </c>
      <c r="E28" s="79">
        <f>'[3]Dept. P&amp;L'!$S$33</f>
        <v>66175</v>
      </c>
      <c r="F28" s="73">
        <f>SUM(B28:E28)</f>
        <v>269600</v>
      </c>
      <c r="G28" s="80">
        <f>'[4]Dept. P&amp;L Yr2'!$G$33</f>
        <v>302300</v>
      </c>
      <c r="H28" s="78">
        <f>'[4]Dept. P&amp;L Yr2'!$K$33</f>
        <v>364300</v>
      </c>
      <c r="I28" s="78">
        <f>'[4]Dept. P&amp;L Yr2'!$O$33</f>
        <v>400550</v>
      </c>
      <c r="J28" s="79">
        <f>'[4]Dept. P&amp;L Yr2'!$S$33</f>
        <v>419950</v>
      </c>
      <c r="K28" s="73">
        <f>SUM(G28:J28)</f>
        <v>1487100</v>
      </c>
      <c r="L28" s="80">
        <f>'[4]Dept. P&amp;L Yr3'!$G$33</f>
        <v>433100</v>
      </c>
      <c r="M28" s="78">
        <f>'[4]Dept. P&amp;L Yr3'!$K$33</f>
        <v>448870</v>
      </c>
      <c r="N28" s="78">
        <f>'[4]Dept. P&amp;L Yr3'!$O$33</f>
        <v>483430</v>
      </c>
      <c r="O28" s="79">
        <f>'[4]Dept. P&amp;L Yr3'!$S$33</f>
        <v>546740</v>
      </c>
      <c r="P28" s="73">
        <f>SUM(L28:O28)</f>
        <v>1912140</v>
      </c>
    </row>
    <row r="29" spans="1:16" x14ac:dyDescent="0.2">
      <c r="A29" s="29" t="s">
        <v>11</v>
      </c>
      <c r="B29" s="20">
        <f>SUM(B27:B28)</f>
        <v>66075</v>
      </c>
      <c r="C29" s="20">
        <f>SUM(C27:C28)</f>
        <v>66175</v>
      </c>
      <c r="D29" s="20">
        <f>SUM(D27:D28)</f>
        <v>71175</v>
      </c>
      <c r="E29" s="56">
        <f>SUM(E27:E28)</f>
        <v>66175</v>
      </c>
      <c r="F29" s="73">
        <f>SUM(B29:E29)</f>
        <v>269600</v>
      </c>
      <c r="G29" s="22">
        <f>SUM(G27:G28)</f>
        <v>302300</v>
      </c>
      <c r="H29" s="20">
        <f>SUM(H27:H28)</f>
        <v>364300</v>
      </c>
      <c r="I29" s="20">
        <f>SUM(I27:I28)</f>
        <v>400550</v>
      </c>
      <c r="J29" s="56">
        <f>SUM(J27:J28)</f>
        <v>419950</v>
      </c>
      <c r="K29" s="73">
        <f>SUM(G29:J29)</f>
        <v>1487100</v>
      </c>
      <c r="L29" s="22">
        <f>SUM(L27:L28)</f>
        <v>433100</v>
      </c>
      <c r="M29" s="20">
        <f>SUM(M27:M28)</f>
        <v>448870</v>
      </c>
      <c r="N29" s="20">
        <f>SUM(N27:N28)</f>
        <v>483430</v>
      </c>
      <c r="O29" s="56">
        <f>SUM(O27:O28)</f>
        <v>546740</v>
      </c>
      <c r="P29" s="73">
        <f>SUM(L29:O29)</f>
        <v>1912140</v>
      </c>
    </row>
    <row r="30" spans="1:16" s="15" customFormat="1" x14ac:dyDescent="0.2">
      <c r="A30" s="28"/>
      <c r="B30" s="48"/>
      <c r="C30" s="48"/>
      <c r="D30" s="48"/>
      <c r="E30" s="57"/>
      <c r="F30" s="72"/>
      <c r="G30" s="31"/>
      <c r="H30" s="48"/>
      <c r="I30" s="48"/>
      <c r="J30" s="57"/>
      <c r="K30" s="72"/>
      <c r="L30" s="31"/>
      <c r="M30" s="48"/>
      <c r="N30" s="48"/>
      <c r="O30" s="57"/>
      <c r="P30" s="72"/>
    </row>
    <row r="31" spans="1:16" s="15" customFormat="1" ht="13.5" x14ac:dyDescent="0.2">
      <c r="A31" s="30" t="s">
        <v>33</v>
      </c>
      <c r="B31" s="48"/>
      <c r="C31" s="48"/>
      <c r="D31" s="48"/>
      <c r="E31" s="57"/>
      <c r="F31" s="72"/>
      <c r="G31" s="31"/>
      <c r="H31" s="48"/>
      <c r="I31" s="48"/>
      <c r="J31" s="57"/>
      <c r="K31" s="72"/>
      <c r="L31" s="31"/>
      <c r="M31" s="48"/>
      <c r="N31" s="48"/>
      <c r="O31" s="57"/>
      <c r="P31" s="72"/>
    </row>
    <row r="32" spans="1:16" x14ac:dyDescent="0.2">
      <c r="A32" s="27" t="s">
        <v>30</v>
      </c>
      <c r="B32" s="23">
        <f>SUM(B36-B35)*0.6</f>
        <v>108148.55999999998</v>
      </c>
      <c r="C32" s="23">
        <f>SUM(C36-C35)*0.6</f>
        <v>109468.55999999998</v>
      </c>
      <c r="D32" s="23">
        <f>SUM(D36-D35)*0.6</f>
        <v>120205.55999999998</v>
      </c>
      <c r="E32" s="58">
        <f>SUM(E36-E35)*0.6</f>
        <v>125300.63999999997</v>
      </c>
      <c r="F32" s="74">
        <f>SUM(B32:E32)</f>
        <v>463123.31999999989</v>
      </c>
      <c r="G32" s="61">
        <f>SUM(G36*0.6)</f>
        <v>136740</v>
      </c>
      <c r="H32" s="23">
        <f>SUM(H36*0.6)</f>
        <v>137700</v>
      </c>
      <c r="I32" s="23">
        <f>SUM(I36*0.6)</f>
        <v>137550</v>
      </c>
      <c r="J32" s="58">
        <f>SUM(J36*0.6)</f>
        <v>137550</v>
      </c>
      <c r="K32" s="74">
        <f t="shared" ref="K32:K38" si="6">SUM(G32:J32)</f>
        <v>549540</v>
      </c>
      <c r="L32" s="61">
        <f>SUM(L36*0.6)</f>
        <v>195660</v>
      </c>
      <c r="M32" s="23">
        <f>SUM(M36*0.6)</f>
        <v>210660</v>
      </c>
      <c r="N32" s="23">
        <f>SUM(N36*0.6)</f>
        <v>210660</v>
      </c>
      <c r="O32" s="58">
        <f>SUM(O36*0.6)</f>
        <v>195660</v>
      </c>
      <c r="P32" s="74">
        <f t="shared" ref="P32:P38" si="7">SUM(L32:O32)</f>
        <v>812640</v>
      </c>
    </row>
    <row r="33" spans="1:16" x14ac:dyDescent="0.2">
      <c r="A33" s="27" t="s">
        <v>36</v>
      </c>
      <c r="B33" s="23">
        <f>SUM(B36-B35)*0.1</f>
        <v>18024.759999999998</v>
      </c>
      <c r="C33" s="23">
        <f>SUM(C36*0.05)</f>
        <v>9122.3799999999992</v>
      </c>
      <c r="D33" s="23">
        <f>SUM(D36*0.05)</f>
        <v>10017.129999999999</v>
      </c>
      <c r="E33" s="58">
        <f>SUM(E36*0.05)</f>
        <v>10441.719999999999</v>
      </c>
      <c r="F33" s="74">
        <f t="shared" ref="F33:F38" si="8">SUM(B33:E33)</f>
        <v>47605.99</v>
      </c>
      <c r="G33" s="61">
        <f>SUM(G36*0.25)</f>
        <v>56975</v>
      </c>
      <c r="H33" s="23">
        <f>SUM(H36*0.25)</f>
        <v>57375</v>
      </c>
      <c r="I33" s="23">
        <f>SUM(I36*0.25)</f>
        <v>57312.5</v>
      </c>
      <c r="J33" s="58">
        <f>SUM(J36*0.25)</f>
        <v>57312.5</v>
      </c>
      <c r="K33" s="74">
        <f t="shared" si="6"/>
        <v>228975</v>
      </c>
      <c r="L33" s="61">
        <f>SUM(L36*0.25)</f>
        <v>81525</v>
      </c>
      <c r="M33" s="23">
        <f>SUM(M36*0.25)</f>
        <v>87775</v>
      </c>
      <c r="N33" s="23">
        <f>SUM(N36*0.25)</f>
        <v>87775</v>
      </c>
      <c r="O33" s="58">
        <f>SUM(O36*0.25)</f>
        <v>81525</v>
      </c>
      <c r="P33" s="74">
        <f t="shared" si="7"/>
        <v>338600</v>
      </c>
    </row>
    <row r="34" spans="1:16" x14ac:dyDescent="0.2">
      <c r="A34" s="27" t="s">
        <v>34</v>
      </c>
      <c r="B34" s="23">
        <f>SUM(B36-B35)*0.05</f>
        <v>9012.3799999999992</v>
      </c>
      <c r="C34" s="23">
        <f>SUM(C36*0.05)</f>
        <v>9122.3799999999992</v>
      </c>
      <c r="D34" s="23">
        <f>SUM(D36*0.05)</f>
        <v>10017.129999999999</v>
      </c>
      <c r="E34" s="58">
        <f>SUM(E36*0.05)</f>
        <v>10441.719999999999</v>
      </c>
      <c r="F34" s="74">
        <f t="shared" si="8"/>
        <v>38593.61</v>
      </c>
      <c r="G34" s="61">
        <f>SUM(G36*0.15)</f>
        <v>34185</v>
      </c>
      <c r="H34" s="23">
        <f>SUM(H36*0.15)</f>
        <v>34425</v>
      </c>
      <c r="I34" s="23">
        <f>SUM(I36*0.15)</f>
        <v>34387.5</v>
      </c>
      <c r="J34" s="58">
        <f>SUM(J36*0.15)</f>
        <v>34387.5</v>
      </c>
      <c r="K34" s="74">
        <f t="shared" si="6"/>
        <v>137385</v>
      </c>
      <c r="L34" s="61">
        <f>SUM(L36*0.15)</f>
        <v>48915</v>
      </c>
      <c r="M34" s="23">
        <f>SUM(M36*0.15)</f>
        <v>52665</v>
      </c>
      <c r="N34" s="23">
        <f>SUM(N36*0.15)</f>
        <v>52665</v>
      </c>
      <c r="O34" s="58">
        <f>SUM(O36*0.15)</f>
        <v>48915</v>
      </c>
      <c r="P34" s="74">
        <f t="shared" si="7"/>
        <v>203160</v>
      </c>
    </row>
    <row r="35" spans="1:16" ht="13.5" thickBot="1" x14ac:dyDescent="0.25">
      <c r="A35" s="32" t="s">
        <v>20</v>
      </c>
      <c r="B35" s="34">
        <v>0</v>
      </c>
      <c r="C35" s="34">
        <v>0</v>
      </c>
      <c r="D35" s="33">
        <v>0</v>
      </c>
      <c r="E35" s="55">
        <v>0</v>
      </c>
      <c r="F35" s="75">
        <f t="shared" si="8"/>
        <v>0</v>
      </c>
      <c r="G35" s="60">
        <v>0</v>
      </c>
      <c r="H35" s="33">
        <v>0</v>
      </c>
      <c r="I35" s="33">
        <v>0</v>
      </c>
      <c r="J35" s="55">
        <v>0</v>
      </c>
      <c r="K35" s="75">
        <f t="shared" si="6"/>
        <v>0</v>
      </c>
      <c r="L35" s="60">
        <v>0</v>
      </c>
      <c r="M35" s="33">
        <v>0</v>
      </c>
      <c r="N35" s="33">
        <v>0</v>
      </c>
      <c r="O35" s="55">
        <v>0</v>
      </c>
      <c r="P35" s="75">
        <f t="shared" si="7"/>
        <v>0</v>
      </c>
    </row>
    <row r="36" spans="1:16" x14ac:dyDescent="0.2">
      <c r="A36" s="29" t="s">
        <v>22</v>
      </c>
      <c r="B36" s="20">
        <f>'[2]Dept. P&amp;L - Y1'!$G$34+B35</f>
        <v>180247.59999999998</v>
      </c>
      <c r="C36" s="22">
        <f>'[2]Dept. P&amp;L - Y1'!$K$34+C35</f>
        <v>182447.59999999998</v>
      </c>
      <c r="D36" s="22">
        <f>'[2]Dept. P&amp;L - Y1'!$O$34+D35</f>
        <v>200342.59999999998</v>
      </c>
      <c r="E36" s="21">
        <f>'[2]Dept. P&amp;L - Y1'!$S$34+E35</f>
        <v>208834.39999999997</v>
      </c>
      <c r="F36" s="73">
        <f t="shared" si="8"/>
        <v>771872.2</v>
      </c>
      <c r="G36" s="22">
        <f>'[2]Dept. P&amp;L - Y2'!$G$34+G35</f>
        <v>227900</v>
      </c>
      <c r="H36" s="47">
        <f>'[2]Dept. P&amp;L - Y2'!$K$34+H35</f>
        <v>229500</v>
      </c>
      <c r="I36" s="47">
        <f>'[2]Dept. P&amp;L - Y2'!$O$34+I35</f>
        <v>229250</v>
      </c>
      <c r="J36" s="76">
        <f>'[2]Dept. P&amp;L - Y2'!$S$34+J35</f>
        <v>229250</v>
      </c>
      <c r="K36" s="73">
        <f t="shared" si="6"/>
        <v>915900</v>
      </c>
      <c r="L36" s="22">
        <f>'[2]Dept. P&amp;L - Y3'!$G$34+L35</f>
        <v>326100</v>
      </c>
      <c r="M36" s="47">
        <f>'[2]Dept. P&amp;L - Y3'!$K$34+M35</f>
        <v>351100</v>
      </c>
      <c r="N36" s="47">
        <f>'[2]Dept. P&amp;L - Y3'!$O$34+N35</f>
        <v>351100</v>
      </c>
      <c r="O36" s="76">
        <f>'[2]Dept. P&amp;L - Y3'!$S$34+O35</f>
        <v>326100</v>
      </c>
      <c r="P36" s="73">
        <f t="shared" si="7"/>
        <v>1354400</v>
      </c>
    </row>
    <row r="37" spans="1:16" ht="13.5" thickBot="1" x14ac:dyDescent="0.25">
      <c r="A37" s="82" t="s">
        <v>23</v>
      </c>
      <c r="B37" s="83">
        <f>SUM(B36,B29,B25,B21)</f>
        <v>570034.1</v>
      </c>
      <c r="C37" s="83">
        <f>SUM(C36,C29,C25,C21)</f>
        <v>671519.1</v>
      </c>
      <c r="D37" s="83">
        <f>SUM(D36,D29,D25,D21)</f>
        <v>715414.1</v>
      </c>
      <c r="E37" s="84">
        <f>SUM(E36,E29,E25,E21)</f>
        <v>709905.89999999991</v>
      </c>
      <c r="F37" s="85">
        <f t="shared" si="8"/>
        <v>2666873.1999999997</v>
      </c>
      <c r="G37" s="86">
        <f>SUM(G36,G29,G25,G21)</f>
        <v>1044324</v>
      </c>
      <c r="H37" s="83">
        <f>SUM(H36,H29,H25,H21)</f>
        <v>1110124</v>
      </c>
      <c r="I37" s="83">
        <f>SUM(I36,I29,I25,I21)</f>
        <v>1150124</v>
      </c>
      <c r="J37" s="84">
        <f>SUM(J36,J29,J25,J21)</f>
        <v>1170524</v>
      </c>
      <c r="K37" s="85">
        <f t="shared" si="6"/>
        <v>4475096</v>
      </c>
      <c r="L37" s="86">
        <f>SUM(L36,L29,L25,L21)</f>
        <v>1318874</v>
      </c>
      <c r="M37" s="83">
        <f>SUM(M36,M29,M25,M21)</f>
        <v>1360719</v>
      </c>
      <c r="N37" s="83">
        <f>SUM(N36,N29,N25,N21)</f>
        <v>1404279</v>
      </c>
      <c r="O37" s="84">
        <f>SUM(O36,O29,O25,O21)</f>
        <v>1438589</v>
      </c>
      <c r="P37" s="85">
        <f t="shared" si="7"/>
        <v>5522461</v>
      </c>
    </row>
    <row r="38" spans="1:16" ht="13.5" thickTop="1" x14ac:dyDescent="0.2">
      <c r="A38" s="87" t="s">
        <v>24</v>
      </c>
      <c r="B38" s="88">
        <f>B14-B37</f>
        <v>-392114.1</v>
      </c>
      <c r="C38" s="88">
        <f>C14-C37</f>
        <v>-89206.599999999977</v>
      </c>
      <c r="D38" s="88">
        <f>D14-D37</f>
        <v>434645.9</v>
      </c>
      <c r="E38" s="89">
        <f>E14-E37</f>
        <v>1336214.1000000001</v>
      </c>
      <c r="F38" s="90">
        <f t="shared" si="8"/>
        <v>1289539.3000000003</v>
      </c>
      <c r="G38" s="91">
        <f>G14-G37</f>
        <v>1418296</v>
      </c>
      <c r="H38" s="88">
        <f>H14-H37</f>
        <v>1871726</v>
      </c>
      <c r="I38" s="88">
        <f>I14-I37</f>
        <v>2423316</v>
      </c>
      <c r="J38" s="89">
        <f>J14-J37</f>
        <v>3088556</v>
      </c>
      <c r="K38" s="90">
        <f t="shared" si="6"/>
        <v>8801894</v>
      </c>
      <c r="L38" s="91">
        <f>L14-L37</f>
        <v>3683046</v>
      </c>
      <c r="M38" s="88">
        <f>M14-M37</f>
        <v>4524041</v>
      </c>
      <c r="N38" s="88">
        <f>N14-N37</f>
        <v>5363321</v>
      </c>
      <c r="O38" s="89">
        <f>O14-O37</f>
        <v>6206851</v>
      </c>
      <c r="P38" s="90">
        <f t="shared" si="7"/>
        <v>19777259</v>
      </c>
    </row>
    <row r="40" spans="1:16" x14ac:dyDescent="0.2">
      <c r="A40" s="24" t="s">
        <v>16</v>
      </c>
    </row>
    <row r="41" spans="1:16" x14ac:dyDescent="0.2">
      <c r="A41" s="25" t="s">
        <v>20</v>
      </c>
      <c r="P41" t="s">
        <v>20</v>
      </c>
    </row>
    <row r="42" spans="1:16" x14ac:dyDescent="0.2">
      <c r="A42" s="25" t="s">
        <v>35</v>
      </c>
    </row>
  </sheetData>
  <phoneticPr fontId="0" type="noConversion"/>
  <pageMargins left="0.25" right="0.25" top="0.25" bottom="0.25" header="0.34" footer="0.5"/>
  <pageSetup paperSize="5" scale="91" orientation="landscape" verticalDpi="196" r:id="rId1"/>
  <headerFooter alignWithMargins="0">
    <oddFooter>&amp;CPrivate &amp; Confidential
Vidigo Corporation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 Quarters (3 Yrs)</vt:lpstr>
    </vt:vector>
  </TitlesOfParts>
  <Company>Stuart Ross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Ross</dc:creator>
  <cp:lastModifiedBy>Jan Havlíček</cp:lastModifiedBy>
  <cp:lastPrinted>2001-03-01T17:47:30Z</cp:lastPrinted>
  <dcterms:created xsi:type="dcterms:W3CDTF">2000-05-13T16:03:08Z</dcterms:created>
  <dcterms:modified xsi:type="dcterms:W3CDTF">2023-09-10T18:50:15Z</dcterms:modified>
</cp:coreProperties>
</file>